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 codeName="{8C4F1C90-05EB-6A55-5F09-09C24B55AC0B}"/>
  <workbookPr codeName="ThisWorkbook" defaultThemeVersion="124226"/>
  <workbookProtection workbookAlgorithmName="SHA-512" workbookHashValue="NO1hZB/5d2/HKSjgNzDdHmk1EjScZ44Pn2BvyUBeR2li34uPuKFni7dUFkewbM4UXS3VBBLirmvxA7MLMfnMeQ==" workbookSaltValue="RUAy/aSZxjU9qWN1tKnKLg==" workbookSpinCount="100000" lockStructure="1"/>
  <bookViews>
    <workbookView xWindow="0" yWindow="0" windowWidth="19170" windowHeight="7380" tabRatio="780" firstSheet="1" activeTab="1"/>
  </bookViews>
  <sheets>
    <sheet name="Lookup" sheetId="29" state="hidden" r:id="rId1"/>
    <sheet name="Circuit Criminal" sheetId="2" r:id="rId2"/>
    <sheet name="Circ Crim Drug Trfc Cases" sheetId="18" r:id="rId3"/>
    <sheet name="County Criminal" sheetId="3" r:id="rId4"/>
    <sheet name="Juvenile Delinquency" sheetId="4" r:id="rId5"/>
    <sheet name="Criminal Traffic" sheetId="5" r:id="rId6"/>
    <sheet name="Circuit Civil" sheetId="6" r:id="rId7"/>
    <sheet name="County Civil" sheetId="7" r:id="rId8"/>
    <sheet name="Civil Traffic" sheetId="8" r:id="rId9"/>
    <sheet name="Probate" sheetId="9" r:id="rId10"/>
    <sheet name="Family" sheetId="10" r:id="rId11"/>
    <sheet name="Corrective Action Tab" sheetId="13" state="hidden" r:id="rId12"/>
    <sheet name="CATLookup" sheetId="14" state="hidden" r:id="rId13"/>
    <sheet name="Action Plan Summary" sheetId="15" r:id="rId14"/>
    <sheet name="CQ1-17 Family" sheetId="28" state="hidden" r:id="rId15"/>
    <sheet name="CQ1-17 Probate" sheetId="27" state="hidden" r:id="rId16"/>
    <sheet name="CQ1-17 Civil Traffic" sheetId="26" state="hidden" r:id="rId17"/>
    <sheet name="CQ1-17 Circuit Crim" sheetId="20" state="hidden" r:id="rId18"/>
    <sheet name="CQ1-17 County Civil" sheetId="25" state="hidden" r:id="rId19"/>
    <sheet name="CQ1-17 Circuit Civ" sheetId="24" state="hidden" r:id="rId20"/>
    <sheet name="CQ1-17 Crim Traffic" sheetId="23" state="hidden" r:id="rId21"/>
    <sheet name="CQ1-17 Juv. Delinquent" sheetId="22" state="hidden" r:id="rId22"/>
    <sheet name="CQ1-17 County Crim" sheetId="21" state="hidden" r:id="rId23"/>
  </sheets>
  <definedNames>
    <definedName name="_xlnm._FilterDatabase" localSheetId="2" hidden="1">'Circ Crim Drug Trfc Cases'!#REF!</definedName>
    <definedName name="_xlnm._FilterDatabase" localSheetId="6" hidden="1">'Circuit Civil'!#REF!</definedName>
    <definedName name="_xlnm._FilterDatabase" localSheetId="1" hidden="1">'Circuit Criminal'!#REF!</definedName>
    <definedName name="_xlnm._FilterDatabase" localSheetId="8" hidden="1">'Civil Traffic'!#REF!</definedName>
    <definedName name="_xlnm._FilterDatabase" localSheetId="11" hidden="1">'Corrective Action Tab'!#REF!</definedName>
    <definedName name="_xlnm._FilterDatabase" localSheetId="7" hidden="1">'County Civil'!#REF!</definedName>
    <definedName name="_xlnm._FilterDatabase" localSheetId="3" hidden="1">'County Criminal'!#REF!</definedName>
    <definedName name="_xlnm._FilterDatabase" localSheetId="5" hidden="1">'Criminal Traffic'!#REF!</definedName>
    <definedName name="_xlnm._FilterDatabase" localSheetId="10" hidden="1">Family!#REF!</definedName>
    <definedName name="_xlnm._FilterDatabase" localSheetId="4" hidden="1">'Juvenile Delinquency'!#REF!</definedName>
    <definedName name="_xlnm._FilterDatabase" localSheetId="0" hidden="1">Lookup!$A$1:$P$2413</definedName>
    <definedName name="_xlnm._FilterDatabase" localSheetId="9" hidden="1">Probate!#REF!</definedName>
    <definedName name="_xlnm.Print_Area" localSheetId="2">'Circ Crim Drug Trfc Cases'!$B$2:$X$46</definedName>
    <definedName name="_xlnm.Print_Area" localSheetId="6">'Circuit Civil'!$B$2:$M$52</definedName>
    <definedName name="_xlnm.Print_Area" localSheetId="1">'Circuit Criminal'!$B$2:$M$49</definedName>
    <definedName name="_xlnm.Print_Area" localSheetId="8">'Civil Traffic'!$B$2:$M$52</definedName>
    <definedName name="_xlnm.Print_Area" localSheetId="7">'County Civil'!$B$2:$M$52</definedName>
    <definedName name="_xlnm.Print_Area" localSheetId="3">'County Criminal'!$B$2:$M$51</definedName>
    <definedName name="_xlnm.Print_Area" localSheetId="5">'Criminal Traffic'!$B$2:$M$52</definedName>
    <definedName name="_xlnm.Print_Area" localSheetId="10">Family!$B$2:$M$52</definedName>
    <definedName name="_xlnm.Print_Area" localSheetId="4">'Juvenile Delinquency'!$B$2:$M$52</definedName>
    <definedName name="_xlnm.Print_Area" localSheetId="9">Probate!$B$2:$M$57</definedName>
    <definedName name="_xlnm.Print_Titles" localSheetId="11">'Corrective Action Tab'!$2:$10</definedName>
  </definedNames>
  <calcPr calcId="145621"/>
</workbook>
</file>

<file path=xl/calcChain.xml><?xml version="1.0" encoding="utf-8"?>
<calcChain xmlns="http://schemas.openxmlformats.org/spreadsheetml/2006/main">
  <c r="X5361" i="29" l="1"/>
  <c r="X5360" i="29"/>
  <c r="X5359" i="29"/>
  <c r="X5358" i="29"/>
  <c r="X5357" i="29"/>
  <c r="X5356" i="29"/>
  <c r="X5355" i="29"/>
  <c r="X5354" i="29"/>
  <c r="X5353" i="29"/>
  <c r="X5352" i="29"/>
  <c r="X5351" i="29"/>
  <c r="X5350" i="29"/>
  <c r="X5349" i="29"/>
  <c r="X5348" i="29"/>
  <c r="X5347" i="29"/>
  <c r="X5346" i="29"/>
  <c r="X5345" i="29"/>
  <c r="X5344" i="29"/>
  <c r="X5343" i="29"/>
  <c r="X5342" i="29"/>
  <c r="X5341" i="29"/>
  <c r="X5340" i="29"/>
  <c r="X5339" i="29"/>
  <c r="X5338" i="29"/>
  <c r="X5337" i="29"/>
  <c r="X5336" i="29"/>
  <c r="X5335" i="29"/>
  <c r="X5334" i="29"/>
  <c r="X5333" i="29"/>
  <c r="X5332" i="29"/>
  <c r="X5331" i="29"/>
  <c r="X5330" i="29"/>
  <c r="X5329" i="29"/>
  <c r="X5328" i="29"/>
  <c r="X5327" i="29"/>
  <c r="X5326" i="29"/>
  <c r="X5325" i="29"/>
  <c r="X5324" i="29"/>
  <c r="X5323" i="29"/>
  <c r="X5322" i="29"/>
  <c r="X5321" i="29"/>
  <c r="X5320" i="29"/>
  <c r="X5319" i="29"/>
  <c r="X5318" i="29"/>
  <c r="X5317" i="29"/>
  <c r="X5316" i="29"/>
  <c r="X5315" i="29"/>
  <c r="X5314" i="29"/>
  <c r="X5313" i="29"/>
  <c r="X5312" i="29"/>
  <c r="X5311" i="29"/>
  <c r="X5310" i="29"/>
  <c r="X5309" i="29"/>
  <c r="X5308" i="29"/>
  <c r="X5307" i="29"/>
  <c r="X5306" i="29"/>
  <c r="X5305" i="29"/>
  <c r="X5304" i="29"/>
  <c r="X5303" i="29"/>
  <c r="X5302" i="29"/>
  <c r="X5301" i="29"/>
  <c r="X5300" i="29"/>
  <c r="X5299" i="29"/>
  <c r="X5298" i="29"/>
  <c r="X5297" i="29"/>
  <c r="X5296" i="29"/>
  <c r="X5295" i="29"/>
  <c r="X5294" i="29"/>
  <c r="X5293" i="29"/>
  <c r="X5292" i="29"/>
  <c r="X5291" i="29"/>
  <c r="X5290" i="29"/>
  <c r="X5289" i="29"/>
  <c r="X5288" i="29"/>
  <c r="X5287" i="29"/>
  <c r="X5286" i="29"/>
  <c r="X5285" i="29"/>
  <c r="X5284" i="29"/>
  <c r="X5283" i="29"/>
  <c r="X5282" i="29"/>
  <c r="X5281" i="29"/>
  <c r="X5280" i="29"/>
  <c r="X5279" i="29"/>
  <c r="X5278" i="29"/>
  <c r="X5277" i="29"/>
  <c r="X5276" i="29"/>
  <c r="X5275" i="29"/>
  <c r="X5274" i="29"/>
  <c r="X5273" i="29"/>
  <c r="X5272" i="29"/>
  <c r="X5271" i="29"/>
  <c r="X5270" i="29"/>
  <c r="X5269" i="29"/>
  <c r="X5268" i="29"/>
  <c r="X5267" i="29"/>
  <c r="X5266" i="29"/>
  <c r="X5265" i="29"/>
  <c r="X5264" i="29"/>
  <c r="X5263" i="29"/>
  <c r="X5262" i="29"/>
  <c r="X5261" i="29"/>
  <c r="X5260" i="29"/>
  <c r="X5259" i="29"/>
  <c r="X5258" i="29"/>
  <c r="X5257" i="29"/>
  <c r="X5256" i="29"/>
  <c r="X5255" i="29"/>
  <c r="X5254" i="29"/>
  <c r="X5253" i="29"/>
  <c r="X5252" i="29"/>
  <c r="X5251" i="29"/>
  <c r="X5250" i="29"/>
  <c r="X5249" i="29"/>
  <c r="X5248" i="29"/>
  <c r="X5247" i="29"/>
  <c r="X5246" i="29"/>
  <c r="X5245" i="29"/>
  <c r="X5244" i="29"/>
  <c r="X5243" i="29"/>
  <c r="X5242" i="29"/>
  <c r="X5241" i="29"/>
  <c r="X5240" i="29"/>
  <c r="X5239" i="29"/>
  <c r="X5238" i="29"/>
  <c r="X5237" i="29"/>
  <c r="X5236" i="29"/>
  <c r="X5235" i="29"/>
  <c r="X5234" i="29"/>
  <c r="X5233" i="29"/>
  <c r="X5232" i="29"/>
  <c r="X5231" i="29"/>
  <c r="X5230" i="29"/>
  <c r="X5229" i="29"/>
  <c r="X5228" i="29"/>
  <c r="X5227" i="29"/>
  <c r="X5226" i="29"/>
  <c r="X5225" i="29"/>
  <c r="X5224" i="29"/>
  <c r="X5223" i="29"/>
  <c r="X5222" i="29"/>
  <c r="X5221" i="29"/>
  <c r="X5220" i="29"/>
  <c r="X5219" i="29"/>
  <c r="X5218" i="29"/>
  <c r="X5217" i="29"/>
  <c r="X5216" i="29"/>
  <c r="X5215" i="29"/>
  <c r="X5214" i="29"/>
  <c r="X5213" i="29"/>
  <c r="X5212" i="29"/>
  <c r="X5211" i="29"/>
  <c r="X5210" i="29"/>
  <c r="X5209" i="29"/>
  <c r="X5208" i="29"/>
  <c r="X5207" i="29"/>
  <c r="X5206" i="29"/>
  <c r="X5205" i="29"/>
  <c r="X5204" i="29"/>
  <c r="X5203" i="29"/>
  <c r="X5202" i="29"/>
  <c r="X5201" i="29"/>
  <c r="X5200" i="29"/>
  <c r="X5199" i="29"/>
  <c r="X5198" i="29"/>
  <c r="X5197" i="29"/>
  <c r="X5196" i="29"/>
  <c r="X5195" i="29"/>
  <c r="X5194" i="29"/>
  <c r="X5193" i="29"/>
  <c r="X5192" i="29"/>
  <c r="X5191" i="29"/>
  <c r="X5190" i="29"/>
  <c r="X5189" i="29"/>
  <c r="X5188" i="29"/>
  <c r="X5187" i="29"/>
  <c r="X5186" i="29"/>
  <c r="X5185" i="29"/>
  <c r="X5184" i="29"/>
  <c r="X5183" i="29"/>
  <c r="X5182" i="29"/>
  <c r="X5181" i="29"/>
  <c r="X5180" i="29"/>
  <c r="X5179" i="29"/>
  <c r="X5178" i="29"/>
  <c r="X5177" i="29"/>
  <c r="X5176" i="29"/>
  <c r="X5175" i="29"/>
  <c r="X5174" i="29"/>
  <c r="X5173" i="29"/>
  <c r="X5172" i="29"/>
  <c r="X5171" i="29"/>
  <c r="X5170" i="29"/>
  <c r="X5169" i="29"/>
  <c r="X5168" i="29"/>
  <c r="X5167" i="29"/>
  <c r="X5166" i="29"/>
  <c r="X5165" i="29"/>
  <c r="X5164" i="29"/>
  <c r="X5163" i="29"/>
  <c r="X5162" i="29"/>
  <c r="X5161" i="29"/>
  <c r="X5160" i="29"/>
  <c r="X5159" i="29"/>
  <c r="X5158" i="29"/>
  <c r="X5157" i="29"/>
  <c r="X5156" i="29"/>
  <c r="X5155" i="29"/>
  <c r="X5154" i="29"/>
  <c r="X5153" i="29"/>
  <c r="X5152" i="29"/>
  <c r="X5151" i="29"/>
  <c r="X5150" i="29"/>
  <c r="X5149" i="29"/>
  <c r="X5148" i="29"/>
  <c r="X5147" i="29"/>
  <c r="X5146" i="29"/>
  <c r="X5145" i="29"/>
  <c r="X5144" i="29"/>
  <c r="X5143" i="29"/>
  <c r="X5142" i="29"/>
  <c r="X5141" i="29"/>
  <c r="X5140" i="29"/>
  <c r="X5139" i="29"/>
  <c r="X5138" i="29"/>
  <c r="X5137" i="29"/>
  <c r="X5136" i="29"/>
  <c r="X5135" i="29"/>
  <c r="X5134" i="29"/>
  <c r="X5133" i="29"/>
  <c r="X5132" i="29"/>
  <c r="X5131" i="29"/>
  <c r="X5130" i="29"/>
  <c r="X5129" i="29"/>
  <c r="X5128" i="29"/>
  <c r="X5127" i="29"/>
  <c r="X5126" i="29"/>
  <c r="X5125" i="29"/>
  <c r="X5124" i="29"/>
  <c r="X5123" i="29"/>
  <c r="X5122" i="29"/>
  <c r="X5121" i="29"/>
  <c r="X5120" i="29"/>
  <c r="X5119" i="29"/>
  <c r="X5118" i="29"/>
  <c r="X5117" i="29"/>
  <c r="X5116" i="29"/>
  <c r="X5115" i="29"/>
  <c r="X5114" i="29"/>
  <c r="X5113" i="29"/>
  <c r="X5112" i="29"/>
  <c r="X5111" i="29"/>
  <c r="X5110" i="29"/>
  <c r="X5109" i="29"/>
  <c r="X5108" i="29"/>
  <c r="X5107" i="29"/>
  <c r="X5106" i="29"/>
  <c r="X5105" i="29"/>
  <c r="X5104" i="29"/>
  <c r="X5103" i="29"/>
  <c r="X5102" i="29"/>
  <c r="X5101" i="29"/>
  <c r="X5100" i="29"/>
  <c r="X5099" i="29"/>
  <c r="X5098" i="29"/>
  <c r="X5097" i="29"/>
  <c r="X5096" i="29"/>
  <c r="X5095" i="29"/>
  <c r="X5094" i="29"/>
  <c r="X5093" i="29"/>
  <c r="X5092" i="29"/>
  <c r="X5091" i="29"/>
  <c r="X5090" i="29"/>
  <c r="X5089" i="29"/>
  <c r="X5088" i="29"/>
  <c r="X5087" i="29"/>
  <c r="X5086" i="29"/>
  <c r="X5085" i="29"/>
  <c r="X5084" i="29"/>
  <c r="X5083" i="29"/>
  <c r="X5082" i="29"/>
  <c r="X5081" i="29"/>
  <c r="X5080" i="29"/>
  <c r="X5079" i="29"/>
  <c r="X5078" i="29"/>
  <c r="X5077" i="29"/>
  <c r="X5076" i="29"/>
  <c r="X5075" i="29"/>
  <c r="X5074" i="29"/>
  <c r="X5073" i="29"/>
  <c r="X5072" i="29"/>
  <c r="X5071" i="29"/>
  <c r="X5070" i="29"/>
  <c r="X5069" i="29"/>
  <c r="X5068" i="29"/>
  <c r="X5067" i="29"/>
  <c r="X5066" i="29"/>
  <c r="X5065" i="29"/>
  <c r="X5064" i="29"/>
  <c r="X5063" i="29"/>
  <c r="X5062" i="29"/>
  <c r="X5061" i="29"/>
  <c r="X5060" i="29"/>
  <c r="X5059" i="29"/>
  <c r="X5058" i="29"/>
  <c r="X5057" i="29"/>
  <c r="X5056" i="29"/>
  <c r="X5055" i="29"/>
  <c r="X5054" i="29"/>
  <c r="X5053" i="29"/>
  <c r="X5052" i="29"/>
  <c r="X5051" i="29"/>
  <c r="X5050" i="29"/>
  <c r="X5049" i="29"/>
  <c r="X5048" i="29"/>
  <c r="X5047" i="29"/>
  <c r="X5046" i="29"/>
  <c r="X5045" i="29"/>
  <c r="X5044" i="29"/>
  <c r="X5043" i="29"/>
  <c r="X5042" i="29"/>
  <c r="X5041" i="29"/>
  <c r="X5040" i="29"/>
  <c r="X5039" i="29"/>
  <c r="X5038" i="29"/>
  <c r="X5037" i="29"/>
  <c r="X5036" i="29"/>
  <c r="X5035" i="29"/>
  <c r="X5034" i="29"/>
  <c r="X5033" i="29"/>
  <c r="X5032" i="29"/>
  <c r="X5031" i="29"/>
  <c r="X5030" i="29"/>
  <c r="X5029" i="29"/>
  <c r="X5028" i="29"/>
  <c r="X5027" i="29"/>
  <c r="X5026" i="29"/>
  <c r="X5025" i="29"/>
  <c r="X5024" i="29"/>
  <c r="X5023" i="29"/>
  <c r="X5022" i="29"/>
  <c r="X5021" i="29"/>
  <c r="X5020" i="29"/>
  <c r="X5019" i="29"/>
  <c r="X5018" i="29"/>
  <c r="X5017" i="29"/>
  <c r="X5016" i="29"/>
  <c r="X5015" i="29"/>
  <c r="X5014" i="29"/>
  <c r="X5013" i="29"/>
  <c r="X5012" i="29"/>
  <c r="X5011" i="29"/>
  <c r="X5010" i="29"/>
  <c r="X5009" i="29"/>
  <c r="X5008" i="29"/>
  <c r="X5007" i="29"/>
  <c r="X5006" i="29"/>
  <c r="X5005" i="29"/>
  <c r="X5004" i="29"/>
  <c r="X5003" i="29"/>
  <c r="X5002" i="29"/>
  <c r="X5001" i="29"/>
  <c r="X5000" i="29"/>
  <c r="X4999" i="29"/>
  <c r="X4998" i="29"/>
  <c r="X4997" i="29"/>
  <c r="X4996" i="29"/>
  <c r="X4995" i="29"/>
  <c r="X4994" i="29"/>
  <c r="X4993" i="29"/>
  <c r="X4992" i="29"/>
  <c r="X4991" i="29"/>
  <c r="X4990" i="29"/>
  <c r="X4989" i="29"/>
  <c r="X4988" i="29"/>
  <c r="X4987" i="29"/>
  <c r="X4986" i="29"/>
  <c r="X4985" i="29"/>
  <c r="X4984" i="29"/>
  <c r="X4983" i="29"/>
  <c r="X4982" i="29"/>
  <c r="X4981" i="29"/>
  <c r="X4980" i="29"/>
  <c r="X4979" i="29"/>
  <c r="X4978" i="29"/>
  <c r="X4977" i="29"/>
  <c r="X4976" i="29"/>
  <c r="X4975" i="29"/>
  <c r="X4974" i="29"/>
  <c r="X4973" i="29"/>
  <c r="X4972" i="29"/>
  <c r="X4971" i="29"/>
  <c r="X4970" i="29"/>
  <c r="X4969" i="29"/>
  <c r="X4968" i="29"/>
  <c r="X4967" i="29"/>
  <c r="X4966" i="29"/>
  <c r="X4965" i="29"/>
  <c r="X4964" i="29"/>
  <c r="X4963" i="29"/>
  <c r="X4962" i="29"/>
  <c r="X4961" i="29"/>
  <c r="X4960" i="29"/>
  <c r="X4959" i="29"/>
  <c r="X4958" i="29"/>
  <c r="X4957" i="29"/>
  <c r="X4956" i="29"/>
  <c r="X4955" i="29"/>
  <c r="X4954" i="29"/>
  <c r="X4953" i="29"/>
  <c r="X4952" i="29"/>
  <c r="X4951" i="29"/>
  <c r="X4950" i="29"/>
  <c r="X4949" i="29"/>
  <c r="X4948" i="29"/>
  <c r="X4947" i="29"/>
  <c r="X4946" i="29"/>
  <c r="X4945" i="29"/>
  <c r="X4944" i="29"/>
  <c r="X4943" i="29"/>
  <c r="X4942" i="29"/>
  <c r="X4941" i="29"/>
  <c r="X4940" i="29"/>
  <c r="X4939" i="29"/>
  <c r="X4938" i="29"/>
  <c r="X4937" i="29"/>
  <c r="X4936" i="29"/>
  <c r="X4935" i="29"/>
  <c r="X4934" i="29"/>
  <c r="X4933" i="29"/>
  <c r="X4932" i="29"/>
  <c r="X4931" i="29"/>
  <c r="X4930" i="29"/>
  <c r="X4929" i="29"/>
  <c r="X4928" i="29"/>
  <c r="X4927" i="29"/>
  <c r="X4926" i="29"/>
  <c r="X4925" i="29"/>
  <c r="X4924" i="29"/>
  <c r="X4923" i="29"/>
  <c r="X4922" i="29"/>
  <c r="X4921" i="29"/>
  <c r="X4920" i="29"/>
  <c r="X4919" i="29"/>
  <c r="X4918" i="29"/>
  <c r="X4917" i="29"/>
  <c r="X4916" i="29"/>
  <c r="X4915" i="29"/>
  <c r="X4914" i="29"/>
  <c r="X4913" i="29"/>
  <c r="X4912" i="29"/>
  <c r="X4911" i="29"/>
  <c r="X4910" i="29"/>
  <c r="X4909" i="29"/>
  <c r="X4908" i="29"/>
  <c r="X4907" i="29"/>
  <c r="X4906" i="29"/>
  <c r="X4905" i="29"/>
  <c r="X4904" i="29"/>
  <c r="X4903" i="29"/>
  <c r="X4902" i="29"/>
  <c r="X4901" i="29"/>
  <c r="X4900" i="29"/>
  <c r="X4899" i="29"/>
  <c r="X4898" i="29"/>
  <c r="X4897" i="29"/>
  <c r="X4896" i="29"/>
  <c r="X4895" i="29"/>
  <c r="X4894" i="29"/>
  <c r="X4893" i="29"/>
  <c r="X4892" i="29"/>
  <c r="X4891" i="29"/>
  <c r="X4890" i="29"/>
  <c r="X4889" i="29"/>
  <c r="X4888" i="29"/>
  <c r="X4887" i="29"/>
  <c r="X4886" i="29"/>
  <c r="X4885" i="29"/>
  <c r="X4884" i="29"/>
  <c r="X4883" i="29"/>
  <c r="X4882" i="29"/>
  <c r="X4881" i="29"/>
  <c r="X4880" i="29"/>
  <c r="X4879" i="29"/>
  <c r="X4878" i="29"/>
  <c r="X4877" i="29"/>
  <c r="X4876" i="29"/>
  <c r="X4875" i="29"/>
  <c r="X4874" i="29"/>
  <c r="X4873" i="29"/>
  <c r="X4872" i="29"/>
  <c r="X4871" i="29"/>
  <c r="X4870" i="29"/>
  <c r="X4869" i="29"/>
  <c r="X4868" i="29"/>
  <c r="X4867" i="29"/>
  <c r="X4866" i="29"/>
  <c r="X4865" i="29"/>
  <c r="X4864" i="29"/>
  <c r="X4863" i="29"/>
  <c r="X4862" i="29"/>
  <c r="X4861" i="29"/>
  <c r="X4860" i="29"/>
  <c r="X4859" i="29"/>
  <c r="X4858" i="29"/>
  <c r="X4857" i="29"/>
  <c r="X4856" i="29"/>
  <c r="X4855" i="29"/>
  <c r="X4854" i="29"/>
  <c r="X4853" i="29"/>
  <c r="X4852" i="29"/>
  <c r="X4851" i="29"/>
  <c r="X4850" i="29"/>
  <c r="X4849" i="29"/>
  <c r="X4848" i="29"/>
  <c r="X4847" i="29"/>
  <c r="X4846" i="29"/>
  <c r="X4845" i="29"/>
  <c r="X4844" i="29"/>
  <c r="X4843" i="29"/>
  <c r="X4842" i="29"/>
  <c r="X4841" i="29"/>
  <c r="X4840" i="29"/>
  <c r="X4839" i="29"/>
  <c r="X4838" i="29"/>
  <c r="X4837" i="29"/>
  <c r="X4836" i="29"/>
  <c r="X4835" i="29"/>
  <c r="X4834" i="29"/>
  <c r="X4833" i="29"/>
  <c r="X4832" i="29"/>
  <c r="X4831" i="29"/>
  <c r="X4830" i="29"/>
  <c r="X4829" i="29"/>
  <c r="X4828" i="29"/>
  <c r="X4827" i="29"/>
  <c r="X4826" i="29"/>
  <c r="X4825" i="29"/>
  <c r="X4824" i="29"/>
  <c r="X4823" i="29"/>
  <c r="X4822" i="29"/>
  <c r="X4821" i="29"/>
  <c r="X4820" i="29"/>
  <c r="X4819" i="29"/>
  <c r="X4818" i="29"/>
  <c r="X4817" i="29"/>
  <c r="X4816" i="29"/>
  <c r="X4815" i="29"/>
  <c r="X4814" i="29"/>
  <c r="X4813" i="29"/>
  <c r="X4812" i="29"/>
  <c r="X4811" i="29"/>
  <c r="X4810" i="29"/>
  <c r="X4809" i="29"/>
  <c r="X4808" i="29"/>
  <c r="X4807" i="29"/>
  <c r="X4806" i="29"/>
  <c r="X4805" i="29"/>
  <c r="X4804" i="29"/>
  <c r="X4803" i="29"/>
  <c r="X4802" i="29"/>
  <c r="X4801" i="29"/>
  <c r="X4800" i="29"/>
  <c r="X4799" i="29"/>
  <c r="X4798" i="29"/>
  <c r="X4797" i="29"/>
  <c r="X4796" i="29"/>
  <c r="X4795" i="29"/>
  <c r="X4794" i="29"/>
  <c r="X4793" i="29"/>
  <c r="X4792" i="29"/>
  <c r="X4791" i="29"/>
  <c r="X4790" i="29"/>
  <c r="X4789" i="29"/>
  <c r="X4788" i="29"/>
  <c r="X4787" i="29"/>
  <c r="X4786" i="29"/>
  <c r="X4785" i="29"/>
  <c r="X4784" i="29"/>
  <c r="X4783" i="29"/>
  <c r="X4782" i="29"/>
  <c r="X4781" i="29"/>
  <c r="X4780" i="29"/>
  <c r="X4779" i="29"/>
  <c r="X4778" i="29"/>
  <c r="X4777" i="29"/>
  <c r="X4776" i="29"/>
  <c r="X4775" i="29"/>
  <c r="X4774" i="29"/>
  <c r="X4773" i="29"/>
  <c r="X4772" i="29"/>
  <c r="X4771" i="29"/>
  <c r="X4770" i="29"/>
  <c r="X4769" i="29"/>
  <c r="X4768" i="29"/>
  <c r="X4767" i="29"/>
  <c r="X4766" i="29"/>
  <c r="X4765" i="29"/>
  <c r="X4764" i="29"/>
  <c r="X4763" i="29"/>
  <c r="X4762" i="29"/>
  <c r="X4761" i="29"/>
  <c r="X4760" i="29"/>
  <c r="X4759" i="29"/>
  <c r="X4758" i="29"/>
  <c r="X4757" i="29"/>
  <c r="X4756" i="29"/>
  <c r="X4755" i="29"/>
  <c r="X4754" i="29"/>
  <c r="X4753" i="29"/>
  <c r="X4752" i="29"/>
  <c r="X4751" i="29"/>
  <c r="X4750" i="29"/>
  <c r="X4749" i="29"/>
  <c r="X4748" i="29"/>
  <c r="X4747" i="29"/>
  <c r="X4746" i="29"/>
  <c r="X4745" i="29"/>
  <c r="X4744" i="29"/>
  <c r="X4743" i="29"/>
  <c r="X4742" i="29"/>
  <c r="X4741" i="29"/>
  <c r="X4740" i="29"/>
  <c r="X4739" i="29"/>
  <c r="X4738" i="29"/>
  <c r="X4737" i="29"/>
  <c r="X4736" i="29"/>
  <c r="X4735" i="29"/>
  <c r="X4734" i="29"/>
  <c r="X4733" i="29"/>
  <c r="X4732" i="29"/>
  <c r="X4731" i="29"/>
  <c r="X4730" i="29"/>
  <c r="X4729" i="29"/>
  <c r="X4728" i="29"/>
  <c r="X4727" i="29"/>
  <c r="X4726" i="29"/>
  <c r="X4725" i="29"/>
  <c r="X4724" i="29"/>
  <c r="X4723" i="29"/>
  <c r="X4722" i="29"/>
  <c r="X4721" i="29"/>
  <c r="X4720" i="29"/>
  <c r="X4719" i="29"/>
  <c r="X4718" i="29"/>
  <c r="X4717" i="29"/>
  <c r="X4716" i="29"/>
  <c r="X4715" i="29"/>
  <c r="X4714" i="29"/>
  <c r="X4713" i="29"/>
  <c r="X4712" i="29"/>
  <c r="X4711" i="29"/>
  <c r="X4710" i="29"/>
  <c r="X4709" i="29"/>
  <c r="X4708" i="29"/>
  <c r="X4707" i="29"/>
  <c r="X4706" i="29"/>
  <c r="X4705" i="29"/>
  <c r="X4704" i="29"/>
  <c r="X4703" i="29"/>
  <c r="X4702" i="29"/>
  <c r="X4701" i="29"/>
  <c r="X4700" i="29"/>
  <c r="X4699" i="29"/>
  <c r="X4698" i="29"/>
  <c r="X4697" i="29"/>
  <c r="X4696" i="29"/>
  <c r="X4695" i="29"/>
  <c r="X4694" i="29"/>
  <c r="X4693" i="29"/>
  <c r="X4692" i="29"/>
  <c r="X4691" i="29"/>
  <c r="X4690" i="29"/>
  <c r="X4689" i="29"/>
  <c r="X4688" i="29"/>
  <c r="X4687" i="29"/>
  <c r="X4686" i="29"/>
  <c r="X4685" i="29"/>
  <c r="X4684" i="29"/>
  <c r="X4683" i="29"/>
  <c r="X4682" i="29"/>
  <c r="X4681" i="29"/>
  <c r="X4680" i="29"/>
  <c r="X4679" i="29"/>
  <c r="X4678" i="29"/>
  <c r="X4677" i="29"/>
  <c r="X4676" i="29"/>
  <c r="X4675" i="29"/>
  <c r="X4674" i="29"/>
  <c r="X4673" i="29"/>
  <c r="X4672" i="29"/>
  <c r="X4671" i="29"/>
  <c r="X4670" i="29"/>
  <c r="X4669" i="29"/>
  <c r="X4668" i="29"/>
  <c r="X4667" i="29"/>
  <c r="X4666" i="29"/>
  <c r="X4665" i="29"/>
  <c r="X4664" i="29"/>
  <c r="X4663" i="29"/>
  <c r="X4662" i="29"/>
  <c r="X4661" i="29"/>
  <c r="X4660" i="29"/>
  <c r="X4659" i="29"/>
  <c r="X4658" i="29"/>
  <c r="X4657" i="29"/>
  <c r="X4656" i="29"/>
  <c r="X4655" i="29"/>
  <c r="X4654" i="29"/>
  <c r="X4653" i="29"/>
  <c r="X4652" i="29"/>
  <c r="X4651" i="29"/>
  <c r="X4650" i="29"/>
  <c r="X4649" i="29"/>
  <c r="X4648" i="29"/>
  <c r="X4647" i="29"/>
  <c r="X4646" i="29"/>
  <c r="X4645" i="29"/>
  <c r="X4644" i="29"/>
  <c r="X4643" i="29"/>
  <c r="X4642" i="29"/>
  <c r="X4641" i="29"/>
  <c r="X4640" i="29"/>
  <c r="X4639" i="29"/>
  <c r="X4638" i="29"/>
  <c r="X4637" i="29"/>
  <c r="X4636" i="29"/>
  <c r="X4635" i="29"/>
  <c r="X4634" i="29"/>
  <c r="X4633" i="29"/>
  <c r="X4632" i="29"/>
  <c r="X4631" i="29"/>
  <c r="X4630" i="29"/>
  <c r="X4629" i="29"/>
  <c r="X4628" i="29"/>
  <c r="X4627" i="29"/>
  <c r="X4626" i="29"/>
  <c r="X4625" i="29"/>
  <c r="X4624" i="29"/>
  <c r="X4623" i="29"/>
  <c r="X4622" i="29"/>
  <c r="X4621" i="29"/>
  <c r="X4620" i="29"/>
  <c r="X4619" i="29"/>
  <c r="X4618" i="29"/>
  <c r="X4617" i="29"/>
  <c r="X4616" i="29"/>
  <c r="X4615" i="29"/>
  <c r="X4614" i="29"/>
  <c r="X4613" i="29"/>
  <c r="X4612" i="29"/>
  <c r="X4611" i="29"/>
  <c r="X4610" i="29"/>
  <c r="X4609" i="29"/>
  <c r="X4608" i="29"/>
  <c r="X4607" i="29"/>
  <c r="X4606" i="29"/>
  <c r="X4605" i="29"/>
  <c r="X4604" i="29"/>
  <c r="X4603" i="29"/>
  <c r="X4602" i="29"/>
  <c r="X4601" i="29"/>
  <c r="X4600" i="29"/>
  <c r="X4599" i="29"/>
  <c r="X4598" i="29"/>
  <c r="X4597" i="29"/>
  <c r="X4596" i="29"/>
  <c r="X4595" i="29"/>
  <c r="X4594" i="29"/>
  <c r="X4593" i="29"/>
  <c r="X4592" i="29"/>
  <c r="X4591" i="29"/>
  <c r="X4590" i="29"/>
  <c r="X4589" i="29"/>
  <c r="X4588" i="29"/>
  <c r="X4587" i="29"/>
  <c r="X4586" i="29"/>
  <c r="X4585" i="29"/>
  <c r="X4584" i="29"/>
  <c r="X4583" i="29"/>
  <c r="X4582" i="29"/>
  <c r="X4581" i="29"/>
  <c r="X4580" i="29"/>
  <c r="X4579" i="29"/>
  <c r="X4578" i="29"/>
  <c r="X4577" i="29"/>
  <c r="X4576" i="29"/>
  <c r="X4575" i="29"/>
  <c r="X4574" i="29"/>
  <c r="X4573" i="29"/>
  <c r="X4572" i="29"/>
  <c r="X4571" i="29"/>
  <c r="X4570" i="29"/>
  <c r="X4569" i="29"/>
  <c r="X4568" i="29"/>
  <c r="X4567" i="29"/>
  <c r="X4566" i="29"/>
  <c r="X4565" i="29"/>
  <c r="X4564" i="29"/>
  <c r="X4563" i="29"/>
  <c r="X4562" i="29"/>
  <c r="X4561" i="29"/>
  <c r="X4560" i="29"/>
  <c r="X4559" i="29"/>
  <c r="X4558" i="29"/>
  <c r="X4557" i="29"/>
  <c r="X4556" i="29"/>
  <c r="X4555" i="29"/>
  <c r="X4554" i="29"/>
  <c r="X4553" i="29"/>
  <c r="X4552" i="29"/>
  <c r="X4551" i="29"/>
  <c r="X4550" i="29"/>
  <c r="X4549" i="29"/>
  <c r="X4548" i="29"/>
  <c r="X4547" i="29"/>
  <c r="X4546" i="29"/>
  <c r="X4545" i="29"/>
  <c r="X4544" i="29"/>
  <c r="X4543" i="29"/>
  <c r="X4542" i="29"/>
  <c r="X4541" i="29"/>
  <c r="X4540" i="29"/>
  <c r="X4539" i="29"/>
  <c r="X4538" i="29"/>
  <c r="X4537" i="29"/>
  <c r="X4536" i="29"/>
  <c r="X4535" i="29"/>
  <c r="X4534" i="29"/>
  <c r="X4533" i="29"/>
  <c r="X4532" i="29"/>
  <c r="X4531" i="29"/>
  <c r="X4530" i="29"/>
  <c r="X4529" i="29"/>
  <c r="X4528" i="29"/>
  <c r="X4527" i="29"/>
  <c r="X4526" i="29"/>
  <c r="X4525" i="29"/>
  <c r="X4524" i="29"/>
  <c r="X4523" i="29"/>
  <c r="X4522" i="29"/>
  <c r="X4521" i="29"/>
  <c r="X4520" i="29"/>
  <c r="X4519" i="29"/>
  <c r="X4518" i="29"/>
  <c r="X4517" i="29"/>
  <c r="X4516" i="29"/>
  <c r="X4515" i="29"/>
  <c r="X4514" i="29"/>
  <c r="X4513" i="29"/>
  <c r="X4512" i="29"/>
  <c r="X4511" i="29"/>
  <c r="X4510" i="29"/>
  <c r="X4509" i="29"/>
  <c r="X4508" i="29"/>
  <c r="X4507" i="29"/>
  <c r="X4506" i="29"/>
  <c r="X4505" i="29"/>
  <c r="X4504" i="29"/>
  <c r="X4503" i="29"/>
  <c r="X4502" i="29"/>
  <c r="X4501" i="29"/>
  <c r="X4500" i="29"/>
  <c r="X4499" i="29"/>
  <c r="X4498" i="29"/>
  <c r="X4497" i="29"/>
  <c r="X4496" i="29"/>
  <c r="X4495" i="29"/>
  <c r="X4494" i="29"/>
  <c r="X4493" i="29"/>
  <c r="X4492" i="29"/>
  <c r="X4491" i="29"/>
  <c r="X4490" i="29"/>
  <c r="X4489" i="29"/>
  <c r="X4488" i="29"/>
  <c r="X4487" i="29"/>
  <c r="X4486" i="29"/>
  <c r="X4485" i="29"/>
  <c r="X4484" i="29"/>
  <c r="X4483" i="29"/>
  <c r="X4482" i="29"/>
  <c r="X4481" i="29"/>
  <c r="X4480" i="29"/>
  <c r="X4479" i="29"/>
  <c r="X4478" i="29"/>
  <c r="X4477" i="29"/>
  <c r="X4476" i="29"/>
  <c r="X4475" i="29"/>
  <c r="X4474" i="29"/>
  <c r="X4473" i="29"/>
  <c r="X4472" i="29"/>
  <c r="X4471" i="29"/>
  <c r="X4470" i="29"/>
  <c r="X4469" i="29"/>
  <c r="X4468" i="29"/>
  <c r="X4467" i="29"/>
  <c r="X4466" i="29"/>
  <c r="X4465" i="29"/>
  <c r="X4464" i="29"/>
  <c r="X4463" i="29"/>
  <c r="X4462" i="29"/>
  <c r="X4461" i="29"/>
  <c r="X4460" i="29"/>
  <c r="X4459" i="29"/>
  <c r="X4458" i="29"/>
  <c r="X4457" i="29"/>
  <c r="X4456" i="29"/>
  <c r="X4455" i="29"/>
  <c r="X4454" i="29"/>
  <c r="X4453" i="29"/>
  <c r="X4452" i="29"/>
  <c r="X4451" i="29"/>
  <c r="X4450" i="29"/>
  <c r="X4449" i="29"/>
  <c r="X4448" i="29"/>
  <c r="X4447" i="29"/>
  <c r="X4446" i="29"/>
  <c r="X4445" i="29"/>
  <c r="X4444" i="29"/>
  <c r="X4443" i="29"/>
  <c r="X4442" i="29"/>
  <c r="X4441" i="29"/>
  <c r="X4440" i="29"/>
  <c r="X4439" i="29"/>
  <c r="X4438" i="29"/>
  <c r="X4437" i="29"/>
  <c r="X4436" i="29"/>
  <c r="X4435" i="29"/>
  <c r="X4434" i="29"/>
  <c r="X4433" i="29"/>
  <c r="X4432" i="29"/>
  <c r="X4431" i="29"/>
  <c r="X4430" i="29"/>
  <c r="X4429" i="29"/>
  <c r="X4428" i="29"/>
  <c r="X4427" i="29"/>
  <c r="X4426" i="29"/>
  <c r="X4425" i="29"/>
  <c r="X4424" i="29"/>
  <c r="X4423" i="29"/>
  <c r="X4422" i="29"/>
  <c r="X4421" i="29"/>
  <c r="X4420" i="29"/>
  <c r="X4419" i="29"/>
  <c r="X4418" i="29"/>
  <c r="X4417" i="29"/>
  <c r="X4416" i="29"/>
  <c r="X4415" i="29"/>
  <c r="X4414" i="29"/>
  <c r="X4413" i="29"/>
  <c r="X4412" i="29"/>
  <c r="X4411" i="29"/>
  <c r="X4410" i="29"/>
  <c r="X4409" i="29"/>
  <c r="X4408" i="29"/>
  <c r="X4407" i="29"/>
  <c r="X4406" i="29"/>
  <c r="X4405" i="29"/>
  <c r="X4404" i="29"/>
  <c r="X4403" i="29"/>
  <c r="X4402" i="29"/>
  <c r="X4401" i="29"/>
  <c r="X4400" i="29"/>
  <c r="X4399" i="29"/>
  <c r="X4398" i="29"/>
  <c r="X4397" i="29"/>
  <c r="X4396" i="29"/>
  <c r="X4395" i="29"/>
  <c r="X4394" i="29"/>
  <c r="X4393" i="29"/>
  <c r="X4392" i="29"/>
  <c r="X4391" i="29"/>
  <c r="X4390" i="29"/>
  <c r="X4389" i="29"/>
  <c r="X4388" i="29"/>
  <c r="X4387" i="29"/>
  <c r="X4386" i="29"/>
  <c r="X4385" i="29"/>
  <c r="X4384" i="29"/>
  <c r="X4383" i="29"/>
  <c r="X4382" i="29"/>
  <c r="X4381" i="29"/>
  <c r="X4380" i="29"/>
  <c r="X4379" i="29"/>
  <c r="X4378" i="29"/>
  <c r="X4377" i="29"/>
  <c r="X4376" i="29"/>
  <c r="X4375" i="29"/>
  <c r="X4374" i="29"/>
  <c r="X4373" i="29"/>
  <c r="X4372" i="29"/>
  <c r="X4371" i="29"/>
  <c r="X4370" i="29"/>
  <c r="X4369" i="29"/>
  <c r="X4368" i="29"/>
  <c r="X4367" i="29"/>
  <c r="X4366" i="29"/>
  <c r="X4365" i="29"/>
  <c r="X4364" i="29"/>
  <c r="X4363" i="29"/>
  <c r="X4362" i="29"/>
  <c r="X4361" i="29"/>
  <c r="X4360" i="29"/>
  <c r="X4359" i="29"/>
  <c r="X4358" i="29"/>
  <c r="X4357" i="29"/>
  <c r="X4356" i="29"/>
  <c r="X4355" i="29"/>
  <c r="X4354" i="29"/>
  <c r="X4353" i="29"/>
  <c r="X4352" i="29"/>
  <c r="X4351" i="29"/>
  <c r="X4350" i="29"/>
  <c r="X4349" i="29"/>
  <c r="X4348" i="29"/>
  <c r="X4347" i="29"/>
  <c r="X4346" i="29"/>
  <c r="X4345" i="29"/>
  <c r="X4344" i="29"/>
  <c r="X4343" i="29"/>
  <c r="X4342" i="29"/>
  <c r="X4341" i="29"/>
  <c r="X4340" i="29"/>
  <c r="X4339" i="29"/>
  <c r="X4338" i="29"/>
  <c r="X4337" i="29"/>
  <c r="X4336" i="29"/>
  <c r="X4335" i="29"/>
  <c r="X4334" i="29"/>
  <c r="X4333" i="29"/>
  <c r="X4332" i="29"/>
  <c r="X4331" i="29"/>
  <c r="X4330" i="29"/>
  <c r="X4329" i="29"/>
  <c r="X4328" i="29"/>
  <c r="X4327" i="29"/>
  <c r="X4326" i="29"/>
  <c r="X4325" i="29"/>
  <c r="X4324" i="29"/>
  <c r="X4323" i="29"/>
  <c r="X4322" i="29"/>
  <c r="X4321" i="29"/>
  <c r="X4320" i="29"/>
  <c r="X4319" i="29"/>
  <c r="X4318" i="29"/>
  <c r="X4317" i="29"/>
  <c r="X4316" i="29"/>
  <c r="X4315" i="29"/>
  <c r="X4314" i="29"/>
  <c r="X4313" i="29"/>
  <c r="X4312" i="29"/>
  <c r="X4311" i="29"/>
  <c r="X4310" i="29"/>
  <c r="X4309" i="29"/>
  <c r="X4308" i="29"/>
  <c r="X4307" i="29"/>
  <c r="X4306" i="29"/>
  <c r="X4305" i="29"/>
  <c r="X4304" i="29"/>
  <c r="X4303" i="29"/>
  <c r="X4302" i="29"/>
  <c r="X4301" i="29"/>
  <c r="X4300" i="29"/>
  <c r="X4299" i="29"/>
  <c r="X4298" i="29"/>
  <c r="X4297" i="29"/>
  <c r="X4296" i="29"/>
  <c r="X4295" i="29"/>
  <c r="X4294" i="29"/>
  <c r="X4293" i="29"/>
  <c r="X4292" i="29"/>
  <c r="X4291" i="29"/>
  <c r="X4290" i="29"/>
  <c r="X4289" i="29"/>
  <c r="X4288" i="29"/>
  <c r="X4287" i="29"/>
  <c r="X4286" i="29"/>
  <c r="X4285" i="29"/>
  <c r="X4284" i="29"/>
  <c r="X4283" i="29"/>
  <c r="X4282" i="29"/>
  <c r="X4281" i="29"/>
  <c r="X4280" i="29"/>
  <c r="X4279" i="29"/>
  <c r="X4278" i="29"/>
  <c r="X4277" i="29"/>
  <c r="X4276" i="29"/>
  <c r="X4275" i="29"/>
  <c r="X4274" i="29"/>
  <c r="X4273" i="29"/>
  <c r="X4272" i="29"/>
  <c r="X4271" i="29"/>
  <c r="X4270" i="29"/>
  <c r="X4269" i="29"/>
  <c r="X4268" i="29"/>
  <c r="X4267" i="29"/>
  <c r="X4266" i="29"/>
  <c r="X4265" i="29"/>
  <c r="X4264" i="29"/>
  <c r="X4263" i="29"/>
  <c r="X4262" i="29"/>
  <c r="X4261" i="29"/>
  <c r="X4260" i="29"/>
  <c r="X4259" i="29"/>
  <c r="X4258" i="29"/>
  <c r="X4257" i="29"/>
  <c r="X4256" i="29"/>
  <c r="X4255" i="29"/>
  <c r="X4254" i="29"/>
  <c r="X4253" i="29"/>
  <c r="X4252" i="29"/>
  <c r="X4251" i="29"/>
  <c r="X4250" i="29"/>
  <c r="X4249" i="29"/>
  <c r="X4248" i="29"/>
  <c r="X4247" i="29"/>
  <c r="X4246" i="29"/>
  <c r="X4245" i="29"/>
  <c r="X4244" i="29"/>
  <c r="X4243" i="29"/>
  <c r="X4242" i="29"/>
  <c r="X4241" i="29"/>
  <c r="X4240" i="29"/>
  <c r="X4239" i="29"/>
  <c r="X4238" i="29"/>
  <c r="X4237" i="29"/>
  <c r="X4236" i="29"/>
  <c r="X4235" i="29"/>
  <c r="X4234" i="29"/>
  <c r="X4233" i="29"/>
  <c r="X4232" i="29"/>
  <c r="X4231" i="29"/>
  <c r="X4230" i="29"/>
  <c r="X4229" i="29"/>
  <c r="X4228" i="29"/>
  <c r="X4227" i="29"/>
  <c r="X4226" i="29"/>
  <c r="X4225" i="29"/>
  <c r="X4224" i="29"/>
  <c r="X4223" i="29"/>
  <c r="X4222" i="29"/>
  <c r="X4221" i="29"/>
  <c r="X4220" i="29"/>
  <c r="X4219" i="29"/>
  <c r="X4218" i="29"/>
  <c r="X4217" i="29"/>
  <c r="X4216" i="29"/>
  <c r="X4215" i="29"/>
  <c r="X4214" i="29"/>
  <c r="X4213" i="29"/>
  <c r="X4212" i="29"/>
  <c r="X4211" i="29"/>
  <c r="X4210" i="29"/>
  <c r="X4209" i="29"/>
  <c r="X4208" i="29"/>
  <c r="X4207" i="29"/>
  <c r="X4206" i="29"/>
  <c r="X4205" i="29"/>
  <c r="X4204" i="29"/>
  <c r="X4203" i="29"/>
  <c r="X4202" i="29"/>
  <c r="X4201" i="29"/>
  <c r="X4200" i="29"/>
  <c r="X4199" i="29"/>
  <c r="X4198" i="29"/>
  <c r="X4197" i="29"/>
  <c r="X4196" i="29"/>
  <c r="X4195" i="29"/>
  <c r="X4194" i="29"/>
  <c r="X4193" i="29"/>
  <c r="X4192" i="29"/>
  <c r="X4191" i="29"/>
  <c r="X4190" i="29"/>
  <c r="X4189" i="29"/>
  <c r="X4188" i="29"/>
  <c r="X4187" i="29"/>
  <c r="X4186" i="29"/>
  <c r="X4185" i="29"/>
  <c r="X4184" i="29"/>
  <c r="X4183" i="29"/>
  <c r="X4182" i="29"/>
  <c r="X4181" i="29"/>
  <c r="X4180" i="29"/>
  <c r="X4179" i="29"/>
  <c r="X4178" i="29"/>
  <c r="X4177" i="29"/>
  <c r="X4176" i="29"/>
  <c r="X4175" i="29"/>
  <c r="X4174" i="29"/>
  <c r="X4173" i="29"/>
  <c r="X4172" i="29"/>
  <c r="X4171" i="29"/>
  <c r="X4170" i="29"/>
  <c r="X4169" i="29"/>
  <c r="X4168" i="29"/>
  <c r="X4167" i="29"/>
  <c r="X4166" i="29"/>
  <c r="X4165" i="29"/>
  <c r="X4164" i="29"/>
  <c r="X4163" i="29"/>
  <c r="X4162" i="29"/>
  <c r="X4161" i="29"/>
  <c r="X4160" i="29"/>
  <c r="X4159" i="29"/>
  <c r="X4158" i="29"/>
  <c r="X4157" i="29"/>
  <c r="X4156" i="29"/>
  <c r="X4155" i="29"/>
  <c r="X4154" i="29"/>
  <c r="X4153" i="29"/>
  <c r="X4152" i="29"/>
  <c r="X4151" i="29"/>
  <c r="X4150" i="29"/>
  <c r="X4149" i="29"/>
  <c r="X4148" i="29"/>
  <c r="X4147" i="29"/>
  <c r="X4146" i="29"/>
  <c r="X4145" i="29"/>
  <c r="X4144" i="29"/>
  <c r="X4143" i="29"/>
  <c r="X4142" i="29"/>
  <c r="X4141" i="29"/>
  <c r="X4140" i="29"/>
  <c r="X4139" i="29"/>
  <c r="X4138" i="29"/>
  <c r="X4137" i="29"/>
  <c r="X4136" i="29"/>
  <c r="X4135" i="29"/>
  <c r="X4134" i="29"/>
  <c r="X4133" i="29"/>
  <c r="X4132" i="29"/>
  <c r="X4131" i="29"/>
  <c r="X4130" i="29"/>
  <c r="X4129" i="29"/>
  <c r="X4128" i="29"/>
  <c r="X4127" i="29"/>
  <c r="X4126" i="29"/>
  <c r="X4125" i="29"/>
  <c r="X4124" i="29"/>
  <c r="X4123" i="29"/>
  <c r="X4122" i="29"/>
  <c r="X4121" i="29"/>
  <c r="X4120" i="29"/>
  <c r="X4119" i="29"/>
  <c r="X4118" i="29"/>
  <c r="X4117" i="29"/>
  <c r="X4116" i="29"/>
  <c r="X4115" i="29"/>
  <c r="X4114" i="29"/>
  <c r="X4113" i="29"/>
  <c r="X4112" i="29"/>
  <c r="X4111" i="29"/>
  <c r="X4110" i="29"/>
  <c r="X4109" i="29"/>
  <c r="X4108" i="29"/>
  <c r="X4107" i="29"/>
  <c r="X4106" i="29"/>
  <c r="X4105" i="29"/>
  <c r="X4104" i="29"/>
  <c r="X4103" i="29"/>
  <c r="X4102" i="29"/>
  <c r="X4101" i="29"/>
  <c r="X4100" i="29"/>
  <c r="X4099" i="29"/>
  <c r="X4098" i="29"/>
  <c r="X4097" i="29"/>
  <c r="X4096" i="29"/>
  <c r="X4095" i="29"/>
  <c r="X4094" i="29"/>
  <c r="X4093" i="29"/>
  <c r="X4092" i="29"/>
  <c r="X4091" i="29"/>
  <c r="X4090" i="29"/>
  <c r="X4089" i="29"/>
  <c r="X4088" i="29"/>
  <c r="X4087" i="29"/>
  <c r="X4086" i="29"/>
  <c r="X4085" i="29"/>
  <c r="X4084" i="29"/>
  <c r="X4083" i="29"/>
  <c r="X4082" i="29"/>
  <c r="X4081" i="29"/>
  <c r="X4080" i="29"/>
  <c r="X4079" i="29"/>
  <c r="X4078" i="29"/>
  <c r="X4077" i="29"/>
  <c r="X4076" i="29"/>
  <c r="X4075" i="29"/>
  <c r="X4074" i="29"/>
  <c r="X4073" i="29"/>
  <c r="X4072" i="29"/>
  <c r="X4071" i="29"/>
  <c r="X4070" i="29"/>
  <c r="X4069" i="29"/>
  <c r="X4068" i="29"/>
  <c r="X4067" i="29"/>
  <c r="X4066" i="29"/>
  <c r="X4065" i="29"/>
  <c r="X4064" i="29"/>
  <c r="X4063" i="29"/>
  <c r="X4062" i="29"/>
  <c r="X4061" i="29"/>
  <c r="X4060" i="29"/>
  <c r="X4059" i="29"/>
  <c r="X4058" i="29"/>
  <c r="X4057" i="29"/>
  <c r="X4056" i="29"/>
  <c r="X4055" i="29"/>
  <c r="X4054" i="29"/>
  <c r="X4053" i="29"/>
  <c r="X4052" i="29"/>
  <c r="X4051" i="29"/>
  <c r="X4050" i="29"/>
  <c r="X4049" i="29"/>
  <c r="X4048" i="29"/>
  <c r="X4047" i="29"/>
  <c r="X4046" i="29"/>
  <c r="X4045" i="29"/>
  <c r="X4044" i="29"/>
  <c r="X4043" i="29"/>
  <c r="X4042" i="29"/>
  <c r="X4041" i="29"/>
  <c r="X4040" i="29"/>
  <c r="X4039" i="29"/>
  <c r="X4038" i="29"/>
  <c r="X4037" i="29"/>
  <c r="X4036" i="29"/>
  <c r="X4035" i="29"/>
  <c r="X4034" i="29"/>
  <c r="X4033" i="29"/>
  <c r="X4032" i="29"/>
  <c r="X4031" i="29"/>
  <c r="X4030" i="29"/>
  <c r="X4029" i="29"/>
  <c r="X4028" i="29"/>
  <c r="X4027" i="29"/>
  <c r="X4026" i="29"/>
  <c r="X4025" i="29"/>
  <c r="X4024" i="29"/>
  <c r="X4023" i="29"/>
  <c r="X4022" i="29"/>
  <c r="X4021" i="29"/>
  <c r="X4020" i="29"/>
  <c r="X4019" i="29"/>
  <c r="X4018" i="29"/>
  <c r="X4017" i="29"/>
  <c r="X4016" i="29"/>
  <c r="X4015" i="29"/>
  <c r="X4014" i="29"/>
  <c r="X4013" i="29"/>
  <c r="X4012" i="29"/>
  <c r="X4011" i="29"/>
  <c r="X4010" i="29"/>
  <c r="X4009" i="29"/>
  <c r="X4008" i="29"/>
  <c r="X4007" i="29"/>
  <c r="X4006" i="29"/>
  <c r="X4005" i="29"/>
  <c r="X4004" i="29"/>
  <c r="X4003" i="29"/>
  <c r="X4002" i="29"/>
  <c r="X4001" i="29"/>
  <c r="X4000" i="29"/>
  <c r="X3999" i="29"/>
  <c r="X3998" i="29"/>
  <c r="X3997" i="29"/>
  <c r="X3996" i="29"/>
  <c r="X3995" i="29"/>
  <c r="X3994" i="29"/>
  <c r="X3993" i="29"/>
  <c r="X3992" i="29"/>
  <c r="X3991" i="29"/>
  <c r="X3990" i="29"/>
  <c r="X3989" i="29"/>
  <c r="X3988" i="29"/>
  <c r="X3987" i="29"/>
  <c r="X3986" i="29"/>
  <c r="X3985" i="29"/>
  <c r="X3984" i="29"/>
  <c r="X3983" i="29"/>
  <c r="X3982" i="29"/>
  <c r="X3981" i="29"/>
  <c r="X3980" i="29"/>
  <c r="X3979" i="29"/>
  <c r="X3978" i="29"/>
  <c r="X3977" i="29"/>
  <c r="X3976" i="29"/>
  <c r="X3975" i="29"/>
  <c r="X3974" i="29"/>
  <c r="X3973" i="29"/>
  <c r="X3972" i="29"/>
  <c r="X3971" i="29"/>
  <c r="X3970" i="29"/>
  <c r="X3969" i="29"/>
  <c r="X3968" i="29"/>
  <c r="X3967" i="29"/>
  <c r="X3966" i="29"/>
  <c r="X3965" i="29"/>
  <c r="X3964" i="29"/>
  <c r="X3963" i="29"/>
  <c r="X3962" i="29"/>
  <c r="X3961" i="29"/>
  <c r="X3960" i="29"/>
  <c r="X3959" i="29"/>
  <c r="X3958" i="29"/>
  <c r="X3957" i="29"/>
  <c r="X3956" i="29"/>
  <c r="X3955" i="29"/>
  <c r="X3954" i="29"/>
  <c r="X3953" i="29"/>
  <c r="X3952" i="29"/>
  <c r="X3951" i="29"/>
  <c r="X3950" i="29"/>
  <c r="X3949" i="29"/>
  <c r="X3948" i="29"/>
  <c r="X3947" i="29"/>
  <c r="X3946" i="29"/>
  <c r="X3945" i="29"/>
  <c r="X3944" i="29"/>
  <c r="X3943" i="29"/>
  <c r="X3942" i="29"/>
  <c r="X3941" i="29"/>
  <c r="X3940" i="29"/>
  <c r="X3939" i="29"/>
  <c r="X3938" i="29"/>
  <c r="X3937" i="29"/>
  <c r="X3936" i="29"/>
  <c r="X3935" i="29"/>
  <c r="X3934" i="29"/>
  <c r="X3933" i="29"/>
  <c r="X3932" i="29"/>
  <c r="X3931" i="29"/>
  <c r="X3930" i="29"/>
  <c r="X3929" i="29"/>
  <c r="X3928" i="29"/>
  <c r="X3927" i="29"/>
  <c r="X3926" i="29"/>
  <c r="X3925" i="29"/>
  <c r="X3924" i="29"/>
  <c r="X3923" i="29"/>
  <c r="X3922" i="29"/>
  <c r="X3921" i="29"/>
  <c r="X3920" i="29"/>
  <c r="X3919" i="29"/>
  <c r="X3918" i="29"/>
  <c r="X3917" i="29"/>
  <c r="X3916" i="29"/>
  <c r="X3915" i="29"/>
  <c r="X3914" i="29"/>
  <c r="X3913" i="29"/>
  <c r="X3912" i="29"/>
  <c r="X3911" i="29"/>
  <c r="X3910" i="29"/>
  <c r="X3909" i="29"/>
  <c r="X3908" i="29"/>
  <c r="X3907" i="29"/>
  <c r="X3906" i="29"/>
  <c r="X3905" i="29"/>
  <c r="X3904" i="29"/>
  <c r="X3903" i="29"/>
  <c r="X3902" i="29"/>
  <c r="X3901" i="29"/>
  <c r="X3900" i="29"/>
  <c r="X3899" i="29"/>
  <c r="X3898" i="29"/>
  <c r="X3897" i="29"/>
  <c r="X3896" i="29"/>
  <c r="X3895" i="29"/>
  <c r="X3894" i="29"/>
  <c r="X3893" i="29"/>
  <c r="X3892" i="29"/>
  <c r="X3891" i="29"/>
  <c r="X3890" i="29"/>
  <c r="X3889" i="29"/>
  <c r="X3888" i="29"/>
  <c r="X3887" i="29"/>
  <c r="X3886" i="29"/>
  <c r="X3885" i="29"/>
  <c r="X3884" i="29"/>
  <c r="X3883" i="29"/>
  <c r="X3882" i="29"/>
  <c r="X3881" i="29"/>
  <c r="X3880" i="29"/>
  <c r="X3879" i="29"/>
  <c r="X3878" i="29"/>
  <c r="X3877" i="29"/>
  <c r="X3876" i="29"/>
  <c r="X3875" i="29"/>
  <c r="X3874" i="29"/>
  <c r="X3873" i="29"/>
  <c r="X3872" i="29"/>
  <c r="X3871" i="29"/>
  <c r="X3870" i="29"/>
  <c r="X3869" i="29"/>
  <c r="X3868" i="29"/>
  <c r="X3867" i="29"/>
  <c r="X3866" i="29"/>
  <c r="X3865" i="29"/>
  <c r="X3864" i="29"/>
  <c r="X3863" i="29"/>
  <c r="X3862" i="29"/>
  <c r="X3861" i="29"/>
  <c r="X3860" i="29"/>
  <c r="X3859" i="29"/>
  <c r="X3858" i="29"/>
  <c r="X3857" i="29"/>
  <c r="X3856" i="29"/>
  <c r="X3855" i="29"/>
  <c r="X3854" i="29"/>
  <c r="X3853" i="29"/>
  <c r="X3852" i="29"/>
  <c r="X3851" i="29"/>
  <c r="X3850" i="29"/>
  <c r="X3849" i="29"/>
  <c r="X3848" i="29"/>
  <c r="X3847" i="29"/>
  <c r="X3846" i="29"/>
  <c r="X3845" i="29"/>
  <c r="X3844" i="29"/>
  <c r="X3843" i="29"/>
  <c r="X3842" i="29"/>
  <c r="X3841" i="29"/>
  <c r="X3840" i="29"/>
  <c r="X3839" i="29"/>
  <c r="X3838" i="29"/>
  <c r="X3837" i="29"/>
  <c r="X3836" i="29"/>
  <c r="X3835" i="29"/>
  <c r="X3834" i="29"/>
  <c r="X3833" i="29"/>
  <c r="X3832" i="29"/>
  <c r="X3831" i="29"/>
  <c r="X3830" i="29"/>
  <c r="X3829" i="29"/>
  <c r="X3828" i="29"/>
  <c r="X3827" i="29"/>
  <c r="X3826" i="29"/>
  <c r="X3825" i="29"/>
  <c r="X3824" i="29"/>
  <c r="X3823" i="29"/>
  <c r="X3822" i="29"/>
  <c r="X3821" i="29"/>
  <c r="X3820" i="29"/>
  <c r="X3819" i="29"/>
  <c r="X3818" i="29"/>
  <c r="X3817" i="29"/>
  <c r="X3816" i="29"/>
  <c r="X3815" i="29"/>
  <c r="X3814" i="29"/>
  <c r="X3813" i="29"/>
  <c r="X3812" i="29"/>
  <c r="X3811" i="29"/>
  <c r="X3810" i="29"/>
  <c r="X3809" i="29"/>
  <c r="X3808" i="29"/>
  <c r="X3807" i="29"/>
  <c r="X3806" i="29"/>
  <c r="X3805" i="29"/>
  <c r="X3804" i="29"/>
  <c r="X3803" i="29"/>
  <c r="X3802" i="29"/>
  <c r="X3801" i="29"/>
  <c r="X3800" i="29"/>
  <c r="X3799" i="29"/>
  <c r="X3798" i="29"/>
  <c r="X3797" i="29"/>
  <c r="X3796" i="29"/>
  <c r="X3795" i="29"/>
  <c r="X3794" i="29"/>
  <c r="X3793" i="29"/>
  <c r="X3792" i="29"/>
  <c r="X3791" i="29"/>
  <c r="X3790" i="29"/>
  <c r="X3789" i="29"/>
  <c r="X3788" i="29"/>
  <c r="X3787" i="29"/>
  <c r="X3786" i="29"/>
  <c r="X3785" i="29"/>
  <c r="X3784" i="29"/>
  <c r="X3783" i="29"/>
  <c r="X3782" i="29"/>
  <c r="X3781" i="29"/>
  <c r="X3780" i="29"/>
  <c r="X3779" i="29"/>
  <c r="X3778" i="29"/>
  <c r="X3777" i="29"/>
  <c r="X3776" i="29"/>
  <c r="X3775" i="29"/>
  <c r="X3774" i="29"/>
  <c r="X3773" i="29"/>
  <c r="X3772" i="29"/>
  <c r="X3771" i="29"/>
  <c r="X3770" i="29"/>
  <c r="X3769" i="29"/>
  <c r="X3768" i="29"/>
  <c r="X3767" i="29"/>
  <c r="X3766" i="29"/>
  <c r="X3765" i="29"/>
  <c r="X3764" i="29"/>
  <c r="X3763" i="29"/>
  <c r="X3762" i="29"/>
  <c r="X3761" i="29"/>
  <c r="X3760" i="29"/>
  <c r="X3759" i="29"/>
  <c r="X3758" i="29"/>
  <c r="X3757" i="29"/>
  <c r="X3756" i="29"/>
  <c r="X3755" i="29"/>
  <c r="X3754" i="29"/>
  <c r="X3753" i="29"/>
  <c r="X3752" i="29"/>
  <c r="X3751" i="29"/>
  <c r="X3750" i="29"/>
  <c r="X3749" i="29"/>
  <c r="X3748" i="29"/>
  <c r="X3747" i="29"/>
  <c r="X3746" i="29"/>
  <c r="X3745" i="29"/>
  <c r="X3744" i="29"/>
  <c r="X3743" i="29"/>
  <c r="X3742" i="29"/>
  <c r="X3741" i="29"/>
  <c r="X3740" i="29"/>
  <c r="X3739" i="29"/>
  <c r="X3738" i="29"/>
  <c r="X3737" i="29"/>
  <c r="X3736" i="29"/>
  <c r="X3735" i="29"/>
  <c r="X3734" i="29"/>
  <c r="X3733" i="29"/>
  <c r="X3732" i="29"/>
  <c r="X3731" i="29"/>
  <c r="X3730" i="29"/>
  <c r="X3729" i="29"/>
  <c r="X3728" i="29"/>
  <c r="X3727" i="29"/>
  <c r="X3726" i="29"/>
  <c r="X3725" i="29"/>
  <c r="X3724" i="29"/>
  <c r="X3723" i="29"/>
  <c r="X3722" i="29"/>
  <c r="X3721" i="29"/>
  <c r="X3720" i="29"/>
  <c r="X3719" i="29"/>
  <c r="X3718" i="29"/>
  <c r="X3717" i="29"/>
  <c r="X3716" i="29"/>
  <c r="X3715" i="29"/>
  <c r="X3714" i="29"/>
  <c r="X3713" i="29"/>
  <c r="X3712" i="29"/>
  <c r="X3711" i="29"/>
  <c r="X3710" i="29"/>
  <c r="X3709" i="29"/>
  <c r="X3708" i="29"/>
  <c r="X3707" i="29"/>
  <c r="X3706" i="29"/>
  <c r="X3705" i="29"/>
  <c r="X3704" i="29"/>
  <c r="X3703" i="29"/>
  <c r="X3702" i="29"/>
  <c r="X3701" i="29"/>
  <c r="X3700" i="29"/>
  <c r="X3699" i="29"/>
  <c r="X3698" i="29"/>
  <c r="X3697" i="29"/>
  <c r="X3696" i="29"/>
  <c r="X3695" i="29"/>
  <c r="X3694" i="29"/>
  <c r="X3693" i="29"/>
  <c r="X3692" i="29"/>
  <c r="X3691" i="29"/>
  <c r="X3690" i="29"/>
  <c r="X3689" i="29"/>
  <c r="X3688" i="29"/>
  <c r="X3687" i="29"/>
  <c r="X3686" i="29"/>
  <c r="X3685" i="29"/>
  <c r="X3684" i="29"/>
  <c r="X3683" i="29"/>
  <c r="X3682" i="29"/>
  <c r="X3681" i="29"/>
  <c r="X3680" i="29"/>
  <c r="X3679" i="29"/>
  <c r="X3678" i="29"/>
  <c r="X3677" i="29"/>
  <c r="X3676" i="29"/>
  <c r="X3675" i="29"/>
  <c r="X3674" i="29"/>
  <c r="X3673" i="29"/>
  <c r="X3672" i="29"/>
  <c r="X3671" i="29"/>
  <c r="X3670" i="29"/>
  <c r="X3669" i="29"/>
  <c r="X3668" i="29"/>
  <c r="X3667" i="29"/>
  <c r="X3666" i="29"/>
  <c r="X3665" i="29"/>
  <c r="X3664" i="29"/>
  <c r="X3663" i="29"/>
  <c r="X3662" i="29"/>
  <c r="X3661" i="29"/>
  <c r="X3660" i="29"/>
  <c r="X3659" i="29"/>
  <c r="X3658" i="29"/>
  <c r="X3657" i="29"/>
  <c r="X3656" i="29"/>
  <c r="X3655" i="29"/>
  <c r="X3654" i="29"/>
  <c r="X3653" i="29"/>
  <c r="X3652" i="29"/>
  <c r="X3651" i="29"/>
  <c r="X3650" i="29"/>
  <c r="X3649" i="29"/>
  <c r="X3648" i="29"/>
  <c r="X3647" i="29"/>
  <c r="X3646" i="29"/>
  <c r="X3645" i="29"/>
  <c r="X3644" i="29"/>
  <c r="X3643" i="29"/>
  <c r="X3642" i="29"/>
  <c r="X3641" i="29"/>
  <c r="X3640" i="29"/>
  <c r="X3639" i="29"/>
  <c r="X3638" i="29"/>
  <c r="X3637" i="29"/>
  <c r="X3636" i="29"/>
  <c r="X3635" i="29"/>
  <c r="X3634" i="29"/>
  <c r="X3633" i="29"/>
  <c r="X3632" i="29"/>
  <c r="X3631" i="29"/>
  <c r="X3630" i="29"/>
  <c r="X3629" i="29"/>
  <c r="X3628" i="29"/>
  <c r="X3627" i="29"/>
  <c r="X3626" i="29"/>
  <c r="X3625" i="29"/>
  <c r="X3624" i="29"/>
  <c r="X3623" i="29"/>
  <c r="X3622" i="29"/>
  <c r="X3621" i="29"/>
  <c r="X3620" i="29"/>
  <c r="X3619" i="29"/>
  <c r="X3618" i="29"/>
  <c r="X3617" i="29"/>
  <c r="X3616" i="29"/>
  <c r="X3615" i="29"/>
  <c r="X3614" i="29"/>
  <c r="X3613" i="29"/>
  <c r="X3612" i="29"/>
  <c r="X3611" i="29"/>
  <c r="X3610" i="29"/>
  <c r="X3609" i="29"/>
  <c r="X3608" i="29"/>
  <c r="X3607" i="29"/>
  <c r="X3606" i="29"/>
  <c r="X3605" i="29"/>
  <c r="X3604" i="29"/>
  <c r="X3603" i="29"/>
  <c r="X3602" i="29"/>
  <c r="X3601" i="29"/>
  <c r="X3600" i="29"/>
  <c r="X3599" i="29"/>
  <c r="X3598" i="29"/>
  <c r="X3597" i="29"/>
  <c r="X3596" i="29"/>
  <c r="X3595" i="29"/>
  <c r="X3594" i="29"/>
  <c r="X3593" i="29"/>
  <c r="X3592" i="29"/>
  <c r="X3591" i="29"/>
  <c r="X3590" i="29"/>
  <c r="X3589" i="29"/>
  <c r="X3588" i="29"/>
  <c r="X3587" i="29"/>
  <c r="X3586" i="29"/>
  <c r="X3585" i="29"/>
  <c r="X3584" i="29"/>
  <c r="X3583" i="29"/>
  <c r="X3582" i="29"/>
  <c r="X3581" i="29"/>
  <c r="X3580" i="29"/>
  <c r="X3579" i="29"/>
  <c r="X3578" i="29"/>
  <c r="X3577" i="29"/>
  <c r="X3576" i="29"/>
  <c r="X3575" i="29"/>
  <c r="X3574" i="29"/>
  <c r="X3573" i="29"/>
  <c r="X3572" i="29"/>
  <c r="X3571" i="29"/>
  <c r="X3570" i="29"/>
  <c r="X3569" i="29"/>
  <c r="X3568" i="29"/>
  <c r="X3567" i="29"/>
  <c r="X3566" i="29"/>
  <c r="X3565" i="29"/>
  <c r="X3564" i="29"/>
  <c r="X3563" i="29"/>
  <c r="X3562" i="29"/>
  <c r="X3561" i="29"/>
  <c r="X3560" i="29"/>
  <c r="X3559" i="29"/>
  <c r="X3558" i="29"/>
  <c r="X3557" i="29"/>
  <c r="X3556" i="29"/>
  <c r="X3555" i="29"/>
  <c r="X3554" i="29"/>
  <c r="X3553" i="29"/>
  <c r="X3552" i="29"/>
  <c r="X3551" i="29"/>
  <c r="X3550" i="29"/>
  <c r="X3549" i="29"/>
  <c r="X3548" i="29"/>
  <c r="X3547" i="29"/>
  <c r="X3546" i="29"/>
  <c r="X3545" i="29"/>
  <c r="X3544" i="29"/>
  <c r="X3543" i="29"/>
  <c r="X3542" i="29"/>
  <c r="X3541" i="29"/>
  <c r="X3540" i="29"/>
  <c r="X3539" i="29"/>
  <c r="X3538" i="29"/>
  <c r="X3537" i="29"/>
  <c r="X3536" i="29"/>
  <c r="X3535" i="29"/>
  <c r="X3534" i="29"/>
  <c r="X3533" i="29"/>
  <c r="X3532" i="29"/>
  <c r="X3531" i="29"/>
  <c r="X3530" i="29"/>
  <c r="X3529" i="29"/>
  <c r="X3528" i="29"/>
  <c r="X3527" i="29"/>
  <c r="X3526" i="29"/>
  <c r="X3525" i="29"/>
  <c r="X3524" i="29"/>
  <c r="X3523" i="29"/>
  <c r="X3522" i="29"/>
  <c r="X3521" i="29"/>
  <c r="X3520" i="29"/>
  <c r="X3519" i="29"/>
  <c r="X3518" i="29"/>
  <c r="X3517" i="29"/>
  <c r="X3516" i="29"/>
  <c r="X3515" i="29"/>
  <c r="X3514" i="29"/>
  <c r="X3513" i="29"/>
  <c r="X3512" i="29"/>
  <c r="X3511" i="29"/>
  <c r="X3510" i="29"/>
  <c r="X3509" i="29"/>
  <c r="X3508" i="29"/>
  <c r="X3507" i="29"/>
  <c r="X3506" i="29"/>
  <c r="X3505" i="29"/>
  <c r="X3504" i="29"/>
  <c r="X3503" i="29"/>
  <c r="X3502" i="29"/>
  <c r="X3501" i="29"/>
  <c r="X3500" i="29"/>
  <c r="X3499" i="29"/>
  <c r="X3498" i="29"/>
  <c r="X3497" i="29"/>
  <c r="X3496" i="29"/>
  <c r="X3495" i="29"/>
  <c r="X3494" i="29"/>
  <c r="X3493" i="29"/>
  <c r="X3492" i="29"/>
  <c r="X3491" i="29"/>
  <c r="X3490" i="29"/>
  <c r="X3489" i="29"/>
  <c r="X3488" i="29"/>
  <c r="X3487" i="29"/>
  <c r="X3486" i="29"/>
  <c r="X3485" i="29"/>
  <c r="X3484" i="29"/>
  <c r="X3483" i="29"/>
  <c r="X3482" i="29"/>
  <c r="X3481" i="29"/>
  <c r="X3480" i="29"/>
  <c r="X3479" i="29"/>
  <c r="X3478" i="29"/>
  <c r="X3477" i="29"/>
  <c r="X3476" i="29"/>
  <c r="X3475" i="29"/>
  <c r="X3474" i="29"/>
  <c r="X3473" i="29"/>
  <c r="X3472" i="29"/>
  <c r="X3471" i="29"/>
  <c r="X3470" i="29"/>
  <c r="X3469" i="29"/>
  <c r="X3468" i="29"/>
  <c r="X3467" i="29"/>
  <c r="X3466" i="29"/>
  <c r="X3465" i="29"/>
  <c r="X3464" i="29"/>
  <c r="X3463" i="29"/>
  <c r="X3462" i="29"/>
  <c r="X3461" i="29"/>
  <c r="X3460" i="29"/>
  <c r="X3459" i="29"/>
  <c r="X3458" i="29"/>
  <c r="X3457" i="29"/>
  <c r="X3456" i="29"/>
  <c r="X3455" i="29"/>
  <c r="X3454" i="29"/>
  <c r="X3453" i="29"/>
  <c r="X3452" i="29"/>
  <c r="X3451" i="29"/>
  <c r="X3450" i="29"/>
  <c r="X3449" i="29"/>
  <c r="X3448" i="29"/>
  <c r="X3447" i="29"/>
  <c r="X3446" i="29"/>
  <c r="X3445" i="29"/>
  <c r="X3444" i="29"/>
  <c r="X3443" i="29"/>
  <c r="X3442" i="29"/>
  <c r="X3441" i="29"/>
  <c r="X3440" i="29"/>
  <c r="X3439" i="29"/>
  <c r="X3438" i="29"/>
  <c r="X3437" i="29"/>
  <c r="X3436" i="29"/>
  <c r="X3435" i="29"/>
  <c r="X3434" i="29"/>
  <c r="X3433" i="29"/>
  <c r="X3432" i="29"/>
  <c r="X3431" i="29"/>
  <c r="X3430" i="29"/>
  <c r="X3429" i="29"/>
  <c r="X3428" i="29"/>
  <c r="X3427" i="29"/>
  <c r="X3426" i="29"/>
  <c r="X3425" i="29"/>
  <c r="X3424" i="29"/>
  <c r="X3423" i="29"/>
  <c r="X3422" i="29"/>
  <c r="X3421" i="29"/>
  <c r="X3420" i="29"/>
  <c r="X3419" i="29"/>
  <c r="X3418" i="29"/>
  <c r="X3417" i="29"/>
  <c r="X3416" i="29"/>
  <c r="X3415" i="29"/>
  <c r="X3414" i="29"/>
  <c r="X3413" i="29"/>
  <c r="X3412" i="29"/>
  <c r="X3411" i="29"/>
  <c r="X3410" i="29"/>
  <c r="X3409" i="29"/>
  <c r="X3408" i="29"/>
  <c r="X3407" i="29"/>
  <c r="X3406" i="29"/>
  <c r="X3405" i="29"/>
  <c r="X3404" i="29"/>
  <c r="X3403" i="29"/>
  <c r="X3402" i="29"/>
  <c r="X3401" i="29"/>
  <c r="X3400" i="29"/>
  <c r="X3399" i="29"/>
  <c r="X3398" i="29"/>
  <c r="X3397" i="29"/>
  <c r="X3396" i="29"/>
  <c r="X3395" i="29"/>
  <c r="X3394" i="29"/>
  <c r="X3393" i="29"/>
  <c r="X3392" i="29"/>
  <c r="X3391" i="29"/>
  <c r="X3390" i="29"/>
  <c r="X3389" i="29"/>
  <c r="X3388" i="29"/>
  <c r="X3387" i="29"/>
  <c r="X3386" i="29"/>
  <c r="X3385" i="29"/>
  <c r="X3384" i="29"/>
  <c r="X3383" i="29"/>
  <c r="X3382" i="29"/>
  <c r="X3381" i="29"/>
  <c r="X3380" i="29"/>
  <c r="X3379" i="29"/>
  <c r="X3378" i="29"/>
  <c r="X3377" i="29"/>
  <c r="X3376" i="29"/>
  <c r="X3375" i="29"/>
  <c r="X3374" i="29"/>
  <c r="X3373" i="29"/>
  <c r="X3372" i="29"/>
  <c r="X3371" i="29"/>
  <c r="X3370" i="29"/>
  <c r="X3369" i="29"/>
  <c r="X3368" i="29"/>
  <c r="X3367" i="29"/>
  <c r="X3366" i="29"/>
  <c r="X3365" i="29"/>
  <c r="X3364" i="29"/>
  <c r="X3363" i="29"/>
  <c r="X3362" i="29"/>
  <c r="X3361" i="29"/>
  <c r="X3360" i="29"/>
  <c r="X3359" i="29"/>
  <c r="X3358" i="29"/>
  <c r="X3357" i="29"/>
  <c r="X3356" i="29"/>
  <c r="X3355" i="29"/>
  <c r="X3354" i="29"/>
  <c r="X3353" i="29"/>
  <c r="X3352" i="29"/>
  <c r="X3351" i="29"/>
  <c r="X3350" i="29"/>
  <c r="X3349" i="29"/>
  <c r="X3348" i="29"/>
  <c r="X3347" i="29"/>
  <c r="X3346" i="29"/>
  <c r="X3345" i="29"/>
  <c r="X3344" i="29"/>
  <c r="X3343" i="29"/>
  <c r="X3342" i="29"/>
  <c r="X3341" i="29"/>
  <c r="X3340" i="29"/>
  <c r="X3339" i="29"/>
  <c r="X3338" i="29"/>
  <c r="X3337" i="29"/>
  <c r="X3336" i="29"/>
  <c r="X3335" i="29"/>
  <c r="X3334" i="29"/>
  <c r="X3333" i="29"/>
  <c r="X3332" i="29"/>
  <c r="X3331" i="29"/>
  <c r="X3330" i="29"/>
  <c r="X3329" i="29"/>
  <c r="X3328" i="29"/>
  <c r="X3327" i="29"/>
  <c r="X3326" i="29"/>
  <c r="X3325" i="29"/>
  <c r="X3324" i="29"/>
  <c r="X3323" i="29"/>
  <c r="X3322" i="29"/>
  <c r="X3321" i="29"/>
  <c r="X3320" i="29"/>
  <c r="X3319" i="29"/>
  <c r="X3318" i="29"/>
  <c r="X3317" i="29"/>
  <c r="X3316" i="29"/>
  <c r="X3315" i="29"/>
  <c r="X3314" i="29"/>
  <c r="X3313" i="29"/>
  <c r="X3312" i="29"/>
  <c r="X3311" i="29"/>
  <c r="X3310" i="29"/>
  <c r="X3309" i="29"/>
  <c r="X3308" i="29"/>
  <c r="X3307" i="29"/>
  <c r="X3306" i="29"/>
  <c r="X3305" i="29"/>
  <c r="X3304" i="29"/>
  <c r="X3303" i="29"/>
  <c r="X3302" i="29"/>
  <c r="X3301" i="29"/>
  <c r="X3300" i="29"/>
  <c r="X3299" i="29"/>
  <c r="X3298" i="29"/>
  <c r="X3297" i="29"/>
  <c r="X3296" i="29"/>
  <c r="X3295" i="29"/>
  <c r="X3294" i="29"/>
  <c r="X3293" i="29"/>
  <c r="X3292" i="29"/>
  <c r="X3291" i="29"/>
  <c r="X3290" i="29"/>
  <c r="X3289" i="29"/>
  <c r="X3288" i="29"/>
  <c r="X3287" i="29"/>
  <c r="X3286" i="29"/>
  <c r="X3285" i="29"/>
  <c r="X3284" i="29"/>
  <c r="X3283" i="29"/>
  <c r="X3282" i="29"/>
  <c r="X3281" i="29"/>
  <c r="X3280" i="29"/>
  <c r="X3279" i="29"/>
  <c r="X3278" i="29"/>
  <c r="X3277" i="29"/>
  <c r="X3276" i="29"/>
  <c r="X3275" i="29"/>
  <c r="X3274" i="29"/>
  <c r="X3273" i="29"/>
  <c r="X3272" i="29"/>
  <c r="X3271" i="29"/>
  <c r="X3270" i="29"/>
  <c r="X3269" i="29"/>
  <c r="X3268" i="29"/>
  <c r="X3267" i="29"/>
  <c r="X3266" i="29"/>
  <c r="X3265" i="29"/>
  <c r="X3264" i="29"/>
  <c r="X3263" i="29"/>
  <c r="X3262" i="29"/>
  <c r="X3261" i="29"/>
  <c r="X3260" i="29"/>
  <c r="X3259" i="29"/>
  <c r="X3258" i="29"/>
  <c r="X3257" i="29"/>
  <c r="X3256" i="29"/>
  <c r="X3255" i="29"/>
  <c r="X3254" i="29"/>
  <c r="X3253" i="29"/>
  <c r="X3252" i="29"/>
  <c r="X3251" i="29"/>
  <c r="X3250" i="29"/>
  <c r="X3249" i="29"/>
  <c r="X3248" i="29"/>
  <c r="X3247" i="29"/>
  <c r="X3246" i="29"/>
  <c r="X3245" i="29"/>
  <c r="X3244" i="29"/>
  <c r="X3243" i="29"/>
  <c r="X3242" i="29"/>
  <c r="X3241" i="29"/>
  <c r="X3240" i="29"/>
  <c r="X3239" i="29"/>
  <c r="X3238" i="29"/>
  <c r="X3237" i="29"/>
  <c r="X3236" i="29"/>
  <c r="X3235" i="29"/>
  <c r="X3234" i="29"/>
  <c r="X3233" i="29"/>
  <c r="X3232" i="29"/>
  <c r="X3231" i="29"/>
  <c r="X3230" i="29"/>
  <c r="X3229" i="29"/>
  <c r="X3228" i="29"/>
  <c r="X3227" i="29"/>
  <c r="X3226" i="29"/>
  <c r="X3225" i="29"/>
  <c r="X3224" i="29"/>
  <c r="X3223" i="29"/>
  <c r="X3222" i="29"/>
  <c r="X3221" i="29"/>
  <c r="X3220" i="29"/>
  <c r="X3219" i="29"/>
  <c r="X3218" i="29"/>
  <c r="X3217" i="29"/>
  <c r="X3216" i="29"/>
  <c r="X3215" i="29"/>
  <c r="X3214" i="29"/>
  <c r="X3213" i="29"/>
  <c r="X3212" i="29"/>
  <c r="X3211" i="29"/>
  <c r="X3210" i="29"/>
  <c r="X3209" i="29"/>
  <c r="X3208" i="29"/>
  <c r="X3207" i="29"/>
  <c r="X3206" i="29"/>
  <c r="X3205" i="29"/>
  <c r="X3204" i="29"/>
  <c r="X3203" i="29"/>
  <c r="X3202" i="29"/>
  <c r="X3201" i="29"/>
  <c r="X3200" i="29"/>
  <c r="X3199" i="29"/>
  <c r="X3198" i="29"/>
  <c r="X3197" i="29"/>
  <c r="X3196" i="29"/>
  <c r="X3195" i="29"/>
  <c r="X3194" i="29"/>
  <c r="X3193" i="29"/>
  <c r="X3192" i="29"/>
  <c r="X3191" i="29"/>
  <c r="X3190" i="29"/>
  <c r="X3189" i="29"/>
  <c r="X3188" i="29"/>
  <c r="X3187" i="29"/>
  <c r="X3186" i="29"/>
  <c r="X3185" i="29"/>
  <c r="X3184" i="29"/>
  <c r="X3183" i="29"/>
  <c r="X3182" i="29"/>
  <c r="X3181" i="29"/>
  <c r="X3180" i="29"/>
  <c r="X3179" i="29"/>
  <c r="X3178" i="29"/>
  <c r="X3177" i="29"/>
  <c r="X3176" i="29"/>
  <c r="X3175" i="29"/>
  <c r="X3174" i="29"/>
  <c r="X3173" i="29"/>
  <c r="X3172" i="29"/>
  <c r="X3171" i="29"/>
  <c r="X3170" i="29"/>
  <c r="X3169" i="29"/>
  <c r="X3168" i="29"/>
  <c r="X3167" i="29"/>
  <c r="X3166" i="29"/>
  <c r="X3165" i="29"/>
  <c r="X3164" i="29"/>
  <c r="X3163" i="29"/>
  <c r="X3162" i="29"/>
  <c r="X3161" i="29"/>
  <c r="X3160" i="29"/>
  <c r="X3159" i="29"/>
  <c r="X3158" i="29"/>
  <c r="X3157" i="29"/>
  <c r="X3156" i="29"/>
  <c r="X3155" i="29"/>
  <c r="X3154" i="29"/>
  <c r="X3153" i="29"/>
  <c r="X3152" i="29"/>
  <c r="X3151" i="29"/>
  <c r="X3150" i="29"/>
  <c r="X3149" i="29"/>
  <c r="X3148" i="29"/>
  <c r="X3147" i="29"/>
  <c r="X3146" i="29"/>
  <c r="X3145" i="29"/>
  <c r="X3144" i="29"/>
  <c r="X3143" i="29"/>
  <c r="X3142" i="29"/>
  <c r="X3141" i="29"/>
  <c r="X3140" i="29"/>
  <c r="X3139" i="29"/>
  <c r="X3138" i="29"/>
  <c r="X3137" i="29"/>
  <c r="X3136" i="29"/>
  <c r="X3135" i="29"/>
  <c r="X3134" i="29"/>
  <c r="X3133" i="29"/>
  <c r="X3132" i="29"/>
  <c r="X3131" i="29"/>
  <c r="X3130" i="29"/>
  <c r="X3129" i="29"/>
  <c r="X3128" i="29"/>
  <c r="X3127" i="29"/>
  <c r="X3126" i="29"/>
  <c r="X3125" i="29"/>
  <c r="X3124" i="29"/>
  <c r="X3123" i="29"/>
  <c r="X3122" i="29"/>
  <c r="X3121" i="29"/>
  <c r="X3120" i="29"/>
  <c r="X3119" i="29"/>
  <c r="X3118" i="29"/>
  <c r="X3117" i="29"/>
  <c r="X3116" i="29"/>
  <c r="X3115" i="29"/>
  <c r="X3114" i="29"/>
  <c r="X3113" i="29"/>
  <c r="X3112" i="29"/>
  <c r="X3111" i="29"/>
  <c r="X3110" i="29"/>
  <c r="X3109" i="29"/>
  <c r="X3108" i="29"/>
  <c r="X3107" i="29"/>
  <c r="X3106" i="29"/>
  <c r="X3105" i="29"/>
  <c r="X3104" i="29"/>
  <c r="X3103" i="29"/>
  <c r="X3102" i="29"/>
  <c r="X3101" i="29"/>
  <c r="X3100" i="29"/>
  <c r="X3099" i="29"/>
  <c r="X3098" i="29"/>
  <c r="X3097" i="29"/>
  <c r="X3096" i="29"/>
  <c r="X3095" i="29"/>
  <c r="X3094" i="29"/>
  <c r="X3093" i="29"/>
  <c r="X3092" i="29"/>
  <c r="X3091" i="29"/>
  <c r="X3090" i="29"/>
  <c r="X3089" i="29"/>
  <c r="X3088" i="29"/>
  <c r="X3087" i="29"/>
  <c r="X3086" i="29"/>
  <c r="X3085" i="29"/>
  <c r="X3084" i="29"/>
  <c r="X3083" i="29"/>
  <c r="X3082" i="29"/>
  <c r="X3081" i="29"/>
  <c r="X3080" i="29"/>
  <c r="X3079" i="29"/>
  <c r="X3078" i="29"/>
  <c r="X3077" i="29"/>
  <c r="X3076" i="29"/>
  <c r="X3075" i="29"/>
  <c r="X3074" i="29"/>
  <c r="X3073" i="29"/>
  <c r="X3072" i="29"/>
  <c r="X3071" i="29"/>
  <c r="X3070" i="29"/>
  <c r="X3069" i="29"/>
  <c r="X3068" i="29"/>
  <c r="X3067" i="29"/>
  <c r="X3066" i="29"/>
  <c r="X3065" i="29"/>
  <c r="X3064" i="29"/>
  <c r="X3063" i="29"/>
  <c r="X3062" i="29"/>
  <c r="X3061" i="29"/>
  <c r="X3060" i="29"/>
  <c r="X3059" i="29"/>
  <c r="X3058" i="29"/>
  <c r="X3057" i="29"/>
  <c r="X3056" i="29"/>
  <c r="X3055" i="29"/>
  <c r="X3054" i="29"/>
  <c r="X3053" i="29"/>
  <c r="X3052" i="29"/>
  <c r="X3051" i="29"/>
  <c r="X3050" i="29"/>
  <c r="X3049" i="29"/>
  <c r="X3048" i="29"/>
  <c r="X3047" i="29"/>
  <c r="X3046" i="29"/>
  <c r="X3045" i="29"/>
  <c r="X3044" i="29"/>
  <c r="X3043" i="29"/>
  <c r="X3042" i="29"/>
  <c r="X3041" i="29"/>
  <c r="X3040" i="29"/>
  <c r="X3039" i="29"/>
  <c r="X3038" i="29"/>
  <c r="X3037" i="29"/>
  <c r="X3036" i="29"/>
  <c r="X3035" i="29"/>
  <c r="X3034" i="29"/>
  <c r="X3033" i="29"/>
  <c r="X3032" i="29"/>
  <c r="X3031" i="29"/>
  <c r="X3030" i="29"/>
  <c r="X3029" i="29"/>
  <c r="X3028" i="29"/>
  <c r="X3027" i="29"/>
  <c r="X3026" i="29"/>
  <c r="X3025" i="29"/>
  <c r="X3024" i="29"/>
  <c r="X3023" i="29"/>
  <c r="X3022" i="29"/>
  <c r="X3021" i="29"/>
  <c r="X3020" i="29"/>
  <c r="X3019" i="29"/>
  <c r="X3018" i="29"/>
  <c r="X3017" i="29"/>
  <c r="X3016" i="29"/>
  <c r="X3015" i="29"/>
  <c r="X3014" i="29"/>
  <c r="X3013" i="29"/>
  <c r="X3012" i="29"/>
  <c r="X3011" i="29"/>
  <c r="X3010" i="29"/>
  <c r="X3009" i="29"/>
  <c r="X3008" i="29"/>
  <c r="X3007" i="29"/>
  <c r="X3006" i="29"/>
  <c r="X3005" i="29"/>
  <c r="X3004" i="29"/>
  <c r="X3003" i="29"/>
  <c r="X3002" i="29"/>
  <c r="X3001" i="29"/>
  <c r="X3000" i="29"/>
  <c r="X2999" i="29"/>
  <c r="X2998" i="29"/>
  <c r="X2997" i="29"/>
  <c r="X2996" i="29"/>
  <c r="X2995" i="29"/>
  <c r="X2994" i="29"/>
  <c r="X2993" i="29"/>
  <c r="X2992" i="29"/>
  <c r="X2991" i="29"/>
  <c r="X2990" i="29"/>
  <c r="X2989" i="29"/>
  <c r="X2988" i="29"/>
  <c r="X2987" i="29"/>
  <c r="X2986" i="29"/>
  <c r="X2985" i="29"/>
  <c r="X2984" i="29"/>
  <c r="X2983" i="29"/>
  <c r="X2982" i="29"/>
  <c r="X2981" i="29"/>
  <c r="X2980" i="29"/>
  <c r="X2979" i="29"/>
  <c r="X2978" i="29"/>
  <c r="X2977" i="29"/>
  <c r="X2976" i="29"/>
  <c r="X2975" i="29"/>
  <c r="X2974" i="29"/>
  <c r="X2973" i="29"/>
  <c r="X2972" i="29"/>
  <c r="X2971" i="29"/>
  <c r="X2970" i="29"/>
  <c r="X2969" i="29"/>
  <c r="X2968" i="29"/>
  <c r="X2967" i="29"/>
  <c r="X2966" i="29"/>
  <c r="X2965" i="29"/>
  <c r="X2964" i="29"/>
  <c r="X2963" i="29"/>
  <c r="X2962" i="29"/>
  <c r="X2961" i="29"/>
  <c r="X2960" i="29"/>
  <c r="X2959" i="29"/>
  <c r="X2958" i="29"/>
  <c r="X2957" i="29"/>
  <c r="X2956" i="29"/>
  <c r="X2955" i="29"/>
  <c r="X2954" i="29"/>
  <c r="X2953" i="29"/>
  <c r="X2952" i="29"/>
  <c r="X2951" i="29"/>
  <c r="X2950" i="29"/>
  <c r="X2949" i="29"/>
  <c r="X2948" i="29"/>
  <c r="X2947" i="29"/>
  <c r="X2946" i="29"/>
  <c r="X2945" i="29"/>
  <c r="X2944" i="29"/>
  <c r="X2943" i="29"/>
  <c r="X2942" i="29"/>
  <c r="X2941" i="29"/>
  <c r="X2940" i="29"/>
  <c r="X2939" i="29"/>
  <c r="X2938" i="29"/>
  <c r="X2937" i="29"/>
  <c r="X2936" i="29"/>
  <c r="X2935" i="29"/>
  <c r="X2934" i="29"/>
  <c r="X2933" i="29"/>
  <c r="X2932" i="29"/>
  <c r="X2931" i="29"/>
  <c r="X2930" i="29"/>
  <c r="X2929" i="29"/>
  <c r="X2928" i="29"/>
  <c r="X2927" i="29"/>
  <c r="X2926" i="29"/>
  <c r="X2925" i="29"/>
  <c r="X2924" i="29"/>
  <c r="X2923" i="29"/>
  <c r="X2922" i="29"/>
  <c r="X2921" i="29"/>
  <c r="X2920" i="29"/>
  <c r="X2919" i="29"/>
  <c r="X2918" i="29"/>
  <c r="X2917" i="29"/>
  <c r="X2916" i="29"/>
  <c r="X2915" i="29"/>
  <c r="X2914" i="29"/>
  <c r="X2913" i="29"/>
  <c r="X2912" i="29"/>
  <c r="X2911" i="29"/>
  <c r="X2910" i="29"/>
  <c r="X2909" i="29"/>
  <c r="X2908" i="29"/>
  <c r="X2907" i="29"/>
  <c r="X2906" i="29"/>
  <c r="X2905" i="29"/>
  <c r="X2904" i="29"/>
  <c r="X2903" i="29"/>
  <c r="X2902" i="29"/>
  <c r="X2901" i="29"/>
  <c r="X2900" i="29"/>
  <c r="X2899" i="29"/>
  <c r="X2898" i="29"/>
  <c r="X2897" i="29"/>
  <c r="X2896" i="29"/>
  <c r="X2895" i="29"/>
  <c r="X2894" i="29"/>
  <c r="X2893" i="29"/>
  <c r="X2892" i="29"/>
  <c r="X2891" i="29"/>
  <c r="X2890" i="29"/>
  <c r="X2889" i="29"/>
  <c r="X2888" i="29"/>
  <c r="X2887" i="29"/>
  <c r="X2886" i="29"/>
  <c r="X2885" i="29"/>
  <c r="X2884" i="29"/>
  <c r="X2883" i="29"/>
  <c r="X2882" i="29"/>
  <c r="X2881" i="29"/>
  <c r="X2880" i="29"/>
  <c r="X2879" i="29"/>
  <c r="X2878" i="29"/>
  <c r="X2877" i="29"/>
  <c r="X2876" i="29"/>
  <c r="X2875" i="29"/>
  <c r="X2874" i="29"/>
  <c r="X2873" i="29"/>
  <c r="X2872" i="29"/>
  <c r="X2871" i="29"/>
  <c r="X2870" i="29"/>
  <c r="X2869" i="29"/>
  <c r="X2868" i="29"/>
  <c r="X2867" i="29"/>
  <c r="X2866" i="29"/>
  <c r="X2865" i="29"/>
  <c r="X2864" i="29"/>
  <c r="X2863" i="29"/>
  <c r="X2862" i="29"/>
  <c r="X2861" i="29"/>
  <c r="X2860" i="29"/>
  <c r="X2859" i="29"/>
  <c r="X2858" i="29"/>
  <c r="X2857" i="29"/>
  <c r="X2856" i="29"/>
  <c r="X2855" i="29"/>
  <c r="X2854" i="29"/>
  <c r="X2853" i="29"/>
  <c r="X2852" i="29"/>
  <c r="X2851" i="29"/>
  <c r="X2850" i="29"/>
  <c r="X2849" i="29"/>
  <c r="X2848" i="29"/>
  <c r="X2847" i="29"/>
  <c r="X2846" i="29"/>
  <c r="X2845" i="29"/>
  <c r="X2844" i="29"/>
  <c r="X2843" i="29"/>
  <c r="X2842" i="29"/>
  <c r="X2841" i="29"/>
  <c r="X2840" i="29"/>
  <c r="X2839" i="29"/>
  <c r="X2838" i="29"/>
  <c r="X2837" i="29"/>
  <c r="X2836" i="29"/>
  <c r="X2835" i="29"/>
  <c r="X2834" i="29"/>
  <c r="X2833" i="29"/>
  <c r="X2832" i="29"/>
  <c r="X2831" i="29"/>
  <c r="X2830" i="29"/>
  <c r="X2829" i="29"/>
  <c r="X2828" i="29"/>
  <c r="X2827" i="29"/>
  <c r="X2826" i="29"/>
  <c r="X2825" i="29"/>
  <c r="X2824" i="29"/>
  <c r="X2823" i="29"/>
  <c r="X2822" i="29"/>
  <c r="X2821" i="29"/>
  <c r="X2820" i="29"/>
  <c r="X2819" i="29"/>
  <c r="X2818" i="29"/>
  <c r="X2817" i="29"/>
  <c r="X2816" i="29"/>
  <c r="X2815" i="29"/>
  <c r="X2814" i="29"/>
  <c r="X2813" i="29"/>
  <c r="X2812" i="29"/>
  <c r="X2811" i="29"/>
  <c r="X2810" i="29"/>
  <c r="X2809" i="29"/>
  <c r="X2808" i="29"/>
  <c r="X2807" i="29"/>
  <c r="X2806" i="29"/>
  <c r="X2805" i="29"/>
  <c r="X2804" i="29"/>
  <c r="X2803" i="29"/>
  <c r="X2802" i="29"/>
  <c r="X2801" i="29"/>
  <c r="X2800" i="29"/>
  <c r="X2799" i="29"/>
  <c r="X2798" i="29"/>
  <c r="X2797" i="29"/>
  <c r="X2796" i="29"/>
  <c r="X2795" i="29"/>
  <c r="X2794" i="29"/>
  <c r="X2793" i="29"/>
  <c r="X2792" i="29"/>
  <c r="X2791" i="29"/>
  <c r="X2790" i="29"/>
  <c r="X2789" i="29"/>
  <c r="X2788" i="29"/>
  <c r="X2787" i="29"/>
  <c r="X2786" i="29"/>
  <c r="X2785" i="29"/>
  <c r="X2784" i="29"/>
  <c r="X2783" i="29"/>
  <c r="X2782" i="29"/>
  <c r="X2781" i="29"/>
  <c r="X2780" i="29"/>
  <c r="X2779" i="29"/>
  <c r="X2778" i="29"/>
  <c r="X2777" i="29"/>
  <c r="X2776" i="29"/>
  <c r="X2775" i="29"/>
  <c r="X2774" i="29"/>
  <c r="X2773" i="29"/>
  <c r="X2772" i="29"/>
  <c r="X2771" i="29"/>
  <c r="X2770" i="29"/>
  <c r="X2769" i="29"/>
  <c r="X2768" i="29"/>
  <c r="X2767" i="29"/>
  <c r="X2766" i="29"/>
  <c r="X2765" i="29"/>
  <c r="X2764" i="29"/>
  <c r="X2763" i="29"/>
  <c r="X2762" i="29"/>
  <c r="X2761" i="29"/>
  <c r="X2760" i="29"/>
  <c r="X2759" i="29"/>
  <c r="X2758" i="29"/>
  <c r="X2757" i="29"/>
  <c r="X2756" i="29"/>
  <c r="X2755" i="29"/>
  <c r="X2754" i="29"/>
  <c r="X2753" i="29"/>
  <c r="X2752" i="29"/>
  <c r="X2751" i="29"/>
  <c r="X2750" i="29"/>
  <c r="X2749" i="29"/>
  <c r="X2748" i="29"/>
  <c r="X2747" i="29"/>
  <c r="X2746" i="29"/>
  <c r="X2745" i="29"/>
  <c r="X2744" i="29"/>
  <c r="X2743" i="29"/>
  <c r="X2742" i="29"/>
  <c r="X2741" i="29"/>
  <c r="X2740" i="29"/>
  <c r="X2739" i="29"/>
  <c r="X2738" i="29"/>
  <c r="X2737" i="29"/>
  <c r="X2736" i="29"/>
  <c r="X2735" i="29"/>
  <c r="X2734" i="29"/>
  <c r="X2733" i="29"/>
  <c r="X2732" i="29"/>
  <c r="X2731" i="29"/>
  <c r="X2730" i="29"/>
  <c r="X2729" i="29"/>
  <c r="X2728" i="29"/>
  <c r="X2727" i="29"/>
  <c r="X2726" i="29"/>
  <c r="X2725" i="29"/>
  <c r="X2724" i="29"/>
  <c r="X2723" i="29"/>
  <c r="X2722" i="29"/>
  <c r="X2721" i="29"/>
  <c r="X2720" i="29"/>
  <c r="X2719" i="29"/>
  <c r="X2718" i="29"/>
  <c r="X2717" i="29"/>
  <c r="X2716" i="29"/>
  <c r="X2715" i="29"/>
  <c r="X2714" i="29"/>
  <c r="X2713" i="29"/>
  <c r="X2712" i="29"/>
  <c r="X2711" i="29"/>
  <c r="X2710" i="29"/>
  <c r="X2709" i="29"/>
  <c r="X2708" i="29"/>
  <c r="X2707" i="29"/>
  <c r="X2706" i="29"/>
  <c r="X2705" i="29"/>
  <c r="X2704" i="29"/>
  <c r="X2703" i="29"/>
  <c r="X2702" i="29"/>
  <c r="X2701" i="29"/>
  <c r="X2700" i="29"/>
  <c r="X2699" i="29"/>
  <c r="X2698" i="29"/>
  <c r="X2697" i="29"/>
  <c r="X2696" i="29"/>
  <c r="X2695" i="29"/>
  <c r="X2694" i="29"/>
  <c r="X2693" i="29"/>
  <c r="X2692" i="29"/>
  <c r="X2691" i="29"/>
  <c r="X2690" i="29"/>
  <c r="X2689" i="29"/>
  <c r="X2688" i="29"/>
  <c r="X2687" i="29"/>
  <c r="X2686" i="29"/>
  <c r="X2685" i="29"/>
  <c r="X2684" i="29"/>
  <c r="X2683" i="29"/>
  <c r="X2682" i="29"/>
  <c r="X2681" i="29"/>
  <c r="X2680" i="29"/>
  <c r="X2679" i="29"/>
  <c r="X2678" i="29"/>
  <c r="X2677" i="29"/>
  <c r="X2676" i="29"/>
  <c r="X2675" i="29"/>
  <c r="X2674" i="29"/>
  <c r="X2673" i="29"/>
  <c r="X2672" i="29"/>
  <c r="X2671" i="29"/>
  <c r="X2670" i="29"/>
  <c r="X2669" i="29"/>
  <c r="X2668" i="29"/>
  <c r="X2667" i="29"/>
  <c r="X2666" i="29"/>
  <c r="X2665" i="29"/>
  <c r="X2664" i="29"/>
  <c r="X2663" i="29"/>
  <c r="X2662" i="29"/>
  <c r="X2661" i="29"/>
  <c r="X2660" i="29"/>
  <c r="X2659" i="29"/>
  <c r="X2658" i="29"/>
  <c r="X2657" i="29"/>
  <c r="X2656" i="29"/>
  <c r="X2655" i="29"/>
  <c r="X2654" i="29"/>
  <c r="X2653" i="29"/>
  <c r="X2652" i="29"/>
  <c r="X2651" i="29"/>
  <c r="X2650" i="29"/>
  <c r="X2649" i="29"/>
  <c r="X2648" i="29"/>
  <c r="X2647" i="29"/>
  <c r="X2646" i="29"/>
  <c r="X2645" i="29"/>
  <c r="X2644" i="29"/>
  <c r="X2643" i="29"/>
  <c r="X2642" i="29"/>
  <c r="X2641" i="29"/>
  <c r="X2640" i="29"/>
  <c r="X2639" i="29"/>
  <c r="X2638" i="29"/>
  <c r="X2637" i="29"/>
  <c r="X2636" i="29"/>
  <c r="X2635" i="29"/>
  <c r="X2634" i="29"/>
  <c r="X2633" i="29"/>
  <c r="X2632" i="29"/>
  <c r="X2631" i="29"/>
  <c r="X2630" i="29"/>
  <c r="X2629" i="29"/>
  <c r="X2628" i="29"/>
  <c r="X2627" i="29"/>
  <c r="X2626" i="29"/>
  <c r="X2625" i="29"/>
  <c r="X2624" i="29"/>
  <c r="X2623" i="29"/>
  <c r="X2622" i="29"/>
  <c r="X2621" i="29"/>
  <c r="X2620" i="29"/>
  <c r="X2619" i="29"/>
  <c r="X2618" i="29"/>
  <c r="X2617" i="29"/>
  <c r="X2616" i="29"/>
  <c r="X2615" i="29"/>
  <c r="X2614" i="29"/>
  <c r="X2613" i="29"/>
  <c r="X2612" i="29"/>
  <c r="X2611" i="29"/>
  <c r="X2610" i="29"/>
  <c r="X2609" i="29"/>
  <c r="X2608" i="29"/>
  <c r="X2607" i="29"/>
  <c r="X2606" i="29"/>
  <c r="X2605" i="29"/>
  <c r="X2604" i="29"/>
  <c r="X2603" i="29"/>
  <c r="X2602" i="29"/>
  <c r="X2601" i="29"/>
  <c r="X2600" i="29"/>
  <c r="X2599" i="29"/>
  <c r="X2598" i="29"/>
  <c r="X2597" i="29"/>
  <c r="X2596" i="29"/>
  <c r="X2595" i="29"/>
  <c r="X2594" i="29"/>
  <c r="X2593" i="29"/>
  <c r="X2592" i="29"/>
  <c r="X2591" i="29"/>
  <c r="X2590" i="29"/>
  <c r="X2589" i="29"/>
  <c r="X2588" i="29"/>
  <c r="X2587" i="29"/>
  <c r="X2586" i="29"/>
  <c r="X2585" i="29"/>
  <c r="X2584" i="29"/>
  <c r="X2583" i="29"/>
  <c r="X2582" i="29"/>
  <c r="X2581" i="29"/>
  <c r="X2580" i="29"/>
  <c r="X2579" i="29"/>
  <c r="X2578" i="29"/>
  <c r="X2577" i="29"/>
  <c r="X2576" i="29"/>
  <c r="X2575" i="29"/>
  <c r="X2574" i="29"/>
  <c r="X2573" i="29"/>
  <c r="X2572" i="29"/>
  <c r="X2571" i="29"/>
  <c r="X2570" i="29"/>
  <c r="X2569" i="29"/>
  <c r="X2568" i="29"/>
  <c r="X2567" i="29"/>
  <c r="X2566" i="29"/>
  <c r="X2565" i="29"/>
  <c r="X2564" i="29"/>
  <c r="X2563" i="29"/>
  <c r="X2562" i="29"/>
  <c r="X2561" i="29"/>
  <c r="X2560" i="29"/>
  <c r="X2559" i="29"/>
  <c r="X2558" i="29"/>
  <c r="X2557" i="29"/>
  <c r="X2556" i="29"/>
  <c r="X2555" i="29"/>
  <c r="X2554" i="29"/>
  <c r="X2553" i="29"/>
  <c r="X2552" i="29"/>
  <c r="X2551" i="29"/>
  <c r="X2550" i="29"/>
  <c r="X2549" i="29"/>
  <c r="X2548" i="29"/>
  <c r="X2547" i="29"/>
  <c r="X2546" i="29"/>
  <c r="X2545" i="29"/>
  <c r="X2544" i="29"/>
  <c r="X2543" i="29"/>
  <c r="X2542" i="29"/>
  <c r="X2541" i="29"/>
  <c r="X2540" i="29"/>
  <c r="X2539" i="29"/>
  <c r="X2538" i="29"/>
  <c r="X2537" i="29"/>
  <c r="X2536" i="29"/>
  <c r="X2535" i="29"/>
  <c r="X2534" i="29"/>
  <c r="X2533" i="29"/>
  <c r="X2532" i="29"/>
  <c r="X2531" i="29"/>
  <c r="X2530" i="29"/>
  <c r="X2529" i="29"/>
  <c r="X2528" i="29"/>
  <c r="X2527" i="29"/>
  <c r="X2526" i="29"/>
  <c r="X2525" i="29"/>
  <c r="X2524" i="29"/>
  <c r="X2523" i="29"/>
  <c r="X2522" i="29"/>
  <c r="X2521" i="29"/>
  <c r="X2520" i="29"/>
  <c r="X2519" i="29"/>
  <c r="X2518" i="29"/>
  <c r="X2517" i="29"/>
  <c r="X2516" i="29"/>
  <c r="X2515" i="29"/>
  <c r="X2514" i="29"/>
  <c r="X2513" i="29"/>
  <c r="X2512" i="29"/>
  <c r="X2511" i="29"/>
  <c r="X2510" i="29"/>
  <c r="X2509" i="29"/>
  <c r="X2508" i="29"/>
  <c r="X2507" i="29"/>
  <c r="X2506" i="29"/>
  <c r="X2505" i="29"/>
  <c r="X2504" i="29"/>
  <c r="X2503" i="29"/>
  <c r="X2502" i="29"/>
  <c r="X2501" i="29"/>
  <c r="X2500" i="29"/>
  <c r="X2499" i="29"/>
  <c r="X2498" i="29"/>
  <c r="X2497" i="29"/>
  <c r="X2496" i="29"/>
  <c r="X2495" i="29"/>
  <c r="X2494" i="29"/>
  <c r="X2493" i="29"/>
  <c r="X2492" i="29"/>
  <c r="X2491" i="29"/>
  <c r="X2490" i="29"/>
  <c r="X2489" i="29"/>
  <c r="X2488" i="29"/>
  <c r="X2487" i="29"/>
  <c r="X2486" i="29"/>
  <c r="X2485" i="29"/>
  <c r="X2484" i="29"/>
  <c r="X2483" i="29"/>
  <c r="X2482" i="29"/>
  <c r="X2481" i="29"/>
  <c r="X2480" i="29"/>
  <c r="X2479" i="29"/>
  <c r="X2478" i="29"/>
  <c r="X2477" i="29"/>
  <c r="X2476" i="29"/>
  <c r="X2475" i="29"/>
  <c r="X2474" i="29"/>
  <c r="X2473" i="29"/>
  <c r="X2472" i="29"/>
  <c r="X2471" i="29"/>
  <c r="X2470" i="29"/>
  <c r="X2469" i="29"/>
  <c r="X2468" i="29"/>
  <c r="X2467" i="29"/>
  <c r="X2466" i="29"/>
  <c r="X2465" i="29"/>
  <c r="X2464" i="29"/>
  <c r="X2463" i="29"/>
  <c r="X2462" i="29"/>
  <c r="X2461" i="29"/>
  <c r="X2460" i="29"/>
  <c r="X2459" i="29"/>
  <c r="X2458" i="29"/>
  <c r="X2457" i="29"/>
  <c r="X2456" i="29"/>
  <c r="X2455" i="29"/>
  <c r="X2454" i="29"/>
  <c r="X2453" i="29"/>
  <c r="X2452" i="29"/>
  <c r="X2451" i="29"/>
  <c r="X2450" i="29"/>
  <c r="X2449" i="29"/>
  <c r="X2448" i="29"/>
  <c r="X2447" i="29"/>
  <c r="X2446" i="29"/>
  <c r="X2445" i="29"/>
  <c r="X2444" i="29"/>
  <c r="X2443" i="29"/>
  <c r="X2442" i="29"/>
  <c r="X2441" i="29"/>
  <c r="X2440" i="29"/>
  <c r="X2439" i="29"/>
  <c r="X2438" i="29"/>
  <c r="X2437" i="29"/>
  <c r="X2436" i="29"/>
  <c r="X2435" i="29"/>
  <c r="X2434" i="29"/>
  <c r="X2433" i="29"/>
  <c r="X2432" i="29"/>
  <c r="X2431" i="29"/>
  <c r="X2430" i="29"/>
  <c r="X2429" i="29"/>
  <c r="X2428" i="29"/>
  <c r="X2427" i="29"/>
  <c r="X2426" i="29"/>
  <c r="X2425" i="29"/>
  <c r="X2424" i="29"/>
  <c r="X2423" i="29"/>
  <c r="X2422" i="29"/>
  <c r="X2421" i="29"/>
  <c r="X2420" i="29"/>
  <c r="X2419" i="29"/>
  <c r="X2418" i="29"/>
  <c r="X2417" i="29"/>
  <c r="X2416" i="29"/>
  <c r="X2415" i="29"/>
  <c r="X2414" i="29"/>
  <c r="X2413" i="29"/>
  <c r="X2412" i="29"/>
  <c r="X2411" i="29"/>
  <c r="X2410" i="29"/>
  <c r="X2409" i="29"/>
  <c r="X2408" i="29"/>
  <c r="X2407" i="29"/>
  <c r="X2406" i="29"/>
  <c r="X2405" i="29"/>
  <c r="X2404" i="29"/>
  <c r="X2403" i="29"/>
  <c r="X2402" i="29"/>
  <c r="X2401" i="29"/>
  <c r="X2400" i="29"/>
  <c r="X2399" i="29"/>
  <c r="X2398" i="29"/>
  <c r="X2397" i="29"/>
  <c r="X2396" i="29"/>
  <c r="X2395" i="29"/>
  <c r="X2394" i="29"/>
  <c r="X2393" i="29"/>
  <c r="X2392" i="29"/>
  <c r="X2391" i="29"/>
  <c r="X2390" i="29"/>
  <c r="X2389" i="29"/>
  <c r="X2388" i="29"/>
  <c r="X2387" i="29"/>
  <c r="X2386" i="29"/>
  <c r="X2385" i="29"/>
  <c r="X2384" i="29"/>
  <c r="X2383" i="29"/>
  <c r="X2382" i="29"/>
  <c r="X2381" i="29"/>
  <c r="X2380" i="29"/>
  <c r="X2379" i="29"/>
  <c r="X2378" i="29"/>
  <c r="X2377" i="29"/>
  <c r="X2376" i="29"/>
  <c r="X2375" i="29"/>
  <c r="X2374" i="29"/>
  <c r="X2373" i="29"/>
  <c r="X2372" i="29"/>
  <c r="X2371" i="29"/>
  <c r="X2370" i="29"/>
  <c r="X2369" i="29"/>
  <c r="X2368" i="29"/>
  <c r="X2367" i="29"/>
  <c r="X2366" i="29"/>
  <c r="X2365" i="29"/>
  <c r="X2364" i="29"/>
  <c r="X2363" i="29"/>
  <c r="X2362" i="29"/>
  <c r="X2361" i="29"/>
  <c r="X2360" i="29"/>
  <c r="X2359" i="29"/>
  <c r="X2358" i="29"/>
  <c r="X2357" i="29"/>
  <c r="X2356" i="29"/>
  <c r="X2355" i="29"/>
  <c r="X2354" i="29"/>
  <c r="X2353" i="29"/>
  <c r="X2352" i="29"/>
  <c r="X2351" i="29"/>
  <c r="X2350" i="29"/>
  <c r="X2349" i="29"/>
  <c r="X2348" i="29"/>
  <c r="X2347" i="29"/>
  <c r="X2346" i="29"/>
  <c r="X2345" i="29"/>
  <c r="X2344" i="29"/>
  <c r="X2343" i="29"/>
  <c r="X2342" i="29"/>
  <c r="X2341" i="29"/>
  <c r="X2340" i="29"/>
  <c r="X2339" i="29"/>
  <c r="X2338" i="29"/>
  <c r="X2337" i="29"/>
  <c r="X2336" i="29"/>
  <c r="X2335" i="29"/>
  <c r="X2334" i="29"/>
  <c r="X2333" i="29"/>
  <c r="X2332" i="29"/>
  <c r="X2331" i="29"/>
  <c r="X2330" i="29"/>
  <c r="X2329" i="29"/>
  <c r="X2328" i="29"/>
  <c r="X2327" i="29"/>
  <c r="X2326" i="29"/>
  <c r="X2325" i="29"/>
  <c r="X2324" i="29"/>
  <c r="X2323" i="29"/>
  <c r="X2322" i="29"/>
  <c r="X2321" i="29"/>
  <c r="X2320" i="29"/>
  <c r="X2319" i="29"/>
  <c r="X2318" i="29"/>
  <c r="X2317" i="29"/>
  <c r="X2316" i="29"/>
  <c r="X2315" i="29"/>
  <c r="X2314" i="29"/>
  <c r="X2313" i="29"/>
  <c r="X2312" i="29"/>
  <c r="X2311" i="29"/>
  <c r="X2310" i="29"/>
  <c r="X2309" i="29"/>
  <c r="X2308" i="29"/>
  <c r="X2307" i="29"/>
  <c r="X2306" i="29"/>
  <c r="X2305" i="29"/>
  <c r="X2304" i="29"/>
  <c r="X2303" i="29"/>
  <c r="X2302" i="29"/>
  <c r="X2301" i="29"/>
  <c r="X2300" i="29"/>
  <c r="X2299" i="29"/>
  <c r="X2298" i="29"/>
  <c r="X2297" i="29"/>
  <c r="X2296" i="29"/>
  <c r="X2295" i="29"/>
  <c r="X2294" i="29"/>
  <c r="X2293" i="29"/>
  <c r="X2292" i="29"/>
  <c r="X2291" i="29"/>
  <c r="X2290" i="29"/>
  <c r="X2289" i="29"/>
  <c r="X2288" i="29"/>
  <c r="X2287" i="29"/>
  <c r="X2286" i="29"/>
  <c r="X2285" i="29"/>
  <c r="X2284" i="29"/>
  <c r="X2283" i="29"/>
  <c r="X2282" i="29"/>
  <c r="X2281" i="29"/>
  <c r="X2280" i="29"/>
  <c r="X2279" i="29"/>
  <c r="X2278" i="29"/>
  <c r="X2277" i="29"/>
  <c r="X2276" i="29"/>
  <c r="X2275" i="29"/>
  <c r="X2274" i="29"/>
  <c r="X2273" i="29"/>
  <c r="X2272" i="29"/>
  <c r="X2271" i="29"/>
  <c r="X2270" i="29"/>
  <c r="X2269" i="29"/>
  <c r="X2268" i="29"/>
  <c r="X2267" i="29"/>
  <c r="X2266" i="29"/>
  <c r="X2265" i="29"/>
  <c r="X2264" i="29"/>
  <c r="X2263" i="29"/>
  <c r="X2262" i="29"/>
  <c r="X2261" i="29"/>
  <c r="X2260" i="29"/>
  <c r="X2259" i="29"/>
  <c r="X2258" i="29"/>
  <c r="X2257" i="29"/>
  <c r="X2256" i="29"/>
  <c r="X2255" i="29"/>
  <c r="X2254" i="29"/>
  <c r="X2253" i="29"/>
  <c r="X2252" i="29"/>
  <c r="X2251" i="29"/>
  <c r="X2250" i="29"/>
  <c r="X2249" i="29"/>
  <c r="X2248" i="29"/>
  <c r="X2247" i="29"/>
  <c r="X2246" i="29"/>
  <c r="X2245" i="29"/>
  <c r="X2244" i="29"/>
  <c r="X2243" i="29"/>
  <c r="X2242" i="29"/>
  <c r="X2241" i="29"/>
  <c r="X2240" i="29"/>
  <c r="X2239" i="29"/>
  <c r="X2238" i="29"/>
  <c r="X2237" i="29"/>
  <c r="X2236" i="29"/>
  <c r="X2235" i="29"/>
  <c r="X2234" i="29"/>
  <c r="X2233" i="29"/>
  <c r="X2232" i="29"/>
  <c r="X2231" i="29"/>
  <c r="X2230" i="29"/>
  <c r="X2229" i="29"/>
  <c r="X2228" i="29"/>
  <c r="X2227" i="29"/>
  <c r="X2226" i="29"/>
  <c r="X2225" i="29"/>
  <c r="X2224" i="29"/>
  <c r="X2223" i="29"/>
  <c r="X2222" i="29"/>
  <c r="X2221" i="29"/>
  <c r="X2220" i="29"/>
  <c r="X2219" i="29"/>
  <c r="X2218" i="29"/>
  <c r="X2217" i="29"/>
  <c r="X2216" i="29"/>
  <c r="X2215" i="29"/>
  <c r="X2214" i="29"/>
  <c r="X2213" i="29"/>
  <c r="X2212" i="29"/>
  <c r="X2211" i="29"/>
  <c r="X2210" i="29"/>
  <c r="X2209" i="29"/>
  <c r="X2208" i="29"/>
  <c r="X2207" i="29"/>
  <c r="X2206" i="29"/>
  <c r="X2205" i="29"/>
  <c r="X2204" i="29"/>
  <c r="X2203" i="29"/>
  <c r="X2202" i="29"/>
  <c r="X2201" i="29"/>
  <c r="X2200" i="29"/>
  <c r="X2199" i="29"/>
  <c r="X2198" i="29"/>
  <c r="X2197" i="29"/>
  <c r="X2196" i="29"/>
  <c r="X2195" i="29"/>
  <c r="X2194" i="29"/>
  <c r="X2193" i="29"/>
  <c r="X2192" i="29"/>
  <c r="X2191" i="29"/>
  <c r="X2190" i="29"/>
  <c r="X2189" i="29"/>
  <c r="X2188" i="29"/>
  <c r="X2187" i="29"/>
  <c r="X2186" i="29"/>
  <c r="X2185" i="29"/>
  <c r="X2184" i="29"/>
  <c r="X2183" i="29"/>
  <c r="X2182" i="29"/>
  <c r="X2181" i="29"/>
  <c r="X2180" i="29"/>
  <c r="X2179" i="29"/>
  <c r="X2178" i="29"/>
  <c r="X2177" i="29"/>
  <c r="X2176" i="29"/>
  <c r="X2175" i="29"/>
  <c r="X2174" i="29"/>
  <c r="X2173" i="29"/>
  <c r="X2172" i="29"/>
  <c r="X2171" i="29"/>
  <c r="X2170" i="29"/>
  <c r="X2169" i="29"/>
  <c r="X2168" i="29"/>
  <c r="X2167" i="29"/>
  <c r="X2166" i="29"/>
  <c r="X2165" i="29"/>
  <c r="X2164" i="29"/>
  <c r="X2163" i="29"/>
  <c r="X2162" i="29"/>
  <c r="X2161" i="29"/>
  <c r="X2160" i="29"/>
  <c r="X2159" i="29"/>
  <c r="X2158" i="29"/>
  <c r="X2157" i="29"/>
  <c r="X2156" i="29"/>
  <c r="X2155" i="29"/>
  <c r="X2154" i="29"/>
  <c r="X2153" i="29"/>
  <c r="X2152" i="29"/>
  <c r="X2151" i="29"/>
  <c r="X2150" i="29"/>
  <c r="X2149" i="29"/>
  <c r="X2148" i="29"/>
  <c r="X2147" i="29"/>
  <c r="X2146" i="29"/>
  <c r="X2145" i="29"/>
  <c r="X2144" i="29"/>
  <c r="X2143" i="29"/>
  <c r="X2142" i="29"/>
  <c r="X2141" i="29"/>
  <c r="X2140" i="29"/>
  <c r="X2139" i="29"/>
  <c r="X2138" i="29"/>
  <c r="X2137" i="29"/>
  <c r="X2136" i="29"/>
  <c r="X2135" i="29"/>
  <c r="X2134" i="29"/>
  <c r="X2133" i="29"/>
  <c r="X2132" i="29"/>
  <c r="X2131" i="29"/>
  <c r="X2130" i="29"/>
  <c r="X2129" i="29"/>
  <c r="X2128" i="29"/>
  <c r="X2127" i="29"/>
  <c r="X2126" i="29"/>
  <c r="X2125" i="29"/>
  <c r="X2124" i="29"/>
  <c r="X2123" i="29"/>
  <c r="X2122" i="29"/>
  <c r="X2121" i="29"/>
  <c r="X2120" i="29"/>
  <c r="X2119" i="29"/>
  <c r="X2118" i="29"/>
  <c r="X2117" i="29"/>
  <c r="X2116" i="29"/>
  <c r="X2115" i="29"/>
  <c r="X2114" i="29"/>
  <c r="X2113" i="29"/>
  <c r="X2112" i="29"/>
  <c r="X2111" i="29"/>
  <c r="X2110" i="29"/>
  <c r="X2109" i="29"/>
  <c r="X2108" i="29"/>
  <c r="X2107" i="29"/>
  <c r="X2106" i="29"/>
  <c r="X2105" i="29"/>
  <c r="X2104" i="29"/>
  <c r="X2103" i="29"/>
  <c r="X2102" i="29"/>
  <c r="X2101" i="29"/>
  <c r="X2100" i="29"/>
  <c r="X2099" i="29"/>
  <c r="X2098" i="29"/>
  <c r="X2097" i="29"/>
  <c r="X2096" i="29"/>
  <c r="X2095" i="29"/>
  <c r="X2094" i="29"/>
  <c r="X2093" i="29"/>
  <c r="X2092" i="29"/>
  <c r="X2091" i="29"/>
  <c r="X2090" i="29"/>
  <c r="X2089" i="29"/>
  <c r="X2088" i="29"/>
  <c r="X2087" i="29"/>
  <c r="X2086" i="29"/>
  <c r="X2085" i="29"/>
  <c r="X2084" i="29"/>
  <c r="X2083" i="29"/>
  <c r="X2082" i="29"/>
  <c r="X2081" i="29"/>
  <c r="X2080" i="29"/>
  <c r="X2079" i="29"/>
  <c r="X2078" i="29"/>
  <c r="X2077" i="29"/>
  <c r="X2076" i="29"/>
  <c r="X2075" i="29"/>
  <c r="X2074" i="29"/>
  <c r="X2073" i="29"/>
  <c r="X2072" i="29"/>
  <c r="X2071" i="29"/>
  <c r="X2070" i="29"/>
  <c r="X2069" i="29"/>
  <c r="X2068" i="29"/>
  <c r="X2067" i="29"/>
  <c r="X2066" i="29"/>
  <c r="X2065" i="29"/>
  <c r="X2064" i="29"/>
  <c r="X2063" i="29"/>
  <c r="X2062" i="29"/>
  <c r="X2061" i="29"/>
  <c r="X2060" i="29"/>
  <c r="X2059" i="29"/>
  <c r="X2058" i="29"/>
  <c r="X2057" i="29"/>
  <c r="X2056" i="29"/>
  <c r="X2055" i="29"/>
  <c r="X2054" i="29"/>
  <c r="X2053" i="29"/>
  <c r="X2052" i="29"/>
  <c r="X2051" i="29"/>
  <c r="X2050" i="29"/>
  <c r="X2049" i="29"/>
  <c r="X2048" i="29"/>
  <c r="X2047" i="29"/>
  <c r="X2046" i="29"/>
  <c r="X2045" i="29"/>
  <c r="X2044" i="29"/>
  <c r="X2043" i="29"/>
  <c r="X2042" i="29"/>
  <c r="X2041" i="29"/>
  <c r="X2040" i="29"/>
  <c r="X2039" i="29"/>
  <c r="X2038" i="29"/>
  <c r="X2037" i="29"/>
  <c r="X2036" i="29"/>
  <c r="X2035" i="29"/>
  <c r="X2034" i="29"/>
  <c r="X2033" i="29"/>
  <c r="X2032" i="29"/>
  <c r="X2031" i="29"/>
  <c r="X2030" i="29"/>
  <c r="X2029" i="29"/>
  <c r="X2028" i="29"/>
  <c r="X2027" i="29"/>
  <c r="X2026" i="29"/>
  <c r="X2025" i="29"/>
  <c r="X2024" i="29"/>
  <c r="X2023" i="29"/>
  <c r="X2022" i="29"/>
  <c r="X2021" i="29"/>
  <c r="X2020" i="29"/>
  <c r="X2019" i="29"/>
  <c r="X2018" i="29"/>
  <c r="X2017" i="29"/>
  <c r="X2016" i="29"/>
  <c r="X2015" i="29"/>
  <c r="X2014" i="29"/>
  <c r="X2013" i="29"/>
  <c r="X2012" i="29"/>
  <c r="X2011" i="29"/>
  <c r="X2010" i="29"/>
  <c r="X2009" i="29"/>
  <c r="X2008" i="29"/>
  <c r="X2007" i="29"/>
  <c r="X2006" i="29"/>
  <c r="X2005" i="29"/>
  <c r="X2004" i="29"/>
  <c r="X2003" i="29"/>
  <c r="X2002" i="29"/>
  <c r="X2001" i="29"/>
  <c r="X2000" i="29"/>
  <c r="X1999" i="29"/>
  <c r="X1998" i="29"/>
  <c r="X1997" i="29"/>
  <c r="X1996" i="29"/>
  <c r="X1995" i="29"/>
  <c r="X1994" i="29"/>
  <c r="X1993" i="29"/>
  <c r="X1992" i="29"/>
  <c r="X1991" i="29"/>
  <c r="X1990" i="29"/>
  <c r="X1989" i="29"/>
  <c r="X1988" i="29"/>
  <c r="X1987" i="29"/>
  <c r="X1986" i="29"/>
  <c r="X1985" i="29"/>
  <c r="X1984" i="29"/>
  <c r="X1983" i="29"/>
  <c r="X1982" i="29"/>
  <c r="X1981" i="29"/>
  <c r="X1980" i="29"/>
  <c r="X1979" i="29"/>
  <c r="X1978" i="29"/>
  <c r="X1977" i="29"/>
  <c r="X1976" i="29"/>
  <c r="X1975" i="29"/>
  <c r="X1974" i="29"/>
  <c r="X1973" i="29"/>
  <c r="X1972" i="29"/>
  <c r="X1971" i="29"/>
  <c r="X1970" i="29"/>
  <c r="X1969" i="29"/>
  <c r="X1968" i="29"/>
  <c r="X1967" i="29"/>
  <c r="X1966" i="29"/>
  <c r="X1965" i="29"/>
  <c r="X1964" i="29"/>
  <c r="X1963" i="29"/>
  <c r="X1962" i="29"/>
  <c r="X1961" i="29"/>
  <c r="X1960" i="29"/>
  <c r="X1959" i="29"/>
  <c r="X1958" i="29"/>
  <c r="X1957" i="29"/>
  <c r="X1956" i="29"/>
  <c r="X1955" i="29"/>
  <c r="X1954" i="29"/>
  <c r="X1953" i="29"/>
  <c r="X1952" i="29"/>
  <c r="X1951" i="29"/>
  <c r="X1950" i="29"/>
  <c r="X1949" i="29"/>
  <c r="X1948" i="29"/>
  <c r="X1947" i="29"/>
  <c r="X1946" i="29"/>
  <c r="X1945" i="29"/>
  <c r="X1944" i="29"/>
  <c r="X1943" i="29"/>
  <c r="X1942" i="29"/>
  <c r="X1941" i="29"/>
  <c r="X1940" i="29"/>
  <c r="X1939" i="29"/>
  <c r="X1938" i="29"/>
  <c r="X1937" i="29"/>
  <c r="X1936" i="29"/>
  <c r="X1935" i="29"/>
  <c r="X1934" i="29"/>
  <c r="X1933" i="29"/>
  <c r="X1932" i="29"/>
  <c r="X1931" i="29"/>
  <c r="X1930" i="29"/>
  <c r="X1929" i="29"/>
  <c r="X1928" i="29"/>
  <c r="X1927" i="29"/>
  <c r="X1926" i="29"/>
  <c r="X1925" i="29"/>
  <c r="X1924" i="29"/>
  <c r="X1923" i="29"/>
  <c r="X1922" i="29"/>
  <c r="X1921" i="29"/>
  <c r="X1920" i="29"/>
  <c r="X1919" i="29"/>
  <c r="X1918" i="29"/>
  <c r="X1917" i="29"/>
  <c r="X1916" i="29"/>
  <c r="X1915" i="29"/>
  <c r="X1914" i="29"/>
  <c r="X1913" i="29"/>
  <c r="X1912" i="29"/>
  <c r="X1911" i="29"/>
  <c r="X1910" i="29"/>
  <c r="X1909" i="29"/>
  <c r="X1908" i="29"/>
  <c r="X1907" i="29"/>
  <c r="X1906" i="29"/>
  <c r="X1905" i="29"/>
  <c r="X1904" i="29"/>
  <c r="X1903" i="29"/>
  <c r="X1902" i="29"/>
  <c r="X1901" i="29"/>
  <c r="X1900" i="29"/>
  <c r="X1899" i="29"/>
  <c r="X1898" i="29"/>
  <c r="X1897" i="29"/>
  <c r="X1896" i="29"/>
  <c r="X1895" i="29"/>
  <c r="X1894" i="29"/>
  <c r="X1893" i="29"/>
  <c r="X1892" i="29"/>
  <c r="X1891" i="29"/>
  <c r="X1890" i="29"/>
  <c r="X1889" i="29"/>
  <c r="X1888" i="29"/>
  <c r="X1887" i="29"/>
  <c r="X1886" i="29"/>
  <c r="X1885" i="29"/>
  <c r="X1884" i="29"/>
  <c r="X1883" i="29"/>
  <c r="X1882" i="29"/>
  <c r="X1881" i="29"/>
  <c r="X1880" i="29"/>
  <c r="X1879" i="29"/>
  <c r="X1878" i="29"/>
  <c r="X1877" i="29"/>
  <c r="X1876" i="29"/>
  <c r="X1875" i="29"/>
  <c r="X1874" i="29"/>
  <c r="X1873" i="29"/>
  <c r="X1872" i="29"/>
  <c r="X1871" i="29"/>
  <c r="X1870" i="29"/>
  <c r="X1869" i="29"/>
  <c r="X1868" i="29"/>
  <c r="X1867" i="29"/>
  <c r="X1866" i="29"/>
  <c r="X1865" i="29"/>
  <c r="X1864" i="29"/>
  <c r="X1863" i="29"/>
  <c r="X1862" i="29"/>
  <c r="X1861" i="29"/>
  <c r="X1860" i="29"/>
  <c r="X1859" i="29"/>
  <c r="X1858" i="29"/>
  <c r="X1857" i="29"/>
  <c r="X1856" i="29"/>
  <c r="X1855" i="29"/>
  <c r="X1854" i="29"/>
  <c r="X1853" i="29"/>
  <c r="X1852" i="29"/>
  <c r="X1851" i="29"/>
  <c r="X1850" i="29"/>
  <c r="X1849" i="29"/>
  <c r="X1848" i="29"/>
  <c r="X1847" i="29"/>
  <c r="X1846" i="29"/>
  <c r="X1845" i="29"/>
  <c r="X1844" i="29"/>
  <c r="X1843" i="29"/>
  <c r="X1842" i="29"/>
  <c r="X1841" i="29"/>
  <c r="X1840" i="29"/>
  <c r="X1839" i="29"/>
  <c r="X1838" i="29"/>
  <c r="X1837" i="29"/>
  <c r="X1836" i="29"/>
  <c r="X1835" i="29"/>
  <c r="X1834" i="29"/>
  <c r="X1833" i="29"/>
  <c r="X1832" i="29"/>
  <c r="X1831" i="29"/>
  <c r="X1830" i="29"/>
  <c r="X1829" i="29"/>
  <c r="X1828" i="29"/>
  <c r="X1827" i="29"/>
  <c r="X1826" i="29"/>
  <c r="X1825" i="29"/>
  <c r="X1824" i="29"/>
  <c r="X1823" i="29"/>
  <c r="X1822" i="29"/>
  <c r="X1821" i="29"/>
  <c r="X1820" i="29"/>
  <c r="X1819" i="29"/>
  <c r="X1818" i="29"/>
  <c r="X1817" i="29"/>
  <c r="X1816" i="29"/>
  <c r="X1815" i="29"/>
  <c r="X1814" i="29"/>
  <c r="X1813" i="29"/>
  <c r="X1812" i="29"/>
  <c r="X1811" i="29"/>
  <c r="X1810" i="29"/>
  <c r="X1809" i="29"/>
  <c r="X1808" i="29"/>
  <c r="X1807" i="29"/>
  <c r="X1806" i="29"/>
  <c r="X1805" i="29"/>
  <c r="X1804" i="29"/>
  <c r="X1803" i="29"/>
  <c r="X1802" i="29"/>
  <c r="X1801" i="29"/>
  <c r="X1800" i="29"/>
  <c r="X1799" i="29"/>
  <c r="X1798" i="29"/>
  <c r="X1797" i="29"/>
  <c r="X1796" i="29"/>
  <c r="X1795" i="29"/>
  <c r="X1794" i="29"/>
  <c r="X1793" i="29"/>
  <c r="X1792" i="29"/>
  <c r="X1791" i="29"/>
  <c r="X1790" i="29"/>
  <c r="X1789" i="29"/>
  <c r="X1788" i="29"/>
  <c r="X1787" i="29"/>
  <c r="X1786" i="29"/>
  <c r="X1785" i="29"/>
  <c r="X1784" i="29"/>
  <c r="X1783" i="29"/>
  <c r="X1782" i="29"/>
  <c r="X1781" i="29"/>
  <c r="X1780" i="29"/>
  <c r="X1779" i="29"/>
  <c r="X1778" i="29"/>
  <c r="X1777" i="29"/>
  <c r="X1776" i="29"/>
  <c r="X1775" i="29"/>
  <c r="X1774" i="29"/>
  <c r="X1773" i="29"/>
  <c r="X1772" i="29"/>
  <c r="X1771" i="29"/>
  <c r="X1770" i="29"/>
  <c r="X1769" i="29"/>
  <c r="X1768" i="29"/>
  <c r="X1767" i="29"/>
  <c r="X1766" i="29"/>
  <c r="X1765" i="29"/>
  <c r="X1764" i="29"/>
  <c r="X1763" i="29"/>
  <c r="X1762" i="29"/>
  <c r="X1761" i="29"/>
  <c r="X1760" i="29"/>
  <c r="X1759" i="29"/>
  <c r="X1758" i="29"/>
  <c r="X1757" i="29"/>
  <c r="X1756" i="29"/>
  <c r="X1755" i="29"/>
  <c r="X1754" i="29"/>
  <c r="X1753" i="29"/>
  <c r="X1752" i="29"/>
  <c r="X1751" i="29"/>
  <c r="X1750" i="29"/>
  <c r="X1749" i="29"/>
  <c r="X1748" i="29"/>
  <c r="X1747" i="29"/>
  <c r="X1746" i="29"/>
  <c r="X1745" i="29"/>
  <c r="X1744" i="29"/>
  <c r="X1743" i="29"/>
  <c r="X1742" i="29"/>
  <c r="X1741" i="29"/>
  <c r="X1740" i="29"/>
  <c r="X1739" i="29"/>
  <c r="X1738" i="29"/>
  <c r="X1737" i="29"/>
  <c r="X1736" i="29"/>
  <c r="X1735" i="29"/>
  <c r="X1734" i="29"/>
  <c r="X1733" i="29"/>
  <c r="X1732" i="29"/>
  <c r="X1731" i="29"/>
  <c r="X1730" i="29"/>
  <c r="X1729" i="29"/>
  <c r="X1728" i="29"/>
  <c r="X1727" i="29"/>
  <c r="X1726" i="29"/>
  <c r="X1725" i="29"/>
  <c r="X1724" i="29"/>
  <c r="X1723" i="29"/>
  <c r="X1722" i="29"/>
  <c r="X1721" i="29"/>
  <c r="X1720" i="29"/>
  <c r="X1719" i="29"/>
  <c r="X1718" i="29"/>
  <c r="X1717" i="29"/>
  <c r="X1716" i="29"/>
  <c r="X1715" i="29"/>
  <c r="X1714" i="29"/>
  <c r="X1713" i="29"/>
  <c r="X1712" i="29"/>
  <c r="X1711" i="29"/>
  <c r="X1710" i="29"/>
  <c r="X1709" i="29"/>
  <c r="X1708" i="29"/>
  <c r="X1707" i="29"/>
  <c r="X1706" i="29"/>
  <c r="X1705" i="29"/>
  <c r="X1704" i="29"/>
  <c r="X1703" i="29"/>
  <c r="X1702" i="29"/>
  <c r="X1701" i="29"/>
  <c r="X1700" i="29"/>
  <c r="X1699" i="29"/>
  <c r="X1698" i="29"/>
  <c r="X1697" i="29"/>
  <c r="X1696" i="29"/>
  <c r="X1695" i="29"/>
  <c r="X1694" i="29"/>
  <c r="X1693" i="29"/>
  <c r="X1692" i="29"/>
  <c r="X1691" i="29"/>
  <c r="X1690" i="29"/>
  <c r="X1689" i="29"/>
  <c r="X1688" i="29"/>
  <c r="X1687" i="29"/>
  <c r="X1686" i="29"/>
  <c r="X1685" i="29"/>
  <c r="X1684" i="29"/>
  <c r="X1683" i="29"/>
  <c r="X1682" i="29"/>
  <c r="X1681" i="29"/>
  <c r="X1680" i="29"/>
  <c r="X1679" i="29"/>
  <c r="X1678" i="29"/>
  <c r="X1677" i="29"/>
  <c r="X1676" i="29"/>
  <c r="X1675" i="29"/>
  <c r="X1674" i="29"/>
  <c r="X1673" i="29"/>
  <c r="X1672" i="29"/>
  <c r="X1671" i="29"/>
  <c r="X1670" i="29"/>
  <c r="X1669" i="29"/>
  <c r="X1668" i="29"/>
  <c r="X1667" i="29"/>
  <c r="X1666" i="29"/>
  <c r="X1665" i="29"/>
  <c r="X1664" i="29"/>
  <c r="X1663" i="29"/>
  <c r="X1662" i="29"/>
  <c r="X1661" i="29"/>
  <c r="X1660" i="29"/>
  <c r="X1659" i="29"/>
  <c r="X1658" i="29"/>
  <c r="X1657" i="29"/>
  <c r="X1656" i="29"/>
  <c r="X1655" i="29"/>
  <c r="X1654" i="29"/>
  <c r="X1653" i="29"/>
  <c r="X1652" i="29"/>
  <c r="X1651" i="29"/>
  <c r="X1650" i="29"/>
  <c r="X1649" i="29"/>
  <c r="X1648" i="29"/>
  <c r="X1647" i="29"/>
  <c r="X1646" i="29"/>
  <c r="X1645" i="29"/>
  <c r="X1644" i="29"/>
  <c r="X1643" i="29"/>
  <c r="X1642" i="29"/>
  <c r="X1641" i="29"/>
  <c r="X1640" i="29"/>
  <c r="X1639" i="29"/>
  <c r="X1638" i="29"/>
  <c r="X1637" i="29"/>
  <c r="X1636" i="29"/>
  <c r="X1635" i="29"/>
  <c r="X1634" i="29"/>
  <c r="X1633" i="29"/>
  <c r="X1632" i="29"/>
  <c r="X1631" i="29"/>
  <c r="X1630" i="29"/>
  <c r="X1629" i="29"/>
  <c r="X1628" i="29"/>
  <c r="X1627" i="29"/>
  <c r="X1626" i="29"/>
  <c r="X1625" i="29"/>
  <c r="X1624" i="29"/>
  <c r="X1623" i="29"/>
  <c r="X1622" i="29"/>
  <c r="X1621" i="29"/>
  <c r="X1620" i="29"/>
  <c r="X1619" i="29"/>
  <c r="X1618" i="29"/>
  <c r="X1617" i="29"/>
  <c r="X1616" i="29"/>
  <c r="X1615" i="29"/>
  <c r="X1614" i="29"/>
  <c r="X1613" i="29"/>
  <c r="X1612" i="29"/>
  <c r="X1611" i="29"/>
  <c r="X1610" i="29"/>
  <c r="X1609" i="29"/>
  <c r="X1608" i="29"/>
  <c r="X1607" i="29"/>
  <c r="X1606" i="29"/>
  <c r="X1605" i="29"/>
  <c r="X1604" i="29"/>
  <c r="X1603" i="29"/>
  <c r="X1602" i="29"/>
  <c r="X1601" i="29"/>
  <c r="X1600" i="29"/>
  <c r="X1599" i="29"/>
  <c r="X1598" i="29"/>
  <c r="X1597" i="29"/>
  <c r="X1596" i="29"/>
  <c r="X1595" i="29"/>
  <c r="X1594" i="29"/>
  <c r="X1593" i="29"/>
  <c r="X1592" i="29"/>
  <c r="X1591" i="29"/>
  <c r="X1590" i="29"/>
  <c r="X1589" i="29"/>
  <c r="X1588" i="29"/>
  <c r="X1587" i="29"/>
  <c r="X1586" i="29"/>
  <c r="X1585" i="29"/>
  <c r="X1584" i="29"/>
  <c r="X1583" i="29"/>
  <c r="X1582" i="29"/>
  <c r="X1581" i="29"/>
  <c r="X1580" i="29"/>
  <c r="X1579" i="29"/>
  <c r="X1578" i="29"/>
  <c r="X1577" i="29"/>
  <c r="X1576" i="29"/>
  <c r="X1575" i="29"/>
  <c r="X1574" i="29"/>
  <c r="X1573" i="29"/>
  <c r="X1572" i="29"/>
  <c r="X1571" i="29"/>
  <c r="X1570" i="29"/>
  <c r="X1569" i="29"/>
  <c r="X1568" i="29"/>
  <c r="X1567" i="29"/>
  <c r="X1566" i="29"/>
  <c r="X1565" i="29"/>
  <c r="X1564" i="29"/>
  <c r="X1563" i="29"/>
  <c r="X1562" i="29"/>
  <c r="X1561" i="29"/>
  <c r="X1560" i="29"/>
  <c r="X1559" i="29"/>
  <c r="X1558" i="29"/>
  <c r="X1557" i="29"/>
  <c r="X1556" i="29"/>
  <c r="X1555" i="29"/>
  <c r="X1554" i="29"/>
  <c r="X1553" i="29"/>
  <c r="X1552" i="29"/>
  <c r="X1551" i="29"/>
  <c r="X1550" i="29"/>
  <c r="X1549" i="29"/>
  <c r="X1548" i="29"/>
  <c r="X1547" i="29"/>
  <c r="X1546" i="29"/>
  <c r="X1545" i="29"/>
  <c r="X1544" i="29"/>
  <c r="X1543" i="29"/>
  <c r="X1542" i="29"/>
  <c r="X1541" i="29"/>
  <c r="X1540" i="29"/>
  <c r="X1539" i="29"/>
  <c r="X1538" i="29"/>
  <c r="X1537" i="29"/>
  <c r="X1536" i="29"/>
  <c r="X1535" i="29"/>
  <c r="X1534" i="29"/>
  <c r="X1533" i="29"/>
  <c r="X1532" i="29"/>
  <c r="X1531" i="29"/>
  <c r="X1530" i="29"/>
  <c r="X1529" i="29"/>
  <c r="X1528" i="29"/>
  <c r="X1527" i="29"/>
  <c r="X1526" i="29"/>
  <c r="X1525" i="29"/>
  <c r="X1524" i="29"/>
  <c r="X1523" i="29"/>
  <c r="X1522" i="29"/>
  <c r="X1521" i="29"/>
  <c r="X1520" i="29"/>
  <c r="X1519" i="29"/>
  <c r="X1518" i="29"/>
  <c r="X1517" i="29"/>
  <c r="X1516" i="29"/>
  <c r="X1515" i="29"/>
  <c r="X1514" i="29"/>
  <c r="X1513" i="29"/>
  <c r="X1512" i="29"/>
  <c r="X1511" i="29"/>
  <c r="X1510" i="29"/>
  <c r="X1509" i="29"/>
  <c r="X1508" i="29"/>
  <c r="X1507" i="29"/>
  <c r="X1506" i="29"/>
  <c r="X1505" i="29"/>
  <c r="X1504" i="29"/>
  <c r="X1503" i="29"/>
  <c r="X1502" i="29"/>
  <c r="X1501" i="29"/>
  <c r="X1500" i="29"/>
  <c r="X1499" i="29"/>
  <c r="X1498" i="29"/>
  <c r="X1497" i="29"/>
  <c r="X1496" i="29"/>
  <c r="X1495" i="29"/>
  <c r="X1494" i="29"/>
  <c r="X1493" i="29"/>
  <c r="X1492" i="29"/>
  <c r="X1491" i="29"/>
  <c r="X1490" i="29"/>
  <c r="X1489" i="29"/>
  <c r="X1488" i="29"/>
  <c r="X1487" i="29"/>
  <c r="X1486" i="29"/>
  <c r="X1485" i="29"/>
  <c r="X1484" i="29"/>
  <c r="X1483" i="29"/>
  <c r="X1482" i="29"/>
  <c r="X1481" i="29"/>
  <c r="X1480" i="29"/>
  <c r="X1479" i="29"/>
  <c r="X1478" i="29"/>
  <c r="X1477" i="29"/>
  <c r="X1476" i="29"/>
  <c r="X1475" i="29"/>
  <c r="X1474" i="29"/>
  <c r="X1473" i="29"/>
  <c r="X1472" i="29"/>
  <c r="X1471" i="29"/>
  <c r="X1470" i="29"/>
  <c r="X1469" i="29"/>
  <c r="X1468" i="29"/>
  <c r="X1467" i="29"/>
  <c r="X1466" i="29"/>
  <c r="X1465" i="29"/>
  <c r="X1464" i="29"/>
  <c r="X1463" i="29"/>
  <c r="X1462" i="29"/>
  <c r="X1461" i="29"/>
  <c r="X1460" i="29"/>
  <c r="X1459" i="29"/>
  <c r="X1458" i="29"/>
  <c r="X1457" i="29"/>
  <c r="X1456" i="29"/>
  <c r="X1455" i="29"/>
  <c r="X1454" i="29"/>
  <c r="X1453" i="29"/>
  <c r="X1452" i="29"/>
  <c r="X1451" i="29"/>
  <c r="X1450" i="29"/>
  <c r="X1449" i="29"/>
  <c r="X1448" i="29"/>
  <c r="X1447" i="29"/>
  <c r="X1446" i="29"/>
  <c r="X1445" i="29"/>
  <c r="X1444" i="29"/>
  <c r="X1443" i="29"/>
  <c r="X1442" i="29"/>
  <c r="X1441" i="29"/>
  <c r="X1440" i="29"/>
  <c r="X1439" i="29"/>
  <c r="X1438" i="29"/>
  <c r="X1437" i="29"/>
  <c r="X1436" i="29"/>
  <c r="X1435" i="29"/>
  <c r="X1434" i="29"/>
  <c r="X1433" i="29"/>
  <c r="X1432" i="29"/>
  <c r="X1431" i="29"/>
  <c r="X1430" i="29"/>
  <c r="X1429" i="29"/>
  <c r="X1428" i="29"/>
  <c r="X1427" i="29"/>
  <c r="X1426" i="29"/>
  <c r="X1425" i="29"/>
  <c r="X1424" i="29"/>
  <c r="X1423" i="29"/>
  <c r="X1422" i="29"/>
  <c r="X1421" i="29"/>
  <c r="X1420" i="29"/>
  <c r="X1419" i="29"/>
  <c r="X1418" i="29"/>
  <c r="X1417" i="29"/>
  <c r="X1416" i="29"/>
  <c r="X1415" i="29"/>
  <c r="X1414" i="29"/>
  <c r="X1413" i="29"/>
  <c r="X1412" i="29"/>
  <c r="X1411" i="29"/>
  <c r="X1410" i="29"/>
  <c r="X1409" i="29"/>
  <c r="X1408" i="29"/>
  <c r="X1407" i="29"/>
  <c r="X1406" i="29"/>
  <c r="X1405" i="29"/>
  <c r="X1404" i="29"/>
  <c r="X1403" i="29"/>
  <c r="X1402" i="29"/>
  <c r="X1401" i="29"/>
  <c r="X1400" i="29"/>
  <c r="X1399" i="29"/>
  <c r="X1398" i="29"/>
  <c r="X1397" i="29"/>
  <c r="X1396" i="29"/>
  <c r="X1395" i="29"/>
  <c r="X1394" i="29"/>
  <c r="X1393" i="29"/>
  <c r="X1392" i="29"/>
  <c r="X1391" i="29"/>
  <c r="X1390" i="29"/>
  <c r="X1389" i="29"/>
  <c r="X1388" i="29"/>
  <c r="X1387" i="29"/>
  <c r="X1386" i="29"/>
  <c r="X1385" i="29"/>
  <c r="X1384" i="29"/>
  <c r="X1383" i="29"/>
  <c r="X1382" i="29"/>
  <c r="X1381" i="29"/>
  <c r="X1380" i="29"/>
  <c r="X1379" i="29"/>
  <c r="X1378" i="29"/>
  <c r="X1377" i="29"/>
  <c r="X1376" i="29"/>
  <c r="X1375" i="29"/>
  <c r="X1374" i="29"/>
  <c r="X1373" i="29"/>
  <c r="X1372" i="29"/>
  <c r="X1371" i="29"/>
  <c r="X1370" i="29"/>
  <c r="X1369" i="29"/>
  <c r="X1368" i="29"/>
  <c r="X1367" i="29"/>
  <c r="X1366" i="29"/>
  <c r="X1365" i="29"/>
  <c r="X1364" i="29"/>
  <c r="X1363" i="29"/>
  <c r="X1362" i="29"/>
  <c r="X1361" i="29"/>
  <c r="X1360" i="29"/>
  <c r="X1359" i="29"/>
  <c r="X1358" i="29"/>
  <c r="X1357" i="29"/>
  <c r="X1356" i="29"/>
  <c r="X1355" i="29"/>
  <c r="X1354" i="29"/>
  <c r="X1353" i="29"/>
  <c r="X1352" i="29"/>
  <c r="X1351" i="29"/>
  <c r="X1350" i="29"/>
  <c r="X1349" i="29"/>
  <c r="X1348" i="29"/>
  <c r="X1347" i="29"/>
  <c r="X1346" i="29"/>
  <c r="X1345" i="29"/>
  <c r="X1344" i="29"/>
  <c r="X1343" i="29"/>
  <c r="X1342" i="29"/>
  <c r="X1341" i="29"/>
  <c r="X1340" i="29"/>
  <c r="X1339" i="29"/>
  <c r="X1338" i="29"/>
  <c r="X1337" i="29"/>
  <c r="X1336" i="29"/>
  <c r="X1335" i="29"/>
  <c r="X1334" i="29"/>
  <c r="X1333" i="29"/>
  <c r="X1332" i="29"/>
  <c r="X1331" i="29"/>
  <c r="X1330" i="29"/>
  <c r="X1329" i="29"/>
  <c r="X1328" i="29"/>
  <c r="X1327" i="29"/>
  <c r="X1326" i="29"/>
  <c r="X1325" i="29"/>
  <c r="X1324" i="29"/>
  <c r="X1323" i="29"/>
  <c r="X1322" i="29"/>
  <c r="X1321" i="29"/>
  <c r="X1320" i="29"/>
  <c r="X1319" i="29"/>
  <c r="X1318" i="29"/>
  <c r="X1317" i="29"/>
  <c r="X1316" i="29"/>
  <c r="X1315" i="29"/>
  <c r="X1314" i="29"/>
  <c r="X1313" i="29"/>
  <c r="X1312" i="29"/>
  <c r="X1311" i="29"/>
  <c r="X1310" i="29"/>
  <c r="X1309" i="29"/>
  <c r="X1308" i="29"/>
  <c r="X1307" i="29"/>
  <c r="X1306" i="29"/>
  <c r="X1305" i="29"/>
  <c r="X1304" i="29"/>
  <c r="X1303" i="29"/>
  <c r="X1302" i="29"/>
  <c r="X1301" i="29"/>
  <c r="X1300" i="29"/>
  <c r="X1299" i="29"/>
  <c r="X1298" i="29"/>
  <c r="X1297" i="29"/>
  <c r="X1296" i="29"/>
  <c r="X1295" i="29"/>
  <c r="X1294" i="29"/>
  <c r="X1293" i="29"/>
  <c r="X1292" i="29"/>
  <c r="X1291" i="29"/>
  <c r="X1290" i="29"/>
  <c r="X1289" i="29"/>
  <c r="X1288" i="29"/>
  <c r="X1287" i="29"/>
  <c r="X1286" i="29"/>
  <c r="X1285" i="29"/>
  <c r="X1284" i="29"/>
  <c r="X1283" i="29"/>
  <c r="X1282" i="29"/>
  <c r="X1281" i="29"/>
  <c r="X1280" i="29"/>
  <c r="X1279" i="29"/>
  <c r="X1278" i="29"/>
  <c r="X1277" i="29"/>
  <c r="X1276" i="29"/>
  <c r="X1275" i="29"/>
  <c r="X1274" i="29"/>
  <c r="X1273" i="29"/>
  <c r="X1272" i="29"/>
  <c r="X1271" i="29"/>
  <c r="X1270" i="29"/>
  <c r="X1269" i="29"/>
  <c r="X1268" i="29"/>
  <c r="X1267" i="29"/>
  <c r="X1266" i="29"/>
  <c r="X1265" i="29"/>
  <c r="X1264" i="29"/>
  <c r="X1263" i="29"/>
  <c r="X1262" i="29"/>
  <c r="X1261" i="29"/>
  <c r="X1260" i="29"/>
  <c r="X1259" i="29"/>
  <c r="X1258" i="29"/>
  <c r="X1257" i="29"/>
  <c r="X1256" i="29"/>
  <c r="X1255" i="29"/>
  <c r="X1254" i="29"/>
  <c r="X1253" i="29"/>
  <c r="X1252" i="29"/>
  <c r="X1251" i="29"/>
  <c r="X1250" i="29"/>
  <c r="X1249" i="29"/>
  <c r="X1248" i="29"/>
  <c r="X1247" i="29"/>
  <c r="X1246" i="29"/>
  <c r="X1245" i="29"/>
  <c r="X1244" i="29"/>
  <c r="X1243" i="29"/>
  <c r="X1242" i="29"/>
  <c r="X1241" i="29"/>
  <c r="X1240" i="29"/>
  <c r="X1239" i="29"/>
  <c r="X1238" i="29"/>
  <c r="X1237" i="29"/>
  <c r="X1236" i="29"/>
  <c r="X1235" i="29"/>
  <c r="X1234" i="29"/>
  <c r="X1233" i="29"/>
  <c r="X1232" i="29"/>
  <c r="X1231" i="29"/>
  <c r="X1230" i="29"/>
  <c r="X1229" i="29"/>
  <c r="X1228" i="29"/>
  <c r="X1227" i="29"/>
  <c r="X1226" i="29"/>
  <c r="X1225" i="29"/>
  <c r="X1224" i="29"/>
  <c r="X1223" i="29"/>
  <c r="X1222" i="29"/>
  <c r="X1221" i="29"/>
  <c r="X1220" i="29"/>
  <c r="X1219" i="29"/>
  <c r="X1218" i="29"/>
  <c r="X1217" i="29"/>
  <c r="X1216" i="29"/>
  <c r="X1215" i="29"/>
  <c r="X1214" i="29"/>
  <c r="X1213" i="29"/>
  <c r="X1212" i="29"/>
  <c r="X1211" i="29"/>
  <c r="X1210" i="29"/>
  <c r="X1209" i="29"/>
  <c r="X1208" i="29"/>
  <c r="X1207" i="29"/>
  <c r="X1206" i="29"/>
  <c r="X1205" i="29"/>
  <c r="X1204" i="29"/>
  <c r="X1203" i="29"/>
  <c r="X1202" i="29"/>
  <c r="X1201" i="29"/>
  <c r="X1200" i="29"/>
  <c r="X1199" i="29"/>
  <c r="X1198" i="29"/>
  <c r="X1197" i="29"/>
  <c r="X1196" i="29"/>
  <c r="X1195" i="29"/>
  <c r="X1194" i="29"/>
  <c r="X1193" i="29"/>
  <c r="X1192" i="29"/>
  <c r="X1191" i="29"/>
  <c r="X1190" i="29"/>
  <c r="X1189" i="29"/>
  <c r="X1188" i="29"/>
  <c r="X1187" i="29"/>
  <c r="X1186" i="29"/>
  <c r="X1185" i="29"/>
  <c r="X1184" i="29"/>
  <c r="X1183" i="29"/>
  <c r="X1182" i="29"/>
  <c r="X1181" i="29"/>
  <c r="X1180" i="29"/>
  <c r="X1179" i="29"/>
  <c r="X1178" i="29"/>
  <c r="X1177" i="29"/>
  <c r="X1176" i="29"/>
  <c r="X1175" i="29"/>
  <c r="X1174" i="29"/>
  <c r="X1173" i="29"/>
  <c r="X1172" i="29"/>
  <c r="X1171" i="29"/>
  <c r="X1170" i="29"/>
  <c r="X1169" i="29"/>
  <c r="X1168" i="29"/>
  <c r="X1167" i="29"/>
  <c r="X1166" i="29"/>
  <c r="X1165" i="29"/>
  <c r="X1164" i="29"/>
  <c r="X1163" i="29"/>
  <c r="X1162" i="29"/>
  <c r="X1161" i="29"/>
  <c r="X1160" i="29"/>
  <c r="X1159" i="29"/>
  <c r="X1158" i="29"/>
  <c r="X1157" i="29"/>
  <c r="X1156" i="29"/>
  <c r="X1155" i="29"/>
  <c r="X1154" i="29"/>
  <c r="X1153" i="29"/>
  <c r="X1152" i="29"/>
  <c r="X1151" i="29"/>
  <c r="X1150" i="29"/>
  <c r="X1149" i="29"/>
  <c r="X1148" i="29"/>
  <c r="X1147" i="29"/>
  <c r="X1146" i="29"/>
  <c r="X1145" i="29"/>
  <c r="X1144" i="29"/>
  <c r="X1143" i="29"/>
  <c r="X1142" i="29"/>
  <c r="X1141" i="29"/>
  <c r="X1140" i="29"/>
  <c r="X1139" i="29"/>
  <c r="X1138" i="29"/>
  <c r="X1137" i="29"/>
  <c r="X1136" i="29"/>
  <c r="X1135" i="29"/>
  <c r="X1134" i="29"/>
  <c r="X1133" i="29"/>
  <c r="X1132" i="29"/>
  <c r="X1131" i="29"/>
  <c r="X1130" i="29"/>
  <c r="X1129" i="29"/>
  <c r="X1128" i="29"/>
  <c r="X1127" i="29"/>
  <c r="X1126" i="29"/>
  <c r="X1125" i="29"/>
  <c r="X1124" i="29"/>
  <c r="X1123" i="29"/>
  <c r="X1122" i="29"/>
  <c r="X1121" i="29"/>
  <c r="X1120" i="29"/>
  <c r="X1119" i="29"/>
  <c r="X1118" i="29"/>
  <c r="X1117" i="29"/>
  <c r="X1116" i="29"/>
  <c r="X1115" i="29"/>
  <c r="X1114" i="29"/>
  <c r="X1113" i="29"/>
  <c r="X1112" i="29"/>
  <c r="X1111" i="29"/>
  <c r="X1110" i="29"/>
  <c r="X1109" i="29"/>
  <c r="X1108" i="29"/>
  <c r="X1107" i="29"/>
  <c r="X1106" i="29"/>
  <c r="X1105" i="29"/>
  <c r="X1104" i="29"/>
  <c r="X1103" i="29"/>
  <c r="X1102" i="29"/>
  <c r="X1101" i="29"/>
  <c r="X1100" i="29"/>
  <c r="X1099" i="29"/>
  <c r="X1098" i="29"/>
  <c r="X1097" i="29"/>
  <c r="X1096" i="29"/>
  <c r="X1095" i="29"/>
  <c r="X1094" i="29"/>
  <c r="X1093" i="29"/>
  <c r="X1092" i="29"/>
  <c r="X1091" i="29"/>
  <c r="X1090" i="29"/>
  <c r="X1089" i="29"/>
  <c r="X1088" i="29"/>
  <c r="X1087" i="29"/>
  <c r="X1086" i="29"/>
  <c r="X1085" i="29"/>
  <c r="X1084" i="29"/>
  <c r="X1083" i="29"/>
  <c r="X1082" i="29"/>
  <c r="X1081" i="29"/>
  <c r="X1080" i="29"/>
  <c r="X1079" i="29"/>
  <c r="X1078" i="29"/>
  <c r="X1077" i="29"/>
  <c r="X1076" i="29"/>
  <c r="X1075" i="29"/>
  <c r="X1074" i="29"/>
  <c r="X1073" i="29"/>
  <c r="X1072" i="29"/>
  <c r="X1071" i="29"/>
  <c r="X1070" i="29"/>
  <c r="X1069" i="29"/>
  <c r="X1068" i="29"/>
  <c r="X1067" i="29"/>
  <c r="X1066" i="29"/>
  <c r="X1065" i="29"/>
  <c r="X1064" i="29"/>
  <c r="X1063" i="29"/>
  <c r="X1062" i="29"/>
  <c r="X1061" i="29"/>
  <c r="X1060" i="29"/>
  <c r="X1059" i="29"/>
  <c r="X1058" i="29"/>
  <c r="X1057" i="29"/>
  <c r="X1056" i="29"/>
  <c r="X1055" i="29"/>
  <c r="X1054" i="29"/>
  <c r="X1053" i="29"/>
  <c r="X1052" i="29"/>
  <c r="X1051" i="29"/>
  <c r="X1050" i="29"/>
  <c r="X1049" i="29"/>
  <c r="X1048" i="29"/>
  <c r="X1047" i="29"/>
  <c r="X1046" i="29"/>
  <c r="X1045" i="29"/>
  <c r="X1044" i="29"/>
  <c r="X1043" i="29"/>
  <c r="X1042" i="29"/>
  <c r="X1041" i="29"/>
  <c r="X1040" i="29"/>
  <c r="X1039" i="29"/>
  <c r="X1038" i="29"/>
  <c r="X1037" i="29"/>
  <c r="X1036" i="29"/>
  <c r="X1035" i="29"/>
  <c r="X1034" i="29"/>
  <c r="X1033" i="29"/>
  <c r="X1032" i="29"/>
  <c r="X1031" i="29"/>
  <c r="X1030" i="29"/>
  <c r="X1029" i="29"/>
  <c r="X1028" i="29"/>
  <c r="X1027" i="29"/>
  <c r="X1026" i="29"/>
  <c r="X1025" i="29"/>
  <c r="X1024" i="29"/>
  <c r="X1023" i="29"/>
  <c r="X1022" i="29"/>
  <c r="X1021" i="29"/>
  <c r="X1020" i="29"/>
  <c r="X1019" i="29"/>
  <c r="X1018" i="29"/>
  <c r="X1017" i="29"/>
  <c r="X1016" i="29"/>
  <c r="X1015" i="29"/>
  <c r="X1014" i="29"/>
  <c r="X1013" i="29"/>
  <c r="X1012" i="29"/>
  <c r="X1011" i="29"/>
  <c r="X1010" i="29"/>
  <c r="X1009" i="29"/>
  <c r="X1008" i="29"/>
  <c r="X1007" i="29"/>
  <c r="X1006" i="29"/>
  <c r="X1005" i="29"/>
  <c r="X1004" i="29"/>
  <c r="X1003" i="29"/>
  <c r="X1002" i="29"/>
  <c r="X1001" i="29"/>
  <c r="X1000" i="29"/>
  <c r="X999" i="29"/>
  <c r="X998" i="29"/>
  <c r="X997" i="29"/>
  <c r="X996" i="29"/>
  <c r="X995" i="29"/>
  <c r="X994" i="29"/>
  <c r="X993" i="29"/>
  <c r="X992" i="29"/>
  <c r="X991" i="29"/>
  <c r="X990" i="29"/>
  <c r="X989" i="29"/>
  <c r="X988" i="29"/>
  <c r="X987" i="29"/>
  <c r="X986" i="29"/>
  <c r="X985" i="29"/>
  <c r="X984" i="29"/>
  <c r="X983" i="29"/>
  <c r="X982" i="29"/>
  <c r="X981" i="29"/>
  <c r="X980" i="29"/>
  <c r="X979" i="29"/>
  <c r="X978" i="29"/>
  <c r="X977" i="29"/>
  <c r="X976" i="29"/>
  <c r="X975" i="29"/>
  <c r="X974" i="29"/>
  <c r="X973" i="29"/>
  <c r="X972" i="29"/>
  <c r="X971" i="29"/>
  <c r="X970" i="29"/>
  <c r="X969" i="29"/>
  <c r="X968" i="29"/>
  <c r="X967" i="29"/>
  <c r="X966" i="29"/>
  <c r="X965" i="29"/>
  <c r="X964" i="29"/>
  <c r="X963" i="29"/>
  <c r="X962" i="29"/>
  <c r="X961" i="29"/>
  <c r="X960" i="29"/>
  <c r="X959" i="29"/>
  <c r="X958" i="29"/>
  <c r="X957" i="29"/>
  <c r="X956" i="29"/>
  <c r="X955" i="29"/>
  <c r="X954" i="29"/>
  <c r="X953" i="29"/>
  <c r="X952" i="29"/>
  <c r="X951" i="29"/>
  <c r="X950" i="29"/>
  <c r="X949" i="29"/>
  <c r="X948" i="29"/>
  <c r="X947" i="29"/>
  <c r="X946" i="29"/>
  <c r="X945" i="29"/>
  <c r="X944" i="29"/>
  <c r="X943" i="29"/>
  <c r="X942" i="29"/>
  <c r="X941" i="29"/>
  <c r="X940" i="29"/>
  <c r="X939" i="29"/>
  <c r="X938" i="29"/>
  <c r="X937" i="29"/>
  <c r="X936" i="29"/>
  <c r="X935" i="29"/>
  <c r="X934" i="29"/>
  <c r="X933" i="29"/>
  <c r="X932" i="29"/>
  <c r="X931" i="29"/>
  <c r="X930" i="29"/>
  <c r="X929" i="29"/>
  <c r="X928" i="29"/>
  <c r="X927" i="29"/>
  <c r="X926" i="29"/>
  <c r="X925" i="29"/>
  <c r="X924" i="29"/>
  <c r="X923" i="29"/>
  <c r="X922" i="29"/>
  <c r="X921" i="29"/>
  <c r="X920" i="29"/>
  <c r="X919" i="29"/>
  <c r="X918" i="29"/>
  <c r="X917" i="29"/>
  <c r="X916" i="29"/>
  <c r="X915" i="29"/>
  <c r="X914" i="29"/>
  <c r="X913" i="29"/>
  <c r="X912" i="29"/>
  <c r="X911" i="29"/>
  <c r="X910" i="29"/>
  <c r="X909" i="29"/>
  <c r="X908" i="29"/>
  <c r="X907" i="29"/>
  <c r="X906" i="29"/>
  <c r="X905" i="29"/>
  <c r="X904" i="29"/>
  <c r="X903" i="29"/>
  <c r="X902" i="29"/>
  <c r="X901" i="29"/>
  <c r="X900" i="29"/>
  <c r="X899" i="29"/>
  <c r="X898" i="29"/>
  <c r="X897" i="29"/>
  <c r="X896" i="29"/>
  <c r="X895" i="29"/>
  <c r="X894" i="29"/>
  <c r="X893" i="29"/>
  <c r="X892" i="29"/>
  <c r="X891" i="29"/>
  <c r="X890" i="29"/>
  <c r="X889" i="29"/>
  <c r="X888" i="29"/>
  <c r="X887" i="29"/>
  <c r="X886" i="29"/>
  <c r="X885" i="29"/>
  <c r="X884" i="29"/>
  <c r="X883" i="29"/>
  <c r="X882" i="29"/>
  <c r="X881" i="29"/>
  <c r="X880" i="29"/>
  <c r="X879" i="29"/>
  <c r="X878" i="29"/>
  <c r="X877" i="29"/>
  <c r="X876" i="29"/>
  <c r="X875" i="29"/>
  <c r="X874" i="29"/>
  <c r="X873" i="29"/>
  <c r="X872" i="29"/>
  <c r="X871" i="29"/>
  <c r="X870" i="29"/>
  <c r="X869" i="29"/>
  <c r="X868" i="29"/>
  <c r="X867" i="29"/>
  <c r="X866" i="29"/>
  <c r="X865" i="29"/>
  <c r="X864" i="29"/>
  <c r="X863" i="29"/>
  <c r="X862" i="29"/>
  <c r="X861" i="29"/>
  <c r="X860" i="29"/>
  <c r="X859" i="29"/>
  <c r="X858" i="29"/>
  <c r="X857" i="29"/>
  <c r="X856" i="29"/>
  <c r="X855" i="29"/>
  <c r="X854" i="29"/>
  <c r="X853" i="29"/>
  <c r="X852" i="29"/>
  <c r="X851" i="29"/>
  <c r="X850" i="29"/>
  <c r="X849" i="29"/>
  <c r="X848" i="29"/>
  <c r="X847" i="29"/>
  <c r="X846" i="29"/>
  <c r="X845" i="29"/>
  <c r="X844" i="29"/>
  <c r="X843" i="29"/>
  <c r="X842" i="29"/>
  <c r="X841" i="29"/>
  <c r="X840" i="29"/>
  <c r="X839" i="29"/>
  <c r="X838" i="29"/>
  <c r="X837" i="29"/>
  <c r="X836" i="29"/>
  <c r="X835" i="29"/>
  <c r="X834" i="29"/>
  <c r="X833" i="29"/>
  <c r="X832" i="29"/>
  <c r="X831" i="29"/>
  <c r="X830" i="29"/>
  <c r="X829" i="29"/>
  <c r="X828" i="29"/>
  <c r="X827" i="29"/>
  <c r="X826" i="29"/>
  <c r="X825" i="29"/>
  <c r="X824" i="29"/>
  <c r="X823" i="29"/>
  <c r="X822" i="29"/>
  <c r="X821" i="29"/>
  <c r="X820" i="29"/>
  <c r="X819" i="29"/>
  <c r="X818" i="29"/>
  <c r="X817" i="29"/>
  <c r="X816" i="29"/>
  <c r="X815" i="29"/>
  <c r="X814" i="29"/>
  <c r="X813" i="29"/>
  <c r="X812" i="29"/>
  <c r="X811" i="29"/>
  <c r="X810" i="29"/>
  <c r="X809" i="29"/>
  <c r="X808" i="29"/>
  <c r="X807" i="29"/>
  <c r="X806" i="29"/>
  <c r="X805" i="29"/>
  <c r="X804" i="29"/>
  <c r="X803" i="29"/>
  <c r="X802" i="29"/>
  <c r="X801" i="29"/>
  <c r="X800" i="29"/>
  <c r="X799" i="29"/>
  <c r="X798" i="29"/>
  <c r="X797" i="29"/>
  <c r="X796" i="29"/>
  <c r="X795" i="29"/>
  <c r="X794" i="29"/>
  <c r="X793" i="29"/>
  <c r="X792" i="29"/>
  <c r="X791" i="29"/>
  <c r="X790" i="29"/>
  <c r="X789" i="29"/>
  <c r="X788" i="29"/>
  <c r="X787" i="29"/>
  <c r="X786" i="29"/>
  <c r="X785" i="29"/>
  <c r="X784" i="29"/>
  <c r="X783" i="29"/>
  <c r="X782" i="29"/>
  <c r="X781" i="29"/>
  <c r="X780" i="29"/>
  <c r="X779" i="29"/>
  <c r="X778" i="29"/>
  <c r="X777" i="29"/>
  <c r="X776" i="29"/>
  <c r="X775" i="29"/>
  <c r="X774" i="29"/>
  <c r="X773" i="29"/>
  <c r="X772" i="29"/>
  <c r="X771" i="29"/>
  <c r="X770" i="29"/>
  <c r="X769" i="29"/>
  <c r="X768" i="29"/>
  <c r="X767" i="29"/>
  <c r="X766" i="29"/>
  <c r="X765" i="29"/>
  <c r="X764" i="29"/>
  <c r="X763" i="29"/>
  <c r="X762" i="29"/>
  <c r="X761" i="29"/>
  <c r="X760" i="29"/>
  <c r="X759" i="29"/>
  <c r="X758" i="29"/>
  <c r="X757" i="29"/>
  <c r="X756" i="29"/>
  <c r="X755" i="29"/>
  <c r="X754" i="29"/>
  <c r="X753" i="29"/>
  <c r="X752" i="29"/>
  <c r="X751" i="29"/>
  <c r="X750" i="29"/>
  <c r="X749" i="29"/>
  <c r="X748" i="29"/>
  <c r="X747" i="29"/>
  <c r="X746" i="29"/>
  <c r="X745" i="29"/>
  <c r="X744" i="29"/>
  <c r="X743" i="29"/>
  <c r="X742" i="29"/>
  <c r="X741" i="29"/>
  <c r="X740" i="29"/>
  <c r="X739" i="29"/>
  <c r="X738" i="29"/>
  <c r="X737" i="29"/>
  <c r="X736" i="29"/>
  <c r="X735" i="29"/>
  <c r="X734" i="29"/>
  <c r="X733" i="29"/>
  <c r="X732" i="29"/>
  <c r="X731" i="29"/>
  <c r="X730" i="29"/>
  <c r="X729" i="29"/>
  <c r="X728" i="29"/>
  <c r="X727" i="29"/>
  <c r="X726" i="29"/>
  <c r="X725" i="29"/>
  <c r="X724" i="29"/>
  <c r="X723" i="29"/>
  <c r="X722" i="29"/>
  <c r="X721" i="29"/>
  <c r="X720" i="29"/>
  <c r="X719" i="29"/>
  <c r="X718" i="29"/>
  <c r="X717" i="29"/>
  <c r="X716" i="29"/>
  <c r="X715" i="29"/>
  <c r="X714" i="29"/>
  <c r="X713" i="29"/>
  <c r="X712" i="29"/>
  <c r="X711" i="29"/>
  <c r="X710" i="29"/>
  <c r="X709" i="29"/>
  <c r="X708" i="29"/>
  <c r="X707" i="29"/>
  <c r="X706" i="29"/>
  <c r="X705" i="29"/>
  <c r="X704" i="29"/>
  <c r="X703" i="29"/>
  <c r="X702" i="29"/>
  <c r="X701" i="29"/>
  <c r="X700" i="29"/>
  <c r="X699" i="29"/>
  <c r="X698" i="29"/>
  <c r="X697" i="29"/>
  <c r="X696" i="29"/>
  <c r="X695" i="29"/>
  <c r="X694" i="29"/>
  <c r="X693" i="29"/>
  <c r="X692" i="29"/>
  <c r="X691" i="29"/>
  <c r="X690" i="29"/>
  <c r="X689" i="29"/>
  <c r="X688" i="29"/>
  <c r="X687" i="29"/>
  <c r="X686" i="29"/>
  <c r="X685" i="29"/>
  <c r="X684" i="29"/>
  <c r="X683" i="29"/>
  <c r="X682" i="29"/>
  <c r="X681" i="29"/>
  <c r="X680" i="29"/>
  <c r="X679" i="29"/>
  <c r="X678" i="29"/>
  <c r="X677" i="29"/>
  <c r="X676" i="29"/>
  <c r="X675" i="29"/>
  <c r="X674" i="29"/>
  <c r="X673" i="29"/>
  <c r="X672" i="29"/>
  <c r="X671" i="29"/>
  <c r="X670" i="29"/>
  <c r="X669" i="29"/>
  <c r="X668" i="29"/>
  <c r="X667" i="29"/>
  <c r="X666" i="29"/>
  <c r="X665" i="29"/>
  <c r="X664" i="29"/>
  <c r="X663" i="29"/>
  <c r="X662" i="29"/>
  <c r="X661" i="29"/>
  <c r="X660" i="29"/>
  <c r="X659" i="29"/>
  <c r="X658" i="29"/>
  <c r="X657" i="29"/>
  <c r="X656" i="29"/>
  <c r="X655" i="29"/>
  <c r="X654" i="29"/>
  <c r="X653" i="29"/>
  <c r="X652" i="29"/>
  <c r="X651" i="29"/>
  <c r="X650" i="29"/>
  <c r="X649" i="29"/>
  <c r="X648" i="29"/>
  <c r="X647" i="29"/>
  <c r="X646" i="29"/>
  <c r="X645" i="29"/>
  <c r="X644" i="29"/>
  <c r="X643" i="29"/>
  <c r="X642" i="29"/>
  <c r="X641" i="29"/>
  <c r="X640" i="29"/>
  <c r="X639" i="29"/>
  <c r="X638" i="29"/>
  <c r="X637" i="29"/>
  <c r="X636" i="29"/>
  <c r="X635" i="29"/>
  <c r="X634" i="29"/>
  <c r="X633" i="29"/>
  <c r="X632" i="29"/>
  <c r="X631" i="29"/>
  <c r="X630" i="29"/>
  <c r="X629" i="29"/>
  <c r="X628" i="29"/>
  <c r="X627" i="29"/>
  <c r="X626" i="29"/>
  <c r="X625" i="29"/>
  <c r="X624" i="29"/>
  <c r="X623" i="29"/>
  <c r="X622" i="29"/>
  <c r="X621" i="29"/>
  <c r="X620" i="29"/>
  <c r="X619" i="29"/>
  <c r="X618" i="29"/>
  <c r="X617" i="29"/>
  <c r="X616" i="29"/>
  <c r="X615" i="29"/>
  <c r="X614" i="29"/>
  <c r="X613" i="29"/>
  <c r="X612" i="29"/>
  <c r="X611" i="29"/>
  <c r="X610" i="29"/>
  <c r="X609" i="29"/>
  <c r="X608" i="29"/>
  <c r="X607" i="29"/>
  <c r="X606" i="29"/>
  <c r="X605" i="29"/>
  <c r="X604" i="29"/>
  <c r="X603" i="29"/>
  <c r="X602" i="29"/>
  <c r="X601" i="29"/>
  <c r="X600" i="29"/>
  <c r="X599" i="29"/>
  <c r="X598" i="29"/>
  <c r="X597" i="29"/>
  <c r="X596" i="29"/>
  <c r="X595" i="29"/>
  <c r="X594" i="29"/>
  <c r="X593" i="29"/>
  <c r="X592" i="29"/>
  <c r="X591" i="29"/>
  <c r="X590" i="29"/>
  <c r="X589" i="29"/>
  <c r="X588" i="29"/>
  <c r="X587" i="29"/>
  <c r="X586" i="29"/>
  <c r="X585" i="29"/>
  <c r="X584" i="29"/>
  <c r="X583" i="29"/>
  <c r="X582" i="29"/>
  <c r="X581" i="29"/>
  <c r="X580" i="29"/>
  <c r="X579" i="29"/>
  <c r="X578" i="29"/>
  <c r="X577" i="29"/>
  <c r="X576" i="29"/>
  <c r="X575" i="29"/>
  <c r="X574" i="29"/>
  <c r="X573" i="29"/>
  <c r="X572" i="29"/>
  <c r="X571" i="29"/>
  <c r="X570" i="29"/>
  <c r="X569" i="29"/>
  <c r="X568" i="29"/>
  <c r="X567" i="29"/>
  <c r="X566" i="29"/>
  <c r="X565" i="29"/>
  <c r="X564" i="29"/>
  <c r="X563" i="29"/>
  <c r="X562" i="29"/>
  <c r="X561" i="29"/>
  <c r="X560" i="29"/>
  <c r="X559" i="29"/>
  <c r="X558" i="29"/>
  <c r="X557" i="29"/>
  <c r="X556" i="29"/>
  <c r="X555" i="29"/>
  <c r="X554" i="29"/>
  <c r="X553" i="29"/>
  <c r="X552" i="29"/>
  <c r="X551" i="29"/>
  <c r="X550" i="29"/>
  <c r="X549" i="29"/>
  <c r="X548" i="29"/>
  <c r="X547" i="29"/>
  <c r="X546" i="29"/>
  <c r="X545" i="29"/>
  <c r="X544" i="29"/>
  <c r="X543" i="29"/>
  <c r="X542" i="29"/>
  <c r="X541" i="29"/>
  <c r="X540" i="29"/>
  <c r="X539" i="29"/>
  <c r="X538" i="29"/>
  <c r="X537" i="29"/>
  <c r="X536" i="29"/>
  <c r="X535" i="29"/>
  <c r="X534" i="29"/>
  <c r="X533" i="29"/>
  <c r="X532" i="29"/>
  <c r="X531" i="29"/>
  <c r="X530" i="29"/>
  <c r="X529" i="29"/>
  <c r="X528" i="29"/>
  <c r="X527" i="29"/>
  <c r="X526" i="29"/>
  <c r="X525" i="29"/>
  <c r="X524" i="29"/>
  <c r="X523" i="29"/>
  <c r="X522" i="29"/>
  <c r="X521" i="29"/>
  <c r="X520" i="29"/>
  <c r="X519" i="29"/>
  <c r="X518" i="29"/>
  <c r="X517" i="29"/>
  <c r="X516" i="29"/>
  <c r="X515" i="29"/>
  <c r="X514" i="29"/>
  <c r="X513" i="29"/>
  <c r="X512" i="29"/>
  <c r="X511" i="29"/>
  <c r="X510" i="29"/>
  <c r="X509" i="29"/>
  <c r="X508" i="29"/>
  <c r="X507" i="29"/>
  <c r="X506" i="29"/>
  <c r="X505" i="29"/>
  <c r="X504" i="29"/>
  <c r="X503" i="29"/>
  <c r="X502" i="29"/>
  <c r="X501" i="29"/>
  <c r="X500" i="29"/>
  <c r="X499" i="29"/>
  <c r="X498" i="29"/>
  <c r="X497" i="29"/>
  <c r="X496" i="29"/>
  <c r="X495" i="29"/>
  <c r="X494" i="29"/>
  <c r="X493" i="29"/>
  <c r="X492" i="29"/>
  <c r="X491" i="29"/>
  <c r="X490" i="29"/>
  <c r="X489" i="29"/>
  <c r="X488" i="29"/>
  <c r="X487" i="29"/>
  <c r="X486" i="29"/>
  <c r="X485" i="29"/>
  <c r="X484" i="29"/>
  <c r="X483" i="29"/>
  <c r="X482" i="29"/>
  <c r="X481" i="29"/>
  <c r="X480" i="29"/>
  <c r="X479" i="29"/>
  <c r="X478" i="29"/>
  <c r="X477" i="29"/>
  <c r="X476" i="29"/>
  <c r="X475" i="29"/>
  <c r="X474" i="29"/>
  <c r="X473" i="29"/>
  <c r="X472" i="29"/>
  <c r="X471" i="29"/>
  <c r="X470" i="29"/>
  <c r="X469" i="29"/>
  <c r="X468" i="29"/>
  <c r="X467" i="29"/>
  <c r="X466" i="29"/>
  <c r="X465" i="29"/>
  <c r="X464" i="29"/>
  <c r="X463" i="29"/>
  <c r="X462" i="29"/>
  <c r="X461" i="29"/>
  <c r="X460" i="29"/>
  <c r="X459" i="29"/>
  <c r="X458" i="29"/>
  <c r="X457" i="29"/>
  <c r="X456" i="29"/>
  <c r="X455" i="29"/>
  <c r="X454" i="29"/>
  <c r="X453" i="29"/>
  <c r="X452" i="29"/>
  <c r="X451" i="29"/>
  <c r="X450" i="29"/>
  <c r="X449" i="29"/>
  <c r="X448" i="29"/>
  <c r="X447" i="29"/>
  <c r="X446" i="29"/>
  <c r="X445" i="29"/>
  <c r="X444" i="29"/>
  <c r="X443" i="29"/>
  <c r="X442" i="29"/>
  <c r="X441" i="29"/>
  <c r="X440" i="29"/>
  <c r="X439" i="29"/>
  <c r="X438" i="29"/>
  <c r="X437" i="29"/>
  <c r="X436" i="29"/>
  <c r="X435" i="29"/>
  <c r="X434" i="29"/>
  <c r="X433" i="29"/>
  <c r="X432" i="29"/>
  <c r="X431" i="29"/>
  <c r="X430" i="29"/>
  <c r="X429" i="29"/>
  <c r="X428" i="29"/>
  <c r="X427" i="29"/>
  <c r="X426" i="29"/>
  <c r="X425" i="29"/>
  <c r="X424" i="29"/>
  <c r="X423" i="29"/>
  <c r="X422" i="29"/>
  <c r="X421" i="29"/>
  <c r="X420" i="29"/>
  <c r="X419" i="29"/>
  <c r="X418" i="29"/>
  <c r="X417" i="29"/>
  <c r="X416" i="29"/>
  <c r="X415" i="29"/>
  <c r="X414" i="29"/>
  <c r="X413" i="29"/>
  <c r="X412" i="29"/>
  <c r="X411" i="29"/>
  <c r="X410" i="29"/>
  <c r="X409" i="29"/>
  <c r="X408" i="29"/>
  <c r="X407" i="29"/>
  <c r="X406" i="29"/>
  <c r="X405" i="29"/>
  <c r="X404" i="29"/>
  <c r="X403" i="29"/>
  <c r="X402" i="29"/>
  <c r="X401" i="29"/>
  <c r="X400" i="29"/>
  <c r="X399" i="29"/>
  <c r="X398" i="29"/>
  <c r="X397" i="29"/>
  <c r="X396" i="29"/>
  <c r="X395" i="29"/>
  <c r="X394" i="29"/>
  <c r="X393" i="29"/>
  <c r="X392" i="29"/>
  <c r="X391" i="29"/>
  <c r="X390" i="29"/>
  <c r="X389" i="29"/>
  <c r="X388" i="29"/>
  <c r="X387" i="29"/>
  <c r="X386" i="29"/>
  <c r="X385" i="29"/>
  <c r="X384" i="29"/>
  <c r="X383" i="29"/>
  <c r="X382" i="29"/>
  <c r="X381" i="29"/>
  <c r="X380" i="29"/>
  <c r="X379" i="29"/>
  <c r="X378" i="29"/>
  <c r="X377" i="29"/>
  <c r="X376" i="29"/>
  <c r="X375" i="29"/>
  <c r="X374" i="29"/>
  <c r="X373" i="29"/>
  <c r="X372" i="29"/>
  <c r="X371" i="29"/>
  <c r="X370" i="29"/>
  <c r="X369" i="29"/>
  <c r="X368" i="29"/>
  <c r="X367" i="29"/>
  <c r="X366" i="29"/>
  <c r="X365" i="29"/>
  <c r="X364" i="29"/>
  <c r="X363" i="29"/>
  <c r="X362" i="29"/>
  <c r="X361" i="29"/>
  <c r="X360" i="29"/>
  <c r="X359" i="29"/>
  <c r="X358" i="29"/>
  <c r="X357" i="29"/>
  <c r="X356" i="29"/>
  <c r="X355" i="29"/>
  <c r="X354" i="29"/>
  <c r="X353" i="29"/>
  <c r="X352" i="29"/>
  <c r="X351" i="29"/>
  <c r="X350" i="29"/>
  <c r="X349" i="29"/>
  <c r="X348" i="29"/>
  <c r="X347" i="29"/>
  <c r="X346" i="29"/>
  <c r="X345" i="29"/>
  <c r="X344" i="29"/>
  <c r="X343" i="29"/>
  <c r="X342" i="29"/>
  <c r="X341" i="29"/>
  <c r="X340" i="29"/>
  <c r="X339" i="29"/>
  <c r="X338" i="29"/>
  <c r="X337" i="29"/>
  <c r="X336" i="29"/>
  <c r="X335" i="29"/>
  <c r="X334" i="29"/>
  <c r="X333" i="29"/>
  <c r="X332" i="29"/>
  <c r="X331" i="29"/>
  <c r="X330" i="29"/>
  <c r="X329" i="29"/>
  <c r="X328" i="29"/>
  <c r="X327" i="29"/>
  <c r="X326" i="29"/>
  <c r="X325" i="29"/>
  <c r="X324" i="29"/>
  <c r="X323" i="29"/>
  <c r="X322" i="29"/>
  <c r="X321" i="29"/>
  <c r="X320" i="29"/>
  <c r="X319" i="29"/>
  <c r="X318" i="29"/>
  <c r="X317" i="29"/>
  <c r="X316" i="29"/>
  <c r="X315" i="29"/>
  <c r="X314" i="29"/>
  <c r="X313" i="29"/>
  <c r="X312" i="29"/>
  <c r="X311" i="29"/>
  <c r="X310" i="29"/>
  <c r="X309" i="29"/>
  <c r="X308" i="29"/>
  <c r="X307" i="29"/>
  <c r="X306" i="29"/>
  <c r="X305" i="29"/>
  <c r="X304" i="29"/>
  <c r="X303" i="29"/>
  <c r="X302" i="29"/>
  <c r="X301" i="29"/>
  <c r="X300" i="29"/>
  <c r="X299" i="29"/>
  <c r="X298" i="29"/>
  <c r="X297" i="29"/>
  <c r="X296" i="29"/>
  <c r="X295" i="29"/>
  <c r="X294" i="29"/>
  <c r="X293" i="29"/>
  <c r="X292" i="29"/>
  <c r="X291" i="29"/>
  <c r="X290" i="29"/>
  <c r="X289" i="29"/>
  <c r="X288" i="29"/>
  <c r="X287" i="29"/>
  <c r="X286" i="29"/>
  <c r="X285" i="29"/>
  <c r="X284" i="29"/>
  <c r="X283" i="29"/>
  <c r="X282" i="29"/>
  <c r="X281" i="29"/>
  <c r="X280" i="29"/>
  <c r="X279" i="29"/>
  <c r="X278" i="29"/>
  <c r="X277" i="29"/>
  <c r="X276" i="29"/>
  <c r="X275" i="29"/>
  <c r="X274" i="29"/>
  <c r="X273" i="29"/>
  <c r="X272" i="29"/>
  <c r="X271" i="29"/>
  <c r="X270" i="29"/>
  <c r="X269" i="29"/>
  <c r="X268" i="29"/>
  <c r="X267" i="29"/>
  <c r="X266" i="29"/>
  <c r="X265" i="29"/>
  <c r="X264" i="29"/>
  <c r="X263" i="29"/>
  <c r="X262" i="29"/>
  <c r="X261" i="29"/>
  <c r="X260" i="29"/>
  <c r="X259" i="29"/>
  <c r="X258" i="29"/>
  <c r="X257" i="29"/>
  <c r="X256" i="29"/>
  <c r="X255" i="29"/>
  <c r="X254" i="29"/>
  <c r="X253" i="29"/>
  <c r="X252" i="29"/>
  <c r="X251" i="29"/>
  <c r="X250" i="29"/>
  <c r="X249" i="29"/>
  <c r="X248" i="29"/>
  <c r="X247" i="29"/>
  <c r="X246" i="29"/>
  <c r="X245" i="29"/>
  <c r="X244" i="29"/>
  <c r="X243" i="29"/>
  <c r="X242" i="29"/>
  <c r="X241" i="29"/>
  <c r="X240" i="29"/>
  <c r="X239" i="29"/>
  <c r="X238" i="29"/>
  <c r="X237" i="29"/>
  <c r="X236" i="29"/>
  <c r="X235" i="29"/>
  <c r="X234" i="29"/>
  <c r="X233" i="29"/>
  <c r="X232" i="29"/>
  <c r="X231" i="29"/>
  <c r="X230" i="29"/>
  <c r="X229" i="29"/>
  <c r="X228" i="29"/>
  <c r="X227" i="29"/>
  <c r="X226" i="29"/>
  <c r="X225" i="29"/>
  <c r="X224" i="29"/>
  <c r="X223" i="29"/>
  <c r="X222" i="29"/>
  <c r="X221" i="29"/>
  <c r="X220" i="29"/>
  <c r="X219" i="29"/>
  <c r="X218" i="29"/>
  <c r="X217" i="29"/>
  <c r="X216" i="29"/>
  <c r="X215" i="29"/>
  <c r="X214" i="29"/>
  <c r="X213" i="29"/>
  <c r="X212" i="29"/>
  <c r="X211" i="29"/>
  <c r="X210" i="29"/>
  <c r="X209" i="29"/>
  <c r="X208" i="29"/>
  <c r="X207" i="29"/>
  <c r="X206" i="29"/>
  <c r="X205" i="29"/>
  <c r="X204" i="29"/>
  <c r="X203" i="29"/>
  <c r="X202" i="29"/>
  <c r="X201" i="29"/>
  <c r="X200" i="29"/>
  <c r="X199" i="29"/>
  <c r="X198" i="29"/>
  <c r="X197" i="29"/>
  <c r="X196" i="29"/>
  <c r="X195" i="29"/>
  <c r="X194" i="29"/>
  <c r="X193" i="29"/>
  <c r="X192" i="29"/>
  <c r="X191" i="29"/>
  <c r="X190" i="29"/>
  <c r="X189" i="29"/>
  <c r="X188" i="29"/>
  <c r="X187" i="29"/>
  <c r="X186" i="29"/>
  <c r="X185" i="29"/>
  <c r="X184" i="29"/>
  <c r="X183" i="29"/>
  <c r="X182" i="29"/>
  <c r="X181" i="29"/>
  <c r="X180" i="29"/>
  <c r="X179" i="29"/>
  <c r="X178" i="29"/>
  <c r="X177" i="29"/>
  <c r="X176" i="29"/>
  <c r="X175" i="29"/>
  <c r="X174" i="29"/>
  <c r="X173" i="29"/>
  <c r="X172" i="29"/>
  <c r="X171" i="29"/>
  <c r="X170" i="29"/>
  <c r="X169" i="29"/>
  <c r="X168" i="29"/>
  <c r="X167" i="29"/>
  <c r="X166" i="29"/>
  <c r="X165" i="29"/>
  <c r="X164" i="29"/>
  <c r="X163" i="29"/>
  <c r="X162" i="29"/>
  <c r="X161" i="29"/>
  <c r="X160" i="29"/>
  <c r="X159" i="29"/>
  <c r="X158" i="29"/>
  <c r="X157" i="29"/>
  <c r="X156" i="29"/>
  <c r="X155" i="29"/>
  <c r="X154" i="29"/>
  <c r="X153" i="29"/>
  <c r="X152" i="29"/>
  <c r="X151" i="29"/>
  <c r="X150" i="29"/>
  <c r="X149" i="29"/>
  <c r="X148" i="29"/>
  <c r="X147" i="29"/>
  <c r="X146" i="29"/>
  <c r="X145" i="29"/>
  <c r="X144" i="29"/>
  <c r="X143" i="29"/>
  <c r="X142" i="29"/>
  <c r="X141" i="29"/>
  <c r="X140" i="29"/>
  <c r="X139" i="29"/>
  <c r="X138" i="29"/>
  <c r="X137" i="29"/>
  <c r="X136" i="29"/>
  <c r="X135" i="29"/>
  <c r="X134" i="29"/>
  <c r="X133" i="29"/>
  <c r="X132" i="29"/>
  <c r="X131" i="29"/>
  <c r="X130" i="29"/>
  <c r="X129" i="29"/>
  <c r="X128" i="29"/>
  <c r="X127" i="29"/>
  <c r="X126" i="29"/>
  <c r="X125" i="29"/>
  <c r="X124" i="29"/>
  <c r="X123" i="29"/>
  <c r="X122" i="29"/>
  <c r="X121" i="29"/>
  <c r="X120" i="29"/>
  <c r="X119" i="29"/>
  <c r="X118" i="29"/>
  <c r="X117" i="29"/>
  <c r="X116" i="29"/>
  <c r="X115" i="29"/>
  <c r="X114" i="29"/>
  <c r="X113" i="29"/>
  <c r="X112" i="29"/>
  <c r="X111" i="29"/>
  <c r="X110" i="29"/>
  <c r="X109" i="29"/>
  <c r="X108" i="29"/>
  <c r="X107" i="29"/>
  <c r="X106" i="29"/>
  <c r="X105" i="29"/>
  <c r="X104" i="29"/>
  <c r="X103" i="29"/>
  <c r="X102" i="29"/>
  <c r="X101" i="29"/>
  <c r="X100" i="29"/>
  <c r="X99" i="29"/>
  <c r="X98" i="29"/>
  <c r="X97" i="29"/>
  <c r="X96" i="29"/>
  <c r="X95" i="29"/>
  <c r="X94" i="29"/>
  <c r="X93" i="29"/>
  <c r="X92" i="29"/>
  <c r="X91" i="29"/>
  <c r="X90" i="29"/>
  <c r="X89" i="29"/>
  <c r="X88" i="29"/>
  <c r="X87" i="29"/>
  <c r="X86" i="29"/>
  <c r="X85" i="29"/>
  <c r="X84" i="29"/>
  <c r="X83" i="29"/>
  <c r="X82" i="29"/>
  <c r="X81" i="29"/>
  <c r="X80" i="29"/>
  <c r="X79" i="29"/>
  <c r="X78" i="29"/>
  <c r="X77" i="29"/>
  <c r="X76" i="29"/>
  <c r="X75" i="29"/>
  <c r="X74" i="29"/>
  <c r="X73" i="29"/>
  <c r="X72" i="29"/>
  <c r="X71" i="29"/>
  <c r="X70" i="29"/>
  <c r="X69" i="29"/>
  <c r="X68" i="29"/>
  <c r="X67" i="29"/>
  <c r="X66" i="29"/>
  <c r="X65" i="29"/>
  <c r="X64" i="29"/>
  <c r="X63" i="29"/>
  <c r="X62" i="29"/>
  <c r="X61" i="29"/>
  <c r="X60" i="29"/>
  <c r="X59" i="29"/>
  <c r="X58" i="29"/>
  <c r="X57" i="29"/>
  <c r="X56" i="29"/>
  <c r="X55" i="29"/>
  <c r="X54" i="29"/>
  <c r="X53" i="29"/>
  <c r="X52" i="29"/>
  <c r="X51" i="29"/>
  <c r="X50" i="29"/>
  <c r="X49" i="29"/>
  <c r="X48" i="29"/>
  <c r="X47" i="29"/>
  <c r="X46" i="29"/>
  <c r="X45" i="29"/>
  <c r="X44" i="29"/>
  <c r="X43" i="29"/>
  <c r="X42" i="29"/>
  <c r="X41" i="29"/>
  <c r="X40" i="29"/>
  <c r="X39" i="29"/>
  <c r="X38" i="29"/>
  <c r="X37" i="29"/>
  <c r="X36" i="29"/>
  <c r="X35" i="29"/>
  <c r="X34" i="29"/>
  <c r="X33" i="29"/>
  <c r="X32" i="29"/>
  <c r="X31" i="29"/>
  <c r="X30" i="29"/>
  <c r="X29" i="29"/>
  <c r="X28" i="29"/>
  <c r="X27" i="29"/>
  <c r="X26" i="29"/>
  <c r="X25" i="29"/>
  <c r="X24" i="29"/>
  <c r="X23" i="29"/>
  <c r="X22" i="29"/>
  <c r="X21" i="29"/>
  <c r="X20" i="29"/>
  <c r="X19" i="29"/>
  <c r="X18" i="29"/>
  <c r="X17" i="29"/>
  <c r="X16" i="29"/>
  <c r="X15" i="29"/>
  <c r="X14" i="29"/>
  <c r="X13" i="29"/>
  <c r="X12" i="29"/>
  <c r="X11" i="29"/>
  <c r="X10" i="29"/>
  <c r="X9" i="29"/>
  <c r="X8" i="29"/>
  <c r="X7" i="29"/>
  <c r="X6" i="29"/>
  <c r="X5" i="29"/>
  <c r="X4" i="29"/>
  <c r="X3" i="29"/>
  <c r="X2" i="29" l="1"/>
  <c r="T70" i="2" l="1"/>
  <c r="M24" i="18" l="1"/>
  <c r="M23" i="18"/>
  <c r="M20" i="18"/>
  <c r="M19" i="18"/>
  <c r="M16" i="18"/>
  <c r="M15" i="18"/>
  <c r="M12" i="18"/>
  <c r="M11" i="18"/>
  <c r="M25" i="18" l="1"/>
  <c r="M17" i="18"/>
  <c r="M21" i="18"/>
  <c r="M13" i="18"/>
  <c r="C6" i="15" l="1"/>
  <c r="C5" i="15"/>
  <c r="C4" i="15"/>
  <c r="F79" i="18" l="1"/>
  <c r="E79" i="18" s="1"/>
  <c r="B79" i="18" s="1"/>
  <c r="A79" i="18"/>
  <c r="F78" i="18"/>
  <c r="E78" i="18" s="1"/>
  <c r="B78" i="18" s="1"/>
  <c r="A78" i="18"/>
  <c r="J77" i="18"/>
  <c r="D77" i="18" s="1"/>
  <c r="F77" i="18"/>
  <c r="E77" i="18" s="1"/>
  <c r="B77" i="18" s="1"/>
  <c r="A77" i="18"/>
  <c r="G76" i="18"/>
  <c r="F76" i="18"/>
  <c r="A76" i="18"/>
  <c r="G75" i="18"/>
  <c r="F75" i="18"/>
  <c r="A75" i="18"/>
  <c r="J74" i="18"/>
  <c r="D74" i="18" s="1"/>
  <c r="G74" i="18"/>
  <c r="F74" i="18"/>
  <c r="A74" i="18"/>
  <c r="H73" i="18"/>
  <c r="G73" i="18"/>
  <c r="F73" i="18"/>
  <c r="A73" i="18"/>
  <c r="H72" i="18"/>
  <c r="G72" i="18"/>
  <c r="F72" i="18"/>
  <c r="A72" i="18"/>
  <c r="J71" i="18"/>
  <c r="H71" i="18"/>
  <c r="G71" i="18"/>
  <c r="F71" i="18"/>
  <c r="D71" i="18"/>
  <c r="A71" i="18"/>
  <c r="J70" i="18"/>
  <c r="D70" i="18" s="1"/>
  <c r="F70" i="18"/>
  <c r="E70" i="18" s="1"/>
  <c r="B70" i="18" s="1"/>
  <c r="A70" i="18"/>
  <c r="J69" i="18"/>
  <c r="D69" i="18" s="1"/>
  <c r="A69" i="18"/>
  <c r="I68" i="18"/>
  <c r="H68" i="18"/>
  <c r="G68" i="18"/>
  <c r="F68" i="18"/>
  <c r="A68" i="18"/>
  <c r="I67" i="18"/>
  <c r="H67" i="18"/>
  <c r="G67" i="18"/>
  <c r="F67" i="18"/>
  <c r="A67" i="18"/>
  <c r="J66" i="18"/>
  <c r="D66" i="18" s="1"/>
  <c r="I66" i="18"/>
  <c r="H66" i="18"/>
  <c r="G66" i="18"/>
  <c r="F66" i="18"/>
  <c r="A66" i="18"/>
  <c r="J65" i="18"/>
  <c r="D65" i="18" s="1"/>
  <c r="G65" i="18"/>
  <c r="F65" i="18"/>
  <c r="A65" i="18"/>
  <c r="J64" i="18"/>
  <c r="D64" i="18" s="1"/>
  <c r="A64" i="18"/>
  <c r="I63" i="18"/>
  <c r="H63" i="18"/>
  <c r="G63" i="18"/>
  <c r="A63" i="18"/>
  <c r="I62" i="18"/>
  <c r="H62" i="18"/>
  <c r="G62" i="18"/>
  <c r="A62" i="18"/>
  <c r="J61" i="18"/>
  <c r="I61" i="18"/>
  <c r="H61" i="18"/>
  <c r="G61" i="18"/>
  <c r="D61" i="18"/>
  <c r="A61" i="18"/>
  <c r="J60" i="18"/>
  <c r="D60" i="18" s="1"/>
  <c r="G60" i="18"/>
  <c r="F60" i="18"/>
  <c r="A60" i="18"/>
  <c r="J59" i="18"/>
  <c r="D59" i="18" s="1"/>
  <c r="A59" i="18"/>
  <c r="I58" i="18"/>
  <c r="H58" i="18"/>
  <c r="A58" i="18"/>
  <c r="I57" i="18"/>
  <c r="H57" i="18"/>
  <c r="A57" i="18"/>
  <c r="J56" i="18"/>
  <c r="D56" i="18" s="1"/>
  <c r="I56" i="18"/>
  <c r="H56" i="18"/>
  <c r="A56" i="18"/>
  <c r="J55" i="18"/>
  <c r="D55" i="18" s="1"/>
  <c r="G55" i="18"/>
  <c r="F55" i="18"/>
  <c r="A55" i="18"/>
  <c r="I54" i="18"/>
  <c r="A54" i="18"/>
  <c r="I53" i="18"/>
  <c r="A53" i="18"/>
  <c r="J52" i="18"/>
  <c r="D52" i="18" s="1"/>
  <c r="A52" i="18"/>
  <c r="J51" i="18"/>
  <c r="I51" i="18"/>
  <c r="D51" i="18"/>
  <c r="A51" i="18"/>
  <c r="J50" i="18"/>
  <c r="G50" i="18"/>
  <c r="D50" i="18"/>
  <c r="A50" i="18"/>
  <c r="K42" i="18"/>
  <c r="A39" i="18"/>
  <c r="K38" i="18"/>
  <c r="J38" i="18"/>
  <c r="A35" i="18"/>
  <c r="C78" i="18" s="1"/>
  <c r="R34" i="18"/>
  <c r="R40" i="18" s="1"/>
  <c r="Q34" i="18"/>
  <c r="Q40" i="18" s="1"/>
  <c r="K34" i="18"/>
  <c r="J34" i="18"/>
  <c r="I34" i="18"/>
  <c r="R33" i="18"/>
  <c r="R39" i="18" s="1"/>
  <c r="Q33" i="18"/>
  <c r="Q39" i="18" s="1"/>
  <c r="R32" i="18"/>
  <c r="R38" i="18" s="1"/>
  <c r="Q32" i="18"/>
  <c r="Q38" i="18" s="1"/>
  <c r="R31" i="18"/>
  <c r="R37" i="18" s="1"/>
  <c r="Q31" i="18"/>
  <c r="Q37" i="18" s="1"/>
  <c r="A31" i="18"/>
  <c r="C76" i="18" s="1"/>
  <c r="R30" i="18"/>
  <c r="R36" i="18" s="1"/>
  <c r="Q30" i="18"/>
  <c r="Q36" i="18" s="1"/>
  <c r="K30" i="18"/>
  <c r="J30" i="18"/>
  <c r="I30" i="18"/>
  <c r="H30" i="18"/>
  <c r="R27" i="18"/>
  <c r="P40" i="18" s="1"/>
  <c r="Q27" i="18"/>
  <c r="O40" i="18" s="1"/>
  <c r="A27" i="18"/>
  <c r="C73" i="18" s="1"/>
  <c r="R26" i="18"/>
  <c r="P39" i="18" s="1"/>
  <c r="Q26" i="18"/>
  <c r="O39" i="18" s="1"/>
  <c r="K26" i="18"/>
  <c r="F69" i="18" s="1"/>
  <c r="E69" i="18" s="1"/>
  <c r="B69" i="18" s="1"/>
  <c r="J26" i="18"/>
  <c r="I26" i="18"/>
  <c r="H26" i="18"/>
  <c r="R25" i="18"/>
  <c r="P38" i="18" s="1"/>
  <c r="Q25" i="18"/>
  <c r="O38" i="18" s="1"/>
  <c r="R24" i="18"/>
  <c r="P37" i="18" s="1"/>
  <c r="Q24" i="18"/>
  <c r="O37" i="18" s="1"/>
  <c r="R23" i="18"/>
  <c r="P36" i="18" s="1"/>
  <c r="Q23" i="18"/>
  <c r="O36" i="18" s="1"/>
  <c r="A23" i="18"/>
  <c r="C69" i="18" s="1"/>
  <c r="J22" i="18"/>
  <c r="F64" i="18" s="1"/>
  <c r="E64" i="18" s="1"/>
  <c r="B64" i="18" s="1"/>
  <c r="I22" i="18"/>
  <c r="H22" i="18"/>
  <c r="P19" i="18"/>
  <c r="U18" i="18" s="1"/>
  <c r="A19" i="18"/>
  <c r="C63" i="18" s="1"/>
  <c r="P18" i="18"/>
  <c r="U17" i="18" s="1"/>
  <c r="I18" i="18"/>
  <c r="F59" i="18" s="1"/>
  <c r="E59" i="18" s="1"/>
  <c r="B59" i="18" s="1"/>
  <c r="H18" i="18"/>
  <c r="P17" i="18"/>
  <c r="U16" i="18" s="1"/>
  <c r="A15" i="18"/>
  <c r="C59" i="18" s="1"/>
  <c r="H14" i="18"/>
  <c r="F52" i="18" s="1"/>
  <c r="E52" i="18" s="1"/>
  <c r="B52" i="18" s="1"/>
  <c r="A11" i="18"/>
  <c r="C54" i="18" s="1"/>
  <c r="D6" i="18"/>
  <c r="U11" i="18" s="1"/>
  <c r="D5" i="18"/>
  <c r="D4" i="18"/>
  <c r="G25" i="18" l="1"/>
  <c r="G20" i="18"/>
  <c r="E17" i="18"/>
  <c r="G13" i="18"/>
  <c r="G12" i="18"/>
  <c r="G24" i="18"/>
  <c r="F20" i="18"/>
  <c r="G16" i="18"/>
  <c r="F13" i="18"/>
  <c r="F12" i="18"/>
  <c r="G21" i="18"/>
  <c r="G17" i="18"/>
  <c r="F16" i="18"/>
  <c r="E13" i="18"/>
  <c r="E12" i="18"/>
  <c r="F21" i="18"/>
  <c r="F17" i="18"/>
  <c r="E16" i="18"/>
  <c r="D13" i="18"/>
  <c r="D12" i="18"/>
  <c r="E65" i="18"/>
  <c r="B65" i="18" s="1"/>
  <c r="E60" i="18"/>
  <c r="B60" i="18" s="1"/>
  <c r="E72" i="18"/>
  <c r="B72" i="18" s="1"/>
  <c r="E73" i="18"/>
  <c r="E68" i="18"/>
  <c r="S38" i="18"/>
  <c r="S25" i="18" s="1"/>
  <c r="S39" i="18"/>
  <c r="S26" i="18" s="1"/>
  <c r="C51" i="18"/>
  <c r="C60" i="18"/>
  <c r="C62" i="18"/>
  <c r="C64" i="18"/>
  <c r="C50" i="18"/>
  <c r="C52" i="18"/>
  <c r="C61" i="18"/>
  <c r="E74" i="18"/>
  <c r="B74" i="18" s="1"/>
  <c r="E75" i="18"/>
  <c r="B75" i="18" s="1"/>
  <c r="E55" i="18"/>
  <c r="B55" i="18" s="1"/>
  <c r="E66" i="18"/>
  <c r="B66" i="18" s="1"/>
  <c r="E67" i="18"/>
  <c r="B67" i="18" s="1"/>
  <c r="E71" i="18"/>
  <c r="B71" i="18" s="1"/>
  <c r="E76" i="18"/>
  <c r="B76" i="18" s="1"/>
  <c r="O41" i="18"/>
  <c r="S36" i="18"/>
  <c r="S23" i="18" s="1"/>
  <c r="R41" i="18"/>
  <c r="S40" i="18"/>
  <c r="S27" i="18" s="1"/>
  <c r="P41" i="18"/>
  <c r="Q41" i="18"/>
  <c r="S37" i="18"/>
  <c r="S24" i="18" s="1"/>
  <c r="C70" i="18"/>
  <c r="C72" i="18"/>
  <c r="C74" i="18"/>
  <c r="C75" i="18"/>
  <c r="C77" i="18"/>
  <c r="C79" i="18"/>
  <c r="C53" i="18"/>
  <c r="C55" i="18"/>
  <c r="C56" i="18"/>
  <c r="C57" i="18"/>
  <c r="C58" i="18"/>
  <c r="C65" i="18"/>
  <c r="C66" i="18"/>
  <c r="C67" i="18"/>
  <c r="C68" i="18"/>
  <c r="C71" i="18"/>
  <c r="J22" i="2"/>
  <c r="F66" i="2" s="1"/>
  <c r="E66" i="2" s="1"/>
  <c r="H14" i="2"/>
  <c r="F54" i="2" s="1"/>
  <c r="E54" i="2" s="1"/>
  <c r="E4" i="14" s="1"/>
  <c r="A19" i="10"/>
  <c r="C67" i="10" s="1"/>
  <c r="C132" i="14" s="1"/>
  <c r="A11" i="10"/>
  <c r="C57" i="10" s="1"/>
  <c r="C42" i="14" s="1"/>
  <c r="A15" i="9"/>
  <c r="C68" i="9" s="1"/>
  <c r="C83" i="14" s="1"/>
  <c r="A19" i="9"/>
  <c r="C76" i="9" s="1"/>
  <c r="C131" i="14" s="1"/>
  <c r="A23" i="9"/>
  <c r="C81" i="9" s="1"/>
  <c r="C176" i="14" s="1"/>
  <c r="A27" i="9"/>
  <c r="C83" i="9" s="1"/>
  <c r="C211" i="14" s="1"/>
  <c r="A31" i="9"/>
  <c r="C87" i="9" s="1"/>
  <c r="A35" i="9"/>
  <c r="A11" i="9"/>
  <c r="C66" i="9" s="1"/>
  <c r="C41" i="14" s="1"/>
  <c r="A23" i="8"/>
  <c r="A27" i="8"/>
  <c r="A35" i="8"/>
  <c r="C85" i="8" s="1"/>
  <c r="C264" i="14" s="1"/>
  <c r="A11" i="8"/>
  <c r="C61" i="8" s="1"/>
  <c r="C36" i="14" s="1"/>
  <c r="A15" i="7"/>
  <c r="C62" i="7" s="1"/>
  <c r="C72" i="14" s="1"/>
  <c r="A19" i="7"/>
  <c r="C69" i="7" s="1"/>
  <c r="C119" i="14" s="1"/>
  <c r="A23" i="7"/>
  <c r="A27" i="7"/>
  <c r="C77" i="7" s="1"/>
  <c r="C202" i="14" s="1"/>
  <c r="A35" i="7"/>
  <c r="C85" i="7" s="1"/>
  <c r="C261" i="14" s="1"/>
  <c r="A27" i="6"/>
  <c r="A31" i="6"/>
  <c r="C82" i="6" s="1"/>
  <c r="C231" i="14" s="1"/>
  <c r="A35" i="6"/>
  <c r="C85" i="6" s="1"/>
  <c r="C258" i="14" s="1"/>
  <c r="A11" i="6"/>
  <c r="C59" i="6" s="1"/>
  <c r="C24" i="14" s="1"/>
  <c r="A19" i="5"/>
  <c r="C70" i="5" s="1"/>
  <c r="C110" i="14" s="1"/>
  <c r="A27" i="5"/>
  <c r="C77" i="5" s="1"/>
  <c r="C194" i="14" s="1"/>
  <c r="A31" i="5"/>
  <c r="C82" i="5" s="1"/>
  <c r="C228" i="14" s="1"/>
  <c r="A39" i="5"/>
  <c r="A11" i="5"/>
  <c r="C61" i="5" s="1"/>
  <c r="A27" i="4"/>
  <c r="C77" i="4" s="1"/>
  <c r="C190" i="14" s="1"/>
  <c r="A31" i="4"/>
  <c r="C81" i="4" s="1"/>
  <c r="C224" i="14" s="1"/>
  <c r="A35" i="4"/>
  <c r="C85" i="4" s="1"/>
  <c r="C252" i="14" s="1"/>
  <c r="A39" i="4"/>
  <c r="A11" i="4"/>
  <c r="C57" i="4" s="1"/>
  <c r="C12" i="14" s="1"/>
  <c r="A35" i="3"/>
  <c r="A11" i="3"/>
  <c r="C59" i="3" s="1"/>
  <c r="C9" i="14" s="1"/>
  <c r="F44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0" i="15"/>
  <c r="C11" i="15"/>
  <c r="C12" i="15"/>
  <c r="C9" i="15"/>
  <c r="B12" i="15"/>
  <c r="B11" i="15"/>
  <c r="B10" i="15"/>
  <c r="B9" i="15"/>
  <c r="U11" i="2"/>
  <c r="B41" i="15"/>
  <c r="B43" i="15"/>
  <c r="B44" i="15"/>
  <c r="B37" i="15"/>
  <c r="B39" i="15"/>
  <c r="B40" i="15"/>
  <c r="B33" i="15"/>
  <c r="B34" i="15"/>
  <c r="B35" i="15"/>
  <c r="B36" i="15"/>
  <c r="B29" i="15"/>
  <c r="B30" i="15"/>
  <c r="B31" i="15"/>
  <c r="B32" i="15"/>
  <c r="B25" i="15"/>
  <c r="B26" i="15"/>
  <c r="B27" i="15"/>
  <c r="B28" i="15"/>
  <c r="B21" i="15"/>
  <c r="B22" i="15"/>
  <c r="B23" i="15"/>
  <c r="B24" i="15"/>
  <c r="B17" i="15"/>
  <c r="B18" i="15"/>
  <c r="B19" i="15"/>
  <c r="B20" i="15"/>
  <c r="O10" i="4"/>
  <c r="P10" i="4"/>
  <c r="Q10" i="4"/>
  <c r="R10" i="4"/>
  <c r="S10" i="4"/>
  <c r="T10" i="4"/>
  <c r="U10" i="4"/>
  <c r="V10" i="4"/>
  <c r="J57" i="4" s="1"/>
  <c r="D57" i="4" s="1"/>
  <c r="D12" i="14" s="1"/>
  <c r="B13" i="15"/>
  <c r="B14" i="15"/>
  <c r="B15" i="15"/>
  <c r="B16" i="15"/>
  <c r="A11" i="2"/>
  <c r="C53" i="2" s="1"/>
  <c r="C3" i="14" s="1"/>
  <c r="D5" i="10"/>
  <c r="D5" i="13" s="1"/>
  <c r="D4" i="10"/>
  <c r="D4" i="13" s="1"/>
  <c r="D5" i="9"/>
  <c r="D4" i="9"/>
  <c r="D5" i="8"/>
  <c r="D4" i="8"/>
  <c r="D5" i="7"/>
  <c r="D4" i="7"/>
  <c r="D5" i="6"/>
  <c r="D4" i="6"/>
  <c r="D5" i="5"/>
  <c r="D4" i="5"/>
  <c r="D5" i="4"/>
  <c r="D4" i="4"/>
  <c r="D5" i="3"/>
  <c r="D4" i="3"/>
  <c r="D6" i="5"/>
  <c r="U11" i="5" s="1"/>
  <c r="D6" i="6"/>
  <c r="U11" i="6" s="1"/>
  <c r="D6" i="7"/>
  <c r="U11" i="7" s="1"/>
  <c r="D6" i="8"/>
  <c r="U11" i="8" s="1"/>
  <c r="D6" i="9"/>
  <c r="U11" i="9" s="1"/>
  <c r="D6" i="10"/>
  <c r="U11" i="10" s="1"/>
  <c r="D6" i="4"/>
  <c r="U11" i="4" s="1"/>
  <c r="D6" i="3"/>
  <c r="U11" i="3" s="1"/>
  <c r="I65" i="3"/>
  <c r="I65" i="4"/>
  <c r="I65" i="5"/>
  <c r="I65" i="6"/>
  <c r="I65" i="7"/>
  <c r="I65" i="8"/>
  <c r="I70" i="9"/>
  <c r="I65" i="10"/>
  <c r="I60" i="2"/>
  <c r="I64" i="3"/>
  <c r="I64" i="4"/>
  <c r="I64" i="5"/>
  <c r="I64" i="6"/>
  <c r="I64" i="7"/>
  <c r="I64" i="8"/>
  <c r="I69" i="9"/>
  <c r="I64" i="10"/>
  <c r="I59" i="2"/>
  <c r="I63" i="3"/>
  <c r="I63" i="4"/>
  <c r="I63" i="5"/>
  <c r="I63" i="6"/>
  <c r="I63" i="7"/>
  <c r="I63" i="8"/>
  <c r="I68" i="9"/>
  <c r="I63" i="10"/>
  <c r="I58" i="2"/>
  <c r="G62" i="3"/>
  <c r="G62" i="4"/>
  <c r="G62" i="5"/>
  <c r="G62" i="6"/>
  <c r="G62" i="7"/>
  <c r="G62" i="8"/>
  <c r="G67" i="9"/>
  <c r="G62" i="10"/>
  <c r="G57" i="2"/>
  <c r="F86" i="10"/>
  <c r="E86" i="10" s="1"/>
  <c r="F85" i="10"/>
  <c r="E85" i="10" s="1"/>
  <c r="J84" i="10"/>
  <c r="D84" i="10" s="1"/>
  <c r="D269" i="14" s="1"/>
  <c r="F84" i="10"/>
  <c r="E84" i="10" s="1"/>
  <c r="E269" i="14" s="1"/>
  <c r="A269" i="14" s="1"/>
  <c r="G83" i="10"/>
  <c r="F83" i="10"/>
  <c r="G82" i="10"/>
  <c r="F82" i="10"/>
  <c r="J81" i="10"/>
  <c r="D81" i="10" s="1"/>
  <c r="D242" i="14" s="1"/>
  <c r="G81" i="10"/>
  <c r="F81" i="10"/>
  <c r="H80" i="10"/>
  <c r="G80" i="10"/>
  <c r="F80" i="10"/>
  <c r="H79" i="10"/>
  <c r="G79" i="10"/>
  <c r="F79" i="10"/>
  <c r="J78" i="10"/>
  <c r="D78" i="10" s="1"/>
  <c r="D215" i="14" s="1"/>
  <c r="H78" i="10"/>
  <c r="G78" i="10"/>
  <c r="F78" i="10"/>
  <c r="J77" i="10"/>
  <c r="D77" i="10" s="1"/>
  <c r="D214" i="14" s="1"/>
  <c r="F77" i="10"/>
  <c r="E77" i="10" s="1"/>
  <c r="B77" i="10" s="1"/>
  <c r="J76" i="10"/>
  <c r="D76" i="10" s="1"/>
  <c r="D181" i="14" s="1"/>
  <c r="I75" i="10"/>
  <c r="H75" i="10"/>
  <c r="G75" i="10"/>
  <c r="I74" i="10"/>
  <c r="H74" i="10"/>
  <c r="G74" i="10"/>
  <c r="J73" i="10"/>
  <c r="I73" i="10"/>
  <c r="H73" i="10"/>
  <c r="G73" i="10"/>
  <c r="D73" i="10"/>
  <c r="D178" i="14" s="1"/>
  <c r="J72" i="10"/>
  <c r="D72" i="10" s="1"/>
  <c r="D177" i="14" s="1"/>
  <c r="G72" i="10"/>
  <c r="F72" i="10"/>
  <c r="J71" i="10"/>
  <c r="D71" i="10" s="1"/>
  <c r="D136" i="14" s="1"/>
  <c r="I70" i="10"/>
  <c r="H70" i="10"/>
  <c r="I69" i="10"/>
  <c r="H69" i="10"/>
  <c r="J68" i="10"/>
  <c r="D68" i="10" s="1"/>
  <c r="D133" i="14" s="1"/>
  <c r="I68" i="10"/>
  <c r="H68" i="10"/>
  <c r="J67" i="10"/>
  <c r="D67" i="10" s="1"/>
  <c r="D132" i="14" s="1"/>
  <c r="G67" i="10"/>
  <c r="F67" i="10"/>
  <c r="J66" i="10"/>
  <c r="D66" i="10" s="1"/>
  <c r="D91" i="14" s="1"/>
  <c r="J63" i="10"/>
  <c r="D63" i="10" s="1"/>
  <c r="D88" i="14" s="1"/>
  <c r="J62" i="10"/>
  <c r="D62" i="10" s="1"/>
  <c r="D87" i="14" s="1"/>
  <c r="J59" i="10"/>
  <c r="D59" i="10"/>
  <c r="D44" i="14" s="1"/>
  <c r="J58" i="10"/>
  <c r="D58" i="10" s="1"/>
  <c r="D43" i="14" s="1"/>
  <c r="J57" i="10"/>
  <c r="D57" i="10" s="1"/>
  <c r="D42" i="14" s="1"/>
  <c r="F91" i="9"/>
  <c r="E91" i="9" s="1"/>
  <c r="B91" i="9" s="1"/>
  <c r="F90" i="9"/>
  <c r="E90" i="9" s="1"/>
  <c r="E267" i="14" s="1"/>
  <c r="A267" i="14" s="1"/>
  <c r="J89" i="9"/>
  <c r="D89" i="9" s="1"/>
  <c r="D266" i="14" s="1"/>
  <c r="F89" i="9"/>
  <c r="E89" i="9" s="1"/>
  <c r="G88" i="9"/>
  <c r="F88" i="9"/>
  <c r="G87" i="9"/>
  <c r="F87" i="9"/>
  <c r="J86" i="9"/>
  <c r="D86" i="9" s="1"/>
  <c r="D239" i="14" s="1"/>
  <c r="G86" i="9"/>
  <c r="F86" i="9"/>
  <c r="H85" i="9"/>
  <c r="G85" i="9"/>
  <c r="F85" i="9"/>
  <c r="H84" i="9"/>
  <c r="G84" i="9"/>
  <c r="F84" i="9"/>
  <c r="J83" i="9"/>
  <c r="H83" i="9"/>
  <c r="G83" i="9"/>
  <c r="F83" i="9"/>
  <c r="D83" i="9"/>
  <c r="D211" i="14" s="1"/>
  <c r="J82" i="9"/>
  <c r="D82" i="9" s="1"/>
  <c r="D210" i="14" s="1"/>
  <c r="F82" i="9"/>
  <c r="E82" i="9" s="1"/>
  <c r="B82" i="9" s="1"/>
  <c r="J81" i="9"/>
  <c r="D81" i="9" s="1"/>
  <c r="D176" i="14" s="1"/>
  <c r="I80" i="9"/>
  <c r="H80" i="9"/>
  <c r="G80" i="9"/>
  <c r="I79" i="9"/>
  <c r="H79" i="9"/>
  <c r="G79" i="9"/>
  <c r="J78" i="9"/>
  <c r="I78" i="9"/>
  <c r="H78" i="9"/>
  <c r="G78" i="9"/>
  <c r="D78" i="9"/>
  <c r="D173" i="14" s="1"/>
  <c r="J77" i="9"/>
  <c r="D77" i="9" s="1"/>
  <c r="D172" i="14" s="1"/>
  <c r="G77" i="9"/>
  <c r="F77" i="9"/>
  <c r="J76" i="9"/>
  <c r="D76" i="9" s="1"/>
  <c r="D131" i="14" s="1"/>
  <c r="I75" i="9"/>
  <c r="H75" i="9"/>
  <c r="I74" i="9"/>
  <c r="H74" i="9"/>
  <c r="J73" i="9"/>
  <c r="D73" i="9" s="1"/>
  <c r="D128" i="14" s="1"/>
  <c r="I73" i="9"/>
  <c r="H73" i="9"/>
  <c r="J72" i="9"/>
  <c r="D72" i="9" s="1"/>
  <c r="D127" i="14" s="1"/>
  <c r="G72" i="9"/>
  <c r="F72" i="9"/>
  <c r="J71" i="9"/>
  <c r="D71" i="9" s="1"/>
  <c r="D86" i="14" s="1"/>
  <c r="J68" i="9"/>
  <c r="D68" i="9" s="1"/>
  <c r="D83" i="14" s="1"/>
  <c r="J67" i="9"/>
  <c r="D67" i="9" s="1"/>
  <c r="D82" i="14" s="1"/>
  <c r="J64" i="9"/>
  <c r="D64" i="9" s="1"/>
  <c r="D39" i="14" s="1"/>
  <c r="J63" i="9"/>
  <c r="D63" i="9" s="1"/>
  <c r="D38" i="14" s="1"/>
  <c r="J62" i="9"/>
  <c r="D62" i="9" s="1"/>
  <c r="D37" i="14" s="1"/>
  <c r="F86" i="8"/>
  <c r="E86" i="8" s="1"/>
  <c r="E265" i="14" s="1"/>
  <c r="A265" i="14" s="1"/>
  <c r="F85" i="8"/>
  <c r="E85" i="8" s="1"/>
  <c r="B85" i="8" s="1"/>
  <c r="J84" i="8"/>
  <c r="D84" i="8" s="1"/>
  <c r="D263" i="14" s="1"/>
  <c r="F84" i="8"/>
  <c r="E84" i="8" s="1"/>
  <c r="E263" i="14" s="1"/>
  <c r="A263" i="14" s="1"/>
  <c r="G83" i="8"/>
  <c r="F83" i="8"/>
  <c r="G82" i="8"/>
  <c r="F82" i="8"/>
  <c r="J81" i="8"/>
  <c r="D81" i="8" s="1"/>
  <c r="D236" i="14" s="1"/>
  <c r="G81" i="8"/>
  <c r="F81" i="8"/>
  <c r="H80" i="8"/>
  <c r="G80" i="8"/>
  <c r="F80" i="8"/>
  <c r="H79" i="8"/>
  <c r="G79" i="8"/>
  <c r="F79" i="8"/>
  <c r="J78" i="8"/>
  <c r="D78" i="8" s="1"/>
  <c r="D207" i="14" s="1"/>
  <c r="H78" i="8"/>
  <c r="G78" i="8"/>
  <c r="F78" i="8"/>
  <c r="J77" i="8"/>
  <c r="D77" i="8" s="1"/>
  <c r="D206" i="14" s="1"/>
  <c r="F77" i="8"/>
  <c r="E77" i="8" s="1"/>
  <c r="B77" i="8" s="1"/>
  <c r="J76" i="8"/>
  <c r="D76" i="8" s="1"/>
  <c r="D171" i="14" s="1"/>
  <c r="I75" i="8"/>
  <c r="H75" i="8"/>
  <c r="G75" i="8"/>
  <c r="I74" i="8"/>
  <c r="H74" i="8"/>
  <c r="G74" i="8"/>
  <c r="J73" i="8"/>
  <c r="I73" i="8"/>
  <c r="H73" i="8"/>
  <c r="G73" i="8"/>
  <c r="D73" i="8"/>
  <c r="D168" i="14" s="1"/>
  <c r="J72" i="8"/>
  <c r="D72" i="8" s="1"/>
  <c r="D167" i="14" s="1"/>
  <c r="G72" i="8"/>
  <c r="F72" i="8"/>
  <c r="J71" i="8"/>
  <c r="D71" i="8" s="1"/>
  <c r="D126" i="14" s="1"/>
  <c r="I70" i="8"/>
  <c r="H70" i="8"/>
  <c r="I69" i="8"/>
  <c r="H69" i="8"/>
  <c r="J68" i="8"/>
  <c r="D68" i="8" s="1"/>
  <c r="D123" i="14" s="1"/>
  <c r="I68" i="8"/>
  <c r="H68" i="8"/>
  <c r="J67" i="8"/>
  <c r="D67" i="8" s="1"/>
  <c r="G67" i="8"/>
  <c r="F67" i="8"/>
  <c r="J66" i="8"/>
  <c r="D66" i="8" s="1"/>
  <c r="D81" i="14" s="1"/>
  <c r="J63" i="8"/>
  <c r="D63" i="8" s="1"/>
  <c r="D78" i="14" s="1"/>
  <c r="J62" i="8"/>
  <c r="D62" i="8" s="1"/>
  <c r="D77" i="14" s="1"/>
  <c r="J59" i="8"/>
  <c r="D59" i="8" s="1"/>
  <c r="D34" i="14" s="1"/>
  <c r="J58" i="8"/>
  <c r="D58" i="8" s="1"/>
  <c r="D33" i="14" s="1"/>
  <c r="J57" i="8"/>
  <c r="D57" i="8" s="1"/>
  <c r="D32" i="14" s="1"/>
  <c r="F86" i="7"/>
  <c r="E86" i="7" s="1"/>
  <c r="E262" i="14" s="1"/>
  <c r="A262" i="14" s="1"/>
  <c r="F85" i="7"/>
  <c r="E85" i="7" s="1"/>
  <c r="B85" i="7" s="1"/>
  <c r="J84" i="7"/>
  <c r="D84" i="7" s="1"/>
  <c r="D260" i="14" s="1"/>
  <c r="F84" i="7"/>
  <c r="E84" i="7" s="1"/>
  <c r="G83" i="7"/>
  <c r="F83" i="7"/>
  <c r="G82" i="7"/>
  <c r="F82" i="7"/>
  <c r="J81" i="7"/>
  <c r="D81" i="7" s="1"/>
  <c r="D233" i="14" s="1"/>
  <c r="G81" i="7"/>
  <c r="F81" i="7"/>
  <c r="H80" i="7"/>
  <c r="G80" i="7"/>
  <c r="F80" i="7"/>
  <c r="H79" i="7"/>
  <c r="G79" i="7"/>
  <c r="F79" i="7"/>
  <c r="J78" i="7"/>
  <c r="D78" i="7" s="1"/>
  <c r="D203" i="14" s="1"/>
  <c r="H78" i="7"/>
  <c r="G78" i="7"/>
  <c r="F78" i="7"/>
  <c r="J77" i="7"/>
  <c r="D77" i="7" s="1"/>
  <c r="D202" i="14" s="1"/>
  <c r="F77" i="7"/>
  <c r="E77" i="7" s="1"/>
  <c r="B77" i="7" s="1"/>
  <c r="J76" i="7"/>
  <c r="D76" i="7" s="1"/>
  <c r="D166" i="14" s="1"/>
  <c r="I75" i="7"/>
  <c r="H75" i="7"/>
  <c r="G75" i="7"/>
  <c r="I74" i="7"/>
  <c r="H74" i="7"/>
  <c r="G74" i="7"/>
  <c r="J73" i="7"/>
  <c r="I73" i="7"/>
  <c r="H73" i="7"/>
  <c r="G73" i="7"/>
  <c r="D73" i="7"/>
  <c r="D163" i="14" s="1"/>
  <c r="J72" i="7"/>
  <c r="D72" i="7" s="1"/>
  <c r="D162" i="14" s="1"/>
  <c r="G72" i="7"/>
  <c r="F72" i="7"/>
  <c r="J71" i="7"/>
  <c r="D71" i="7" s="1"/>
  <c r="D121" i="14" s="1"/>
  <c r="I70" i="7"/>
  <c r="H70" i="7"/>
  <c r="I69" i="7"/>
  <c r="H69" i="7"/>
  <c r="J68" i="7"/>
  <c r="D68" i="7" s="1"/>
  <c r="D118" i="14" s="1"/>
  <c r="I68" i="7"/>
  <c r="H68" i="7"/>
  <c r="J67" i="7"/>
  <c r="D67" i="7" s="1"/>
  <c r="D117" i="14" s="1"/>
  <c r="G67" i="7"/>
  <c r="F67" i="7"/>
  <c r="J66" i="7"/>
  <c r="D66" i="7" s="1"/>
  <c r="D76" i="14" s="1"/>
  <c r="J63" i="7"/>
  <c r="D63" i="7" s="1"/>
  <c r="D73" i="14" s="1"/>
  <c r="J62" i="7"/>
  <c r="D62" i="7" s="1"/>
  <c r="D72" i="14" s="1"/>
  <c r="J59" i="7"/>
  <c r="D59" i="7" s="1"/>
  <c r="D29" i="14" s="1"/>
  <c r="J58" i="7"/>
  <c r="D58" i="7" s="1"/>
  <c r="D28" i="14" s="1"/>
  <c r="J57" i="7"/>
  <c r="D57" i="7" s="1"/>
  <c r="D27" i="14" s="1"/>
  <c r="F86" i="6"/>
  <c r="E86" i="6" s="1"/>
  <c r="E259" i="14" s="1"/>
  <c r="A259" i="14" s="1"/>
  <c r="F85" i="6"/>
  <c r="E85" i="6" s="1"/>
  <c r="B85" i="6" s="1"/>
  <c r="J84" i="6"/>
  <c r="D84" i="6" s="1"/>
  <c r="D257" i="14" s="1"/>
  <c r="F84" i="6"/>
  <c r="E84" i="6" s="1"/>
  <c r="E257" i="14" s="1"/>
  <c r="A257" i="14" s="1"/>
  <c r="G83" i="6"/>
  <c r="F83" i="6"/>
  <c r="G82" i="6"/>
  <c r="F82" i="6"/>
  <c r="J81" i="6"/>
  <c r="D81" i="6" s="1"/>
  <c r="D230" i="14" s="1"/>
  <c r="G81" i="6"/>
  <c r="F81" i="6"/>
  <c r="H80" i="6"/>
  <c r="G80" i="6"/>
  <c r="F80" i="6"/>
  <c r="H79" i="6"/>
  <c r="G79" i="6"/>
  <c r="F79" i="6"/>
  <c r="J78" i="6"/>
  <c r="D78" i="6" s="1"/>
  <c r="D199" i="14" s="1"/>
  <c r="H78" i="6"/>
  <c r="G78" i="6"/>
  <c r="F78" i="6"/>
  <c r="J77" i="6"/>
  <c r="D77" i="6" s="1"/>
  <c r="D198" i="14" s="1"/>
  <c r="F77" i="6"/>
  <c r="E77" i="6" s="1"/>
  <c r="E198" i="14" s="1"/>
  <c r="A198" i="14" s="1"/>
  <c r="J76" i="6"/>
  <c r="D76" i="6" s="1"/>
  <c r="D161" i="14" s="1"/>
  <c r="I75" i="6"/>
  <c r="H75" i="6"/>
  <c r="G75" i="6"/>
  <c r="I74" i="6"/>
  <c r="H74" i="6"/>
  <c r="G74" i="6"/>
  <c r="J73" i="6"/>
  <c r="I73" i="6"/>
  <c r="H73" i="6"/>
  <c r="G73" i="6"/>
  <c r="D73" i="6"/>
  <c r="D158" i="14" s="1"/>
  <c r="J72" i="6"/>
  <c r="D72" i="6" s="1"/>
  <c r="D157" i="14" s="1"/>
  <c r="G72" i="6"/>
  <c r="F72" i="6"/>
  <c r="J71" i="6"/>
  <c r="D71" i="6" s="1"/>
  <c r="D116" i="14" s="1"/>
  <c r="I70" i="6"/>
  <c r="H70" i="6"/>
  <c r="I69" i="6"/>
  <c r="H69" i="6"/>
  <c r="J68" i="6"/>
  <c r="D68" i="6" s="1"/>
  <c r="D113" i="14" s="1"/>
  <c r="I68" i="6"/>
  <c r="H68" i="6"/>
  <c r="J67" i="6"/>
  <c r="D67" i="6" s="1"/>
  <c r="D112" i="14" s="1"/>
  <c r="G67" i="6"/>
  <c r="F67" i="6"/>
  <c r="J66" i="6"/>
  <c r="D66" i="6" s="1"/>
  <c r="D71" i="14" s="1"/>
  <c r="J63" i="6"/>
  <c r="D63" i="6" s="1"/>
  <c r="D68" i="14" s="1"/>
  <c r="J62" i="6"/>
  <c r="D62" i="6" s="1"/>
  <c r="D67" i="14" s="1"/>
  <c r="J59" i="6"/>
  <c r="D59" i="6" s="1"/>
  <c r="D24" i="14" s="1"/>
  <c r="J58" i="6"/>
  <c r="D58" i="6" s="1"/>
  <c r="D23" i="14" s="1"/>
  <c r="J57" i="6"/>
  <c r="D57" i="6" s="1"/>
  <c r="D22" i="14" s="1"/>
  <c r="F86" i="5"/>
  <c r="E86" i="5" s="1"/>
  <c r="E256" i="14" s="1"/>
  <c r="A256" i="14" s="1"/>
  <c r="F85" i="5"/>
  <c r="E85" i="5" s="1"/>
  <c r="B85" i="5" s="1"/>
  <c r="J84" i="5"/>
  <c r="D84" i="5" s="1"/>
  <c r="D254" i="14" s="1"/>
  <c r="F84" i="5"/>
  <c r="E84" i="5" s="1"/>
  <c r="G83" i="5"/>
  <c r="F83" i="5"/>
  <c r="G82" i="5"/>
  <c r="F82" i="5"/>
  <c r="J81" i="5"/>
  <c r="D81" i="5" s="1"/>
  <c r="D227" i="14" s="1"/>
  <c r="G81" i="5"/>
  <c r="F81" i="5"/>
  <c r="H80" i="5"/>
  <c r="G80" i="5"/>
  <c r="F80" i="5"/>
  <c r="H79" i="5"/>
  <c r="G79" i="5"/>
  <c r="F79" i="5"/>
  <c r="J78" i="5"/>
  <c r="D78" i="5" s="1"/>
  <c r="D195" i="14" s="1"/>
  <c r="H78" i="5"/>
  <c r="G78" i="5"/>
  <c r="F78" i="5"/>
  <c r="J77" i="5"/>
  <c r="D77" i="5" s="1"/>
  <c r="D194" i="14" s="1"/>
  <c r="F77" i="5"/>
  <c r="E77" i="5" s="1"/>
  <c r="E194" i="14" s="1"/>
  <c r="A194" i="14" s="1"/>
  <c r="J76" i="5"/>
  <c r="D76" i="5" s="1"/>
  <c r="D156" i="14" s="1"/>
  <c r="I75" i="5"/>
  <c r="H75" i="5"/>
  <c r="G75" i="5"/>
  <c r="I74" i="5"/>
  <c r="H74" i="5"/>
  <c r="G74" i="5"/>
  <c r="J73" i="5"/>
  <c r="I73" i="5"/>
  <c r="H73" i="5"/>
  <c r="G73" i="5"/>
  <c r="D73" i="5"/>
  <c r="D153" i="14" s="1"/>
  <c r="J72" i="5"/>
  <c r="D72" i="5" s="1"/>
  <c r="D152" i="14" s="1"/>
  <c r="G72" i="5"/>
  <c r="F72" i="5"/>
  <c r="J71" i="5"/>
  <c r="D71" i="5" s="1"/>
  <c r="D111" i="14" s="1"/>
  <c r="I70" i="5"/>
  <c r="H70" i="5"/>
  <c r="I69" i="5"/>
  <c r="H69" i="5"/>
  <c r="J68" i="5"/>
  <c r="D68" i="5" s="1"/>
  <c r="D108" i="14" s="1"/>
  <c r="I68" i="5"/>
  <c r="H68" i="5"/>
  <c r="J67" i="5"/>
  <c r="D67" i="5" s="1"/>
  <c r="D107" i="14" s="1"/>
  <c r="G67" i="5"/>
  <c r="F67" i="5"/>
  <c r="J66" i="5"/>
  <c r="D66" i="5" s="1"/>
  <c r="D66" i="14" s="1"/>
  <c r="J63" i="5"/>
  <c r="D63" i="5" s="1"/>
  <c r="D63" i="14" s="1"/>
  <c r="J62" i="5"/>
  <c r="D62" i="5" s="1"/>
  <c r="D62" i="14" s="1"/>
  <c r="J59" i="5"/>
  <c r="D59" i="5" s="1"/>
  <c r="D19" i="14" s="1"/>
  <c r="J58" i="5"/>
  <c r="D58" i="5" s="1"/>
  <c r="D18" i="14" s="1"/>
  <c r="J57" i="5"/>
  <c r="D57" i="5" s="1"/>
  <c r="D17" i="14" s="1"/>
  <c r="F86" i="4"/>
  <c r="E86" i="4" s="1"/>
  <c r="E253" i="14" s="1"/>
  <c r="A253" i="14" s="1"/>
  <c r="F85" i="4"/>
  <c r="E85" i="4" s="1"/>
  <c r="E252" i="14" s="1"/>
  <c r="A252" i="14" s="1"/>
  <c r="J84" i="4"/>
  <c r="D84" i="4" s="1"/>
  <c r="D251" i="14" s="1"/>
  <c r="F84" i="4"/>
  <c r="E84" i="4" s="1"/>
  <c r="E251" i="14" s="1"/>
  <c r="A251" i="14" s="1"/>
  <c r="G83" i="4"/>
  <c r="F83" i="4"/>
  <c r="G82" i="4"/>
  <c r="F82" i="4"/>
  <c r="J81" i="4"/>
  <c r="D81" i="4" s="1"/>
  <c r="D224" i="14" s="1"/>
  <c r="G81" i="4"/>
  <c r="F81" i="4"/>
  <c r="H80" i="4"/>
  <c r="G80" i="4"/>
  <c r="F80" i="4"/>
  <c r="H79" i="4"/>
  <c r="G79" i="4"/>
  <c r="F79" i="4"/>
  <c r="J78" i="4"/>
  <c r="H78" i="4"/>
  <c r="G78" i="4"/>
  <c r="F78" i="4"/>
  <c r="D78" i="4"/>
  <c r="D191" i="14" s="1"/>
  <c r="F77" i="4"/>
  <c r="J76" i="4"/>
  <c r="D76" i="4" s="1"/>
  <c r="D151" i="14" s="1"/>
  <c r="I75" i="4"/>
  <c r="H75" i="4"/>
  <c r="G75" i="4"/>
  <c r="I74" i="4"/>
  <c r="H74" i="4"/>
  <c r="G74" i="4"/>
  <c r="J73" i="4"/>
  <c r="I73" i="4"/>
  <c r="H73" i="4"/>
  <c r="G73" i="4"/>
  <c r="D73" i="4"/>
  <c r="D148" i="14" s="1"/>
  <c r="G72" i="4"/>
  <c r="F72" i="4"/>
  <c r="J71" i="4"/>
  <c r="D71" i="4" s="1"/>
  <c r="D106" i="14" s="1"/>
  <c r="I70" i="4"/>
  <c r="H70" i="4"/>
  <c r="I69" i="4"/>
  <c r="H69" i="4"/>
  <c r="J68" i="4"/>
  <c r="D68" i="4" s="1"/>
  <c r="D103" i="14" s="1"/>
  <c r="I68" i="4"/>
  <c r="H68" i="4"/>
  <c r="G67" i="4"/>
  <c r="F67" i="4"/>
  <c r="J66" i="4"/>
  <c r="D66" i="4" s="1"/>
  <c r="D61" i="14" s="1"/>
  <c r="J63" i="4"/>
  <c r="D63" i="4" s="1"/>
  <c r="D58" i="14" s="1"/>
  <c r="J59" i="4"/>
  <c r="D59" i="4" s="1"/>
  <c r="D14" i="14" s="1"/>
  <c r="J58" i="4"/>
  <c r="D58" i="4" s="1"/>
  <c r="D13" i="14" s="1"/>
  <c r="F86" i="3"/>
  <c r="E86" i="3" s="1"/>
  <c r="F85" i="3"/>
  <c r="E85" i="3" s="1"/>
  <c r="B85" i="3" s="1"/>
  <c r="J84" i="3"/>
  <c r="D84" i="3" s="1"/>
  <c r="D248" i="14" s="1"/>
  <c r="F84" i="3"/>
  <c r="E84" i="3" s="1"/>
  <c r="G83" i="3"/>
  <c r="F83" i="3"/>
  <c r="G82" i="3"/>
  <c r="E82" i="3" s="1"/>
  <c r="B82" i="3" s="1"/>
  <c r="F82" i="3"/>
  <c r="J81" i="3"/>
  <c r="D81" i="3" s="1"/>
  <c r="D221" i="14" s="1"/>
  <c r="G81" i="3"/>
  <c r="F81" i="3"/>
  <c r="H80" i="3"/>
  <c r="G80" i="3"/>
  <c r="F80" i="3"/>
  <c r="H79" i="3"/>
  <c r="G79" i="3"/>
  <c r="F79" i="3"/>
  <c r="J78" i="3"/>
  <c r="H78" i="3"/>
  <c r="G78" i="3"/>
  <c r="F78" i="3"/>
  <c r="D78" i="3"/>
  <c r="D187" i="14" s="1"/>
  <c r="J77" i="3"/>
  <c r="D77" i="3" s="1"/>
  <c r="D186" i="14" s="1"/>
  <c r="F77" i="3"/>
  <c r="E77" i="3" s="1"/>
  <c r="J76" i="3"/>
  <c r="D76" i="3" s="1"/>
  <c r="D146" i="14" s="1"/>
  <c r="I75" i="3"/>
  <c r="H75" i="3"/>
  <c r="G75" i="3"/>
  <c r="I74" i="3"/>
  <c r="H74" i="3"/>
  <c r="G74" i="3"/>
  <c r="J73" i="3"/>
  <c r="I73" i="3"/>
  <c r="H73" i="3"/>
  <c r="G73" i="3"/>
  <c r="D73" i="3"/>
  <c r="D143" i="14" s="1"/>
  <c r="J72" i="3"/>
  <c r="D72" i="3" s="1"/>
  <c r="D142" i="14" s="1"/>
  <c r="G72" i="3"/>
  <c r="F72" i="3"/>
  <c r="J71" i="3"/>
  <c r="D71" i="3" s="1"/>
  <c r="D101" i="14" s="1"/>
  <c r="I70" i="3"/>
  <c r="H70" i="3"/>
  <c r="I69" i="3"/>
  <c r="H69" i="3"/>
  <c r="J68" i="3"/>
  <c r="D68" i="3" s="1"/>
  <c r="D98" i="14" s="1"/>
  <c r="I68" i="3"/>
  <c r="H68" i="3"/>
  <c r="J67" i="3"/>
  <c r="D67" i="3" s="1"/>
  <c r="D97" i="14" s="1"/>
  <c r="G67" i="3"/>
  <c r="F67" i="3"/>
  <c r="J66" i="3"/>
  <c r="D66" i="3" s="1"/>
  <c r="D56" i="14" s="1"/>
  <c r="J63" i="3"/>
  <c r="D63" i="3" s="1"/>
  <c r="D53" i="14" s="1"/>
  <c r="J62" i="3"/>
  <c r="D62" i="3" s="1"/>
  <c r="D52" i="14" s="1"/>
  <c r="J59" i="3"/>
  <c r="D59" i="3" s="1"/>
  <c r="D9" i="14" s="1"/>
  <c r="J58" i="3"/>
  <c r="D58" i="3" s="1"/>
  <c r="D8" i="14" s="1"/>
  <c r="J57" i="3"/>
  <c r="D57" i="3" s="1"/>
  <c r="D7" i="14" s="1"/>
  <c r="H75" i="2"/>
  <c r="H74" i="2"/>
  <c r="H73" i="2"/>
  <c r="G78" i="2"/>
  <c r="G77" i="2"/>
  <c r="G76" i="2"/>
  <c r="G75" i="2"/>
  <c r="G74" i="2"/>
  <c r="G73" i="2"/>
  <c r="F81" i="2"/>
  <c r="E81" i="2" s="1"/>
  <c r="B81" i="2" s="1"/>
  <c r="F80" i="2"/>
  <c r="E80" i="2" s="1"/>
  <c r="B80" i="2" s="1"/>
  <c r="F79" i="2"/>
  <c r="E79" i="2" s="1"/>
  <c r="F78" i="2"/>
  <c r="F77" i="2"/>
  <c r="F76" i="2"/>
  <c r="F75" i="2"/>
  <c r="F74" i="2"/>
  <c r="F73" i="2"/>
  <c r="F72" i="2"/>
  <c r="E72" i="2" s="1"/>
  <c r="E182" i="14" s="1"/>
  <c r="A182" i="14" s="1"/>
  <c r="I70" i="2"/>
  <c r="I69" i="2"/>
  <c r="I68" i="2"/>
  <c r="H70" i="2"/>
  <c r="H69" i="2"/>
  <c r="H68" i="2"/>
  <c r="G70" i="2"/>
  <c r="G69" i="2"/>
  <c r="G68" i="2"/>
  <c r="G67" i="2"/>
  <c r="F67" i="2"/>
  <c r="I65" i="2"/>
  <c r="I64" i="2"/>
  <c r="I63" i="2"/>
  <c r="H65" i="2"/>
  <c r="H64" i="2"/>
  <c r="H63" i="2"/>
  <c r="G62" i="2"/>
  <c r="F62" i="2"/>
  <c r="D45" i="14"/>
  <c r="D89" i="14"/>
  <c r="D90" i="14"/>
  <c r="D134" i="14"/>
  <c r="D135" i="14"/>
  <c r="D179" i="14"/>
  <c r="D180" i="14"/>
  <c r="D216" i="14"/>
  <c r="D217" i="14"/>
  <c r="D243" i="14"/>
  <c r="D244" i="14"/>
  <c r="D270" i="14"/>
  <c r="D271" i="14"/>
  <c r="D40" i="14"/>
  <c r="D84" i="14"/>
  <c r="D85" i="14"/>
  <c r="D129" i="14"/>
  <c r="D130" i="14"/>
  <c r="D174" i="14"/>
  <c r="D175" i="14"/>
  <c r="D212" i="14"/>
  <c r="D213" i="14"/>
  <c r="D240" i="14"/>
  <c r="D241" i="14"/>
  <c r="D267" i="14"/>
  <c r="D268" i="14"/>
  <c r="D35" i="14"/>
  <c r="D79" i="14"/>
  <c r="D80" i="14"/>
  <c r="D124" i="14"/>
  <c r="D125" i="14"/>
  <c r="D169" i="14"/>
  <c r="D170" i="14"/>
  <c r="D208" i="14"/>
  <c r="D209" i="14"/>
  <c r="D237" i="14"/>
  <c r="D238" i="14"/>
  <c r="D264" i="14"/>
  <c r="D265" i="14"/>
  <c r="D30" i="14"/>
  <c r="D74" i="14"/>
  <c r="D75" i="14"/>
  <c r="D119" i="14"/>
  <c r="D120" i="14"/>
  <c r="D164" i="14"/>
  <c r="D165" i="14"/>
  <c r="D204" i="14"/>
  <c r="D205" i="14"/>
  <c r="D234" i="14"/>
  <c r="D235" i="14"/>
  <c r="D261" i="14"/>
  <c r="D262" i="14"/>
  <c r="D25" i="14"/>
  <c r="D69" i="14"/>
  <c r="D70" i="14"/>
  <c r="D114" i="14"/>
  <c r="D115" i="14"/>
  <c r="D159" i="14"/>
  <c r="D160" i="14"/>
  <c r="D200" i="14"/>
  <c r="D201" i="14"/>
  <c r="D231" i="14"/>
  <c r="D232" i="14"/>
  <c r="D258" i="14"/>
  <c r="D259" i="14"/>
  <c r="D20" i="14"/>
  <c r="D64" i="14"/>
  <c r="D65" i="14"/>
  <c r="D109" i="14"/>
  <c r="D110" i="14"/>
  <c r="D154" i="14"/>
  <c r="D155" i="14"/>
  <c r="D196" i="14"/>
  <c r="D197" i="14"/>
  <c r="D228" i="14"/>
  <c r="D229" i="14"/>
  <c r="D255" i="14"/>
  <c r="D256" i="14"/>
  <c r="D15" i="14"/>
  <c r="D59" i="14"/>
  <c r="D60" i="14"/>
  <c r="D104" i="14"/>
  <c r="D105" i="14"/>
  <c r="D149" i="14"/>
  <c r="D150" i="14"/>
  <c r="D192" i="14"/>
  <c r="D193" i="14"/>
  <c r="D225" i="14"/>
  <c r="D226" i="14"/>
  <c r="D252" i="14"/>
  <c r="D253" i="14"/>
  <c r="D10" i="14"/>
  <c r="D54" i="14"/>
  <c r="D55" i="14"/>
  <c r="D99" i="14"/>
  <c r="D100" i="14"/>
  <c r="D144" i="14"/>
  <c r="D145" i="14"/>
  <c r="D188" i="14"/>
  <c r="D189" i="14"/>
  <c r="D222" i="14"/>
  <c r="D223" i="14"/>
  <c r="D249" i="14"/>
  <c r="D250" i="14"/>
  <c r="D5" i="14"/>
  <c r="D6" i="14"/>
  <c r="D49" i="14"/>
  <c r="D50" i="14"/>
  <c r="D94" i="14"/>
  <c r="D95" i="14"/>
  <c r="D139" i="14"/>
  <c r="D140" i="14"/>
  <c r="D184" i="14"/>
  <c r="D185" i="14"/>
  <c r="D219" i="14"/>
  <c r="D220" i="14"/>
  <c r="D246" i="14"/>
  <c r="D247" i="14"/>
  <c r="D1" i="14"/>
  <c r="J61" i="2"/>
  <c r="D61" i="2" s="1"/>
  <c r="D51" i="14" s="1"/>
  <c r="J66" i="2"/>
  <c r="D66" i="2" s="1"/>
  <c r="D96" i="14" s="1"/>
  <c r="J71" i="2"/>
  <c r="D71" i="2" s="1"/>
  <c r="D141" i="14" s="1"/>
  <c r="J54" i="2"/>
  <c r="D54" i="2" s="1"/>
  <c r="D4" i="14" s="1"/>
  <c r="D11" i="14"/>
  <c r="D16" i="14"/>
  <c r="D21" i="14"/>
  <c r="D26" i="14"/>
  <c r="D31" i="14"/>
  <c r="D36" i="14"/>
  <c r="D41" i="14"/>
  <c r="D46" i="14"/>
  <c r="J58" i="2"/>
  <c r="D58" i="2" s="1"/>
  <c r="D48" i="14" s="1"/>
  <c r="J63" i="2"/>
  <c r="D63" i="2" s="1"/>
  <c r="D93" i="14" s="1"/>
  <c r="J68" i="2"/>
  <c r="D68" i="2" s="1"/>
  <c r="D138" i="14" s="1"/>
  <c r="J73" i="2"/>
  <c r="D73" i="2" s="1"/>
  <c r="D183" i="14" s="1"/>
  <c r="J76" i="2"/>
  <c r="D76" i="2" s="1"/>
  <c r="D218" i="14" s="1"/>
  <c r="J79" i="2"/>
  <c r="D79" i="2" s="1"/>
  <c r="D245" i="14" s="1"/>
  <c r="J53" i="2"/>
  <c r="D53" i="2" s="1"/>
  <c r="D3" i="14" s="1"/>
  <c r="J57" i="2"/>
  <c r="D57" i="2" s="1"/>
  <c r="D47" i="14" s="1"/>
  <c r="J62" i="2"/>
  <c r="D62" i="2" s="1"/>
  <c r="D92" i="14" s="1"/>
  <c r="J67" i="2"/>
  <c r="D67" i="2" s="1"/>
  <c r="D137" i="14" s="1"/>
  <c r="J72" i="2"/>
  <c r="D72" i="2" s="1"/>
  <c r="D182" i="14" s="1"/>
  <c r="D122" i="14"/>
  <c r="J52" i="2"/>
  <c r="D52" i="2" s="1"/>
  <c r="D2" i="14" s="1"/>
  <c r="D6" i="13"/>
  <c r="A15" i="10"/>
  <c r="C66" i="10" s="1"/>
  <c r="C91" i="14" s="1"/>
  <c r="I18" i="10"/>
  <c r="F66" i="10" s="1"/>
  <c r="E66" i="10" s="1"/>
  <c r="P18" i="10"/>
  <c r="U17" i="10" s="1"/>
  <c r="P19" i="10"/>
  <c r="U18" i="10" s="1"/>
  <c r="I22" i="10"/>
  <c r="J22" i="10"/>
  <c r="F71" i="10" s="1"/>
  <c r="E71" i="10" s="1"/>
  <c r="A23" i="10"/>
  <c r="C73" i="10" s="1"/>
  <c r="C178" i="14" s="1"/>
  <c r="R23" i="10"/>
  <c r="P36" i="10" s="1"/>
  <c r="R24" i="10"/>
  <c r="P37" i="10" s="1"/>
  <c r="R25" i="10"/>
  <c r="P38" i="10" s="1"/>
  <c r="I26" i="10"/>
  <c r="J26" i="10"/>
  <c r="K26" i="10"/>
  <c r="F76" i="10" s="1"/>
  <c r="E76" i="10" s="1"/>
  <c r="R26" i="10"/>
  <c r="P39" i="10" s="1"/>
  <c r="A27" i="10"/>
  <c r="C79" i="10" s="1"/>
  <c r="C216" i="14" s="1"/>
  <c r="R27" i="10"/>
  <c r="P40" i="10" s="1"/>
  <c r="I30" i="10"/>
  <c r="J30" i="10"/>
  <c r="K30" i="10"/>
  <c r="Q30" i="10"/>
  <c r="Q36" i="10" s="1"/>
  <c r="R30" i="10"/>
  <c r="R36" i="10" s="1"/>
  <c r="A31" i="10"/>
  <c r="C81" i="10" s="1"/>
  <c r="C242" i="14" s="1"/>
  <c r="Q31" i="10"/>
  <c r="Q37" i="10" s="1"/>
  <c r="R31" i="10"/>
  <c r="R37" i="10" s="1"/>
  <c r="Q32" i="10"/>
  <c r="Q38" i="10" s="1"/>
  <c r="R32" i="10"/>
  <c r="R38" i="10" s="1"/>
  <c r="Q33" i="10"/>
  <c r="Q39" i="10" s="1"/>
  <c r="R33" i="10"/>
  <c r="R39" i="10" s="1"/>
  <c r="I34" i="10"/>
  <c r="J34" i="10"/>
  <c r="K34" i="10"/>
  <c r="Q34" i="10"/>
  <c r="Q40" i="10" s="1"/>
  <c r="R34" i="10"/>
  <c r="R40" i="10" s="1"/>
  <c r="A35" i="10"/>
  <c r="C86" i="10" s="1"/>
  <c r="C271" i="14" s="1"/>
  <c r="J38" i="10"/>
  <c r="K38" i="10"/>
  <c r="A39" i="10"/>
  <c r="K42" i="10"/>
  <c r="A57" i="10"/>
  <c r="B42" i="14"/>
  <c r="A62" i="10"/>
  <c r="B87" i="14" s="1"/>
  <c r="A67" i="10"/>
  <c r="B132" i="14" s="1"/>
  <c r="A72" i="10"/>
  <c r="B177" i="14" s="1"/>
  <c r="A77" i="10"/>
  <c r="B214" i="14" s="1"/>
  <c r="A58" i="10"/>
  <c r="B43" i="14" s="1"/>
  <c r="A63" i="10"/>
  <c r="B88" i="14" s="1"/>
  <c r="A68" i="10"/>
  <c r="B133" i="14" s="1"/>
  <c r="A73" i="10"/>
  <c r="B178" i="14"/>
  <c r="A78" i="10"/>
  <c r="B215" i="14" s="1"/>
  <c r="A81" i="10"/>
  <c r="B242" i="14" s="1"/>
  <c r="A84" i="10"/>
  <c r="B269" i="14" s="1"/>
  <c r="A59" i="10"/>
  <c r="B44" i="14" s="1"/>
  <c r="A64" i="10"/>
  <c r="B89" i="14" s="1"/>
  <c r="A69" i="10"/>
  <c r="B134" i="14" s="1"/>
  <c r="A74" i="10"/>
  <c r="B179" i="14" s="1"/>
  <c r="A79" i="10"/>
  <c r="B216" i="14" s="1"/>
  <c r="A82" i="10"/>
  <c r="B243" i="14" s="1"/>
  <c r="A85" i="10"/>
  <c r="B270" i="14" s="1"/>
  <c r="A60" i="10"/>
  <c r="B45" i="14" s="1"/>
  <c r="A65" i="10"/>
  <c r="B90" i="14" s="1"/>
  <c r="A70" i="10"/>
  <c r="B135" i="14" s="1"/>
  <c r="A75" i="10"/>
  <c r="B180" i="14" s="1"/>
  <c r="A80" i="10"/>
  <c r="B217" i="14" s="1"/>
  <c r="A83" i="10"/>
  <c r="B244" i="14"/>
  <c r="A86" i="10"/>
  <c r="B271" i="14" s="1"/>
  <c r="A61" i="10"/>
  <c r="B46" i="14" s="1"/>
  <c r="A66" i="10"/>
  <c r="B91" i="14" s="1"/>
  <c r="A71" i="10"/>
  <c r="B136" i="14" s="1"/>
  <c r="A76" i="10"/>
  <c r="B181" i="14" s="1"/>
  <c r="I18" i="9"/>
  <c r="F71" i="9" s="1"/>
  <c r="E71" i="9" s="1"/>
  <c r="P18" i="9"/>
  <c r="U17" i="9" s="1"/>
  <c r="P19" i="9"/>
  <c r="U18" i="9" s="1"/>
  <c r="I22" i="9"/>
  <c r="J22" i="9"/>
  <c r="D39" i="15" s="1"/>
  <c r="R23" i="9"/>
  <c r="P36" i="9" s="1"/>
  <c r="R24" i="9"/>
  <c r="P37" i="9" s="1"/>
  <c r="R25" i="9"/>
  <c r="P38" i="9" s="1"/>
  <c r="I26" i="9"/>
  <c r="J26" i="9"/>
  <c r="K26" i="9"/>
  <c r="F81" i="9" s="1"/>
  <c r="E81" i="9" s="1"/>
  <c r="R26" i="9"/>
  <c r="P39" i="9" s="1"/>
  <c r="R27" i="9"/>
  <c r="P40" i="9" s="1"/>
  <c r="I30" i="9"/>
  <c r="J30" i="9"/>
  <c r="K30" i="9"/>
  <c r="Q30" i="9"/>
  <c r="Q36" i="9" s="1"/>
  <c r="R30" i="9"/>
  <c r="R36" i="9" s="1"/>
  <c r="Q31" i="9"/>
  <c r="Q37" i="9" s="1"/>
  <c r="R31" i="9"/>
  <c r="R37" i="9" s="1"/>
  <c r="Q32" i="9"/>
  <c r="Q38" i="9" s="1"/>
  <c r="R32" i="9"/>
  <c r="R38" i="9" s="1"/>
  <c r="Q33" i="9"/>
  <c r="Q39" i="9" s="1"/>
  <c r="R33" i="9"/>
  <c r="R39" i="9" s="1"/>
  <c r="I34" i="9"/>
  <c r="J34" i="9"/>
  <c r="K34" i="9"/>
  <c r="Q34" i="9"/>
  <c r="Q40" i="9" s="1"/>
  <c r="R34" i="9"/>
  <c r="R40" i="9" s="1"/>
  <c r="J38" i="9"/>
  <c r="K38" i="9"/>
  <c r="A39" i="9"/>
  <c r="K42" i="9"/>
  <c r="A62" i="9"/>
  <c r="B37" i="14" s="1"/>
  <c r="A67" i="9"/>
  <c r="B82" i="14" s="1"/>
  <c r="A72" i="9"/>
  <c r="B127" i="14" s="1"/>
  <c r="A77" i="9"/>
  <c r="B172" i="14" s="1"/>
  <c r="A82" i="9"/>
  <c r="B210" i="14" s="1"/>
  <c r="A63" i="9"/>
  <c r="B38" i="14" s="1"/>
  <c r="A68" i="9"/>
  <c r="B83" i="14" s="1"/>
  <c r="A73" i="9"/>
  <c r="B128" i="14" s="1"/>
  <c r="A78" i="9"/>
  <c r="B173" i="14" s="1"/>
  <c r="A83" i="9"/>
  <c r="B211" i="14" s="1"/>
  <c r="A86" i="9"/>
  <c r="B239" i="14" s="1"/>
  <c r="A89" i="9"/>
  <c r="B266" i="14" s="1"/>
  <c r="A64" i="9"/>
  <c r="B39" i="14" s="1"/>
  <c r="A69" i="9"/>
  <c r="B84" i="14" s="1"/>
  <c r="A74" i="9"/>
  <c r="B129" i="14" s="1"/>
  <c r="A79" i="9"/>
  <c r="B174" i="14" s="1"/>
  <c r="A84" i="9"/>
  <c r="B212" i="14" s="1"/>
  <c r="A87" i="9"/>
  <c r="B240" i="14" s="1"/>
  <c r="A90" i="9"/>
  <c r="B267" i="14" s="1"/>
  <c r="A65" i="9"/>
  <c r="B40" i="14" s="1"/>
  <c r="A70" i="9"/>
  <c r="B85" i="14" s="1"/>
  <c r="A75" i="9"/>
  <c r="B130" i="14" s="1"/>
  <c r="A80" i="9"/>
  <c r="B175" i="14" s="1"/>
  <c r="A85" i="9"/>
  <c r="B213" i="14" s="1"/>
  <c r="A88" i="9"/>
  <c r="B241" i="14" s="1"/>
  <c r="A91" i="9"/>
  <c r="B268" i="14" s="1"/>
  <c r="A66" i="9"/>
  <c r="B41" i="14" s="1"/>
  <c r="A71" i="9"/>
  <c r="B86" i="14" s="1"/>
  <c r="A76" i="9"/>
  <c r="B131" i="14" s="1"/>
  <c r="A81" i="9"/>
  <c r="B176" i="14" s="1"/>
  <c r="A15" i="8"/>
  <c r="C65" i="8" s="1"/>
  <c r="C80" i="14" s="1"/>
  <c r="I18" i="8"/>
  <c r="F66" i="8" s="1"/>
  <c r="E66" i="8" s="1"/>
  <c r="P18" i="8"/>
  <c r="U17" i="8" s="1"/>
  <c r="A19" i="8"/>
  <c r="P19" i="8"/>
  <c r="U18" i="8" s="1"/>
  <c r="I22" i="8"/>
  <c r="J22" i="8"/>
  <c r="F71" i="8" s="1"/>
  <c r="E71" i="8" s="1"/>
  <c r="R23" i="8"/>
  <c r="P36" i="8" s="1"/>
  <c r="R24" i="8"/>
  <c r="P37" i="8" s="1"/>
  <c r="R25" i="8"/>
  <c r="P38" i="8" s="1"/>
  <c r="I26" i="8"/>
  <c r="J26" i="8"/>
  <c r="K26" i="8"/>
  <c r="F76" i="8" s="1"/>
  <c r="E76" i="8" s="1"/>
  <c r="R26" i="8"/>
  <c r="P39" i="8" s="1"/>
  <c r="R27" i="8"/>
  <c r="P40" i="8" s="1"/>
  <c r="I30" i="8"/>
  <c r="J30" i="8"/>
  <c r="K30" i="8"/>
  <c r="Q30" i="8"/>
  <c r="Q36" i="8" s="1"/>
  <c r="R30" i="8"/>
  <c r="R36" i="8" s="1"/>
  <c r="A31" i="8"/>
  <c r="C83" i="8" s="1"/>
  <c r="C238" i="14" s="1"/>
  <c r="Q31" i="8"/>
  <c r="Q37" i="8" s="1"/>
  <c r="R31" i="8"/>
  <c r="R37" i="8" s="1"/>
  <c r="Q32" i="8"/>
  <c r="Q38" i="8" s="1"/>
  <c r="R32" i="8"/>
  <c r="R38" i="8" s="1"/>
  <c r="Q33" i="8"/>
  <c r="Q39" i="8" s="1"/>
  <c r="R33" i="8"/>
  <c r="R39" i="8" s="1"/>
  <c r="I34" i="8"/>
  <c r="J34" i="8"/>
  <c r="K34" i="8"/>
  <c r="Q34" i="8"/>
  <c r="Q40" i="8" s="1"/>
  <c r="R34" i="8"/>
  <c r="R40" i="8" s="1"/>
  <c r="C84" i="8"/>
  <c r="C263" i="14" s="1"/>
  <c r="J38" i="8"/>
  <c r="K38" i="8"/>
  <c r="A39" i="8"/>
  <c r="K42" i="8"/>
  <c r="A57" i="8"/>
  <c r="B32" i="14" s="1"/>
  <c r="A62" i="8"/>
  <c r="B77" i="14" s="1"/>
  <c r="A67" i="8"/>
  <c r="B122" i="14" s="1"/>
  <c r="A72" i="8"/>
  <c r="B167" i="14" s="1"/>
  <c r="A77" i="8"/>
  <c r="B206" i="14" s="1"/>
  <c r="A58" i="8"/>
  <c r="B33" i="14" s="1"/>
  <c r="A63" i="8"/>
  <c r="B78" i="14" s="1"/>
  <c r="A68" i="8"/>
  <c r="B123" i="14" s="1"/>
  <c r="A73" i="8"/>
  <c r="B168" i="14" s="1"/>
  <c r="A78" i="8"/>
  <c r="B207" i="14" s="1"/>
  <c r="A81" i="8"/>
  <c r="B236" i="14" s="1"/>
  <c r="A84" i="8"/>
  <c r="B263" i="14" s="1"/>
  <c r="A59" i="8"/>
  <c r="B34" i="14" s="1"/>
  <c r="A64" i="8"/>
  <c r="B79" i="14" s="1"/>
  <c r="A69" i="8"/>
  <c r="B124" i="14" s="1"/>
  <c r="A74" i="8"/>
  <c r="B169" i="14" s="1"/>
  <c r="A79" i="8"/>
  <c r="B208" i="14" s="1"/>
  <c r="A82" i="8"/>
  <c r="B237" i="14" s="1"/>
  <c r="A85" i="8"/>
  <c r="B264" i="14" s="1"/>
  <c r="A60" i="8"/>
  <c r="B35" i="14" s="1"/>
  <c r="A65" i="8"/>
  <c r="B80" i="14" s="1"/>
  <c r="A70" i="8"/>
  <c r="B125" i="14" s="1"/>
  <c r="A75" i="8"/>
  <c r="B170" i="14" s="1"/>
  <c r="A80" i="8"/>
  <c r="B209" i="14" s="1"/>
  <c r="A83" i="8"/>
  <c r="B238" i="14" s="1"/>
  <c r="A86" i="8"/>
  <c r="B265" i="14" s="1"/>
  <c r="A61" i="8"/>
  <c r="B36" i="14" s="1"/>
  <c r="A66" i="8"/>
  <c r="B81" i="14" s="1"/>
  <c r="A71" i="8"/>
  <c r="B126" i="14" s="1"/>
  <c r="A76" i="8"/>
  <c r="B171" i="14" s="1"/>
  <c r="A11" i="7"/>
  <c r="C61" i="7" s="1"/>
  <c r="C31" i="14" s="1"/>
  <c r="I18" i="7"/>
  <c r="F66" i="7" s="1"/>
  <c r="E66" i="7" s="1"/>
  <c r="P18" i="7"/>
  <c r="U17" i="7" s="1"/>
  <c r="P19" i="7"/>
  <c r="U18" i="7" s="1"/>
  <c r="I22" i="7"/>
  <c r="J22" i="7"/>
  <c r="F71" i="7" s="1"/>
  <c r="E71" i="7" s="1"/>
  <c r="R23" i="7"/>
  <c r="P36" i="7" s="1"/>
  <c r="R24" i="7"/>
  <c r="P37" i="7" s="1"/>
  <c r="R25" i="7"/>
  <c r="P38" i="7" s="1"/>
  <c r="I26" i="7"/>
  <c r="J26" i="7"/>
  <c r="K26" i="7"/>
  <c r="F76" i="7" s="1"/>
  <c r="E76" i="7" s="1"/>
  <c r="R26" i="7"/>
  <c r="P39" i="7" s="1"/>
  <c r="R27" i="7"/>
  <c r="P40" i="7" s="1"/>
  <c r="I30" i="7"/>
  <c r="J30" i="7"/>
  <c r="K30" i="7"/>
  <c r="Q30" i="7"/>
  <c r="Q36" i="7" s="1"/>
  <c r="R30" i="7"/>
  <c r="R36" i="7" s="1"/>
  <c r="A31" i="7"/>
  <c r="C81" i="7" s="1"/>
  <c r="C233" i="14" s="1"/>
  <c r="Q31" i="7"/>
  <c r="Q37" i="7" s="1"/>
  <c r="R31" i="7"/>
  <c r="R37" i="7" s="1"/>
  <c r="Q32" i="7"/>
  <c r="Q38" i="7" s="1"/>
  <c r="R32" i="7"/>
  <c r="R38" i="7" s="1"/>
  <c r="Q33" i="7"/>
  <c r="Q39" i="7" s="1"/>
  <c r="R33" i="7"/>
  <c r="R39" i="7" s="1"/>
  <c r="I34" i="7"/>
  <c r="J34" i="7"/>
  <c r="K34" i="7"/>
  <c r="Q34" i="7"/>
  <c r="Q40" i="7" s="1"/>
  <c r="R34" i="7"/>
  <c r="J38" i="7"/>
  <c r="K38" i="7"/>
  <c r="A39" i="7"/>
  <c r="R40" i="7"/>
  <c r="K42" i="7"/>
  <c r="A57" i="7"/>
  <c r="B27" i="14" s="1"/>
  <c r="A62" i="7"/>
  <c r="B72" i="14" s="1"/>
  <c r="A67" i="7"/>
  <c r="B117" i="14" s="1"/>
  <c r="A72" i="7"/>
  <c r="B162" i="14" s="1"/>
  <c r="A77" i="7"/>
  <c r="B202" i="14" s="1"/>
  <c r="A58" i="7"/>
  <c r="B28" i="14" s="1"/>
  <c r="A63" i="7"/>
  <c r="B73" i="14" s="1"/>
  <c r="A68" i="7"/>
  <c r="B118" i="14" s="1"/>
  <c r="A73" i="7"/>
  <c r="B163" i="14" s="1"/>
  <c r="A78" i="7"/>
  <c r="B203" i="14" s="1"/>
  <c r="A81" i="7"/>
  <c r="B233" i="14" s="1"/>
  <c r="A84" i="7"/>
  <c r="B260" i="14" s="1"/>
  <c r="A59" i="7"/>
  <c r="B29" i="14" s="1"/>
  <c r="A64" i="7"/>
  <c r="B74" i="14" s="1"/>
  <c r="A69" i="7"/>
  <c r="B119" i="14" s="1"/>
  <c r="A74" i="7"/>
  <c r="B164" i="14" s="1"/>
  <c r="A79" i="7"/>
  <c r="B204" i="14" s="1"/>
  <c r="A82" i="7"/>
  <c r="B234" i="14" s="1"/>
  <c r="A85" i="7"/>
  <c r="B261" i="14" s="1"/>
  <c r="A60" i="7"/>
  <c r="B30" i="14" s="1"/>
  <c r="A65" i="7"/>
  <c r="B75" i="14" s="1"/>
  <c r="A70" i="7"/>
  <c r="B120" i="14" s="1"/>
  <c r="A75" i="7"/>
  <c r="B165" i="14" s="1"/>
  <c r="A80" i="7"/>
  <c r="B205" i="14" s="1"/>
  <c r="A83" i="7"/>
  <c r="B235" i="14" s="1"/>
  <c r="A86" i="7"/>
  <c r="B262" i="14" s="1"/>
  <c r="A61" i="7"/>
  <c r="B31" i="14" s="1"/>
  <c r="A66" i="7"/>
  <c r="B76" i="14" s="1"/>
  <c r="A71" i="7"/>
  <c r="B121" i="14" s="1"/>
  <c r="A76" i="7"/>
  <c r="B166" i="14" s="1"/>
  <c r="A15" i="6"/>
  <c r="C66" i="6" s="1"/>
  <c r="C71" i="14" s="1"/>
  <c r="I18" i="6"/>
  <c r="F66" i="6" s="1"/>
  <c r="E66" i="6" s="1"/>
  <c r="P18" i="6"/>
  <c r="U17" i="6" s="1"/>
  <c r="A19" i="6"/>
  <c r="C71" i="6" s="1"/>
  <c r="C116" i="14" s="1"/>
  <c r="P19" i="6"/>
  <c r="U18" i="6" s="1"/>
  <c r="I22" i="6"/>
  <c r="J22" i="6"/>
  <c r="F71" i="6" s="1"/>
  <c r="E71" i="6" s="1"/>
  <c r="E116" i="14" s="1"/>
  <c r="A23" i="6"/>
  <c r="C75" i="6" s="1"/>
  <c r="C160" i="14" s="1"/>
  <c r="R23" i="6"/>
  <c r="P36" i="6" s="1"/>
  <c r="R24" i="6"/>
  <c r="P37" i="6" s="1"/>
  <c r="R25" i="6"/>
  <c r="P38" i="6" s="1"/>
  <c r="I26" i="6"/>
  <c r="J26" i="6"/>
  <c r="K26" i="6"/>
  <c r="F76" i="6" s="1"/>
  <c r="E76" i="6" s="1"/>
  <c r="R26" i="6"/>
  <c r="P39" i="6" s="1"/>
  <c r="R27" i="6"/>
  <c r="P40" i="6" s="1"/>
  <c r="I30" i="6"/>
  <c r="J30" i="6"/>
  <c r="K30" i="6"/>
  <c r="Q30" i="6"/>
  <c r="Q36" i="6" s="1"/>
  <c r="R30" i="6"/>
  <c r="R36" i="6" s="1"/>
  <c r="Q31" i="6"/>
  <c r="Q37" i="6" s="1"/>
  <c r="R31" i="6"/>
  <c r="R37" i="6" s="1"/>
  <c r="Q32" i="6"/>
  <c r="Q38" i="6" s="1"/>
  <c r="R32" i="6"/>
  <c r="R38" i="6" s="1"/>
  <c r="Q33" i="6"/>
  <c r="Q39" i="6" s="1"/>
  <c r="R33" i="6"/>
  <c r="R39" i="6" s="1"/>
  <c r="I34" i="6"/>
  <c r="J34" i="6"/>
  <c r="K34" i="6"/>
  <c r="Q34" i="6"/>
  <c r="Q40" i="6" s="1"/>
  <c r="R34" i="6"/>
  <c r="R40" i="6" s="1"/>
  <c r="J38" i="6"/>
  <c r="K38" i="6"/>
  <c r="A39" i="6"/>
  <c r="K42" i="6"/>
  <c r="A57" i="6"/>
  <c r="B22" i="14" s="1"/>
  <c r="A62" i="6"/>
  <c r="B67" i="14" s="1"/>
  <c r="A67" i="6"/>
  <c r="B112" i="14" s="1"/>
  <c r="A72" i="6"/>
  <c r="B157" i="14" s="1"/>
  <c r="A77" i="6"/>
  <c r="B198" i="14" s="1"/>
  <c r="A58" i="6"/>
  <c r="B23" i="14" s="1"/>
  <c r="A63" i="6"/>
  <c r="B68" i="14" s="1"/>
  <c r="A68" i="6"/>
  <c r="B113" i="14" s="1"/>
  <c r="A73" i="6"/>
  <c r="B158" i="14" s="1"/>
  <c r="A78" i="6"/>
  <c r="B199" i="14" s="1"/>
  <c r="A81" i="6"/>
  <c r="B230" i="14" s="1"/>
  <c r="A84" i="6"/>
  <c r="B257" i="14" s="1"/>
  <c r="A59" i="6"/>
  <c r="B24" i="14" s="1"/>
  <c r="A64" i="6"/>
  <c r="B69" i="14" s="1"/>
  <c r="A69" i="6"/>
  <c r="B114" i="14" s="1"/>
  <c r="A74" i="6"/>
  <c r="B159" i="14" s="1"/>
  <c r="A79" i="6"/>
  <c r="B200" i="14" s="1"/>
  <c r="A82" i="6"/>
  <c r="B231" i="14" s="1"/>
  <c r="A85" i="6"/>
  <c r="B258" i="14" s="1"/>
  <c r="A60" i="6"/>
  <c r="B25" i="14" s="1"/>
  <c r="A65" i="6"/>
  <c r="B70" i="14" s="1"/>
  <c r="A70" i="6"/>
  <c r="B115" i="14" s="1"/>
  <c r="A75" i="6"/>
  <c r="B160" i="14" s="1"/>
  <c r="A80" i="6"/>
  <c r="B201" i="14" s="1"/>
  <c r="A83" i="6"/>
  <c r="B232" i="14" s="1"/>
  <c r="A86" i="6"/>
  <c r="B259" i="14" s="1"/>
  <c r="A61" i="6"/>
  <c r="B26" i="14" s="1"/>
  <c r="A66" i="6"/>
  <c r="B71" i="14" s="1"/>
  <c r="A71" i="6"/>
  <c r="B116" i="14" s="1"/>
  <c r="A76" i="6"/>
  <c r="B161" i="14" s="1"/>
  <c r="A15" i="5"/>
  <c r="C62" i="5" s="1"/>
  <c r="C62" i="14" s="1"/>
  <c r="I18" i="5"/>
  <c r="F66" i="5" s="1"/>
  <c r="E66" i="5" s="1"/>
  <c r="E66" i="14" s="1"/>
  <c r="P18" i="5"/>
  <c r="U17" i="5" s="1"/>
  <c r="P19" i="5"/>
  <c r="U18" i="5" s="1"/>
  <c r="I22" i="5"/>
  <c r="J22" i="5"/>
  <c r="F71" i="5" s="1"/>
  <c r="E71" i="5" s="1"/>
  <c r="A23" i="5"/>
  <c r="C74" i="5" s="1"/>
  <c r="C154" i="14" s="1"/>
  <c r="R23" i="5"/>
  <c r="P36" i="5" s="1"/>
  <c r="R24" i="5"/>
  <c r="P37" i="5" s="1"/>
  <c r="R25" i="5"/>
  <c r="P38" i="5" s="1"/>
  <c r="I26" i="5"/>
  <c r="J26" i="5"/>
  <c r="K26" i="5"/>
  <c r="R26" i="5"/>
  <c r="P39" i="5" s="1"/>
  <c r="R27" i="5"/>
  <c r="P40" i="5" s="1"/>
  <c r="I30" i="5"/>
  <c r="J30" i="5"/>
  <c r="K30" i="5"/>
  <c r="Q30" i="5"/>
  <c r="Q36" i="5" s="1"/>
  <c r="R30" i="5"/>
  <c r="R36" i="5" s="1"/>
  <c r="Q31" i="5"/>
  <c r="Q37" i="5" s="1"/>
  <c r="R31" i="5"/>
  <c r="R37" i="5" s="1"/>
  <c r="Q32" i="5"/>
  <c r="Q38" i="5" s="1"/>
  <c r="R32" i="5"/>
  <c r="R38" i="5" s="1"/>
  <c r="Q33" i="5"/>
  <c r="Q39" i="5" s="1"/>
  <c r="R33" i="5"/>
  <c r="R39" i="5" s="1"/>
  <c r="I34" i="5"/>
  <c r="J34" i="5"/>
  <c r="K34" i="5"/>
  <c r="Q34" i="5"/>
  <c r="Q40" i="5" s="1"/>
  <c r="R34" i="5"/>
  <c r="R40" i="5" s="1"/>
  <c r="A35" i="5"/>
  <c r="C86" i="5" s="1"/>
  <c r="C256" i="14" s="1"/>
  <c r="J38" i="5"/>
  <c r="K38" i="5"/>
  <c r="K42" i="5"/>
  <c r="C49" i="5"/>
  <c r="C50" i="5" s="1"/>
  <c r="A57" i="5"/>
  <c r="B17" i="14" s="1"/>
  <c r="A62" i="5"/>
  <c r="B62" i="14" s="1"/>
  <c r="A67" i="5"/>
  <c r="B107" i="14" s="1"/>
  <c r="A72" i="5"/>
  <c r="B152" i="14" s="1"/>
  <c r="A77" i="5"/>
  <c r="B194" i="14" s="1"/>
  <c r="A58" i="5"/>
  <c r="B18" i="14" s="1"/>
  <c r="A63" i="5"/>
  <c r="B63" i="14" s="1"/>
  <c r="A68" i="5"/>
  <c r="B108" i="14" s="1"/>
  <c r="A73" i="5"/>
  <c r="B153" i="14" s="1"/>
  <c r="A78" i="5"/>
  <c r="B195" i="14" s="1"/>
  <c r="A81" i="5"/>
  <c r="B227" i="14" s="1"/>
  <c r="A84" i="5"/>
  <c r="B254" i="14" s="1"/>
  <c r="A59" i="5"/>
  <c r="B19" i="14" s="1"/>
  <c r="A64" i="5"/>
  <c r="B64" i="14" s="1"/>
  <c r="A69" i="5"/>
  <c r="B109" i="14" s="1"/>
  <c r="A74" i="5"/>
  <c r="B154" i="14" s="1"/>
  <c r="A79" i="5"/>
  <c r="B196" i="14" s="1"/>
  <c r="A82" i="5"/>
  <c r="B228" i="14" s="1"/>
  <c r="A85" i="5"/>
  <c r="B255" i="14" s="1"/>
  <c r="A60" i="5"/>
  <c r="B20" i="14" s="1"/>
  <c r="A65" i="5"/>
  <c r="B65" i="14" s="1"/>
  <c r="A70" i="5"/>
  <c r="B110" i="14" s="1"/>
  <c r="A75" i="5"/>
  <c r="B155" i="14" s="1"/>
  <c r="A80" i="5"/>
  <c r="B197" i="14" s="1"/>
  <c r="A83" i="5"/>
  <c r="B229" i="14" s="1"/>
  <c r="A86" i="5"/>
  <c r="B256" i="14" s="1"/>
  <c r="A61" i="5"/>
  <c r="B21" i="14" s="1"/>
  <c r="A66" i="5"/>
  <c r="B66" i="14" s="1"/>
  <c r="A71" i="5"/>
  <c r="B111" i="14" s="1"/>
  <c r="A76" i="5"/>
  <c r="B156" i="14" s="1"/>
  <c r="A15" i="4"/>
  <c r="C63" i="4" s="1"/>
  <c r="C58" i="14" s="1"/>
  <c r="I18" i="4"/>
  <c r="F66" i="4" s="1"/>
  <c r="E66" i="4" s="1"/>
  <c r="P18" i="4"/>
  <c r="U17" i="4" s="1"/>
  <c r="A19" i="4"/>
  <c r="C69" i="4" s="1"/>
  <c r="C104" i="14" s="1"/>
  <c r="P19" i="4"/>
  <c r="U18" i="4" s="1"/>
  <c r="I22" i="4"/>
  <c r="J22" i="4"/>
  <c r="F71" i="4" s="1"/>
  <c r="E71" i="4" s="1"/>
  <c r="A23" i="4"/>
  <c r="C74" i="4" s="1"/>
  <c r="C149" i="14" s="1"/>
  <c r="R23" i="4"/>
  <c r="P36" i="4" s="1"/>
  <c r="R24" i="4"/>
  <c r="P37" i="4" s="1"/>
  <c r="R25" i="4"/>
  <c r="P38" i="4" s="1"/>
  <c r="I26" i="4"/>
  <c r="J26" i="4"/>
  <c r="K26" i="4"/>
  <c r="F76" i="4" s="1"/>
  <c r="E76" i="4" s="1"/>
  <c r="R26" i="4"/>
  <c r="P39" i="4" s="1"/>
  <c r="R27" i="4"/>
  <c r="P40" i="4" s="1"/>
  <c r="I30" i="4"/>
  <c r="J30" i="4"/>
  <c r="K30" i="4"/>
  <c r="Q30" i="4"/>
  <c r="Q36" i="4" s="1"/>
  <c r="R30" i="4"/>
  <c r="R36" i="4" s="1"/>
  <c r="Q31" i="4"/>
  <c r="Q37" i="4" s="1"/>
  <c r="R31" i="4"/>
  <c r="R37" i="4" s="1"/>
  <c r="Q32" i="4"/>
  <c r="Q38" i="4" s="1"/>
  <c r="R32" i="4"/>
  <c r="R38" i="4" s="1"/>
  <c r="Q33" i="4"/>
  <c r="Q39" i="4" s="1"/>
  <c r="R33" i="4"/>
  <c r="R39" i="4" s="1"/>
  <c r="I34" i="4"/>
  <c r="J34" i="4"/>
  <c r="K34" i="4"/>
  <c r="Q34" i="4"/>
  <c r="Q40" i="4" s="1"/>
  <c r="R34" i="4"/>
  <c r="R40" i="4" s="1"/>
  <c r="J38" i="4"/>
  <c r="K38" i="4"/>
  <c r="K42" i="4"/>
  <c r="A57" i="4"/>
  <c r="B12" i="14" s="1"/>
  <c r="A62" i="4"/>
  <c r="B57" i="14" s="1"/>
  <c r="A67" i="4"/>
  <c r="B102" i="14" s="1"/>
  <c r="A72" i="4"/>
  <c r="B147" i="14" s="1"/>
  <c r="A77" i="4"/>
  <c r="B190" i="14" s="1"/>
  <c r="A58" i="4"/>
  <c r="B13" i="14" s="1"/>
  <c r="A63" i="4"/>
  <c r="B58" i="14" s="1"/>
  <c r="A68" i="4"/>
  <c r="B103" i="14" s="1"/>
  <c r="A73" i="4"/>
  <c r="B148" i="14" s="1"/>
  <c r="A78" i="4"/>
  <c r="B191" i="14" s="1"/>
  <c r="A81" i="4"/>
  <c r="B224" i="14" s="1"/>
  <c r="A84" i="4"/>
  <c r="B251" i="14" s="1"/>
  <c r="A59" i="4"/>
  <c r="B14" i="14" s="1"/>
  <c r="A64" i="4"/>
  <c r="B59" i="14" s="1"/>
  <c r="A69" i="4"/>
  <c r="B104" i="14" s="1"/>
  <c r="A74" i="4"/>
  <c r="B149" i="14" s="1"/>
  <c r="A79" i="4"/>
  <c r="B192" i="14" s="1"/>
  <c r="A82" i="4"/>
  <c r="B225" i="14" s="1"/>
  <c r="A85" i="4"/>
  <c r="B252" i="14" s="1"/>
  <c r="A60" i="4"/>
  <c r="B15" i="14" s="1"/>
  <c r="A65" i="4"/>
  <c r="B60" i="14" s="1"/>
  <c r="A70" i="4"/>
  <c r="B105" i="14" s="1"/>
  <c r="A75" i="4"/>
  <c r="B150" i="14" s="1"/>
  <c r="A80" i="4"/>
  <c r="B193" i="14" s="1"/>
  <c r="A83" i="4"/>
  <c r="B226" i="14" s="1"/>
  <c r="A86" i="4"/>
  <c r="B253" i="14" s="1"/>
  <c r="A61" i="4"/>
  <c r="B16" i="14" s="1"/>
  <c r="A66" i="4"/>
  <c r="B61" i="14" s="1"/>
  <c r="A71" i="4"/>
  <c r="B106" i="14" s="1"/>
  <c r="A76" i="4"/>
  <c r="B151" i="14" s="1"/>
  <c r="A15" i="3"/>
  <c r="C66" i="3" s="1"/>
  <c r="C56" i="14" s="1"/>
  <c r="I18" i="3"/>
  <c r="D14" i="15" s="1"/>
  <c r="P18" i="3"/>
  <c r="U17" i="3" s="1"/>
  <c r="A19" i="3"/>
  <c r="C67" i="3" s="1"/>
  <c r="C97" i="14" s="1"/>
  <c r="P19" i="3"/>
  <c r="U18" i="3" s="1"/>
  <c r="I22" i="3"/>
  <c r="J22" i="3"/>
  <c r="F71" i="3" s="1"/>
  <c r="E71" i="3" s="1"/>
  <c r="A23" i="3"/>
  <c r="C72" i="3" s="1"/>
  <c r="C142" i="14" s="1"/>
  <c r="R23" i="3"/>
  <c r="P36" i="3" s="1"/>
  <c r="R24" i="3"/>
  <c r="P37" i="3" s="1"/>
  <c r="R25" i="3"/>
  <c r="P38" i="3" s="1"/>
  <c r="I26" i="3"/>
  <c r="J26" i="3"/>
  <c r="K26" i="3"/>
  <c r="F76" i="3" s="1"/>
  <c r="E76" i="3" s="1"/>
  <c r="R26" i="3"/>
  <c r="P39" i="3" s="1"/>
  <c r="A27" i="3"/>
  <c r="C77" i="3" s="1"/>
  <c r="C186" i="14" s="1"/>
  <c r="R27" i="3"/>
  <c r="P40" i="3" s="1"/>
  <c r="I30" i="3"/>
  <c r="J30" i="3"/>
  <c r="K30" i="3"/>
  <c r="Q30" i="3"/>
  <c r="Q36" i="3" s="1"/>
  <c r="R30" i="3"/>
  <c r="R36" i="3" s="1"/>
  <c r="A31" i="3"/>
  <c r="Q31" i="3"/>
  <c r="Q37" i="3" s="1"/>
  <c r="R31" i="3"/>
  <c r="R37" i="3" s="1"/>
  <c r="Q32" i="3"/>
  <c r="Q38" i="3" s="1"/>
  <c r="R32" i="3"/>
  <c r="R38" i="3" s="1"/>
  <c r="Q33" i="3"/>
  <c r="Q39" i="3" s="1"/>
  <c r="R33" i="3"/>
  <c r="R39" i="3" s="1"/>
  <c r="I34" i="3"/>
  <c r="J34" i="3"/>
  <c r="K34" i="3"/>
  <c r="Q34" i="3"/>
  <c r="Q40" i="3" s="1"/>
  <c r="R34" i="3"/>
  <c r="R40" i="3" s="1"/>
  <c r="J38" i="3"/>
  <c r="K38" i="3"/>
  <c r="A39" i="3"/>
  <c r="K42" i="3"/>
  <c r="A57" i="3"/>
  <c r="B7" i="14" s="1"/>
  <c r="A62" i="3"/>
  <c r="B52" i="14" s="1"/>
  <c r="A67" i="3"/>
  <c r="B97" i="14" s="1"/>
  <c r="A72" i="3"/>
  <c r="B142" i="14" s="1"/>
  <c r="A77" i="3"/>
  <c r="B186" i="14" s="1"/>
  <c r="A58" i="3"/>
  <c r="B8" i="14" s="1"/>
  <c r="A63" i="3"/>
  <c r="B53" i="14" s="1"/>
  <c r="A68" i="3"/>
  <c r="B98" i="14" s="1"/>
  <c r="A73" i="3"/>
  <c r="B143" i="14" s="1"/>
  <c r="A78" i="3"/>
  <c r="B187" i="14" s="1"/>
  <c r="A81" i="3"/>
  <c r="B221" i="14" s="1"/>
  <c r="A84" i="3"/>
  <c r="B248" i="14" s="1"/>
  <c r="A59" i="3"/>
  <c r="B9" i="14" s="1"/>
  <c r="A64" i="3"/>
  <c r="B54" i="14" s="1"/>
  <c r="A69" i="3"/>
  <c r="B99" i="14" s="1"/>
  <c r="A74" i="3"/>
  <c r="B144" i="14" s="1"/>
  <c r="A79" i="3"/>
  <c r="B188" i="14" s="1"/>
  <c r="A82" i="3"/>
  <c r="B222" i="14" s="1"/>
  <c r="A85" i="3"/>
  <c r="B249" i="14" s="1"/>
  <c r="A60" i="3"/>
  <c r="B10" i="14" s="1"/>
  <c r="A65" i="3"/>
  <c r="B55" i="14" s="1"/>
  <c r="A70" i="3"/>
  <c r="B100" i="14" s="1"/>
  <c r="A75" i="3"/>
  <c r="B145" i="14" s="1"/>
  <c r="A80" i="3"/>
  <c r="B189" i="14" s="1"/>
  <c r="A83" i="3"/>
  <c r="B223" i="14" s="1"/>
  <c r="A86" i="3"/>
  <c r="B250" i="14" s="1"/>
  <c r="A61" i="3"/>
  <c r="B11" i="14" s="1"/>
  <c r="A66" i="3"/>
  <c r="B56" i="14" s="1"/>
  <c r="A71" i="3"/>
  <c r="B101" i="14" s="1"/>
  <c r="A76" i="3"/>
  <c r="B146" i="14" s="1"/>
  <c r="A15" i="2"/>
  <c r="C57" i="2" s="1"/>
  <c r="C47" i="14" s="1"/>
  <c r="I18" i="2"/>
  <c r="P18" i="2"/>
  <c r="U17" i="2" s="1"/>
  <c r="A19" i="2"/>
  <c r="C64" i="2" s="1"/>
  <c r="C94" i="14" s="1"/>
  <c r="P19" i="2"/>
  <c r="U18" i="2" s="1"/>
  <c r="I22" i="2"/>
  <c r="A23" i="2"/>
  <c r="C71" i="2" s="1"/>
  <c r="C141" i="14" s="1"/>
  <c r="R23" i="2"/>
  <c r="P36" i="2" s="1"/>
  <c r="R24" i="2"/>
  <c r="P37" i="2" s="1"/>
  <c r="R25" i="2"/>
  <c r="P38" i="2" s="1"/>
  <c r="I26" i="2"/>
  <c r="J26" i="2"/>
  <c r="K26" i="2"/>
  <c r="F71" i="2" s="1"/>
  <c r="E71" i="2" s="1"/>
  <c r="R26" i="2"/>
  <c r="P39" i="2" s="1"/>
  <c r="A27" i="2"/>
  <c r="C72" i="2" s="1"/>
  <c r="C182" i="14" s="1"/>
  <c r="R27" i="2"/>
  <c r="P40" i="2" s="1"/>
  <c r="I30" i="2"/>
  <c r="J30" i="2"/>
  <c r="K30" i="2"/>
  <c r="Q30" i="2"/>
  <c r="Q36" i="2" s="1"/>
  <c r="R30" i="2"/>
  <c r="R36" i="2" s="1"/>
  <c r="A31" i="2"/>
  <c r="C77" i="2" s="1"/>
  <c r="C219" i="14" s="1"/>
  <c r="Q31" i="2"/>
  <c r="Q37" i="2" s="1"/>
  <c r="R31" i="2"/>
  <c r="R37" i="2" s="1"/>
  <c r="Q32" i="2"/>
  <c r="Q38" i="2" s="1"/>
  <c r="R32" i="2"/>
  <c r="R38" i="2" s="1"/>
  <c r="Q33" i="2"/>
  <c r="Q39" i="2" s="1"/>
  <c r="R33" i="2"/>
  <c r="R39" i="2" s="1"/>
  <c r="I34" i="2"/>
  <c r="J34" i="2"/>
  <c r="K34" i="2"/>
  <c r="Q34" i="2"/>
  <c r="Q40" i="2" s="1"/>
  <c r="R34" i="2"/>
  <c r="R40" i="2" s="1"/>
  <c r="A35" i="2"/>
  <c r="C81" i="2" s="1"/>
  <c r="C247" i="14" s="1"/>
  <c r="J38" i="2"/>
  <c r="K38" i="2"/>
  <c r="A39" i="2"/>
  <c r="K42" i="2"/>
  <c r="A52" i="2"/>
  <c r="B2" i="14" s="1"/>
  <c r="A57" i="2"/>
  <c r="B47" i="14" s="1"/>
  <c r="A62" i="2"/>
  <c r="B92" i="14" s="1"/>
  <c r="A67" i="2"/>
  <c r="B137" i="14" s="1"/>
  <c r="A72" i="2"/>
  <c r="B182" i="14" s="1"/>
  <c r="A53" i="2"/>
  <c r="B3" i="14" s="1"/>
  <c r="A58" i="2"/>
  <c r="B48" i="14" s="1"/>
  <c r="A63" i="2"/>
  <c r="B93" i="14" s="1"/>
  <c r="A68" i="2"/>
  <c r="B138" i="14" s="1"/>
  <c r="A73" i="2"/>
  <c r="B183" i="14" s="1"/>
  <c r="A76" i="2"/>
  <c r="B218" i="14" s="1"/>
  <c r="A79" i="2"/>
  <c r="B245" i="14" s="1"/>
  <c r="A55" i="2"/>
  <c r="B5" i="14" s="1"/>
  <c r="A59" i="2"/>
  <c r="B49" i="14" s="1"/>
  <c r="A64" i="2"/>
  <c r="B94" i="14" s="1"/>
  <c r="A69" i="2"/>
  <c r="B139" i="14" s="1"/>
  <c r="A74" i="2"/>
  <c r="B184" i="14" s="1"/>
  <c r="A77" i="2"/>
  <c r="B219" i="14" s="1"/>
  <c r="A80" i="2"/>
  <c r="B246" i="14" s="1"/>
  <c r="A56" i="2"/>
  <c r="B6" i="14" s="1"/>
  <c r="A60" i="2"/>
  <c r="B50" i="14" s="1"/>
  <c r="A65" i="2"/>
  <c r="B95" i="14" s="1"/>
  <c r="A70" i="2"/>
  <c r="B140" i="14" s="1"/>
  <c r="A75" i="2"/>
  <c r="B185" i="14" s="1"/>
  <c r="A78" i="2"/>
  <c r="B220" i="14" s="1"/>
  <c r="A81" i="2"/>
  <c r="B247" i="14" s="1"/>
  <c r="A54" i="2"/>
  <c r="B4" i="14" s="1"/>
  <c r="A61" i="2"/>
  <c r="B51" i="14" s="1"/>
  <c r="A66" i="2"/>
  <c r="B96" i="14" s="1"/>
  <c r="A71" i="2"/>
  <c r="B141" i="14" s="1"/>
  <c r="C69" i="6"/>
  <c r="C114" i="14" s="1"/>
  <c r="C70" i="6"/>
  <c r="C115" i="14" s="1"/>
  <c r="C74" i="10"/>
  <c r="C179" i="14" s="1"/>
  <c r="C68" i="10"/>
  <c r="C133" i="14" s="1"/>
  <c r="P17" i="5"/>
  <c r="U16" i="5" s="1"/>
  <c r="G68" i="5"/>
  <c r="F75" i="4"/>
  <c r="H18" i="4"/>
  <c r="H26" i="4"/>
  <c r="G69" i="4"/>
  <c r="H14" i="4"/>
  <c r="F59" i="4" s="1"/>
  <c r="E59" i="4" s="1"/>
  <c r="F74" i="7"/>
  <c r="G69" i="7"/>
  <c r="F75" i="7"/>
  <c r="H30" i="7"/>
  <c r="I61" i="7"/>
  <c r="Q23" i="7"/>
  <c r="O36" i="7" s="1"/>
  <c r="H63" i="7"/>
  <c r="H18" i="7"/>
  <c r="H26" i="9"/>
  <c r="I66" i="9"/>
  <c r="G62" i="9"/>
  <c r="F67" i="9"/>
  <c r="P17" i="7"/>
  <c r="U16" i="7" s="1"/>
  <c r="Q24" i="4"/>
  <c r="O37" i="4" s="1"/>
  <c r="Q27" i="4"/>
  <c r="O40" i="4" s="1"/>
  <c r="P17" i="4"/>
  <c r="U16" i="4" s="1"/>
  <c r="P17" i="2"/>
  <c r="U16" i="2" s="1"/>
  <c r="Q24" i="2"/>
  <c r="O37" i="2" s="1"/>
  <c r="H30" i="2"/>
  <c r="I63" i="9"/>
  <c r="F78" i="9"/>
  <c r="I60" i="7"/>
  <c r="F73" i="7"/>
  <c r="F73" i="4"/>
  <c r="H69" i="9"/>
  <c r="H64" i="7"/>
  <c r="H65" i="7"/>
  <c r="G70" i="4"/>
  <c r="H64" i="4"/>
  <c r="H65" i="4"/>
  <c r="G70" i="5"/>
  <c r="Q27" i="2"/>
  <c r="O40" i="2" s="1"/>
  <c r="Q23" i="5"/>
  <c r="O36" i="5" s="1"/>
  <c r="H22" i="2"/>
  <c r="G68" i="7"/>
  <c r="H63" i="4"/>
  <c r="G68" i="4"/>
  <c r="H18" i="2"/>
  <c r="F62" i="4"/>
  <c r="F62" i="7"/>
  <c r="H70" i="9"/>
  <c r="F80" i="9"/>
  <c r="I65" i="9"/>
  <c r="Q23" i="4"/>
  <c r="O36" i="4" s="1"/>
  <c r="Q27" i="7"/>
  <c r="O40" i="7" s="1"/>
  <c r="G70" i="7"/>
  <c r="I58" i="7"/>
  <c r="H30" i="4"/>
  <c r="Q25" i="2"/>
  <c r="O38" i="2" s="1"/>
  <c r="H68" i="9"/>
  <c r="G57" i="7"/>
  <c r="H18" i="9"/>
  <c r="H22" i="7"/>
  <c r="H26" i="7"/>
  <c r="Q25" i="4"/>
  <c r="O38" i="4" s="1"/>
  <c r="H14" i="5"/>
  <c r="F59" i="5" s="1"/>
  <c r="E59" i="5" s="1"/>
  <c r="H26" i="3"/>
  <c r="H26" i="2"/>
  <c r="Q26" i="7"/>
  <c r="O39" i="7" s="1"/>
  <c r="P17" i="6"/>
  <c r="U16" i="6" s="1"/>
  <c r="Q27" i="6"/>
  <c r="O40" i="6" s="1"/>
  <c r="H14" i="6"/>
  <c r="F59" i="6" s="1"/>
  <c r="E59" i="6" s="1"/>
  <c r="Q24" i="7"/>
  <c r="O37" i="7" s="1"/>
  <c r="Q25" i="7"/>
  <c r="O38" i="7" s="1"/>
  <c r="H14" i="7"/>
  <c r="F59" i="7" s="1"/>
  <c r="E59" i="7" s="1"/>
  <c r="Q27" i="10"/>
  <c r="O40" i="10" s="1"/>
  <c r="P17" i="10"/>
  <c r="U16" i="10" s="1"/>
  <c r="H30" i="10"/>
  <c r="H14" i="9"/>
  <c r="F64" i="9" s="1"/>
  <c r="E64" i="9" s="1"/>
  <c r="Q23" i="9"/>
  <c r="O36" i="9" s="1"/>
  <c r="G74" i="9"/>
  <c r="Q26" i="9"/>
  <c r="O39" i="9" s="1"/>
  <c r="H22" i="4"/>
  <c r="F74" i="4"/>
  <c r="Q26" i="4"/>
  <c r="O39" i="4" s="1"/>
  <c r="G69" i="10"/>
  <c r="Q25" i="3"/>
  <c r="O38" i="3" s="1"/>
  <c r="H14" i="8"/>
  <c r="F59" i="8" s="1"/>
  <c r="E59" i="8" s="1"/>
  <c r="I60" i="8"/>
  <c r="Q23" i="8"/>
  <c r="O36" i="8" s="1"/>
  <c r="G57" i="8"/>
  <c r="H18" i="3"/>
  <c r="Q24" i="3"/>
  <c r="O37" i="3" s="1"/>
  <c r="Q26" i="3"/>
  <c r="O39" i="3" s="1"/>
  <c r="Q23" i="3"/>
  <c r="O36" i="3" s="1"/>
  <c r="H14" i="3"/>
  <c r="D13" i="15" s="1"/>
  <c r="F73" i="3"/>
  <c r="F75" i="3"/>
  <c r="I58" i="8"/>
  <c r="I61" i="8"/>
  <c r="H22" i="3"/>
  <c r="P17" i="3"/>
  <c r="U16" i="3" s="1"/>
  <c r="H30" i="3"/>
  <c r="Q27" i="3"/>
  <c r="O40" i="3" s="1"/>
  <c r="Q23" i="2"/>
  <c r="O36" i="2" s="1"/>
  <c r="Q26" i="2"/>
  <c r="O39" i="2" s="1"/>
  <c r="H26" i="8"/>
  <c r="F74" i="8"/>
  <c r="Q26" i="8"/>
  <c r="O39" i="8" s="1"/>
  <c r="H65" i="8"/>
  <c r="H63" i="8"/>
  <c r="F73" i="8"/>
  <c r="F75" i="8"/>
  <c r="Q26" i="10"/>
  <c r="O39" i="10" s="1"/>
  <c r="F74" i="10"/>
  <c r="H26" i="10"/>
  <c r="H63" i="10"/>
  <c r="H65" i="10"/>
  <c r="G73" i="9"/>
  <c r="G75" i="9"/>
  <c r="Q27" i="9"/>
  <c r="O40" i="9" s="1"/>
  <c r="P17" i="9"/>
  <c r="U16" i="9" s="1"/>
  <c r="H30" i="9"/>
  <c r="Q26" i="6"/>
  <c r="O39" i="6" s="1"/>
  <c r="H26" i="6"/>
  <c r="F74" i="6"/>
  <c r="H63" i="6"/>
  <c r="H65" i="6"/>
  <c r="F75" i="6"/>
  <c r="F73" i="6"/>
  <c r="Q24" i="5"/>
  <c r="O37" i="5" s="1"/>
  <c r="H64" i="5"/>
  <c r="F62" i="5"/>
  <c r="H18" i="5"/>
  <c r="Q27" i="5"/>
  <c r="O40" i="5" s="1"/>
  <c r="H30" i="5"/>
  <c r="H22" i="5"/>
  <c r="G69" i="5"/>
  <c r="Q25" i="5"/>
  <c r="O38" i="5" s="1"/>
  <c r="I60" i="5"/>
  <c r="G57" i="5"/>
  <c r="H26" i="5"/>
  <c r="Q26" i="5"/>
  <c r="O39" i="5" s="1"/>
  <c r="F74" i="5"/>
  <c r="H22" i="9"/>
  <c r="Q27" i="8"/>
  <c r="O40" i="8" s="1"/>
  <c r="H30" i="8"/>
  <c r="P17" i="8"/>
  <c r="U16" i="8" s="1"/>
  <c r="G69" i="8"/>
  <c r="Q25" i="8"/>
  <c r="O38" i="8" s="1"/>
  <c r="H22" i="8"/>
  <c r="Q24" i="8"/>
  <c r="O37" i="8" s="1"/>
  <c r="F62" i="8"/>
  <c r="H18" i="8"/>
  <c r="H64" i="8"/>
  <c r="G68" i="8"/>
  <c r="G70" i="8"/>
  <c r="I61" i="10"/>
  <c r="I58" i="10"/>
  <c r="Q25" i="10"/>
  <c r="O38" i="10" s="1"/>
  <c r="G70" i="10"/>
  <c r="H22" i="10"/>
  <c r="G68" i="10"/>
  <c r="H18" i="10"/>
  <c r="H64" i="10"/>
  <c r="Q24" i="10"/>
  <c r="O37" i="10" s="1"/>
  <c r="F62" i="10"/>
  <c r="Q23" i="10"/>
  <c r="O36" i="10" s="1"/>
  <c r="H14" i="10"/>
  <c r="F59" i="10" s="1"/>
  <c r="E59" i="10" s="1"/>
  <c r="G57" i="10"/>
  <c r="I60" i="10"/>
  <c r="F75" i="10"/>
  <c r="F73" i="10"/>
  <c r="F79" i="9"/>
  <c r="Q23" i="6"/>
  <c r="O36" i="6" s="1"/>
  <c r="H22" i="6"/>
  <c r="Q25" i="6"/>
  <c r="O38" i="6" s="1"/>
  <c r="G69" i="6"/>
  <c r="H18" i="6"/>
  <c r="Q24" i="6"/>
  <c r="O37" i="6" s="1"/>
  <c r="H64" i="6"/>
  <c r="F62" i="6"/>
  <c r="G70" i="6"/>
  <c r="G68" i="6"/>
  <c r="H65" i="5"/>
  <c r="H63" i="5"/>
  <c r="F73" i="5"/>
  <c r="F75" i="5"/>
  <c r="I61" i="5"/>
  <c r="I58" i="5"/>
  <c r="Q25" i="9"/>
  <c r="O38" i="9" s="1"/>
  <c r="H30" i="6"/>
  <c r="Q24" i="9"/>
  <c r="O37" i="9" s="1"/>
  <c r="C21" i="14"/>
  <c r="J77" i="4"/>
  <c r="D77" i="4" s="1"/>
  <c r="D190" i="14" s="1"/>
  <c r="I61" i="4"/>
  <c r="I58" i="4"/>
  <c r="I60" i="4"/>
  <c r="G57" i="4"/>
  <c r="G57" i="6"/>
  <c r="I60" i="6"/>
  <c r="I61" i="6"/>
  <c r="I58" i="6"/>
  <c r="C75" i="10"/>
  <c r="C180" i="14" s="1"/>
  <c r="C71" i="8"/>
  <c r="C126" i="14" s="1"/>
  <c r="C68" i="5"/>
  <c r="C108" i="14" s="1"/>
  <c r="C67" i="5"/>
  <c r="C107" i="14" s="1"/>
  <c r="C83" i="10"/>
  <c r="C244" i="14" s="1"/>
  <c r="C73" i="6"/>
  <c r="C158" i="14" s="1"/>
  <c r="C74" i="6"/>
  <c r="C159" i="14" s="1"/>
  <c r="C60" i="5"/>
  <c r="C20" i="14" s="1"/>
  <c r="C80" i="10"/>
  <c r="C217" i="14" s="1"/>
  <c r="C59" i="8"/>
  <c r="C34" i="14" s="1"/>
  <c r="E258" i="14"/>
  <c r="A258" i="14" s="1"/>
  <c r="E67" i="5"/>
  <c r="E107" i="14" s="1"/>
  <c r="A107" i="14" s="1"/>
  <c r="E81" i="3"/>
  <c r="B81" i="3" s="1"/>
  <c r="C85" i="5"/>
  <c r="C255" i="14" s="1"/>
  <c r="E268" i="14"/>
  <c r="A268" i="14" s="1"/>
  <c r="C240" i="14"/>
  <c r="C86" i="8"/>
  <c r="C265" i="14" s="1"/>
  <c r="B77" i="6"/>
  <c r="C58" i="4"/>
  <c r="C13" i="14" s="1"/>
  <c r="B85" i="4"/>
  <c r="C67" i="6"/>
  <c r="C112" i="14" s="1"/>
  <c r="C68" i="6"/>
  <c r="C113" i="14" s="1"/>
  <c r="C62" i="9"/>
  <c r="C37" i="14" s="1"/>
  <c r="C84" i="9"/>
  <c r="C212" i="14" s="1"/>
  <c r="C75" i="9"/>
  <c r="C130" i="14" s="1"/>
  <c r="E264" i="14"/>
  <c r="A264" i="14" s="1"/>
  <c r="B86" i="8"/>
  <c r="C75" i="7"/>
  <c r="C165" i="14" s="1"/>
  <c r="C73" i="7"/>
  <c r="C163" i="14" s="1"/>
  <c r="C74" i="7"/>
  <c r="C164" i="14" s="1"/>
  <c r="C72" i="7"/>
  <c r="C162" i="14" s="1"/>
  <c r="C76" i="7"/>
  <c r="C166" i="14" s="1"/>
  <c r="B84" i="6"/>
  <c r="E254" i="14"/>
  <c r="A254" i="14" s="1"/>
  <c r="B84" i="5"/>
  <c r="C79" i="5"/>
  <c r="C196" i="14" s="1"/>
  <c r="C78" i="5"/>
  <c r="C195" i="14" s="1"/>
  <c r="G20" i="3" l="1"/>
  <c r="E17" i="3"/>
  <c r="G13" i="3"/>
  <c r="G12" i="3"/>
  <c r="F20" i="3"/>
  <c r="G16" i="3"/>
  <c r="F13" i="3"/>
  <c r="F12" i="3"/>
  <c r="F21" i="3"/>
  <c r="F17" i="3"/>
  <c r="E16" i="3"/>
  <c r="D13" i="3"/>
  <c r="D12" i="3"/>
  <c r="F16" i="3"/>
  <c r="E13" i="3"/>
  <c r="G21" i="3"/>
  <c r="E12" i="3"/>
  <c r="G17" i="3"/>
  <c r="G21" i="8"/>
  <c r="G17" i="8"/>
  <c r="F16" i="8"/>
  <c r="E13" i="8"/>
  <c r="E12" i="8"/>
  <c r="F21" i="8"/>
  <c r="F17" i="8"/>
  <c r="E16" i="8"/>
  <c r="D13" i="8"/>
  <c r="D12" i="8"/>
  <c r="G20" i="8"/>
  <c r="G13" i="8"/>
  <c r="F20" i="8"/>
  <c r="G16" i="8"/>
  <c r="F13" i="8"/>
  <c r="F12" i="8"/>
  <c r="E17" i="8"/>
  <c r="G12" i="8"/>
  <c r="G21" i="10"/>
  <c r="G17" i="10"/>
  <c r="F16" i="10"/>
  <c r="E13" i="10"/>
  <c r="E12" i="10"/>
  <c r="F21" i="10"/>
  <c r="F17" i="10"/>
  <c r="E16" i="10"/>
  <c r="D13" i="10"/>
  <c r="D12" i="10"/>
  <c r="G20" i="10"/>
  <c r="G13" i="10"/>
  <c r="F20" i="10"/>
  <c r="G16" i="10"/>
  <c r="F13" i="10"/>
  <c r="F12" i="10"/>
  <c r="E17" i="10"/>
  <c r="G12" i="10"/>
  <c r="G21" i="6"/>
  <c r="G17" i="6"/>
  <c r="F16" i="6"/>
  <c r="E13" i="6"/>
  <c r="E12" i="6"/>
  <c r="F21" i="6"/>
  <c r="F17" i="6"/>
  <c r="E16" i="6"/>
  <c r="D13" i="6"/>
  <c r="D12" i="6"/>
  <c r="F20" i="6"/>
  <c r="G16" i="6"/>
  <c r="F13" i="6"/>
  <c r="F12" i="6"/>
  <c r="G12" i="6"/>
  <c r="G20" i="6"/>
  <c r="E17" i="6"/>
  <c r="G13" i="6"/>
  <c r="G20" i="9"/>
  <c r="E17" i="9"/>
  <c r="G13" i="9"/>
  <c r="G12" i="9"/>
  <c r="F20" i="9"/>
  <c r="G16" i="9"/>
  <c r="F13" i="9"/>
  <c r="F12" i="9"/>
  <c r="G17" i="9"/>
  <c r="E13" i="9"/>
  <c r="F21" i="9"/>
  <c r="F17" i="9"/>
  <c r="E16" i="9"/>
  <c r="D13" i="9"/>
  <c r="D12" i="9"/>
  <c r="G21" i="9"/>
  <c r="F16" i="9"/>
  <c r="E12" i="9"/>
  <c r="G20" i="5"/>
  <c r="E17" i="5"/>
  <c r="G13" i="5"/>
  <c r="G12" i="5"/>
  <c r="F20" i="5"/>
  <c r="G16" i="5"/>
  <c r="F13" i="5"/>
  <c r="F12" i="5"/>
  <c r="F21" i="5"/>
  <c r="F17" i="5"/>
  <c r="E16" i="5"/>
  <c r="D13" i="5"/>
  <c r="D12" i="5"/>
  <c r="E13" i="5"/>
  <c r="G21" i="5"/>
  <c r="E12" i="5"/>
  <c r="F16" i="5"/>
  <c r="G17" i="5"/>
  <c r="F21" i="2"/>
  <c r="F17" i="2"/>
  <c r="E16" i="2"/>
  <c r="D13" i="2"/>
  <c r="D12" i="2"/>
  <c r="E17" i="2"/>
  <c r="G12" i="2"/>
  <c r="G17" i="2"/>
  <c r="F16" i="2"/>
  <c r="E13" i="2"/>
  <c r="E12" i="2"/>
  <c r="G20" i="2"/>
  <c r="G64" i="2" s="1"/>
  <c r="G13" i="2"/>
  <c r="I53" i="2" s="1"/>
  <c r="G21" i="2"/>
  <c r="G16" i="2"/>
  <c r="F13" i="2"/>
  <c r="F20" i="2"/>
  <c r="F12" i="2"/>
  <c r="G21" i="4"/>
  <c r="G17" i="4"/>
  <c r="F16" i="4"/>
  <c r="E13" i="4"/>
  <c r="E12" i="4"/>
  <c r="F21" i="4"/>
  <c r="F17" i="4"/>
  <c r="E16" i="4"/>
  <c r="D13" i="4"/>
  <c r="D12" i="4"/>
  <c r="F20" i="4"/>
  <c r="G16" i="4"/>
  <c r="F13" i="4"/>
  <c r="F12" i="4"/>
  <c r="G13" i="4"/>
  <c r="G12" i="4"/>
  <c r="E17" i="4"/>
  <c r="G20" i="4"/>
  <c r="G20" i="7"/>
  <c r="E17" i="7"/>
  <c r="G13" i="7"/>
  <c r="G12" i="7"/>
  <c r="F20" i="7"/>
  <c r="G16" i="7"/>
  <c r="F13" i="7"/>
  <c r="F12" i="7"/>
  <c r="F21" i="7"/>
  <c r="F17" i="7"/>
  <c r="E16" i="7"/>
  <c r="D13" i="7"/>
  <c r="D12" i="7"/>
  <c r="G21" i="7"/>
  <c r="E12" i="7"/>
  <c r="G17" i="7"/>
  <c r="F16" i="7"/>
  <c r="E13" i="7"/>
  <c r="G25" i="4"/>
  <c r="G24" i="4"/>
  <c r="P16" i="4" s="1"/>
  <c r="U15" i="4" s="1"/>
  <c r="G25" i="10"/>
  <c r="G24" i="10"/>
  <c r="P16" i="10" s="1"/>
  <c r="U15" i="10" s="1"/>
  <c r="G25" i="9"/>
  <c r="G24" i="9"/>
  <c r="P16" i="9" s="1"/>
  <c r="U15" i="9" s="1"/>
  <c r="G25" i="5"/>
  <c r="G24" i="5"/>
  <c r="G25" i="2"/>
  <c r="G24" i="2"/>
  <c r="G25" i="7"/>
  <c r="G24" i="7"/>
  <c r="P16" i="7" s="1"/>
  <c r="U15" i="7" s="1"/>
  <c r="G25" i="6"/>
  <c r="G24" i="6"/>
  <c r="P16" i="6" s="1"/>
  <c r="U15" i="6" s="1"/>
  <c r="G25" i="3"/>
  <c r="G24" i="3"/>
  <c r="G25" i="8"/>
  <c r="G24" i="8"/>
  <c r="B85" i="10"/>
  <c r="E270" i="14"/>
  <c r="A270" i="14" s="1"/>
  <c r="E78" i="6"/>
  <c r="E199" i="14" s="1"/>
  <c r="A199" i="14" s="1"/>
  <c r="C58" i="3"/>
  <c r="C8" i="14" s="1"/>
  <c r="B84" i="10"/>
  <c r="B84" i="8"/>
  <c r="E210" i="14"/>
  <c r="A210" i="14" s="1"/>
  <c r="B86" i="7"/>
  <c r="C61" i="10"/>
  <c r="C46" i="14" s="1"/>
  <c r="C71" i="7"/>
  <c r="C121" i="14" s="1"/>
  <c r="C86" i="7"/>
  <c r="C262" i="14" s="1"/>
  <c r="C63" i="7"/>
  <c r="C73" i="14" s="1"/>
  <c r="C83" i="6"/>
  <c r="C232" i="14" s="1"/>
  <c r="C81" i="6"/>
  <c r="C230" i="14" s="1"/>
  <c r="C78" i="4"/>
  <c r="C191" i="14" s="1"/>
  <c r="C59" i="4"/>
  <c r="C14" i="14" s="1"/>
  <c r="B84" i="3"/>
  <c r="E248" i="14"/>
  <c r="A248" i="14" s="1"/>
  <c r="B86" i="3"/>
  <c r="E250" i="14"/>
  <c r="A250" i="14" s="1"/>
  <c r="B77" i="5"/>
  <c r="C64" i="9"/>
  <c r="C39" i="14" s="1"/>
  <c r="C58" i="8"/>
  <c r="C33" i="14" s="1"/>
  <c r="C82" i="7"/>
  <c r="C234" i="14" s="1"/>
  <c r="C69" i="10"/>
  <c r="C134" i="14" s="1"/>
  <c r="C65" i="3"/>
  <c r="C55" i="14" s="1"/>
  <c r="E83" i="3"/>
  <c r="E223" i="14" s="1"/>
  <c r="A223" i="14" s="1"/>
  <c r="E82" i="4"/>
  <c r="E81" i="6"/>
  <c r="E230" i="14" s="1"/>
  <c r="A230" i="14" s="1"/>
  <c r="E221" i="14"/>
  <c r="A221" i="14" s="1"/>
  <c r="E249" i="14"/>
  <c r="A249" i="14" s="1"/>
  <c r="C79" i="9"/>
  <c r="C174" i="14" s="1"/>
  <c r="E214" i="14"/>
  <c r="A214" i="14" s="1"/>
  <c r="C84" i="5"/>
  <c r="C254" i="14" s="1"/>
  <c r="B86" i="6"/>
  <c r="C60" i="8"/>
  <c r="C35" i="14" s="1"/>
  <c r="C83" i="4"/>
  <c r="C226" i="14" s="1"/>
  <c r="C71" i="10"/>
  <c r="C136" i="14" s="1"/>
  <c r="E80" i="5"/>
  <c r="B80" i="5" s="1"/>
  <c r="E72" i="6"/>
  <c r="E157" i="14" s="1"/>
  <c r="A157" i="14" s="1"/>
  <c r="E82" i="6"/>
  <c r="E231" i="14" s="1"/>
  <c r="E80" i="10"/>
  <c r="C79" i="7"/>
  <c r="C204" i="14" s="1"/>
  <c r="C70" i="10"/>
  <c r="C135" i="14" s="1"/>
  <c r="E75" i="7"/>
  <c r="B75" i="7" s="1"/>
  <c r="D37" i="15"/>
  <c r="C78" i="10"/>
  <c r="C215" i="14" s="1"/>
  <c r="C77" i="10"/>
  <c r="C214" i="14" s="1"/>
  <c r="C76" i="10"/>
  <c r="C181" i="14" s="1"/>
  <c r="C72" i="10"/>
  <c r="C177" i="14" s="1"/>
  <c r="C58" i="10"/>
  <c r="C43" i="14" s="1"/>
  <c r="C59" i="10"/>
  <c r="C44" i="14" s="1"/>
  <c r="E67" i="9"/>
  <c r="B67" i="9" s="1"/>
  <c r="C82" i="9"/>
  <c r="C210" i="14" s="1"/>
  <c r="C74" i="9"/>
  <c r="C129" i="14" s="1"/>
  <c r="C73" i="9"/>
  <c r="C128" i="14" s="1"/>
  <c r="C72" i="9"/>
  <c r="C127" i="14" s="1"/>
  <c r="C65" i="9"/>
  <c r="C40" i="14" s="1"/>
  <c r="C63" i="9"/>
  <c r="C38" i="14" s="1"/>
  <c r="C63" i="8"/>
  <c r="C78" i="14" s="1"/>
  <c r="C83" i="7"/>
  <c r="C235" i="14" s="1"/>
  <c r="C65" i="7"/>
  <c r="C75" i="14" s="1"/>
  <c r="C57" i="7"/>
  <c r="C27" i="14" s="1"/>
  <c r="C61" i="6"/>
  <c r="C26" i="14" s="1"/>
  <c r="C60" i="6"/>
  <c r="C25" i="14" s="1"/>
  <c r="E62" i="5"/>
  <c r="B62" i="5" s="1"/>
  <c r="C84" i="4"/>
  <c r="C251" i="14" s="1"/>
  <c r="C86" i="4"/>
  <c r="C253" i="14" s="1"/>
  <c r="C82" i="4"/>
  <c r="C225" i="14" s="1"/>
  <c r="B72" i="2"/>
  <c r="C69" i="3"/>
  <c r="C99" i="14" s="1"/>
  <c r="G14" i="18"/>
  <c r="D14" i="18"/>
  <c r="F18" i="18"/>
  <c r="E14" i="18"/>
  <c r="G18" i="18"/>
  <c r="F22" i="18"/>
  <c r="E18" i="18"/>
  <c r="F14" i="18"/>
  <c r="G26" i="18"/>
  <c r="G22" i="18"/>
  <c r="E72" i="3"/>
  <c r="E142" i="14" s="1"/>
  <c r="A142" i="14" s="1"/>
  <c r="D16" i="15"/>
  <c r="E67" i="3"/>
  <c r="E97" i="14" s="1"/>
  <c r="A97" i="14" s="1"/>
  <c r="F66" i="3"/>
  <c r="E66" i="3" s="1"/>
  <c r="E56" i="14" s="1"/>
  <c r="E77" i="4"/>
  <c r="E190" i="14" s="1"/>
  <c r="A190" i="14" s="1"/>
  <c r="C69" i="2"/>
  <c r="C139" i="14" s="1"/>
  <c r="F70" i="2"/>
  <c r="E70" i="2" s="1"/>
  <c r="E140" i="14" s="1"/>
  <c r="A140" i="14" s="1"/>
  <c r="C82" i="10"/>
  <c r="C243" i="14" s="1"/>
  <c r="C65" i="10"/>
  <c r="C90" i="14" s="1"/>
  <c r="C62" i="10"/>
  <c r="C87" i="14" s="1"/>
  <c r="E79" i="10"/>
  <c r="C60" i="10"/>
  <c r="C45" i="14" s="1"/>
  <c r="E62" i="10"/>
  <c r="E87" i="14" s="1"/>
  <c r="A87" i="14" s="1"/>
  <c r="E74" i="10"/>
  <c r="B90" i="9"/>
  <c r="C85" i="9"/>
  <c r="C213" i="14" s="1"/>
  <c r="F76" i="9"/>
  <c r="E76" i="9" s="1"/>
  <c r="E131" i="14" s="1"/>
  <c r="C88" i="9"/>
  <c r="C241" i="14" s="1"/>
  <c r="C69" i="9"/>
  <c r="C84" i="14" s="1"/>
  <c r="C71" i="9"/>
  <c r="C86" i="14" s="1"/>
  <c r="C82" i="8"/>
  <c r="C237" i="14" s="1"/>
  <c r="C66" i="8"/>
  <c r="C81" i="14" s="1"/>
  <c r="C81" i="8"/>
  <c r="C236" i="14" s="1"/>
  <c r="C62" i="8"/>
  <c r="C77" i="14" s="1"/>
  <c r="C64" i="8"/>
  <c r="C79" i="14" s="1"/>
  <c r="C57" i="8"/>
  <c r="C32" i="14" s="1"/>
  <c r="C67" i="7"/>
  <c r="C117" i="14" s="1"/>
  <c r="C64" i="7"/>
  <c r="C74" i="14" s="1"/>
  <c r="C84" i="7"/>
  <c r="C260" i="14" s="1"/>
  <c r="E202" i="14"/>
  <c r="A202" i="14" s="1"/>
  <c r="E62" i="7"/>
  <c r="E72" i="14" s="1"/>
  <c r="A72" i="14" s="1"/>
  <c r="C66" i="7"/>
  <c r="C76" i="14" s="1"/>
  <c r="E73" i="7"/>
  <c r="B73" i="7" s="1"/>
  <c r="E74" i="7"/>
  <c r="E164" i="14" s="1"/>
  <c r="D31" i="15"/>
  <c r="E75" i="6"/>
  <c r="B75" i="6" s="1"/>
  <c r="E80" i="6"/>
  <c r="E201" i="14" s="1"/>
  <c r="A201" i="14" s="1"/>
  <c r="C57" i="6"/>
  <c r="C22" i="14" s="1"/>
  <c r="C58" i="6"/>
  <c r="C23" i="14" s="1"/>
  <c r="C80" i="5"/>
  <c r="C197" i="14" s="1"/>
  <c r="E255" i="14"/>
  <c r="A255" i="14" s="1"/>
  <c r="C59" i="5"/>
  <c r="C19" i="14" s="1"/>
  <c r="C69" i="5"/>
  <c r="C109" i="14" s="1"/>
  <c r="C58" i="5"/>
  <c r="C18" i="14" s="1"/>
  <c r="E78" i="5"/>
  <c r="B78" i="5" s="1"/>
  <c r="E79" i="5"/>
  <c r="B79" i="5" s="1"/>
  <c r="C57" i="5"/>
  <c r="C17" i="14" s="1"/>
  <c r="C71" i="5"/>
  <c r="C111" i="14" s="1"/>
  <c r="D24" i="15"/>
  <c r="C80" i="4"/>
  <c r="C193" i="14" s="1"/>
  <c r="C65" i="4"/>
  <c r="C60" i="14" s="1"/>
  <c r="C61" i="4"/>
  <c r="C16" i="14" s="1"/>
  <c r="C66" i="4"/>
  <c r="C61" i="14" s="1"/>
  <c r="E73" i="4"/>
  <c r="E148" i="14" s="1"/>
  <c r="A148" i="14" s="1"/>
  <c r="E78" i="4"/>
  <c r="B78" i="4" s="1"/>
  <c r="C79" i="4"/>
  <c r="C192" i="14" s="1"/>
  <c r="C71" i="4"/>
  <c r="C106" i="14" s="1"/>
  <c r="C60" i="4"/>
  <c r="C15" i="14" s="1"/>
  <c r="C67" i="4"/>
  <c r="C102" i="14" s="1"/>
  <c r="C70" i="4"/>
  <c r="C105" i="14" s="1"/>
  <c r="B86" i="4"/>
  <c r="C73" i="4"/>
  <c r="C148" i="14" s="1"/>
  <c r="E72" i="4"/>
  <c r="B72" i="4" s="1"/>
  <c r="D17" i="15"/>
  <c r="E78" i="3"/>
  <c r="E187" i="14" s="1"/>
  <c r="A187" i="14" s="1"/>
  <c r="E79" i="3"/>
  <c r="B79" i="3" s="1"/>
  <c r="E80" i="3"/>
  <c r="E189" i="14" s="1"/>
  <c r="A189" i="14" s="1"/>
  <c r="C57" i="3"/>
  <c r="C7" i="14" s="1"/>
  <c r="J67" i="4"/>
  <c r="D67" i="4" s="1"/>
  <c r="D102" i="14" s="1"/>
  <c r="D9" i="15"/>
  <c r="C76" i="2"/>
  <c r="C218" i="14" s="1"/>
  <c r="J72" i="4"/>
  <c r="D72" i="4" s="1"/>
  <c r="D147" i="14" s="1"/>
  <c r="C78" i="2"/>
  <c r="C220" i="14" s="1"/>
  <c r="C79" i="2"/>
  <c r="C245" i="14" s="1"/>
  <c r="J62" i="4"/>
  <c r="D62" i="4" s="1"/>
  <c r="D57" i="14" s="1"/>
  <c r="C80" i="2"/>
  <c r="C246" i="14" s="1"/>
  <c r="E67" i="4"/>
  <c r="B67" i="4" s="1"/>
  <c r="E74" i="2"/>
  <c r="B74" i="2" s="1"/>
  <c r="C70" i="2"/>
  <c r="C140" i="14" s="1"/>
  <c r="C62" i="2"/>
  <c r="C92" i="14" s="1"/>
  <c r="E75" i="2"/>
  <c r="B75" i="2" s="1"/>
  <c r="C55" i="2"/>
  <c r="C5" i="14" s="1"/>
  <c r="C56" i="2"/>
  <c r="C6" i="14" s="1"/>
  <c r="S36" i="10"/>
  <c r="S23" i="10" s="1"/>
  <c r="E62" i="2"/>
  <c r="E92" i="14" s="1"/>
  <c r="A92" i="14" s="1"/>
  <c r="E67" i="2"/>
  <c r="B67" i="2" s="1"/>
  <c r="C67" i="2"/>
  <c r="C137" i="14" s="1"/>
  <c r="Q41" i="9"/>
  <c r="C58" i="2"/>
  <c r="C48" i="14" s="1"/>
  <c r="C59" i="2"/>
  <c r="C49" i="14" s="1"/>
  <c r="C60" i="2"/>
  <c r="C50" i="14" s="1"/>
  <c r="S40" i="8"/>
  <c r="S27" i="8" s="1"/>
  <c r="C68" i="2"/>
  <c r="C138" i="14" s="1"/>
  <c r="C63" i="2"/>
  <c r="C93" i="14" s="1"/>
  <c r="C54" i="2"/>
  <c r="C4" i="14" s="1"/>
  <c r="C52" i="2"/>
  <c r="C2" i="14" s="1"/>
  <c r="D10" i="15"/>
  <c r="E76" i="2"/>
  <c r="E218" i="14" s="1"/>
  <c r="A218" i="14" s="1"/>
  <c r="F68" i="2"/>
  <c r="E68" i="2" s="1"/>
  <c r="E138" i="14" s="1"/>
  <c r="E271" i="14"/>
  <c r="A271" i="14" s="1"/>
  <c r="B86" i="10"/>
  <c r="E75" i="10"/>
  <c r="E73" i="10"/>
  <c r="E178" i="14" s="1"/>
  <c r="A178" i="14" s="1"/>
  <c r="E72" i="9"/>
  <c r="D38" i="15"/>
  <c r="E79" i="9"/>
  <c r="B79" i="9" s="1"/>
  <c r="E80" i="9"/>
  <c r="E175" i="14" s="1"/>
  <c r="E78" i="9"/>
  <c r="B78" i="9" s="1"/>
  <c r="S38" i="8"/>
  <c r="S25" i="8" s="1"/>
  <c r="E206" i="14"/>
  <c r="A206" i="14" s="1"/>
  <c r="S37" i="8"/>
  <c r="S24" i="8" s="1"/>
  <c r="E73" i="8"/>
  <c r="E168" i="14" s="1"/>
  <c r="A168" i="14" s="1"/>
  <c r="E74" i="8"/>
  <c r="E169" i="14" s="1"/>
  <c r="A169" i="14" s="1"/>
  <c r="D33" i="15"/>
  <c r="E62" i="8"/>
  <c r="B62" i="8" s="1"/>
  <c r="E75" i="8"/>
  <c r="E170" i="14" s="1"/>
  <c r="A170" i="14" s="1"/>
  <c r="R41" i="8"/>
  <c r="E78" i="8"/>
  <c r="B84" i="7"/>
  <c r="E260" i="14"/>
  <c r="A260" i="14" s="1"/>
  <c r="E261" i="14"/>
  <c r="A261" i="14" s="1"/>
  <c r="E78" i="7"/>
  <c r="B78" i="7" s="1"/>
  <c r="E79" i="7"/>
  <c r="E83" i="7"/>
  <c r="D30" i="15"/>
  <c r="E82" i="7"/>
  <c r="D32" i="15"/>
  <c r="D28" i="15"/>
  <c r="D26" i="15"/>
  <c r="E62" i="6"/>
  <c r="E73" i="6"/>
  <c r="B73" i="6" s="1"/>
  <c r="E74" i="6"/>
  <c r="E159" i="14" s="1"/>
  <c r="F76" i="5"/>
  <c r="E76" i="5" s="1"/>
  <c r="E156" i="14" s="1"/>
  <c r="A156" i="14" s="1"/>
  <c r="E83" i="5"/>
  <c r="B67" i="5"/>
  <c r="E75" i="5"/>
  <c r="B75" i="5" s="1"/>
  <c r="E74" i="5"/>
  <c r="E154" i="14" s="1"/>
  <c r="A154" i="14" s="1"/>
  <c r="B86" i="5"/>
  <c r="E73" i="5"/>
  <c r="B73" i="5" s="1"/>
  <c r="B82" i="4"/>
  <c r="E225" i="14"/>
  <c r="A225" i="14" s="1"/>
  <c r="E75" i="4"/>
  <c r="B75" i="4" s="1"/>
  <c r="B84" i="4"/>
  <c r="D20" i="15"/>
  <c r="E74" i="4"/>
  <c r="E149" i="14" s="1"/>
  <c r="A149" i="14" s="1"/>
  <c r="E62" i="4"/>
  <c r="E57" i="14" s="1"/>
  <c r="A57" i="14" s="1"/>
  <c r="B77" i="3"/>
  <c r="E186" i="14"/>
  <c r="A186" i="14" s="1"/>
  <c r="E73" i="3"/>
  <c r="E143" i="14" s="1"/>
  <c r="A143" i="14" s="1"/>
  <c r="E75" i="3"/>
  <c r="E145" i="14" s="1"/>
  <c r="E247" i="14"/>
  <c r="A247" i="14" s="1"/>
  <c r="F61" i="2"/>
  <c r="E61" i="2" s="1"/>
  <c r="E51" i="14" s="1"/>
  <c r="F59" i="3"/>
  <c r="E59" i="3" s="1"/>
  <c r="E9" i="14" s="1"/>
  <c r="P41" i="10"/>
  <c r="D18" i="15"/>
  <c r="E19" i="14"/>
  <c r="C66" i="2"/>
  <c r="C96" i="14" s="1"/>
  <c r="C65" i="2"/>
  <c r="C95" i="14" s="1"/>
  <c r="C68" i="3"/>
  <c r="C98" i="14" s="1"/>
  <c r="S39" i="2"/>
  <c r="S26" i="2" s="1"/>
  <c r="S39" i="4"/>
  <c r="S26" i="4" s="1"/>
  <c r="S39" i="7"/>
  <c r="S26" i="7" s="1"/>
  <c r="S40" i="4"/>
  <c r="S27" i="4" s="1"/>
  <c r="C70" i="8"/>
  <c r="C125" i="14" s="1"/>
  <c r="C67" i="8"/>
  <c r="C122" i="14" s="1"/>
  <c r="C69" i="8"/>
  <c r="C124" i="14" s="1"/>
  <c r="C75" i="5"/>
  <c r="C155" i="14" s="1"/>
  <c r="C72" i="5"/>
  <c r="C152" i="14" s="1"/>
  <c r="S37" i="9"/>
  <c r="S24" i="9" s="1"/>
  <c r="S38" i="9"/>
  <c r="S25" i="9" s="1"/>
  <c r="S39" i="5"/>
  <c r="S26" i="5" s="1"/>
  <c r="S40" i="5"/>
  <c r="S27" i="5" s="1"/>
  <c r="S37" i="5"/>
  <c r="S24" i="5" s="1"/>
  <c r="S39" i="9"/>
  <c r="S26" i="9" s="1"/>
  <c r="S36" i="9"/>
  <c r="S23" i="9" s="1"/>
  <c r="S40" i="7"/>
  <c r="S27" i="7" s="1"/>
  <c r="S36" i="7"/>
  <c r="S23" i="7" s="1"/>
  <c r="P41" i="9"/>
  <c r="D44" i="15"/>
  <c r="E77" i="2"/>
  <c r="B77" i="2" s="1"/>
  <c r="E72" i="5"/>
  <c r="E152" i="14" s="1"/>
  <c r="A152" i="14" s="1"/>
  <c r="E82" i="5"/>
  <c r="E72" i="8"/>
  <c r="E80" i="8"/>
  <c r="E83" i="8"/>
  <c r="E77" i="9"/>
  <c r="E85" i="9"/>
  <c r="E78" i="10"/>
  <c r="E82" i="10"/>
  <c r="E83" i="10"/>
  <c r="B83" i="10" s="1"/>
  <c r="E86" i="9"/>
  <c r="E78" i="2"/>
  <c r="B78" i="2" s="1"/>
  <c r="E73" i="2"/>
  <c r="D11" i="15"/>
  <c r="E246" i="14"/>
  <c r="A246" i="14" s="1"/>
  <c r="Q41" i="10"/>
  <c r="S37" i="10"/>
  <c r="S24" i="10" s="1"/>
  <c r="S40" i="10"/>
  <c r="S27" i="10" s="1"/>
  <c r="E266" i="14"/>
  <c r="A266" i="14" s="1"/>
  <c r="B89" i="9"/>
  <c r="S40" i="9"/>
  <c r="S27" i="9" s="1"/>
  <c r="E84" i="9"/>
  <c r="E87" i="9"/>
  <c r="E88" i="9"/>
  <c r="D40" i="15"/>
  <c r="E126" i="14"/>
  <c r="E81" i="8"/>
  <c r="D34" i="15"/>
  <c r="E72" i="7"/>
  <c r="E162" i="14" s="1"/>
  <c r="A162" i="14" s="1"/>
  <c r="E67" i="6"/>
  <c r="E79" i="4"/>
  <c r="E81" i="4"/>
  <c r="S40" i="2"/>
  <c r="S27" i="2" s="1"/>
  <c r="E96" i="14"/>
  <c r="P16" i="18"/>
  <c r="U15" i="18" s="1"/>
  <c r="H51" i="18"/>
  <c r="O42" i="18"/>
  <c r="E245" i="14"/>
  <c r="A245" i="14" s="1"/>
  <c r="B79" i="2"/>
  <c r="E176" i="14"/>
  <c r="E91" i="14"/>
  <c r="E181" i="14"/>
  <c r="S37" i="3"/>
  <c r="S24" i="3" s="1"/>
  <c r="Q41" i="5"/>
  <c r="D22" i="15"/>
  <c r="D36" i="15"/>
  <c r="C86" i="9"/>
  <c r="C239" i="14" s="1"/>
  <c r="Q41" i="8"/>
  <c r="D42" i="15"/>
  <c r="E80" i="4"/>
  <c r="E83" i="4"/>
  <c r="E81" i="5"/>
  <c r="E79" i="6"/>
  <c r="E83" i="6"/>
  <c r="E67" i="7"/>
  <c r="E80" i="7"/>
  <c r="E81" i="7"/>
  <c r="E67" i="8"/>
  <c r="E79" i="8"/>
  <c r="E82" i="8"/>
  <c r="E83" i="9"/>
  <c r="E67" i="10"/>
  <c r="E72" i="10"/>
  <c r="E81" i="10"/>
  <c r="S38" i="2"/>
  <c r="S25" i="2" s="1"/>
  <c r="O41" i="6"/>
  <c r="Q41" i="2"/>
  <c r="S37" i="2"/>
  <c r="S24" i="2" s="1"/>
  <c r="O41" i="4"/>
  <c r="O41" i="3"/>
  <c r="R41" i="5"/>
  <c r="R41" i="7"/>
  <c r="E76" i="14"/>
  <c r="E14" i="14"/>
  <c r="E121" i="14"/>
  <c r="E81" i="14"/>
  <c r="E44" i="14"/>
  <c r="S36" i="2"/>
  <c r="S23" i="2" s="1"/>
  <c r="O41" i="2"/>
  <c r="E39" i="14"/>
  <c r="E146" i="14"/>
  <c r="S36" i="4"/>
  <c r="S23" i="4" s="1"/>
  <c r="P41" i="4"/>
  <c r="E106" i="14"/>
  <c r="E111" i="14"/>
  <c r="A111" i="14" s="1"/>
  <c r="B71" i="5"/>
  <c r="E161" i="14"/>
  <c r="A161" i="14" s="1"/>
  <c r="B76" i="6"/>
  <c r="E166" i="14"/>
  <c r="E136" i="14"/>
  <c r="O41" i="8"/>
  <c r="R41" i="2"/>
  <c r="P41" i="2"/>
  <c r="Q41" i="3"/>
  <c r="P41" i="3"/>
  <c r="P41" i="5"/>
  <c r="S37" i="6"/>
  <c r="S24" i="6" s="1"/>
  <c r="E61" i="14"/>
  <c r="E101" i="14"/>
  <c r="E171" i="14"/>
  <c r="E34" i="14"/>
  <c r="E29" i="14"/>
  <c r="E24" i="14"/>
  <c r="E141" i="14"/>
  <c r="E151" i="14"/>
  <c r="E71" i="14"/>
  <c r="E86" i="14"/>
  <c r="R41" i="3"/>
  <c r="R41" i="6"/>
  <c r="P41" i="6"/>
  <c r="S38" i="6"/>
  <c r="S25" i="6" s="1"/>
  <c r="R41" i="4"/>
  <c r="Q41" i="4"/>
  <c r="C74" i="2"/>
  <c r="C184" i="14" s="1"/>
  <c r="C75" i="2"/>
  <c r="C185" i="14" s="1"/>
  <c r="C73" i="2"/>
  <c r="C183" i="14" s="1"/>
  <c r="E222" i="14"/>
  <c r="A222" i="14" s="1"/>
  <c r="C74" i="3"/>
  <c r="C144" i="14" s="1"/>
  <c r="C68" i="4"/>
  <c r="C103" i="14" s="1"/>
  <c r="C61" i="2"/>
  <c r="C51" i="14" s="1"/>
  <c r="C64" i="6"/>
  <c r="C69" i="14" s="1"/>
  <c r="C62" i="3"/>
  <c r="C52" i="14" s="1"/>
  <c r="D12" i="15"/>
  <c r="D15" i="15"/>
  <c r="D19" i="15"/>
  <c r="D21" i="15"/>
  <c r="D23" i="15"/>
  <c r="D25" i="15"/>
  <c r="D27" i="15"/>
  <c r="D29" i="15"/>
  <c r="D35" i="15"/>
  <c r="D41" i="15"/>
  <c r="D43" i="15"/>
  <c r="O41" i="9"/>
  <c r="O41" i="7"/>
  <c r="S38" i="5"/>
  <c r="S25" i="5" s="1"/>
  <c r="S36" i="5"/>
  <c r="S23" i="5" s="1"/>
  <c r="Q41" i="6"/>
  <c r="Q41" i="7"/>
  <c r="P41" i="7"/>
  <c r="C86" i="3"/>
  <c r="C250" i="14" s="1"/>
  <c r="C84" i="3"/>
  <c r="C248" i="14" s="1"/>
  <c r="C85" i="3"/>
  <c r="C249" i="14" s="1"/>
  <c r="S39" i="8"/>
  <c r="S26" i="8" s="1"/>
  <c r="S36" i="3"/>
  <c r="S23" i="3" s="1"/>
  <c r="O41" i="5"/>
  <c r="C59" i="7"/>
  <c r="C29" i="14" s="1"/>
  <c r="C72" i="6"/>
  <c r="C157" i="14" s="1"/>
  <c r="C76" i="6"/>
  <c r="C161" i="14" s="1"/>
  <c r="C64" i="3"/>
  <c r="C54" i="14" s="1"/>
  <c r="C75" i="3"/>
  <c r="C145" i="14" s="1"/>
  <c r="C75" i="4"/>
  <c r="C150" i="14" s="1"/>
  <c r="C76" i="4"/>
  <c r="C151" i="14" s="1"/>
  <c r="C73" i="5"/>
  <c r="C153" i="14" s="1"/>
  <c r="C76" i="5"/>
  <c r="C156" i="14" s="1"/>
  <c r="C72" i="4"/>
  <c r="C147" i="14" s="1"/>
  <c r="S36" i="6"/>
  <c r="S23" i="6" s="1"/>
  <c r="S39" i="6"/>
  <c r="S26" i="6" s="1"/>
  <c r="C63" i="3"/>
  <c r="C53" i="14" s="1"/>
  <c r="C71" i="3"/>
  <c r="C101" i="14" s="1"/>
  <c r="C70" i="3"/>
  <c r="C100" i="14" s="1"/>
  <c r="C60" i="7"/>
  <c r="C30" i="14" s="1"/>
  <c r="C58" i="7"/>
  <c r="C28" i="14" s="1"/>
  <c r="C84" i="10"/>
  <c r="C269" i="14" s="1"/>
  <c r="C85" i="10"/>
  <c r="C270" i="14" s="1"/>
  <c r="B42" i="15"/>
  <c r="B38" i="15"/>
  <c r="C86" i="6"/>
  <c r="C259" i="14" s="1"/>
  <c r="C84" i="6"/>
  <c r="C257" i="14" s="1"/>
  <c r="O41" i="10"/>
  <c r="R41" i="10"/>
  <c r="C81" i="3"/>
  <c r="C221" i="14" s="1"/>
  <c r="C83" i="3"/>
  <c r="C223" i="14" s="1"/>
  <c r="C82" i="3"/>
  <c r="C222" i="14" s="1"/>
  <c r="C78" i="3"/>
  <c r="C187" i="14" s="1"/>
  <c r="C79" i="3"/>
  <c r="C188" i="14" s="1"/>
  <c r="C80" i="3"/>
  <c r="C189" i="14" s="1"/>
  <c r="C73" i="3"/>
  <c r="C143" i="14" s="1"/>
  <c r="C76" i="3"/>
  <c r="C146" i="14" s="1"/>
  <c r="C64" i="4"/>
  <c r="C59" i="14" s="1"/>
  <c r="C62" i="4"/>
  <c r="C57" i="14" s="1"/>
  <c r="C63" i="5"/>
  <c r="C63" i="14" s="1"/>
  <c r="C66" i="5"/>
  <c r="C66" i="14" s="1"/>
  <c r="C65" i="5"/>
  <c r="C65" i="14" s="1"/>
  <c r="C64" i="5"/>
  <c r="C64" i="14" s="1"/>
  <c r="C62" i="6"/>
  <c r="C67" i="14" s="1"/>
  <c r="C65" i="6"/>
  <c r="C70" i="14" s="1"/>
  <c r="C63" i="6"/>
  <c r="C68" i="14" s="1"/>
  <c r="C64" i="10"/>
  <c r="C89" i="14" s="1"/>
  <c r="C63" i="10"/>
  <c r="C88" i="14" s="1"/>
  <c r="C81" i="5"/>
  <c r="C227" i="14" s="1"/>
  <c r="C83" i="5"/>
  <c r="C229" i="14" s="1"/>
  <c r="C68" i="7"/>
  <c r="C118" i="14" s="1"/>
  <c r="C70" i="7"/>
  <c r="C120" i="14" s="1"/>
  <c r="C89" i="9"/>
  <c r="C266" i="14" s="1"/>
  <c r="C90" i="9"/>
  <c r="C267" i="14" s="1"/>
  <c r="C91" i="9"/>
  <c r="C268" i="14" s="1"/>
  <c r="C80" i="9"/>
  <c r="C175" i="14" s="1"/>
  <c r="C78" i="9"/>
  <c r="C173" i="14" s="1"/>
  <c r="C77" i="9"/>
  <c r="C172" i="14" s="1"/>
  <c r="C70" i="9"/>
  <c r="C85" i="14" s="1"/>
  <c r="C67" i="9"/>
  <c r="C82" i="14" s="1"/>
  <c r="P41" i="8"/>
  <c r="S38" i="10"/>
  <c r="S25" i="10" s="1"/>
  <c r="S39" i="10"/>
  <c r="S26" i="10" s="1"/>
  <c r="S40" i="3"/>
  <c r="S27" i="3" s="1"/>
  <c r="S39" i="3"/>
  <c r="S26" i="3" s="1"/>
  <c r="S36" i="8"/>
  <c r="S23" i="8" s="1"/>
  <c r="S38" i="3"/>
  <c r="S25" i="3" s="1"/>
  <c r="S38" i="7"/>
  <c r="S25" i="7" s="1"/>
  <c r="S37" i="7"/>
  <c r="S24" i="7" s="1"/>
  <c r="S40" i="6"/>
  <c r="S27" i="6" s="1"/>
  <c r="S38" i="4"/>
  <c r="S25" i="4" s="1"/>
  <c r="S37" i="4"/>
  <c r="S24" i="4" s="1"/>
  <c r="R41" i="9"/>
  <c r="G69" i="3"/>
  <c r="C60" i="3"/>
  <c r="C10" i="14" s="1"/>
  <c r="C61" i="3"/>
  <c r="C11" i="14" s="1"/>
  <c r="C80" i="7"/>
  <c r="C205" i="14" s="1"/>
  <c r="C78" i="7"/>
  <c r="C203" i="14" s="1"/>
  <c r="C77" i="8"/>
  <c r="C206" i="14" s="1"/>
  <c r="C79" i="8"/>
  <c r="C208" i="14" s="1"/>
  <c r="C78" i="8"/>
  <c r="C207" i="14" s="1"/>
  <c r="C80" i="8"/>
  <c r="C209" i="14" s="1"/>
  <c r="C80" i="6"/>
  <c r="C201" i="14" s="1"/>
  <c r="C77" i="6"/>
  <c r="C198" i="14" s="1"/>
  <c r="C79" i="6"/>
  <c r="C200" i="14" s="1"/>
  <c r="C78" i="6"/>
  <c r="C199" i="14" s="1"/>
  <c r="C72" i="8"/>
  <c r="C167" i="14" s="1"/>
  <c r="C73" i="8"/>
  <c r="C168" i="14" s="1"/>
  <c r="C74" i="8"/>
  <c r="C169" i="14" s="1"/>
  <c r="C75" i="8"/>
  <c r="C170" i="14" s="1"/>
  <c r="C76" i="8"/>
  <c r="C171" i="14" s="1"/>
  <c r="C68" i="8"/>
  <c r="C123" i="14" s="1"/>
  <c r="C51" i="5"/>
  <c r="B78" i="3" l="1"/>
  <c r="B81" i="6"/>
  <c r="E191" i="14"/>
  <c r="A191" i="14" s="1"/>
  <c r="B83" i="3"/>
  <c r="E244" i="14"/>
  <c r="A244" i="14" s="1"/>
  <c r="B72" i="6"/>
  <c r="E203" i="14"/>
  <c r="A203" i="14" s="1"/>
  <c r="B78" i="6"/>
  <c r="E195" i="14"/>
  <c r="A195" i="14" s="1"/>
  <c r="B72" i="3"/>
  <c r="B80" i="6"/>
  <c r="B72" i="5"/>
  <c r="E196" i="14"/>
  <c r="A196" i="14" s="1"/>
  <c r="E197" i="14"/>
  <c r="A197" i="14" s="1"/>
  <c r="E217" i="14"/>
  <c r="E188" i="14"/>
  <c r="A188" i="14" s="1"/>
  <c r="D14" i="3"/>
  <c r="B77" i="4"/>
  <c r="F22" i="10"/>
  <c r="E18" i="7"/>
  <c r="G69" i="9"/>
  <c r="E62" i="14"/>
  <c r="A62" i="14" s="1"/>
  <c r="F68" i="6"/>
  <c r="E68" i="6" s="1"/>
  <c r="E113" i="14" s="1"/>
  <c r="F68" i="10"/>
  <c r="E68" i="10" s="1"/>
  <c r="E133" i="14" s="1"/>
  <c r="E14" i="5"/>
  <c r="A171" i="14"/>
  <c r="G65" i="8"/>
  <c r="F60" i="5"/>
  <c r="E82" i="14"/>
  <c r="A82" i="14" s="1"/>
  <c r="E165" i="14"/>
  <c r="A165" i="14" s="1"/>
  <c r="F59" i="2"/>
  <c r="F63" i="7"/>
  <c r="G18" i="8"/>
  <c r="G14" i="10"/>
  <c r="H61" i="6"/>
  <c r="I56" i="2"/>
  <c r="H63" i="3"/>
  <c r="H65" i="3"/>
  <c r="G70" i="3"/>
  <c r="G68" i="3"/>
  <c r="F62" i="3"/>
  <c r="E62" i="3" s="1"/>
  <c r="E52" i="14" s="1"/>
  <c r="A52" i="14" s="1"/>
  <c r="H64" i="3"/>
  <c r="P16" i="3"/>
  <c r="U15" i="3" s="1"/>
  <c r="F74" i="3"/>
  <c r="E74" i="3" s="1"/>
  <c r="E144" i="14" s="1"/>
  <c r="B67" i="3"/>
  <c r="H56" i="2"/>
  <c r="F61" i="10"/>
  <c r="F65" i="10"/>
  <c r="G58" i="6"/>
  <c r="E147" i="14"/>
  <c r="A147" i="14" s="1"/>
  <c r="B62" i="10"/>
  <c r="E163" i="14"/>
  <c r="A163" i="14" s="1"/>
  <c r="A166" i="14" s="1"/>
  <c r="E179" i="14"/>
  <c r="A179" i="14" s="1"/>
  <c r="B62" i="7"/>
  <c r="E18" i="6"/>
  <c r="F18" i="10"/>
  <c r="B79" i="10"/>
  <c r="E216" i="14"/>
  <c r="A216" i="14" s="1"/>
  <c r="B73" i="10"/>
  <c r="E160" i="14"/>
  <c r="A160" i="14" s="1"/>
  <c r="B73" i="4"/>
  <c r="E102" i="14"/>
  <c r="A102" i="14" s="1"/>
  <c r="B80" i="3"/>
  <c r="E67" i="14"/>
  <c r="A67" i="14" s="1"/>
  <c r="E184" i="14"/>
  <c r="A184" i="14" s="1"/>
  <c r="E185" i="14"/>
  <c r="A185" i="14" s="1"/>
  <c r="B73" i="8"/>
  <c r="B76" i="8" s="1"/>
  <c r="B73" i="3"/>
  <c r="B76" i="2"/>
  <c r="E174" i="14"/>
  <c r="A174" i="14" s="1"/>
  <c r="G60" i="8"/>
  <c r="F60" i="8"/>
  <c r="E219" i="14"/>
  <c r="A219" i="14" s="1"/>
  <c r="E137" i="14"/>
  <c r="A137" i="14" s="1"/>
  <c r="B62" i="2"/>
  <c r="B74" i="4"/>
  <c r="E150" i="14"/>
  <c r="A150" i="14" s="1"/>
  <c r="A151" i="14" s="1"/>
  <c r="E155" i="14"/>
  <c r="A155" i="14" s="1"/>
  <c r="B62" i="4"/>
  <c r="B75" i="8"/>
  <c r="G26" i="10"/>
  <c r="O42" i="8"/>
  <c r="E220" i="14"/>
  <c r="A220" i="14" s="1"/>
  <c r="B74" i="8"/>
  <c r="E173" i="14"/>
  <c r="A173" i="14" s="1"/>
  <c r="A176" i="14" s="1"/>
  <c r="E153" i="14"/>
  <c r="A153" i="14" s="1"/>
  <c r="F57" i="2"/>
  <c r="E57" i="2" s="1"/>
  <c r="H59" i="2"/>
  <c r="G26" i="2"/>
  <c r="F69" i="2"/>
  <c r="E69" i="2" s="1"/>
  <c r="H60" i="2"/>
  <c r="H58" i="2"/>
  <c r="G65" i="2"/>
  <c r="G63" i="2"/>
  <c r="E180" i="14"/>
  <c r="B74" i="5"/>
  <c r="B72" i="9"/>
  <c r="E127" i="14"/>
  <c r="A127" i="14" s="1"/>
  <c r="E77" i="14"/>
  <c r="A77" i="14" s="1"/>
  <c r="B78" i="8"/>
  <c r="E207" i="14"/>
  <c r="A207" i="14" s="1"/>
  <c r="B79" i="7"/>
  <c r="E204" i="14"/>
  <c r="A204" i="14" s="1"/>
  <c r="E234" i="14"/>
  <c r="A234" i="14" s="1"/>
  <c r="E235" i="14"/>
  <c r="A235" i="14" s="1"/>
  <c r="B83" i="7"/>
  <c r="E158" i="14"/>
  <c r="A158" i="14" s="1"/>
  <c r="B76" i="5"/>
  <c r="E229" i="14"/>
  <c r="A229" i="14" s="1"/>
  <c r="B83" i="5"/>
  <c r="I61" i="3"/>
  <c r="I58" i="3"/>
  <c r="G57" i="3"/>
  <c r="I60" i="3"/>
  <c r="F14" i="6"/>
  <c r="G52" i="2"/>
  <c r="I55" i="2"/>
  <c r="G60" i="10"/>
  <c r="G26" i="4"/>
  <c r="F64" i="7"/>
  <c r="G14" i="6"/>
  <c r="H58" i="6"/>
  <c r="F70" i="6"/>
  <c r="E70" i="6" s="1"/>
  <c r="E115" i="14" s="1"/>
  <c r="G18" i="6"/>
  <c r="F63" i="2"/>
  <c r="E63" i="2" s="1"/>
  <c r="E93" i="14" s="1"/>
  <c r="G63" i="3"/>
  <c r="F61" i="6"/>
  <c r="D14" i="10"/>
  <c r="F22" i="6"/>
  <c r="P15" i="2"/>
  <c r="U14" i="2" s="1"/>
  <c r="H60" i="10"/>
  <c r="D14" i="6"/>
  <c r="G26" i="6"/>
  <c r="F58" i="6"/>
  <c r="F57" i="6"/>
  <c r="E57" i="6" s="1"/>
  <c r="E22" i="14" s="1"/>
  <c r="A22" i="14" s="1"/>
  <c r="H60" i="6"/>
  <c r="F57" i="10"/>
  <c r="E57" i="10" s="1"/>
  <c r="B57" i="10" s="1"/>
  <c r="F60" i="6"/>
  <c r="G61" i="6"/>
  <c r="F14" i="10"/>
  <c r="F63" i="10"/>
  <c r="E18" i="2"/>
  <c r="F64" i="4"/>
  <c r="E18" i="10"/>
  <c r="F65" i="5"/>
  <c r="F22" i="4"/>
  <c r="F18" i="2"/>
  <c r="E18" i="9"/>
  <c r="G60" i="2"/>
  <c r="F60" i="2"/>
  <c r="F58" i="2"/>
  <c r="F22" i="5"/>
  <c r="G18" i="7"/>
  <c r="G58" i="2"/>
  <c r="P14" i="2"/>
  <c r="U13" i="2" s="1"/>
  <c r="G65" i="5"/>
  <c r="H58" i="8"/>
  <c r="G14" i="7"/>
  <c r="H61" i="8"/>
  <c r="H60" i="3"/>
  <c r="H53" i="2"/>
  <c r="G58" i="8"/>
  <c r="F14" i="2"/>
  <c r="F52" i="2"/>
  <c r="F58" i="4"/>
  <c r="E14" i="7"/>
  <c r="H55" i="2"/>
  <c r="G14" i="2"/>
  <c r="F57" i="3"/>
  <c r="E57" i="3" s="1"/>
  <c r="E7" i="14" s="1"/>
  <c r="A7" i="14" s="1"/>
  <c r="E14" i="2"/>
  <c r="G14" i="4"/>
  <c r="G14" i="3"/>
  <c r="F58" i="10"/>
  <c r="E14" i="9"/>
  <c r="F63" i="3"/>
  <c r="G22" i="7"/>
  <c r="F65" i="7"/>
  <c r="E14" i="4"/>
  <c r="F69" i="8"/>
  <c r="E69" i="8" s="1"/>
  <c r="E124" i="14" s="1"/>
  <c r="F18" i="6"/>
  <c r="H58" i="3"/>
  <c r="G56" i="2"/>
  <c r="F18" i="7"/>
  <c r="F62" i="18"/>
  <c r="E62" i="18" s="1"/>
  <c r="F22" i="7"/>
  <c r="F22" i="9"/>
  <c r="G64" i="10"/>
  <c r="G63" i="8"/>
  <c r="G65" i="7"/>
  <c r="G61" i="7"/>
  <c r="F60" i="7"/>
  <c r="F65" i="9"/>
  <c r="G60" i="7"/>
  <c r="F61" i="3"/>
  <c r="F61" i="4"/>
  <c r="G58" i="4"/>
  <c r="O42" i="9"/>
  <c r="G64" i="6"/>
  <c r="F68" i="7"/>
  <c r="E68" i="7" s="1"/>
  <c r="E118" i="14" s="1"/>
  <c r="O42" i="5"/>
  <c r="F61" i="7"/>
  <c r="F70" i="10"/>
  <c r="E70" i="10" s="1"/>
  <c r="E135" i="14" s="1"/>
  <c r="P16" i="2"/>
  <c r="U15" i="2" s="1"/>
  <c r="G61" i="4"/>
  <c r="F63" i="18"/>
  <c r="E63" i="18" s="1"/>
  <c r="F63" i="9"/>
  <c r="P15" i="5"/>
  <c r="U14" i="5" s="1"/>
  <c r="G26" i="7"/>
  <c r="G26" i="9"/>
  <c r="F63" i="6"/>
  <c r="E18" i="8"/>
  <c r="G22" i="2"/>
  <c r="F70" i="7"/>
  <c r="E70" i="7" s="1"/>
  <c r="E120" i="14" s="1"/>
  <c r="G56" i="18"/>
  <c r="G66" i="9"/>
  <c r="F66" i="9"/>
  <c r="G64" i="7"/>
  <c r="F65" i="2"/>
  <c r="P14" i="7"/>
  <c r="U13" i="7" s="1"/>
  <c r="P15" i="18"/>
  <c r="U14" i="18" s="1"/>
  <c r="H54" i="18"/>
  <c r="F56" i="18"/>
  <c r="H60" i="4"/>
  <c r="G63" i="5"/>
  <c r="F58" i="18"/>
  <c r="F61" i="18"/>
  <c r="E61" i="18" s="1"/>
  <c r="F57" i="18"/>
  <c r="G58" i="18"/>
  <c r="G57" i="18"/>
  <c r="P14" i="6"/>
  <c r="U13" i="6" s="1"/>
  <c r="F68" i="8"/>
  <c r="E68" i="8" s="1"/>
  <c r="E123" i="14" s="1"/>
  <c r="F64" i="10"/>
  <c r="F65" i="3"/>
  <c r="E18" i="4"/>
  <c r="G63" i="7"/>
  <c r="P14" i="18"/>
  <c r="U13" i="18" s="1"/>
  <c r="F69" i="5"/>
  <c r="E69" i="5" s="1"/>
  <c r="E109" i="14" s="1"/>
  <c r="E215" i="14"/>
  <c r="E172" i="14"/>
  <c r="A172" i="14" s="1"/>
  <c r="B77" i="9"/>
  <c r="B80" i="9" s="1"/>
  <c r="B81" i="9" s="1"/>
  <c r="B80" i="8"/>
  <c r="E209" i="14"/>
  <c r="A209" i="14" s="1"/>
  <c r="E228" i="14"/>
  <c r="A228" i="14" s="1"/>
  <c r="B82" i="5"/>
  <c r="O42" i="4"/>
  <c r="E243" i="14"/>
  <c r="A243" i="14" s="1"/>
  <c r="B82" i="10"/>
  <c r="E213" i="14"/>
  <c r="A213" i="14" s="1"/>
  <c r="B85" i="9"/>
  <c r="B83" i="8"/>
  <c r="E238" i="14"/>
  <c r="A238" i="14" s="1"/>
  <c r="E167" i="14"/>
  <c r="A167" i="14" s="1"/>
  <c r="B72" i="8"/>
  <c r="B70" i="2"/>
  <c r="B86" i="9"/>
  <c r="E239" i="14"/>
  <c r="A239" i="14" s="1"/>
  <c r="B72" i="7"/>
  <c r="O42" i="3"/>
  <c r="B73" i="2"/>
  <c r="E183" i="14"/>
  <c r="A183" i="14" s="1"/>
  <c r="G53" i="18"/>
  <c r="E240" i="14"/>
  <c r="E241" i="14"/>
  <c r="A241" i="14" s="1"/>
  <c r="B88" i="9"/>
  <c r="E212" i="14"/>
  <c r="A212" i="14" s="1"/>
  <c r="B84" i="9"/>
  <c r="E236" i="14"/>
  <c r="A236" i="14" s="1"/>
  <c r="B81" i="8"/>
  <c r="B67" i="6"/>
  <c r="E112" i="14"/>
  <c r="A112" i="14" s="1"/>
  <c r="E192" i="14"/>
  <c r="A192" i="14" s="1"/>
  <c r="B79" i="4"/>
  <c r="E224" i="14"/>
  <c r="A224" i="14" s="1"/>
  <c r="B81" i="4"/>
  <c r="G63" i="9"/>
  <c r="D14" i="8"/>
  <c r="D14" i="9"/>
  <c r="G60" i="6"/>
  <c r="F22" i="3"/>
  <c r="F54" i="18"/>
  <c r="F64" i="2"/>
  <c r="E64" i="2" s="1"/>
  <c r="F22" i="2"/>
  <c r="F50" i="18"/>
  <c r="E50" i="18" s="1"/>
  <c r="H58" i="4"/>
  <c r="D14" i="7"/>
  <c r="G60" i="4"/>
  <c r="P13" i="18"/>
  <c r="U12" i="18" s="1"/>
  <c r="F14" i="7"/>
  <c r="F53" i="18"/>
  <c r="G54" i="18"/>
  <c r="H60" i="7"/>
  <c r="F61" i="5"/>
  <c r="H61" i="5"/>
  <c r="F57" i="7"/>
  <c r="E57" i="7" s="1"/>
  <c r="E27" i="14" s="1"/>
  <c r="A27" i="14" s="1"/>
  <c r="G14" i="5"/>
  <c r="G51" i="18"/>
  <c r="H53" i="18"/>
  <c r="F14" i="4"/>
  <c r="H61" i="4"/>
  <c r="G58" i="7"/>
  <c r="F51" i="18"/>
  <c r="H61" i="7"/>
  <c r="H60" i="5"/>
  <c r="P13" i="4"/>
  <c r="U12" i="4" s="1"/>
  <c r="G55" i="2"/>
  <c r="F58" i="7"/>
  <c r="H58" i="7"/>
  <c r="P13" i="7"/>
  <c r="U12" i="7" s="1"/>
  <c r="F57" i="4"/>
  <c r="E57" i="4" s="1"/>
  <c r="B57" i="4" s="1"/>
  <c r="E177" i="14"/>
  <c r="A177" i="14" s="1"/>
  <c r="B72" i="10"/>
  <c r="E211" i="14"/>
  <c r="A211" i="14" s="1"/>
  <c r="B83" i="9"/>
  <c r="E208" i="14"/>
  <c r="A208" i="14" s="1"/>
  <c r="B79" i="8"/>
  <c r="B81" i="7"/>
  <c r="B82" i="7" s="1"/>
  <c r="E233" i="14"/>
  <c r="A233" i="14" s="1"/>
  <c r="E117" i="14"/>
  <c r="A117" i="14" s="1"/>
  <c r="B67" i="7"/>
  <c r="E200" i="14"/>
  <c r="E226" i="14"/>
  <c r="A226" i="14" s="1"/>
  <c r="B83" i="4"/>
  <c r="E242" i="14"/>
  <c r="A242" i="14" s="1"/>
  <c r="B81" i="10"/>
  <c r="E132" i="14"/>
  <c r="A132" i="14" s="1"/>
  <c r="B67" i="10"/>
  <c r="E237" i="14"/>
  <c r="A237" i="14" s="1"/>
  <c r="B82" i="8"/>
  <c r="B67" i="8"/>
  <c r="E122" i="14"/>
  <c r="A122" i="14" s="1"/>
  <c r="E205" i="14"/>
  <c r="A205" i="14" s="1"/>
  <c r="B80" i="7"/>
  <c r="E232" i="14"/>
  <c r="A232" i="14" s="1"/>
  <c r="B83" i="6"/>
  <c r="B81" i="5"/>
  <c r="E227" i="14"/>
  <c r="A227" i="14" s="1"/>
  <c r="B80" i="4"/>
  <c r="E193" i="14"/>
  <c r="A193" i="14" s="1"/>
  <c r="O42" i="6"/>
  <c r="D14" i="5"/>
  <c r="G58" i="5"/>
  <c r="P13" i="9"/>
  <c r="U12" i="9" s="1"/>
  <c r="F58" i="5"/>
  <c r="F53" i="2"/>
  <c r="P13" i="5"/>
  <c r="U12" i="5" s="1"/>
  <c r="E14" i="3"/>
  <c r="F64" i="6"/>
  <c r="G60" i="5"/>
  <c r="E14" i="8"/>
  <c r="G22" i="8"/>
  <c r="P15" i="10"/>
  <c r="U14" i="10" s="1"/>
  <c r="F69" i="10"/>
  <c r="E69" i="10" s="1"/>
  <c r="E134" i="14" s="1"/>
  <c r="F56" i="2"/>
  <c r="G53" i="2"/>
  <c r="G63" i="6"/>
  <c r="G65" i="3"/>
  <c r="G65" i="6"/>
  <c r="F14" i="3"/>
  <c r="H61" i="3"/>
  <c r="G59" i="2"/>
  <c r="G18" i="2"/>
  <c r="P13" i="2"/>
  <c r="F55" i="2"/>
  <c r="P15" i="9"/>
  <c r="U14" i="9" s="1"/>
  <c r="F70" i="8"/>
  <c r="E70" i="8" s="1"/>
  <c r="D14" i="2"/>
  <c r="O42" i="2"/>
  <c r="O42" i="7"/>
  <c r="P13" i="10"/>
  <c r="U12" i="10" s="1"/>
  <c r="P13" i="3"/>
  <c r="U12" i="3" s="1"/>
  <c r="E14" i="6"/>
  <c r="P13" i="6"/>
  <c r="U12" i="6" s="1"/>
  <c r="G26" i="3"/>
  <c r="P14" i="10"/>
  <c r="U13" i="10" s="1"/>
  <c r="G63" i="10"/>
  <c r="G18" i="10"/>
  <c r="G65" i="10"/>
  <c r="F60" i="3"/>
  <c r="G60" i="3"/>
  <c r="O42" i="10"/>
  <c r="F65" i="6"/>
  <c r="F64" i="5"/>
  <c r="P14" i="5"/>
  <c r="F18" i="5"/>
  <c r="F70" i="5"/>
  <c r="E70" i="5" s="1"/>
  <c r="F68" i="5"/>
  <c r="E68" i="5" s="1"/>
  <c r="G22" i="5"/>
  <c r="G64" i="5"/>
  <c r="G18" i="5"/>
  <c r="P14" i="9"/>
  <c r="F69" i="9"/>
  <c r="G68" i="9"/>
  <c r="F68" i="9"/>
  <c r="F70" i="9"/>
  <c r="F74" i="9"/>
  <c r="E74" i="9" s="1"/>
  <c r="G22" i="9"/>
  <c r="P15" i="4"/>
  <c r="U14" i="4" s="1"/>
  <c r="F69" i="4"/>
  <c r="E69" i="4" s="1"/>
  <c r="G22" i="4"/>
  <c r="D14" i="4"/>
  <c r="F60" i="4"/>
  <c r="F68" i="4"/>
  <c r="E68" i="4" s="1"/>
  <c r="F70" i="4"/>
  <c r="E70" i="4" s="1"/>
  <c r="E105" i="14" s="1"/>
  <c r="F58" i="8"/>
  <c r="F61" i="8"/>
  <c r="G61" i="8"/>
  <c r="P13" i="8"/>
  <c r="F14" i="8"/>
  <c r="F64" i="8"/>
  <c r="F18" i="8"/>
  <c r="G64" i="8"/>
  <c r="P14" i="8"/>
  <c r="U13" i="8" s="1"/>
  <c r="G61" i="10"/>
  <c r="G58" i="10"/>
  <c r="H61" i="10"/>
  <c r="H58" i="10"/>
  <c r="F58" i="3"/>
  <c r="G61" i="3"/>
  <c r="G58" i="3"/>
  <c r="F69" i="3"/>
  <c r="E69" i="3" s="1"/>
  <c r="G22" i="3"/>
  <c r="P15" i="3"/>
  <c r="U14" i="3" s="1"/>
  <c r="F14" i="5"/>
  <c r="F18" i="9"/>
  <c r="H58" i="5"/>
  <c r="F57" i="5"/>
  <c r="E57" i="5" s="1"/>
  <c r="E18" i="3"/>
  <c r="G22" i="10"/>
  <c r="P16" i="5"/>
  <c r="U15" i="5" s="1"/>
  <c r="G26" i="5"/>
  <c r="F69" i="7"/>
  <c r="E69" i="7" s="1"/>
  <c r="P15" i="7"/>
  <c r="F75" i="9"/>
  <c r="E75" i="9" s="1"/>
  <c r="F73" i="9"/>
  <c r="E73" i="9" s="1"/>
  <c r="H63" i="9"/>
  <c r="H66" i="9"/>
  <c r="H65" i="9"/>
  <c r="G14" i="9"/>
  <c r="F62" i="9"/>
  <c r="E62" i="9" s="1"/>
  <c r="G65" i="9"/>
  <c r="F14" i="9"/>
  <c r="G63" i="4"/>
  <c r="G65" i="4"/>
  <c r="F63" i="4"/>
  <c r="F18" i="4"/>
  <c r="F65" i="4"/>
  <c r="G64" i="4"/>
  <c r="G18" i="4"/>
  <c r="P14" i="4"/>
  <c r="U13" i="4" s="1"/>
  <c r="F69" i="6"/>
  <c r="E69" i="6" s="1"/>
  <c r="E114" i="14" s="1"/>
  <c r="G22" i="6"/>
  <c r="P15" i="6"/>
  <c r="U14" i="6" s="1"/>
  <c r="F65" i="8"/>
  <c r="F63" i="8"/>
  <c r="F22" i="8"/>
  <c r="P15" i="8"/>
  <c r="U14" i="8" s="1"/>
  <c r="G14" i="8"/>
  <c r="H60" i="8"/>
  <c r="F57" i="8"/>
  <c r="E57" i="8" s="1"/>
  <c r="G26" i="8"/>
  <c r="P16" i="8"/>
  <c r="U15" i="8" s="1"/>
  <c r="F60" i="10"/>
  <c r="E14" i="10"/>
  <c r="F64" i="3"/>
  <c r="P14" i="3"/>
  <c r="F18" i="3"/>
  <c r="G64" i="3"/>
  <c r="G18" i="3"/>
  <c r="F70" i="3"/>
  <c r="F68" i="3"/>
  <c r="E18" i="5"/>
  <c r="G70" i="9"/>
  <c r="G61" i="5"/>
  <c r="F63" i="5"/>
  <c r="G18" i="9"/>
  <c r="B76" i="4" l="1"/>
  <c r="A175" i="14"/>
  <c r="B87" i="9"/>
  <c r="E69" i="9"/>
  <c r="E84" i="14" s="1"/>
  <c r="B62" i="3"/>
  <c r="E65" i="8"/>
  <c r="E80" i="14" s="1"/>
  <c r="E63" i="7"/>
  <c r="E73" i="14" s="1"/>
  <c r="E52" i="2"/>
  <c r="B52" i="2" s="1"/>
  <c r="B76" i="10"/>
  <c r="A181" i="14"/>
  <c r="A180" i="14"/>
  <c r="B74" i="10"/>
  <c r="B75" i="10" s="1"/>
  <c r="E61" i="6"/>
  <c r="E26" i="14" s="1"/>
  <c r="E70" i="3"/>
  <c r="E100" i="14" s="1"/>
  <c r="E65" i="10"/>
  <c r="E90" i="14" s="1"/>
  <c r="E68" i="3"/>
  <c r="E98" i="14" s="1"/>
  <c r="E58" i="6"/>
  <c r="E23" i="14" s="1"/>
  <c r="E60" i="8"/>
  <c r="E35" i="14" s="1"/>
  <c r="E64" i="4"/>
  <c r="E59" i="14" s="1"/>
  <c r="E64" i="10"/>
  <c r="E89" i="14" s="1"/>
  <c r="E47" i="14"/>
  <c r="E59" i="2"/>
  <c r="E49" i="14" s="1"/>
  <c r="E65" i="2"/>
  <c r="E95" i="14" s="1"/>
  <c r="E64" i="7"/>
  <c r="E74" i="14" s="1"/>
  <c r="B69" i="2"/>
  <c r="E139" i="14"/>
  <c r="A139" i="14" s="1"/>
  <c r="E60" i="10"/>
  <c r="E45" i="14" s="1"/>
  <c r="E42" i="14"/>
  <c r="A42" i="14" s="1"/>
  <c r="E63" i="3"/>
  <c r="E53" i="14" s="1"/>
  <c r="E58" i="2"/>
  <c r="E48" i="14" s="1"/>
  <c r="B57" i="6"/>
  <c r="E65" i="5"/>
  <c r="E65" i="14" s="1"/>
  <c r="E60" i="6"/>
  <c r="E25" i="14" s="1"/>
  <c r="E63" i="10"/>
  <c r="E60" i="2"/>
  <c r="E50" i="14" s="1"/>
  <c r="E63" i="6"/>
  <c r="E68" i="14" s="1"/>
  <c r="E64" i="6"/>
  <c r="E65" i="7"/>
  <c r="E75" i="14" s="1"/>
  <c r="E58" i="8"/>
  <c r="E33" i="14" s="1"/>
  <c r="E2" i="14"/>
  <c r="A2" i="14" s="1"/>
  <c r="E58" i="4"/>
  <c r="B57" i="3"/>
  <c r="E56" i="2"/>
  <c r="E6" i="14" s="1"/>
  <c r="E63" i="8"/>
  <c r="E78" i="14" s="1"/>
  <c r="E63" i="4"/>
  <c r="E58" i="14" s="1"/>
  <c r="E61" i="7"/>
  <c r="E31" i="14" s="1"/>
  <c r="E51" i="18"/>
  <c r="E60" i="7"/>
  <c r="E30" i="14" s="1"/>
  <c r="E58" i="3"/>
  <c r="E65" i="3"/>
  <c r="E55" i="14" s="1"/>
  <c r="E56" i="18"/>
  <c r="E61" i="4"/>
  <c r="E16" i="14" s="1"/>
  <c r="E53" i="18"/>
  <c r="E63" i="5"/>
  <c r="E63" i="14" s="1"/>
  <c r="E70" i="9"/>
  <c r="E66" i="9"/>
  <c r="E41" i="14" s="1"/>
  <c r="P20" i="18"/>
  <c r="U19" i="18"/>
  <c r="E58" i="18"/>
  <c r="E57" i="18"/>
  <c r="E54" i="18"/>
  <c r="E63" i="9"/>
  <c r="E38" i="14" s="1"/>
  <c r="E58" i="5"/>
  <c r="E60" i="4"/>
  <c r="E15" i="14" s="1"/>
  <c r="E12" i="14"/>
  <c r="A12" i="14" s="1"/>
  <c r="E55" i="2"/>
  <c r="E5" i="14" s="1"/>
  <c r="E60" i="5"/>
  <c r="P20" i="4"/>
  <c r="E53" i="2"/>
  <c r="E94" i="14"/>
  <c r="U19" i="4"/>
  <c r="B57" i="7"/>
  <c r="P20" i="6"/>
  <c r="E61" i="5"/>
  <c r="E21" i="14" s="1"/>
  <c r="E58" i="7"/>
  <c r="E61" i="3"/>
  <c r="E11" i="14" s="1"/>
  <c r="P20" i="10"/>
  <c r="E65" i="6"/>
  <c r="E70" i="14" s="1"/>
  <c r="E60" i="3"/>
  <c r="E10" i="14" s="1"/>
  <c r="E125" i="14"/>
  <c r="U12" i="2"/>
  <c r="U19" i="2" s="1"/>
  <c r="P20" i="2"/>
  <c r="U19" i="6"/>
  <c r="U19" i="10"/>
  <c r="E61" i="8"/>
  <c r="E36" i="14" s="1"/>
  <c r="E68" i="9"/>
  <c r="E83" i="14" s="1"/>
  <c r="E64" i="3"/>
  <c r="E65" i="4"/>
  <c r="E60" i="14" s="1"/>
  <c r="E65" i="9"/>
  <c r="E40" i="14" s="1"/>
  <c r="U13" i="3"/>
  <c r="U19" i="3" s="1"/>
  <c r="P20" i="3"/>
  <c r="E32" i="14"/>
  <c r="A32" i="14" s="1"/>
  <c r="B57" i="8"/>
  <c r="B62" i="9"/>
  <c r="E37" i="14"/>
  <c r="A37" i="14" s="1"/>
  <c r="E130" i="14"/>
  <c r="E119" i="14"/>
  <c r="E99" i="14"/>
  <c r="E103" i="14"/>
  <c r="E104" i="14"/>
  <c r="U13" i="9"/>
  <c r="U19" i="9" s="1"/>
  <c r="P20" i="9"/>
  <c r="E108" i="14"/>
  <c r="E58" i="10"/>
  <c r="E43" i="14" s="1"/>
  <c r="E64" i="5"/>
  <c r="E128" i="14"/>
  <c r="U14" i="7"/>
  <c r="U19" i="7" s="1"/>
  <c r="P20" i="7"/>
  <c r="B57" i="5"/>
  <c r="E17" i="14"/>
  <c r="A17" i="14" s="1"/>
  <c r="U12" i="8"/>
  <c r="U19" i="8" s="1"/>
  <c r="P20" i="8"/>
  <c r="E129" i="14"/>
  <c r="E110" i="14"/>
  <c r="U13" i="5"/>
  <c r="U19" i="5" s="1"/>
  <c r="P20" i="5"/>
  <c r="E61" i="10"/>
  <c r="E46" i="14" s="1"/>
  <c r="E64" i="8"/>
  <c r="B53" i="2" l="1"/>
  <c r="B54" i="2" s="1"/>
  <c r="E88" i="14"/>
  <c r="E69" i="14"/>
  <c r="E85" i="14"/>
  <c r="E13" i="14"/>
  <c r="E8" i="14"/>
  <c r="E20" i="14"/>
  <c r="E3" i="14"/>
  <c r="A3" i="14" s="1"/>
  <c r="E18" i="14"/>
  <c r="E28" i="14"/>
  <c r="E54" i="14"/>
  <c r="E79" i="14"/>
  <c r="E64" i="14"/>
  <c r="B55" i="2" l="1"/>
  <c r="B56" i="2" s="1"/>
  <c r="B57" i="2" s="1"/>
  <c r="A4" i="14"/>
  <c r="B58" i="2" l="1"/>
  <c r="A5" i="14"/>
  <c r="B59" i="2" l="1"/>
  <c r="B60" i="2" s="1"/>
  <c r="B61" i="2" s="1"/>
  <c r="A6" i="14"/>
  <c r="A8" i="14" s="1"/>
  <c r="B63" i="2" l="1"/>
  <c r="A9" i="14"/>
  <c r="B71" i="2"/>
  <c r="B64" i="2" l="1"/>
  <c r="B65" i="2" s="1"/>
  <c r="A10" i="14"/>
  <c r="B66" i="2" l="1"/>
  <c r="A11" i="14"/>
  <c r="B68" i="2" l="1"/>
  <c r="B49" i="18" s="1"/>
  <c r="B58" i="3"/>
  <c r="A13" i="14"/>
  <c r="A14" i="14" s="1"/>
  <c r="B50" i="18" l="1"/>
  <c r="B56" i="3"/>
  <c r="B9" i="13" s="1"/>
  <c r="B60" i="3"/>
  <c r="B51" i="18"/>
  <c r="B53" i="18" s="1"/>
  <c r="A15" i="14"/>
  <c r="A19" i="14"/>
  <c r="B61" i="3"/>
  <c r="B59" i="3" l="1"/>
  <c r="B63" i="3"/>
  <c r="B64" i="3" s="1"/>
  <c r="B54" i="18"/>
  <c r="A16" i="14"/>
  <c r="B56" i="18" l="1"/>
  <c r="B57" i="18"/>
  <c r="B58" i="18" s="1"/>
  <c r="A18" i="14"/>
  <c r="B65" i="3"/>
  <c r="B66" i="3" s="1"/>
  <c r="B68" i="3" s="1"/>
  <c r="B61" i="18" l="1"/>
  <c r="B62" i="18" s="1"/>
  <c r="A20" i="14"/>
  <c r="B69" i="3"/>
  <c r="B70" i="3" s="1"/>
  <c r="B71" i="3" s="1"/>
  <c r="B63" i="18" l="1"/>
  <c r="A21" i="14"/>
  <c r="A23" i="14" s="1"/>
  <c r="A24" i="14" s="1"/>
  <c r="B74" i="3"/>
  <c r="B68" i="18" l="1"/>
  <c r="B73" i="18" s="1"/>
  <c r="A25" i="14"/>
  <c r="A26" i="14" s="1"/>
  <c r="B76" i="3"/>
  <c r="B75" i="3"/>
  <c r="A28" i="14" l="1"/>
  <c r="A29" i="14"/>
  <c r="A44" i="14"/>
  <c r="B56" i="4"/>
  <c r="A30" i="14" l="1"/>
  <c r="A31" i="14" s="1"/>
  <c r="B58" i="4"/>
  <c r="C9" i="13"/>
  <c r="A141" i="14"/>
  <c r="A33" i="14" l="1"/>
  <c r="B59" i="4"/>
  <c r="B70" i="6"/>
  <c r="A34" i="14" l="1"/>
  <c r="A35" i="14"/>
  <c r="A38" i="14" s="1"/>
  <c r="A39" i="14" s="1"/>
  <c r="B60" i="4"/>
  <c r="A40" i="14"/>
  <c r="B61" i="4"/>
  <c r="A36" i="14" l="1"/>
  <c r="B65" i="4"/>
  <c r="B63" i="4"/>
  <c r="B64" i="4" s="1"/>
  <c r="A41" i="14"/>
  <c r="A43" i="14" s="1"/>
  <c r="A51" i="14"/>
  <c r="B59" i="5"/>
  <c r="A56" i="14"/>
  <c r="B66" i="4" l="1"/>
  <c r="B68" i="4"/>
  <c r="B69" i="4" s="1"/>
  <c r="A45" i="14"/>
  <c r="A46" i="14"/>
  <c r="A47" i="14" s="1"/>
  <c r="B70" i="4"/>
  <c r="B71" i="4" l="1"/>
  <c r="B56" i="5" s="1"/>
  <c r="A48" i="14"/>
  <c r="A49" i="14" s="1"/>
  <c r="A115" i="14"/>
  <c r="A50" i="14" l="1"/>
  <c r="A53" i="14"/>
  <c r="A54" i="14" s="1"/>
  <c r="A55" i="14"/>
  <c r="A60" i="14"/>
  <c r="D9" i="13"/>
  <c r="B58" i="5"/>
  <c r="B60" i="5" s="1"/>
  <c r="A58" i="14" l="1"/>
  <c r="B61" i="5"/>
  <c r="B63" i="5" s="1"/>
  <c r="B66" i="5" s="1"/>
  <c r="B66" i="6"/>
  <c r="B71" i="6"/>
  <c r="A59" i="14" l="1"/>
  <c r="A61" i="14"/>
  <c r="A63" i="14"/>
  <c r="A64" i="14" s="1"/>
  <c r="A65" i="14" s="1"/>
  <c r="B64" i="5"/>
  <c r="B65" i="5" s="1"/>
  <c r="A66" i="14"/>
  <c r="B66" i="7"/>
  <c r="A68" i="14" l="1"/>
  <c r="A69" i="14" s="1"/>
  <c r="B68" i="5"/>
  <c r="B69" i="5" s="1"/>
  <c r="A71" i="14"/>
  <c r="B71" i="7"/>
  <c r="A70" i="14" l="1"/>
  <c r="A73" i="14" s="1"/>
  <c r="B70" i="5"/>
  <c r="B56" i="6" s="1"/>
  <c r="B58" i="6" l="1"/>
  <c r="B59" i="6" s="1"/>
  <c r="A74" i="14"/>
  <c r="A75" i="14"/>
  <c r="B60" i="6" l="1"/>
  <c r="B61" i="6" s="1"/>
  <c r="A76" i="14"/>
  <c r="A78" i="14" s="1"/>
  <c r="B66" i="8"/>
  <c r="B62" i="6" l="1"/>
  <c r="B63" i="6"/>
  <c r="B71" i="8"/>
  <c r="A79" i="14"/>
  <c r="A81" i="14"/>
  <c r="B64" i="6" l="1"/>
  <c r="B65" i="6"/>
  <c r="B68" i="6"/>
  <c r="B65" i="7"/>
  <c r="A80" i="14"/>
  <c r="A83" i="14" s="1"/>
  <c r="A84" i="14" s="1"/>
  <c r="B66" i="9"/>
  <c r="B69" i="6" l="1"/>
  <c r="B70" i="7"/>
  <c r="A85" i="14"/>
  <c r="A86" i="14"/>
  <c r="B71" i="9"/>
  <c r="A91" i="14"/>
  <c r="A145" i="14"/>
  <c r="A146" i="14" s="1"/>
  <c r="B74" i="6" l="1"/>
  <c r="B58" i="7"/>
  <c r="B59" i="7" s="1"/>
  <c r="A88" i="14"/>
  <c r="A89" i="14" s="1"/>
  <c r="A90" i="14" s="1"/>
  <c r="B71" i="10"/>
  <c r="B79" i="6" l="1"/>
  <c r="B60" i="7"/>
  <c r="B63" i="7" s="1"/>
  <c r="A93" i="14"/>
  <c r="A99" i="14"/>
  <c r="A105" i="14"/>
  <c r="A116" i="14"/>
  <c r="B82" i="6" l="1"/>
  <c r="B56" i="7" s="1"/>
  <c r="F9" i="13" s="1"/>
  <c r="A94" i="14"/>
  <c r="A95" i="14" s="1"/>
  <c r="A96" i="14" s="1"/>
  <c r="A98" i="14" s="1"/>
  <c r="B61" i="7"/>
  <c r="B64" i="7"/>
  <c r="A103" i="14"/>
  <c r="B63" i="9"/>
  <c r="B64" i="9" s="1"/>
  <c r="A108" i="14"/>
  <c r="A131" i="14"/>
  <c r="E9" i="15"/>
  <c r="A109" i="14" l="1"/>
  <c r="A100" i="14"/>
  <c r="A101" i="14"/>
  <c r="B68" i="7"/>
  <c r="B65" i="9"/>
  <c r="A126" i="14"/>
  <c r="B69" i="7" l="1"/>
  <c r="B74" i="7" s="1"/>
  <c r="B76" i="7" s="1"/>
  <c r="A104" i="14"/>
  <c r="A106" i="14" s="1"/>
  <c r="A110" i="14"/>
  <c r="B58" i="8"/>
  <c r="B59" i="8" s="1"/>
  <c r="A118" i="14"/>
  <c r="B68" i="9"/>
  <c r="A121" i="14"/>
  <c r="B56" i="8" l="1"/>
  <c r="G9" i="13" s="1"/>
  <c r="A113" i="14"/>
  <c r="A114" i="14" s="1"/>
  <c r="A119" i="14"/>
  <c r="A120" i="14" s="1"/>
  <c r="B60" i="8"/>
  <c r="B61" i="8" s="1"/>
  <c r="A123" i="14"/>
  <c r="B73" i="9"/>
  <c r="B74" i="9" s="1"/>
  <c r="B76" i="9" s="1"/>
  <c r="A124" i="14" l="1"/>
  <c r="A128" i="14" s="1"/>
  <c r="A129" i="14" s="1"/>
  <c r="A125" i="14"/>
  <c r="A130" i="14" s="1"/>
  <c r="A144" i="14" s="1"/>
  <c r="B63" i="8"/>
  <c r="B61" i="10"/>
  <c r="B65" i="10" s="1"/>
  <c r="B66" i="10" s="1"/>
  <c r="A133" i="14"/>
  <c r="A134" i="14" s="1"/>
  <c r="A135" i="14" s="1"/>
  <c r="A136" i="14" s="1"/>
  <c r="A159" i="14" l="1"/>
  <c r="A138" i="14"/>
  <c r="B64" i="8"/>
  <c r="A164" i="14" l="1"/>
  <c r="B68" i="8"/>
  <c r="B69" i="8" s="1"/>
  <c r="B65" i="8"/>
  <c r="A200" i="14" l="1"/>
  <c r="A215" i="14" s="1"/>
  <c r="A217" i="14" s="1"/>
  <c r="A240" i="14"/>
  <c r="B70" i="8"/>
  <c r="B61" i="9" s="1"/>
  <c r="B70" i="10"/>
  <c r="A231" i="14" l="1"/>
  <c r="B75" i="9"/>
  <c r="B69" i="9"/>
  <c r="B70" i="9" s="1"/>
  <c r="H9" i="13"/>
  <c r="B58" i="10"/>
  <c r="B59" i="10" s="1"/>
  <c r="B60" i="10" s="1"/>
  <c r="B56" i="10" l="1"/>
  <c r="B63" i="10"/>
  <c r="B64" i="10" s="1"/>
  <c r="B68" i="10" s="1"/>
  <c r="B69" i="10" s="1"/>
  <c r="B78" i="10" l="1"/>
  <c r="B80" i="10" s="1"/>
  <c r="A9" i="13" s="1"/>
  <c r="B123" i="13" s="1"/>
  <c r="I9" i="13"/>
  <c r="B226" i="13" l="1"/>
  <c r="C226" i="13" s="1"/>
  <c r="B209" i="13"/>
  <c r="C209" i="13" s="1"/>
  <c r="B28" i="13"/>
  <c r="E28" i="13" s="1"/>
  <c r="B163" i="13"/>
  <c r="C163" i="13" s="1"/>
  <c r="B254" i="13"/>
  <c r="D254" i="13" s="1"/>
  <c r="B175" i="13"/>
  <c r="D175" i="13" s="1"/>
  <c r="B83" i="13"/>
  <c r="C83" i="13" s="1"/>
  <c r="B120" i="13"/>
  <c r="E120" i="13" s="1"/>
  <c r="B296" i="13"/>
  <c r="D296" i="13" s="1"/>
  <c r="B116" i="13"/>
  <c r="D116" i="13" s="1"/>
  <c r="B277" i="13"/>
  <c r="E277" i="13" s="1"/>
  <c r="B119" i="13"/>
  <c r="D119" i="13" s="1"/>
  <c r="B219" i="13"/>
  <c r="E219" i="13" s="1"/>
  <c r="B177" i="13"/>
  <c r="E177" i="13" s="1"/>
  <c r="B56" i="13"/>
  <c r="E56" i="13" s="1"/>
  <c r="B152" i="13"/>
  <c r="E152" i="13" s="1"/>
  <c r="B186" i="13"/>
  <c r="C186" i="13" s="1"/>
  <c r="B145" i="13"/>
  <c r="D145" i="13" s="1"/>
  <c r="B208" i="13"/>
  <c r="E208" i="13" s="1"/>
  <c r="B196" i="13"/>
  <c r="D196" i="13" s="1"/>
  <c r="B169" i="13"/>
  <c r="D169" i="13" s="1"/>
  <c r="B58" i="13"/>
  <c r="D58" i="13" s="1"/>
  <c r="B149" i="13"/>
  <c r="D149" i="13" s="1"/>
  <c r="B126" i="13"/>
  <c r="E126" i="13" s="1"/>
  <c r="B252" i="13"/>
  <c r="C252" i="13" s="1"/>
  <c r="B130" i="13"/>
  <c r="D130" i="13" s="1"/>
  <c r="B241" i="13"/>
  <c r="C241" i="13" s="1"/>
  <c r="B81" i="13"/>
  <c r="C81" i="13" s="1"/>
  <c r="B118" i="13"/>
  <c r="D118" i="13" s="1"/>
  <c r="B11" i="13"/>
  <c r="L11" i="13" s="1"/>
  <c r="B195" i="13"/>
  <c r="D195" i="13" s="1"/>
  <c r="B295" i="13"/>
  <c r="E295" i="13" s="1"/>
  <c r="B93" i="13"/>
  <c r="E93" i="13" s="1"/>
  <c r="B135" i="13"/>
  <c r="D135" i="13" s="1"/>
  <c r="B293" i="13"/>
  <c r="D293" i="13" s="1"/>
  <c r="B237" i="13"/>
  <c r="E237" i="13" s="1"/>
  <c r="B127" i="13"/>
  <c r="C127" i="13" s="1"/>
  <c r="B38" i="13"/>
  <c r="C38" i="13" s="1"/>
  <c r="B207" i="13"/>
  <c r="E207" i="13" s="1"/>
  <c r="B302" i="13"/>
  <c r="E302" i="13" s="1"/>
  <c r="B204" i="13"/>
  <c r="D204" i="13" s="1"/>
  <c r="B220" i="13"/>
  <c r="D220" i="13" s="1"/>
  <c r="B242" i="13"/>
  <c r="C242" i="13" s="1"/>
  <c r="B216" i="13"/>
  <c r="D216" i="13" s="1"/>
  <c r="B103" i="13"/>
  <c r="C103" i="13" s="1"/>
  <c r="B37" i="13"/>
  <c r="E37" i="13" s="1"/>
  <c r="B111" i="13"/>
  <c r="C111" i="13" s="1"/>
  <c r="B174" i="13"/>
  <c r="C174" i="13" s="1"/>
  <c r="B148" i="13"/>
  <c r="C148" i="13" s="1"/>
  <c r="B30" i="13"/>
  <c r="C30" i="13" s="1"/>
  <c r="B297" i="13"/>
  <c r="C297" i="13" s="1"/>
  <c r="B72" i="13"/>
  <c r="C72" i="13" s="1"/>
  <c r="B23" i="13"/>
  <c r="E23" i="13" s="1"/>
  <c r="B202" i="13"/>
  <c r="E202" i="13" s="1"/>
  <c r="B306" i="13"/>
  <c r="E306" i="13" s="1"/>
  <c r="B136" i="13"/>
  <c r="C136" i="13" s="1"/>
  <c r="B18" i="13"/>
  <c r="D18" i="13" s="1"/>
  <c r="B300" i="13"/>
  <c r="E300" i="13" s="1"/>
  <c r="B40" i="13"/>
  <c r="C40" i="13" s="1"/>
  <c r="B205" i="13"/>
  <c r="E205" i="13" s="1"/>
  <c r="B229" i="13"/>
  <c r="E229" i="13" s="1"/>
  <c r="B273" i="13"/>
  <c r="E273" i="13" s="1"/>
  <c r="B66" i="13"/>
  <c r="D66" i="13" s="1"/>
  <c r="B108" i="13"/>
  <c r="E108" i="13" s="1"/>
  <c r="B41" i="13"/>
  <c r="C41" i="13" s="1"/>
  <c r="B97" i="13"/>
  <c r="D97" i="13" s="1"/>
  <c r="B199" i="13"/>
  <c r="D199" i="13" s="1"/>
  <c r="B90" i="13"/>
  <c r="C90" i="13" s="1"/>
  <c r="B21" i="13"/>
  <c r="C21" i="13" s="1"/>
  <c r="B69" i="13"/>
  <c r="C69" i="13" s="1"/>
  <c r="B255" i="13"/>
  <c r="D255" i="13" s="1"/>
  <c r="B50" i="13"/>
  <c r="C50" i="13" s="1"/>
  <c r="B42" i="13"/>
  <c r="E42" i="13" s="1"/>
  <c r="B267" i="13"/>
  <c r="D267" i="13" s="1"/>
  <c r="B261" i="13"/>
  <c r="C261" i="13" s="1"/>
  <c r="B198" i="13"/>
  <c r="D198" i="13" s="1"/>
  <c r="B189" i="13"/>
  <c r="C189" i="13" s="1"/>
  <c r="B129" i="13"/>
  <c r="E129" i="13" s="1"/>
  <c r="B139" i="13"/>
  <c r="D139" i="13" s="1"/>
  <c r="B142" i="13"/>
  <c r="C142" i="13" s="1"/>
  <c r="B24" i="13"/>
  <c r="D24" i="13" s="1"/>
  <c r="B225" i="13"/>
  <c r="C225" i="13" s="1"/>
  <c r="B92" i="13"/>
  <c r="D92" i="13" s="1"/>
  <c r="B99" i="13"/>
  <c r="E99" i="13" s="1"/>
  <c r="B144" i="13"/>
  <c r="E144" i="13" s="1"/>
  <c r="B25" i="13"/>
  <c r="C25" i="13" s="1"/>
  <c r="B12" i="13"/>
  <c r="E12" i="13" s="1"/>
  <c r="B39" i="13"/>
  <c r="C39" i="13" s="1"/>
  <c r="B91" i="13"/>
  <c r="D91" i="13" s="1"/>
  <c r="B67" i="13"/>
  <c r="D67" i="13" s="1"/>
  <c r="B133" i="13"/>
  <c r="D133" i="13" s="1"/>
  <c r="B76" i="13"/>
  <c r="C76" i="13" s="1"/>
  <c r="B270" i="13"/>
  <c r="E270" i="13" s="1"/>
  <c r="B61" i="13"/>
  <c r="E61" i="13" s="1"/>
  <c r="B19" i="13"/>
  <c r="E19" i="13" s="1"/>
  <c r="B98" i="13"/>
  <c r="E98" i="13" s="1"/>
  <c r="B109" i="13"/>
  <c r="C109" i="13" s="1"/>
  <c r="B263" i="13"/>
  <c r="D263" i="13" s="1"/>
  <c r="B160" i="13"/>
  <c r="D160" i="13" s="1"/>
  <c r="B164" i="13"/>
  <c r="E164" i="13" s="1"/>
  <c r="B278" i="13"/>
  <c r="C278" i="13" s="1"/>
  <c r="B264" i="13"/>
  <c r="C264" i="13" s="1"/>
  <c r="B156" i="13"/>
  <c r="D156" i="13" s="1"/>
  <c r="B234" i="13"/>
  <c r="C234" i="13" s="1"/>
  <c r="B17" i="13"/>
  <c r="C17" i="13" s="1"/>
  <c r="B75" i="13"/>
  <c r="D75" i="13" s="1"/>
  <c r="B243" i="13"/>
  <c r="D243" i="13" s="1"/>
  <c r="B291" i="13"/>
  <c r="D291" i="13" s="1"/>
  <c r="B290" i="13"/>
  <c r="D290" i="13" s="1"/>
  <c r="B29" i="13"/>
  <c r="E29" i="13" s="1"/>
  <c r="B134" i="13"/>
  <c r="C134" i="13" s="1"/>
  <c r="B268" i="13"/>
  <c r="E268" i="13" s="1"/>
  <c r="B298" i="13"/>
  <c r="D298" i="13" s="1"/>
  <c r="B221" i="13"/>
  <c r="E221" i="13" s="1"/>
  <c r="B190" i="13"/>
  <c r="E190" i="13" s="1"/>
  <c r="B233" i="13"/>
  <c r="D233" i="13" s="1"/>
  <c r="B34" i="13"/>
  <c r="D34" i="13" s="1"/>
  <c r="B112" i="13"/>
  <c r="D112" i="13" s="1"/>
  <c r="B269" i="13"/>
  <c r="D269" i="13" s="1"/>
  <c r="B57" i="13"/>
  <c r="C57" i="13" s="1"/>
  <c r="B124" i="13"/>
  <c r="D124" i="13" s="1"/>
  <c r="B165" i="13"/>
  <c r="E165" i="13" s="1"/>
  <c r="B60" i="13"/>
  <c r="C60" i="13" s="1"/>
  <c r="B47" i="13"/>
  <c r="C47" i="13" s="1"/>
  <c r="B257" i="13"/>
  <c r="D257" i="13" s="1"/>
  <c r="B224" i="13"/>
  <c r="D224" i="13" s="1"/>
  <c r="B107" i="13"/>
  <c r="C107" i="13" s="1"/>
  <c r="B31" i="13"/>
  <c r="C31" i="13" s="1"/>
  <c r="B155" i="13"/>
  <c r="D155" i="13" s="1"/>
  <c r="B193" i="13"/>
  <c r="D193" i="13" s="1"/>
  <c r="B222" i="13"/>
  <c r="C222" i="13" s="1"/>
  <c r="B236" i="13"/>
  <c r="E236" i="13" s="1"/>
  <c r="B249" i="13"/>
  <c r="C249" i="13" s="1"/>
  <c r="B143" i="13"/>
  <c r="C143" i="13" s="1"/>
  <c r="B203" i="13"/>
  <c r="C203" i="13" s="1"/>
  <c r="B231" i="13"/>
  <c r="B151" i="13"/>
  <c r="E151" i="13" s="1"/>
  <c r="B307" i="13"/>
  <c r="C307" i="13" s="1"/>
  <c r="B191" i="13"/>
  <c r="E191" i="13" s="1"/>
  <c r="B172" i="13"/>
  <c r="C172" i="13" s="1"/>
  <c r="B80" i="13"/>
  <c r="E80" i="13" s="1"/>
  <c r="B260" i="13"/>
  <c r="E260" i="13" s="1"/>
  <c r="B63" i="13"/>
  <c r="E63" i="13" s="1"/>
  <c r="B106" i="13"/>
  <c r="B214" i="13"/>
  <c r="D214" i="13" s="1"/>
  <c r="B258" i="13"/>
  <c r="E258" i="13" s="1"/>
  <c r="B114" i="13"/>
  <c r="C114" i="13" s="1"/>
  <c r="B89" i="13"/>
  <c r="B239" i="13"/>
  <c r="C239" i="13" s="1"/>
  <c r="B141" i="13"/>
  <c r="D141" i="13" s="1"/>
  <c r="B53" i="13"/>
  <c r="C53" i="13" s="1"/>
  <c r="B180" i="13"/>
  <c r="B54" i="13"/>
  <c r="D54" i="13" s="1"/>
  <c r="B158" i="13"/>
  <c r="D158" i="13" s="1"/>
  <c r="B146" i="13"/>
  <c r="D146" i="13" s="1"/>
  <c r="B94" i="13"/>
  <c r="B176" i="13"/>
  <c r="D176" i="13" s="1"/>
  <c r="B181" i="13"/>
  <c r="E181" i="13" s="1"/>
  <c r="B215" i="13"/>
  <c r="E215" i="13" s="1"/>
  <c r="B77" i="13"/>
  <c r="B274" i="13"/>
  <c r="D274" i="13" s="1"/>
  <c r="B223" i="13"/>
  <c r="E223" i="13" s="1"/>
  <c r="B287" i="13"/>
  <c r="C287" i="13" s="1"/>
  <c r="B62" i="13"/>
  <c r="B64" i="13"/>
  <c r="E64" i="13" s="1"/>
  <c r="B281" i="13"/>
  <c r="E281" i="13" s="1"/>
  <c r="B26" i="13"/>
  <c r="C26" i="13" s="1"/>
  <c r="B51" i="13"/>
  <c r="B286" i="13"/>
  <c r="C286" i="13" s="1"/>
  <c r="B162" i="13"/>
  <c r="D162" i="13" s="1"/>
  <c r="B240" i="13"/>
  <c r="C240" i="13" s="1"/>
  <c r="B27" i="13"/>
  <c r="B217" i="13"/>
  <c r="C217" i="13" s="1"/>
  <c r="B178" i="13"/>
  <c r="C178" i="13" s="1"/>
  <c r="B82" i="13"/>
  <c r="C82" i="13" s="1"/>
  <c r="B183" i="13"/>
  <c r="B168" i="13"/>
  <c r="C168" i="13" s="1"/>
  <c r="B289" i="13"/>
  <c r="D289" i="13" s="1"/>
  <c r="B16" i="13"/>
  <c r="C16" i="13" s="1"/>
  <c r="B282" i="13"/>
  <c r="B213" i="13"/>
  <c r="D213" i="13" s="1"/>
  <c r="B299" i="13"/>
  <c r="E299" i="13" s="1"/>
  <c r="B117" i="13"/>
  <c r="D117" i="13" s="1"/>
  <c r="B121" i="13"/>
  <c r="B210" i="13"/>
  <c r="E210" i="13" s="1"/>
  <c r="B52" i="13"/>
  <c r="C52" i="13" s="1"/>
  <c r="B65" i="13"/>
  <c r="C65" i="13" s="1"/>
  <c r="B310" i="13"/>
  <c r="B259" i="13"/>
  <c r="C259" i="13" s="1"/>
  <c r="B303" i="13"/>
  <c r="C303" i="13" s="1"/>
  <c r="B132" i="13"/>
  <c r="C132" i="13" s="1"/>
  <c r="B238" i="13"/>
  <c r="B161" i="13"/>
  <c r="C161" i="13" s="1"/>
  <c r="B309" i="13"/>
  <c r="D309" i="13" s="1"/>
  <c r="B125" i="13"/>
  <c r="E125" i="13" s="1"/>
  <c r="B235" i="13"/>
  <c r="B305" i="13"/>
  <c r="C305" i="13" s="1"/>
  <c r="B131" i="13"/>
  <c r="D131" i="13" s="1"/>
  <c r="B78" i="13"/>
  <c r="E78" i="13" s="1"/>
  <c r="B232" i="13"/>
  <c r="B157" i="13"/>
  <c r="D157" i="13" s="1"/>
  <c r="B32" i="13"/>
  <c r="C32" i="13" s="1"/>
  <c r="B283" i="13"/>
  <c r="C283" i="13" s="1"/>
  <c r="B188" i="13"/>
  <c r="B59" i="13"/>
  <c r="D59" i="13" s="1"/>
  <c r="B138" i="13"/>
  <c r="D138" i="13" s="1"/>
  <c r="B36" i="13"/>
  <c r="E36" i="13" s="1"/>
  <c r="B253" i="13"/>
  <c r="B68" i="13"/>
  <c r="D68" i="13" s="1"/>
  <c r="B212" i="13"/>
  <c r="D212" i="13" s="1"/>
  <c r="B230" i="13"/>
  <c r="C230" i="13" s="1"/>
  <c r="B84" i="13"/>
  <c r="B247" i="13"/>
  <c r="C247" i="13" s="1"/>
  <c r="B55" i="13"/>
  <c r="D55" i="13" s="1"/>
  <c r="B150" i="13"/>
  <c r="C150" i="13" s="1"/>
  <c r="B201" i="13"/>
  <c r="B73" i="13"/>
  <c r="D73" i="13" s="1"/>
  <c r="B13" i="13"/>
  <c r="D13" i="13" s="1"/>
  <c r="B95" i="13"/>
  <c r="C95" i="13" s="1"/>
  <c r="B206" i="13"/>
  <c r="C206" i="13" s="1"/>
  <c r="B200" i="13"/>
  <c r="E200" i="13" s="1"/>
  <c r="B292" i="13"/>
  <c r="D292" i="13" s="1"/>
  <c r="B218" i="13"/>
  <c r="D218" i="13" s="1"/>
  <c r="B246" i="13"/>
  <c r="B187" i="13"/>
  <c r="D187" i="13" s="1"/>
  <c r="B14" i="13"/>
  <c r="E14" i="13" s="1"/>
  <c r="B88" i="13"/>
  <c r="C88" i="13" s="1"/>
  <c r="B35" i="13"/>
  <c r="B159" i="13"/>
  <c r="E159" i="13" s="1"/>
  <c r="B285" i="13"/>
  <c r="E285" i="13" s="1"/>
  <c r="B197" i="13"/>
  <c r="E197" i="13" s="1"/>
  <c r="B194" i="13"/>
  <c r="C194" i="13" s="1"/>
  <c r="B256" i="13"/>
  <c r="D256" i="13" s="1"/>
  <c r="B20" i="13"/>
  <c r="E20" i="13" s="1"/>
  <c r="B102" i="13"/>
  <c r="D102" i="13" s="1"/>
  <c r="B110" i="13"/>
  <c r="B192" i="13"/>
  <c r="D192" i="13" s="1"/>
  <c r="B280" i="13"/>
  <c r="E280" i="13" s="1"/>
  <c r="B113" i="13"/>
  <c r="E113" i="13" s="1"/>
  <c r="B79" i="13"/>
  <c r="E79" i="13" s="1"/>
  <c r="B211" i="13"/>
  <c r="D211" i="13" s="1"/>
  <c r="B71" i="13"/>
  <c r="C71" i="13" s="1"/>
  <c r="B137" i="13"/>
  <c r="D137" i="13" s="1"/>
  <c r="B251" i="13"/>
  <c r="D251" i="13" s="1"/>
  <c r="B171" i="13"/>
  <c r="E171" i="13" s="1"/>
  <c r="B70" i="13"/>
  <c r="E70" i="13" s="1"/>
  <c r="B85" i="13"/>
  <c r="D85" i="13" s="1"/>
  <c r="B301" i="13"/>
  <c r="E301" i="13" s="1"/>
  <c r="B271" i="13"/>
  <c r="D271" i="13" s="1"/>
  <c r="B167" i="13"/>
  <c r="E167" i="13" s="1"/>
  <c r="B128" i="13"/>
  <c r="C128" i="13" s="1"/>
  <c r="B262" i="13"/>
  <c r="D262" i="13" s="1"/>
  <c r="B184" i="13"/>
  <c r="D184" i="13" s="1"/>
  <c r="B101" i="13"/>
  <c r="C101" i="13" s="1"/>
  <c r="B245" i="13"/>
  <c r="E245" i="13" s="1"/>
  <c r="B170" i="13"/>
  <c r="E170" i="13" s="1"/>
  <c r="B104" i="13"/>
  <c r="D104" i="13" s="1"/>
  <c r="B122" i="13"/>
  <c r="D122" i="13" s="1"/>
  <c r="B100" i="13"/>
  <c r="D100" i="13" s="1"/>
  <c r="B294" i="13"/>
  <c r="C294" i="13" s="1"/>
  <c r="B288" i="13"/>
  <c r="C288" i="13" s="1"/>
  <c r="B87" i="13"/>
  <c r="C87" i="13" s="1"/>
  <c r="B265" i="13"/>
  <c r="D265" i="13" s="1"/>
  <c r="B49" i="13"/>
  <c r="E49" i="13" s="1"/>
  <c r="B276" i="13"/>
  <c r="C276" i="13" s="1"/>
  <c r="B147" i="13"/>
  <c r="C147" i="13" s="1"/>
  <c r="B275" i="13"/>
  <c r="E275" i="13" s="1"/>
  <c r="B33" i="13"/>
  <c r="C33" i="13" s="1"/>
  <c r="B227" i="13"/>
  <c r="E227" i="13" s="1"/>
  <c r="B279" i="13"/>
  <c r="E279" i="13" s="1"/>
  <c r="B179" i="13"/>
  <c r="E179" i="13" s="1"/>
  <c r="B105" i="13"/>
  <c r="D105" i="13" s="1"/>
  <c r="B166" i="13"/>
  <c r="E166" i="13" s="1"/>
  <c r="B86" i="13"/>
  <c r="C86" i="13" s="1"/>
  <c r="B48" i="13"/>
  <c r="E48" i="13" s="1"/>
  <c r="B248" i="13"/>
  <c r="C248" i="13" s="1"/>
  <c r="B182" i="13"/>
  <c r="C182" i="13" s="1"/>
  <c r="B304" i="13"/>
  <c r="C304" i="13" s="1"/>
  <c r="B96" i="13"/>
  <c r="C96" i="13" s="1"/>
  <c r="B272" i="13"/>
  <c r="E272" i="13" s="1"/>
  <c r="B43" i="13"/>
  <c r="C43" i="13" s="1"/>
  <c r="B45" i="13"/>
  <c r="C45" i="13" s="1"/>
  <c r="B15" i="13"/>
  <c r="D15" i="13" s="1"/>
  <c r="B74" i="13"/>
  <c r="D74" i="13" s="1"/>
  <c r="B228" i="13"/>
  <c r="E228" i="13" s="1"/>
  <c r="B140" i="13"/>
  <c r="E140" i="13" s="1"/>
  <c r="B115" i="13"/>
  <c r="C115" i="13" s="1"/>
  <c r="B266" i="13"/>
  <c r="D266" i="13" s="1"/>
  <c r="B44" i="13"/>
  <c r="D44" i="13" s="1"/>
  <c r="B153" i="13"/>
  <c r="C153" i="13" s="1"/>
  <c r="B154" i="13"/>
  <c r="D154" i="13" s="1"/>
  <c r="B308" i="13"/>
  <c r="B46" i="13"/>
  <c r="C46" i="13" s="1"/>
  <c r="B185" i="13"/>
  <c r="D185" i="13" s="1"/>
  <c r="B173" i="13"/>
  <c r="D173" i="13" s="1"/>
  <c r="B284" i="13"/>
  <c r="C284" i="13" s="1"/>
  <c r="B22" i="13"/>
  <c r="C22" i="13" s="1"/>
  <c r="B244" i="13"/>
  <c r="C244" i="13" s="1"/>
  <c r="B250" i="13"/>
  <c r="D250" i="13" s="1"/>
  <c r="D123" i="13"/>
  <c r="E123" i="13"/>
  <c r="C123" i="13"/>
  <c r="D23" i="13" l="1"/>
  <c r="D226" i="13"/>
  <c r="E124" i="13"/>
  <c r="C144" i="13"/>
  <c r="D148" i="13"/>
  <c r="C169" i="13"/>
  <c r="C254" i="13"/>
  <c r="D219" i="13"/>
  <c r="D305" i="13"/>
  <c r="D297" i="13"/>
  <c r="D56" i="13"/>
  <c r="E243" i="13"/>
  <c r="D186" i="13"/>
  <c r="E169" i="13"/>
  <c r="E226" i="13"/>
  <c r="E254" i="13"/>
  <c r="E276" i="13"/>
  <c r="E220" i="13"/>
  <c r="E225" i="13"/>
  <c r="C306" i="13"/>
  <c r="C208" i="13"/>
  <c r="D48" i="13"/>
  <c r="E293" i="13"/>
  <c r="E83" i="13"/>
  <c r="C66" i="13"/>
  <c r="D277" i="13"/>
  <c r="E149" i="13"/>
  <c r="E269" i="13"/>
  <c r="E241" i="13"/>
  <c r="D111" i="13"/>
  <c r="D268" i="13"/>
  <c r="E242" i="13"/>
  <c r="E195" i="13"/>
  <c r="E50" i="13"/>
  <c r="D287" i="13"/>
  <c r="D28" i="13"/>
  <c r="D19" i="13"/>
  <c r="E222" i="13"/>
  <c r="C133" i="13"/>
  <c r="D242" i="13"/>
  <c r="D40" i="13"/>
  <c r="D237" i="13"/>
  <c r="C215" i="13"/>
  <c r="E216" i="13"/>
  <c r="C92" i="13"/>
  <c r="C28" i="13"/>
  <c r="D90" i="13"/>
  <c r="E255" i="13"/>
  <c r="C199" i="13"/>
  <c r="C207" i="13"/>
  <c r="E139" i="13"/>
  <c r="C195" i="13"/>
  <c r="E128" i="13"/>
  <c r="C190" i="13"/>
  <c r="C130" i="13"/>
  <c r="D163" i="13"/>
  <c r="E31" i="13"/>
  <c r="E97" i="13"/>
  <c r="D57" i="13"/>
  <c r="E234" i="13"/>
  <c r="C98" i="13"/>
  <c r="E39" i="13"/>
  <c r="E198" i="13"/>
  <c r="D120" i="13"/>
  <c r="E233" i="13"/>
  <c r="E291" i="13"/>
  <c r="E196" i="13"/>
  <c r="D174" i="13"/>
  <c r="D108" i="13"/>
  <c r="D99" i="13"/>
  <c r="E163" i="13"/>
  <c r="C237" i="13"/>
  <c r="E72" i="13"/>
  <c r="E81" i="13"/>
  <c r="D31" i="13"/>
  <c r="D47" i="13"/>
  <c r="E142" i="13"/>
  <c r="D234" i="13"/>
  <c r="C236" i="13"/>
  <c r="E174" i="13"/>
  <c r="C108" i="13"/>
  <c r="C99" i="13"/>
  <c r="C152" i="13"/>
  <c r="D72" i="13"/>
  <c r="D164" i="13"/>
  <c r="D76" i="13"/>
  <c r="C119" i="13"/>
  <c r="C205" i="13"/>
  <c r="D142" i="13"/>
  <c r="C295" i="13"/>
  <c r="C19" i="13"/>
  <c r="E297" i="13"/>
  <c r="D98" i="13"/>
  <c r="E133" i="13"/>
  <c r="D12" i="13"/>
  <c r="D302" i="13"/>
  <c r="D207" i="13"/>
  <c r="D136" i="13"/>
  <c r="D306" i="13"/>
  <c r="E261" i="13"/>
  <c r="C120" i="13"/>
  <c r="D50" i="13"/>
  <c r="D132" i="13"/>
  <c r="C164" i="13"/>
  <c r="E107" i="13"/>
  <c r="E111" i="13"/>
  <c r="E119" i="13"/>
  <c r="E57" i="13"/>
  <c r="C233" i="13"/>
  <c r="D126" i="13"/>
  <c r="C291" i="13"/>
  <c r="D295" i="13"/>
  <c r="E209" i="13"/>
  <c r="D38" i="13"/>
  <c r="C263" i="13"/>
  <c r="C229" i="13"/>
  <c r="E249" i="13"/>
  <c r="E256" i="13"/>
  <c r="D61" i="13"/>
  <c r="C34" i="13"/>
  <c r="C37" i="13"/>
  <c r="E186" i="13"/>
  <c r="E109" i="13"/>
  <c r="E148" i="13"/>
  <c r="D41" i="13"/>
  <c r="E175" i="13"/>
  <c r="E252" i="13"/>
  <c r="C116" i="13"/>
  <c r="C135" i="13"/>
  <c r="C280" i="13"/>
  <c r="D236" i="13"/>
  <c r="C196" i="13"/>
  <c r="E90" i="13"/>
  <c r="D39" i="13"/>
  <c r="C175" i="13"/>
  <c r="C302" i="13"/>
  <c r="D300" i="13"/>
  <c r="E136" i="13"/>
  <c r="D152" i="13"/>
  <c r="C198" i="13"/>
  <c r="D209" i="13"/>
  <c r="C11" i="13"/>
  <c r="C177" i="13"/>
  <c r="D81" i="13"/>
  <c r="C74" i="13"/>
  <c r="E262" i="13"/>
  <c r="E289" i="13"/>
  <c r="C158" i="13"/>
  <c r="D260" i="13"/>
  <c r="E76" i="13"/>
  <c r="E47" i="13"/>
  <c r="C216" i="13"/>
  <c r="E145" i="13"/>
  <c r="D205" i="13"/>
  <c r="C126" i="13"/>
  <c r="C268" i="13"/>
  <c r="D202" i="13"/>
  <c r="E58" i="13"/>
  <c r="C267" i="13"/>
  <c r="D143" i="13"/>
  <c r="E67" i="13"/>
  <c r="D129" i="13"/>
  <c r="E33" i="13"/>
  <c r="D70" i="13"/>
  <c r="D223" i="13"/>
  <c r="E30" i="13"/>
  <c r="D25" i="13"/>
  <c r="C255" i="13"/>
  <c r="D241" i="13"/>
  <c r="E199" i="13"/>
  <c r="D208" i="13"/>
  <c r="C12" i="13"/>
  <c r="C277" i="13"/>
  <c r="E40" i="13"/>
  <c r="C139" i="13"/>
  <c r="C149" i="13"/>
  <c r="D261" i="13"/>
  <c r="C56" i="13"/>
  <c r="D125" i="13"/>
  <c r="E217" i="13"/>
  <c r="D60" i="13"/>
  <c r="E66" i="13"/>
  <c r="E92" i="13"/>
  <c r="C293" i="13"/>
  <c r="E156" i="13"/>
  <c r="D83" i="13"/>
  <c r="L12" i="13"/>
  <c r="D88" i="13"/>
  <c r="E160" i="13"/>
  <c r="C219" i="13"/>
  <c r="E41" i="13"/>
  <c r="D252" i="13"/>
  <c r="D144" i="13"/>
  <c r="E127" i="13"/>
  <c r="E192" i="13"/>
  <c r="C292" i="13"/>
  <c r="D303" i="13"/>
  <c r="E134" i="13"/>
  <c r="C296" i="13"/>
  <c r="D17" i="13"/>
  <c r="E130" i="13"/>
  <c r="D273" i="13"/>
  <c r="C220" i="13"/>
  <c r="C129" i="13"/>
  <c r="E135" i="13"/>
  <c r="E11" i="13"/>
  <c r="E71" i="13"/>
  <c r="C55" i="13"/>
  <c r="D307" i="13"/>
  <c r="C61" i="13"/>
  <c r="D30" i="13"/>
  <c r="C97" i="13"/>
  <c r="C75" i="13"/>
  <c r="E267" i="13"/>
  <c r="E69" i="13"/>
  <c r="C270" i="13"/>
  <c r="D37" i="13"/>
  <c r="D103" i="13"/>
  <c r="C273" i="13"/>
  <c r="D225" i="13"/>
  <c r="E116" i="13"/>
  <c r="D11" i="13"/>
  <c r="D177" i="13"/>
  <c r="D166" i="13"/>
  <c r="E101" i="13"/>
  <c r="C167" i="13"/>
  <c r="E211" i="13"/>
  <c r="C20" i="13"/>
  <c r="C212" i="13"/>
  <c r="C309" i="13"/>
  <c r="E52" i="13"/>
  <c r="C64" i="13"/>
  <c r="D181" i="13"/>
  <c r="C258" i="13"/>
  <c r="D151" i="13"/>
  <c r="E193" i="13"/>
  <c r="E155" i="13"/>
  <c r="E224" i="13"/>
  <c r="E257" i="13"/>
  <c r="E25" i="13"/>
  <c r="C145" i="13"/>
  <c r="C221" i="13"/>
  <c r="C298" i="13"/>
  <c r="C29" i="13"/>
  <c r="C290" i="13"/>
  <c r="E296" i="13"/>
  <c r="C58" i="13"/>
  <c r="E143" i="13"/>
  <c r="D69" i="13"/>
  <c r="C67" i="13"/>
  <c r="C300" i="13"/>
  <c r="C140" i="13"/>
  <c r="E86" i="13"/>
  <c r="E122" i="13"/>
  <c r="D52" i="13"/>
  <c r="E141" i="13"/>
  <c r="D165" i="13"/>
  <c r="E38" i="13"/>
  <c r="C202" i="13"/>
  <c r="C13" i="13"/>
  <c r="E43" i="13"/>
  <c r="E184" i="13"/>
  <c r="C271" i="13"/>
  <c r="D280" i="13"/>
  <c r="D20" i="13"/>
  <c r="D14" i="13"/>
  <c r="C59" i="13"/>
  <c r="C299" i="13"/>
  <c r="E158" i="13"/>
  <c r="E264" i="13"/>
  <c r="C260" i="13"/>
  <c r="E21" i="13"/>
  <c r="C112" i="13"/>
  <c r="E18" i="13"/>
  <c r="C118" i="13"/>
  <c r="E24" i="13"/>
  <c r="D127" i="13"/>
  <c r="C23" i="13"/>
  <c r="D93" i="13"/>
  <c r="C42" i="13"/>
  <c r="C157" i="13"/>
  <c r="C176" i="13"/>
  <c r="E54" i="13"/>
  <c r="E91" i="13"/>
  <c r="C124" i="13"/>
  <c r="C204" i="13"/>
  <c r="E34" i="13"/>
  <c r="E298" i="13"/>
  <c r="E290" i="13"/>
  <c r="E189" i="13"/>
  <c r="E17" i="13"/>
  <c r="E118" i="13"/>
  <c r="C73" i="13"/>
  <c r="E44" i="13"/>
  <c r="D228" i="13"/>
  <c r="C227" i="13"/>
  <c r="D288" i="13"/>
  <c r="C171" i="13"/>
  <c r="D159" i="13"/>
  <c r="E259" i="13"/>
  <c r="D210" i="13"/>
  <c r="D286" i="13"/>
  <c r="E278" i="13"/>
  <c r="D80" i="13"/>
  <c r="C155" i="13"/>
  <c r="C257" i="13"/>
  <c r="D109" i="13"/>
  <c r="D270" i="13"/>
  <c r="E103" i="13"/>
  <c r="D229" i="13"/>
  <c r="C24" i="13"/>
  <c r="C93" i="13"/>
  <c r="D42" i="13"/>
  <c r="D249" i="13"/>
  <c r="D115" i="13"/>
  <c r="E288" i="13"/>
  <c r="C184" i="13"/>
  <c r="C256" i="13"/>
  <c r="C200" i="13"/>
  <c r="C68" i="13"/>
  <c r="E157" i="13"/>
  <c r="E161" i="13"/>
  <c r="D259" i="13"/>
  <c r="C210" i="13"/>
  <c r="E168" i="13"/>
  <c r="E286" i="13"/>
  <c r="C274" i="13"/>
  <c r="E176" i="13"/>
  <c r="C54" i="13"/>
  <c r="C214" i="13"/>
  <c r="D278" i="13"/>
  <c r="D21" i="13"/>
  <c r="C91" i="13"/>
  <c r="E204" i="13"/>
  <c r="C18" i="13"/>
  <c r="D189" i="13"/>
  <c r="E73" i="13"/>
  <c r="C228" i="13"/>
  <c r="D182" i="13"/>
  <c r="C166" i="13"/>
  <c r="D276" i="13"/>
  <c r="C104" i="13"/>
  <c r="C211" i="13"/>
  <c r="E187" i="13"/>
  <c r="D247" i="13"/>
  <c r="E59" i="13"/>
  <c r="C213" i="13"/>
  <c r="D217" i="13"/>
  <c r="E239" i="13"/>
  <c r="C80" i="13"/>
  <c r="D179" i="13"/>
  <c r="C197" i="13"/>
  <c r="E60" i="13"/>
  <c r="D190" i="13"/>
  <c r="C243" i="13"/>
  <c r="E244" i="13"/>
  <c r="C160" i="13"/>
  <c r="E263" i="13"/>
  <c r="L13" i="13"/>
  <c r="L14" i="13" s="1"/>
  <c r="L15" i="13" s="1"/>
  <c r="L16" i="13" s="1"/>
  <c r="L17" i="13" s="1"/>
  <c r="L18" i="13" s="1"/>
  <c r="L19" i="13" s="1"/>
  <c r="L20" i="13" s="1"/>
  <c r="L21" i="13" s="1"/>
  <c r="L22" i="13" s="1"/>
  <c r="L23" i="13" s="1"/>
  <c r="L24" i="13" s="1"/>
  <c r="L25" i="13" s="1"/>
  <c r="L26" i="13" s="1"/>
  <c r="L27" i="13" s="1"/>
  <c r="L28" i="13" s="1"/>
  <c r="L29" i="13" s="1"/>
  <c r="L30" i="13" s="1"/>
  <c r="L31" i="13" s="1"/>
  <c r="L32" i="13" s="1"/>
  <c r="L33" i="13" s="1"/>
  <c r="L34" i="13" s="1"/>
  <c r="L35" i="13" s="1"/>
  <c r="L36" i="13" s="1"/>
  <c r="L37" i="13" s="1"/>
  <c r="L38" i="13" s="1"/>
  <c r="L39" i="13" s="1"/>
  <c r="L40" i="13" s="1"/>
  <c r="L41" i="13" s="1"/>
  <c r="L42" i="13" s="1"/>
  <c r="L43" i="13" s="1"/>
  <c r="L44" i="13" s="1"/>
  <c r="L45" i="13" s="1"/>
  <c r="L46" i="13" s="1"/>
  <c r="L47" i="13" s="1"/>
  <c r="L48" i="13" s="1"/>
  <c r="L49" i="13" s="1"/>
  <c r="L50" i="13" s="1"/>
  <c r="L51" i="13" s="1"/>
  <c r="L52" i="13" s="1"/>
  <c r="L53" i="13" s="1"/>
  <c r="L54" i="13" s="1"/>
  <c r="L55" i="13" s="1"/>
  <c r="L56" i="13" s="1"/>
  <c r="L57" i="13" s="1"/>
  <c r="L58" i="13" s="1"/>
  <c r="L59" i="13" s="1"/>
  <c r="L60" i="13" s="1"/>
  <c r="L61" i="13" s="1"/>
  <c r="L62" i="13" s="1"/>
  <c r="L63" i="13" s="1"/>
  <c r="L64" i="13" s="1"/>
  <c r="L65" i="13" s="1"/>
  <c r="L66" i="13" s="1"/>
  <c r="L67" i="13" s="1"/>
  <c r="L68" i="13" s="1"/>
  <c r="L69" i="13" s="1"/>
  <c r="L70" i="13" s="1"/>
  <c r="L71" i="13" s="1"/>
  <c r="L72" i="13" s="1"/>
  <c r="L73" i="13" s="1"/>
  <c r="L74" i="13" s="1"/>
  <c r="L75" i="13" s="1"/>
  <c r="L76" i="13" s="1"/>
  <c r="L77" i="13" s="1"/>
  <c r="L78" i="13" s="1"/>
  <c r="L79" i="13" s="1"/>
  <c r="L80" i="13" s="1"/>
  <c r="L81" i="13" s="1"/>
  <c r="L82" i="13" s="1"/>
  <c r="L83" i="13" s="1"/>
  <c r="L84" i="13" s="1"/>
  <c r="L85" i="13" s="1"/>
  <c r="L86" i="13" s="1"/>
  <c r="L87" i="13" s="1"/>
  <c r="L88" i="13" s="1"/>
  <c r="L89" i="13" s="1"/>
  <c r="L90" i="13" s="1"/>
  <c r="L91" i="13" s="1"/>
  <c r="L92" i="13" s="1"/>
  <c r="L93" i="13" s="1"/>
  <c r="L94" i="13" s="1"/>
  <c r="L95" i="13" s="1"/>
  <c r="L96" i="13" s="1"/>
  <c r="L97" i="13" s="1"/>
  <c r="L98" i="13" s="1"/>
  <c r="L99" i="13" s="1"/>
  <c r="L100" i="13" s="1"/>
  <c r="L101" i="13" s="1"/>
  <c r="L102" i="13" s="1"/>
  <c r="L103" i="13" s="1"/>
  <c r="L104" i="13" s="1"/>
  <c r="L105" i="13" s="1"/>
  <c r="L106" i="13" s="1"/>
  <c r="L107" i="13" s="1"/>
  <c r="L108" i="13" s="1"/>
  <c r="L109" i="13" s="1"/>
  <c r="L110" i="13" s="1"/>
  <c r="L111" i="13" s="1"/>
  <c r="L112" i="13" s="1"/>
  <c r="L113" i="13" s="1"/>
  <c r="L114" i="13" s="1"/>
  <c r="L115" i="13" s="1"/>
  <c r="L116" i="13" s="1"/>
  <c r="L117" i="13" s="1"/>
  <c r="L118" i="13" s="1"/>
  <c r="L119" i="13" s="1"/>
  <c r="L120" i="13" s="1"/>
  <c r="L121" i="13" s="1"/>
  <c r="L122" i="13" s="1"/>
  <c r="L123" i="13" s="1"/>
  <c r="L124" i="13" s="1"/>
  <c r="L125" i="13" s="1"/>
  <c r="L126" i="13" s="1"/>
  <c r="L127" i="13" s="1"/>
  <c r="L128" i="13" s="1"/>
  <c r="L129" i="13" s="1"/>
  <c r="L130" i="13" s="1"/>
  <c r="L131" i="13" s="1"/>
  <c r="L132" i="13" s="1"/>
  <c r="L133" i="13" s="1"/>
  <c r="L134" i="13" s="1"/>
  <c r="L135" i="13" s="1"/>
  <c r="L136" i="13" s="1"/>
  <c r="L137" i="13" s="1"/>
  <c r="L138" i="13" s="1"/>
  <c r="L139" i="13" s="1"/>
  <c r="L140" i="13" s="1"/>
  <c r="L141" i="13" s="1"/>
  <c r="L142" i="13" s="1"/>
  <c r="L143" i="13" s="1"/>
  <c r="L144" i="13" s="1"/>
  <c r="L145" i="13" s="1"/>
  <c r="L146" i="13" s="1"/>
  <c r="L147" i="13" s="1"/>
  <c r="L148" i="13" s="1"/>
  <c r="L149" i="13" s="1"/>
  <c r="L150" i="13" s="1"/>
  <c r="L151" i="13" s="1"/>
  <c r="L152" i="13" s="1"/>
  <c r="L153" i="13" s="1"/>
  <c r="L154" i="13" s="1"/>
  <c r="L155" i="13" s="1"/>
  <c r="L156" i="13" s="1"/>
  <c r="L157" i="13" s="1"/>
  <c r="L158" i="13" s="1"/>
  <c r="L159" i="13" s="1"/>
  <c r="L160" i="13" s="1"/>
  <c r="L161" i="13" s="1"/>
  <c r="L162" i="13" s="1"/>
  <c r="L163" i="13" s="1"/>
  <c r="L164" i="13" s="1"/>
  <c r="L165" i="13" s="1"/>
  <c r="L166" i="13" s="1"/>
  <c r="L167" i="13" s="1"/>
  <c r="L168" i="13" s="1"/>
  <c r="L169" i="13" s="1"/>
  <c r="L170" i="13" s="1"/>
  <c r="L171" i="13" s="1"/>
  <c r="L172" i="13" s="1"/>
  <c r="L173" i="13" s="1"/>
  <c r="L174" i="13" s="1"/>
  <c r="L175" i="13" s="1"/>
  <c r="L176" i="13" s="1"/>
  <c r="L177" i="13" s="1"/>
  <c r="L178" i="13" s="1"/>
  <c r="L179" i="13" s="1"/>
  <c r="L180" i="13" s="1"/>
  <c r="L181" i="13" s="1"/>
  <c r="L182" i="13" s="1"/>
  <c r="L183" i="13" s="1"/>
  <c r="L184" i="13" s="1"/>
  <c r="L185" i="13" s="1"/>
  <c r="L186" i="13" s="1"/>
  <c r="L187" i="13" s="1"/>
  <c r="L188" i="13" s="1"/>
  <c r="L189" i="13" s="1"/>
  <c r="L190" i="13" s="1"/>
  <c r="L191" i="13" s="1"/>
  <c r="L192" i="13" s="1"/>
  <c r="L193" i="13" s="1"/>
  <c r="L194" i="13" s="1"/>
  <c r="L195" i="13" s="1"/>
  <c r="L196" i="13" s="1"/>
  <c r="L197" i="13" s="1"/>
  <c r="L198" i="13" s="1"/>
  <c r="L199" i="13" s="1"/>
  <c r="L200" i="13" s="1"/>
  <c r="L201" i="13" s="1"/>
  <c r="L202" i="13" s="1"/>
  <c r="L203" i="13" s="1"/>
  <c r="L204" i="13" s="1"/>
  <c r="L205" i="13" s="1"/>
  <c r="L206" i="13" s="1"/>
  <c r="L207" i="13" s="1"/>
  <c r="L208" i="13" s="1"/>
  <c r="L209" i="13" s="1"/>
  <c r="L210" i="13" s="1"/>
  <c r="L211" i="13" s="1"/>
  <c r="L212" i="13" s="1"/>
  <c r="L213" i="13" s="1"/>
  <c r="L214" i="13" s="1"/>
  <c r="L215" i="13" s="1"/>
  <c r="L216" i="13" s="1"/>
  <c r="L217" i="13" s="1"/>
  <c r="L218" i="13" s="1"/>
  <c r="L219" i="13" s="1"/>
  <c r="L220" i="13" s="1"/>
  <c r="L221" i="13" s="1"/>
  <c r="L222" i="13" s="1"/>
  <c r="L223" i="13" s="1"/>
  <c r="L224" i="13" s="1"/>
  <c r="L225" i="13" s="1"/>
  <c r="L226" i="13" s="1"/>
  <c r="L227" i="13" s="1"/>
  <c r="L228" i="13" s="1"/>
  <c r="L229" i="13" s="1"/>
  <c r="L230" i="13" s="1"/>
  <c r="L231" i="13" s="1"/>
  <c r="L232" i="13" s="1"/>
  <c r="L233" i="13" s="1"/>
  <c r="L234" i="13" s="1"/>
  <c r="L235" i="13" s="1"/>
  <c r="L236" i="13" s="1"/>
  <c r="L237" i="13" s="1"/>
  <c r="L238" i="13" s="1"/>
  <c r="L239" i="13" s="1"/>
  <c r="L240" i="13" s="1"/>
  <c r="L241" i="13" s="1"/>
  <c r="L242" i="13" s="1"/>
  <c r="L243" i="13" s="1"/>
  <c r="L244" i="13" s="1"/>
  <c r="L245" i="13" s="1"/>
  <c r="L246" i="13" s="1"/>
  <c r="L247" i="13" s="1"/>
  <c r="L248" i="13" s="1"/>
  <c r="L249" i="13" s="1"/>
  <c r="L250" i="13" s="1"/>
  <c r="L251" i="13" s="1"/>
  <c r="L252" i="13" s="1"/>
  <c r="L253" i="13" s="1"/>
  <c r="L254" i="13" s="1"/>
  <c r="L255" i="13" s="1"/>
  <c r="L256" i="13" s="1"/>
  <c r="L257" i="13" s="1"/>
  <c r="L258" i="13" s="1"/>
  <c r="L259" i="13" s="1"/>
  <c r="L260" i="13" s="1"/>
  <c r="L261" i="13" s="1"/>
  <c r="L262" i="13" s="1"/>
  <c r="L263" i="13" s="1"/>
  <c r="L264" i="13" s="1"/>
  <c r="L265" i="13" s="1"/>
  <c r="L266" i="13" s="1"/>
  <c r="L267" i="13" s="1"/>
  <c r="L268" i="13" s="1"/>
  <c r="L269" i="13" s="1"/>
  <c r="L270" i="13" s="1"/>
  <c r="L271" i="13" s="1"/>
  <c r="L272" i="13" s="1"/>
  <c r="L273" i="13" s="1"/>
  <c r="L274" i="13" s="1"/>
  <c r="L275" i="13" s="1"/>
  <c r="L276" i="13" s="1"/>
  <c r="L277" i="13" s="1"/>
  <c r="L278" i="13" s="1"/>
  <c r="L279" i="13" s="1"/>
  <c r="L280" i="13" s="1"/>
  <c r="L281" i="13" s="1"/>
  <c r="L282" i="13" s="1"/>
  <c r="L283" i="13" s="1"/>
  <c r="L284" i="13" s="1"/>
  <c r="L285" i="13" s="1"/>
  <c r="L286" i="13" s="1"/>
  <c r="L287" i="13" s="1"/>
  <c r="L288" i="13" s="1"/>
  <c r="L289" i="13" s="1"/>
  <c r="L290" i="13" s="1"/>
  <c r="L291" i="13" s="1"/>
  <c r="L292" i="13" s="1"/>
  <c r="L293" i="13" s="1"/>
  <c r="L294" i="13" s="1"/>
  <c r="L295" i="13" s="1"/>
  <c r="L296" i="13" s="1"/>
  <c r="L297" i="13" s="1"/>
  <c r="L298" i="13" s="1"/>
  <c r="L299" i="13" s="1"/>
  <c r="L300" i="13" s="1"/>
  <c r="L301" i="13" s="1"/>
  <c r="L302" i="13" s="1"/>
  <c r="L303" i="13" s="1"/>
  <c r="L304" i="13" s="1"/>
  <c r="L305" i="13" s="1"/>
  <c r="L306" i="13" s="1"/>
  <c r="L307" i="13" s="1"/>
  <c r="L308" i="13" s="1"/>
  <c r="L309" i="13" s="1"/>
  <c r="L310" i="13" s="1"/>
  <c r="D140" i="13"/>
  <c r="E15" i="13"/>
  <c r="D304" i="13"/>
  <c r="D86" i="13"/>
  <c r="D279" i="13"/>
  <c r="C275" i="13"/>
  <c r="C265" i="13"/>
  <c r="C100" i="13"/>
  <c r="C245" i="13"/>
  <c r="E137" i="13"/>
  <c r="D285" i="13"/>
  <c r="E95" i="13"/>
  <c r="D230" i="13"/>
  <c r="D36" i="13"/>
  <c r="D32" i="13"/>
  <c r="E131" i="13"/>
  <c r="E309" i="13"/>
  <c r="E16" i="13"/>
  <c r="E82" i="13"/>
  <c r="C162" i="13"/>
  <c r="D281" i="13"/>
  <c r="C223" i="13"/>
  <c r="D114" i="13"/>
  <c r="D264" i="13"/>
  <c r="D203" i="13"/>
  <c r="C193" i="13"/>
  <c r="D107" i="13"/>
  <c r="C224" i="13"/>
  <c r="C165" i="13"/>
  <c r="C269" i="13"/>
  <c r="E112" i="13"/>
  <c r="D221" i="13"/>
  <c r="D134" i="13"/>
  <c r="D29" i="13"/>
  <c r="E75" i="13"/>
  <c r="C156" i="13"/>
  <c r="D222" i="13"/>
  <c r="E96" i="13"/>
  <c r="E45" i="13"/>
  <c r="C279" i="13"/>
  <c r="D147" i="13"/>
  <c r="D87" i="13"/>
  <c r="C122" i="13"/>
  <c r="D101" i="13"/>
  <c r="C85" i="13"/>
  <c r="D71" i="13"/>
  <c r="D113" i="13"/>
  <c r="E102" i="13"/>
  <c r="E218" i="13"/>
  <c r="C154" i="13"/>
  <c r="E212" i="13"/>
  <c r="E138" i="13"/>
  <c r="E32" i="13"/>
  <c r="C289" i="13"/>
  <c r="D178" i="13"/>
  <c r="E162" i="13"/>
  <c r="D258" i="13"/>
  <c r="E185" i="13"/>
  <c r="C44" i="13"/>
  <c r="D43" i="13"/>
  <c r="D96" i="13"/>
  <c r="E182" i="13"/>
  <c r="C179" i="13"/>
  <c r="D227" i="13"/>
  <c r="D275" i="13"/>
  <c r="E100" i="13"/>
  <c r="E104" i="13"/>
  <c r="D245" i="13"/>
  <c r="D128" i="13"/>
  <c r="E271" i="13"/>
  <c r="D171" i="13"/>
  <c r="C137" i="13"/>
  <c r="C192" i="13"/>
  <c r="C159" i="13"/>
  <c r="E88" i="13"/>
  <c r="C187" i="13"/>
  <c r="D200" i="13"/>
  <c r="D95" i="13"/>
  <c r="E247" i="13"/>
  <c r="E68" i="13"/>
  <c r="C78" i="13"/>
  <c r="E305" i="13"/>
  <c r="D161" i="13"/>
  <c r="E65" i="13"/>
  <c r="E213" i="13"/>
  <c r="D168" i="13"/>
  <c r="D26" i="13"/>
  <c r="D64" i="13"/>
  <c r="E274" i="13"/>
  <c r="E146" i="13"/>
  <c r="D239" i="13"/>
  <c r="E214" i="13"/>
  <c r="C63" i="13"/>
  <c r="C151" i="13"/>
  <c r="C250" i="13"/>
  <c r="E22" i="13"/>
  <c r="E115" i="13"/>
  <c r="C15" i="13"/>
  <c r="C48" i="13"/>
  <c r="E265" i="13"/>
  <c r="E85" i="13"/>
  <c r="C113" i="13"/>
  <c r="C102" i="13"/>
  <c r="D197" i="13"/>
  <c r="C218" i="13"/>
  <c r="D150" i="13"/>
  <c r="D283" i="13"/>
  <c r="C117" i="13"/>
  <c r="D240" i="13"/>
  <c r="E53" i="13"/>
  <c r="E46" i="13"/>
  <c r="D191" i="13"/>
  <c r="E13" i="13"/>
  <c r="D45" i="13"/>
  <c r="E304" i="13"/>
  <c r="E248" i="13"/>
  <c r="E147" i="13"/>
  <c r="E87" i="13"/>
  <c r="D167" i="13"/>
  <c r="C70" i="13"/>
  <c r="E251" i="13"/>
  <c r="C285" i="13"/>
  <c r="C14" i="13"/>
  <c r="E292" i="13"/>
  <c r="E55" i="13"/>
  <c r="C138" i="13"/>
  <c r="C131" i="13"/>
  <c r="E303" i="13"/>
  <c r="D299" i="13"/>
  <c r="E178" i="13"/>
  <c r="C281" i="13"/>
  <c r="C181" i="13"/>
  <c r="C141" i="13"/>
  <c r="E307" i="13"/>
  <c r="E294" i="13"/>
  <c r="E308" i="13"/>
  <c r="D308" i="13"/>
  <c r="E110" i="13"/>
  <c r="D110" i="13"/>
  <c r="E246" i="13"/>
  <c r="C246" i="13"/>
  <c r="D84" i="13"/>
  <c r="E84" i="13"/>
  <c r="E188" i="13"/>
  <c r="D188" i="13"/>
  <c r="D238" i="13"/>
  <c r="C238" i="13"/>
  <c r="E282" i="13"/>
  <c r="D282" i="13"/>
  <c r="E27" i="13"/>
  <c r="D27" i="13"/>
  <c r="C62" i="13"/>
  <c r="E62" i="13"/>
  <c r="C94" i="13"/>
  <c r="D94" i="13"/>
  <c r="C180" i="13"/>
  <c r="D180" i="13"/>
  <c r="D89" i="13"/>
  <c r="E89" i="13"/>
  <c r="E106" i="13"/>
  <c r="C106" i="13"/>
  <c r="D231" i="13"/>
  <c r="C231" i="13"/>
  <c r="C272" i="13"/>
  <c r="C105" i="13"/>
  <c r="D49" i="13"/>
  <c r="D272" i="13"/>
  <c r="E105" i="13"/>
  <c r="C49" i="13"/>
  <c r="D170" i="13"/>
  <c r="C301" i="13"/>
  <c r="C79" i="13"/>
  <c r="D246" i="13"/>
  <c r="D106" i="13"/>
  <c r="E231" i="13"/>
  <c r="E266" i="13"/>
  <c r="C266" i="13"/>
  <c r="D194" i="13"/>
  <c r="E194" i="13"/>
  <c r="C35" i="13"/>
  <c r="E35" i="13"/>
  <c r="E206" i="13"/>
  <c r="D206" i="13"/>
  <c r="D201" i="13"/>
  <c r="C201" i="13"/>
  <c r="D253" i="13"/>
  <c r="C253" i="13"/>
  <c r="C232" i="13"/>
  <c r="E232" i="13"/>
  <c r="E235" i="13"/>
  <c r="C235" i="13"/>
  <c r="E310" i="13"/>
  <c r="C310" i="13"/>
  <c r="C121" i="13"/>
  <c r="D121" i="13"/>
  <c r="E183" i="13"/>
  <c r="D183" i="13"/>
  <c r="E51" i="13"/>
  <c r="D51" i="13"/>
  <c r="C77" i="13"/>
  <c r="D77" i="13"/>
  <c r="D172" i="13"/>
  <c r="E172" i="13"/>
  <c r="C170" i="13"/>
  <c r="D301" i="13"/>
  <c r="D79" i="13"/>
  <c r="D35" i="13"/>
  <c r="D284" i="13"/>
  <c r="E74" i="13"/>
  <c r="D248" i="13"/>
  <c r="D33" i="13"/>
  <c r="D294" i="13"/>
  <c r="C262" i="13"/>
  <c r="C251" i="13"/>
  <c r="C110" i="13"/>
  <c r="E201" i="13"/>
  <c r="C84" i="13"/>
  <c r="E253" i="13"/>
  <c r="C188" i="13"/>
  <c r="D232" i="13"/>
  <c r="D235" i="13"/>
  <c r="E238" i="13"/>
  <c r="D310" i="13"/>
  <c r="E121" i="13"/>
  <c r="C282" i="13"/>
  <c r="C183" i="13"/>
  <c r="C27" i="13"/>
  <c r="C51" i="13"/>
  <c r="D62" i="13"/>
  <c r="E77" i="13"/>
  <c r="E94" i="13"/>
  <c r="E180" i="13"/>
  <c r="C89" i="13"/>
  <c r="E154" i="13"/>
  <c r="E150" i="13"/>
  <c r="E230" i="13"/>
  <c r="C36" i="13"/>
  <c r="E283" i="13"/>
  <c r="D78" i="13"/>
  <c r="C125" i="13"/>
  <c r="E132" i="13"/>
  <c r="D65" i="13"/>
  <c r="E117" i="13"/>
  <c r="D16" i="13"/>
  <c r="D82" i="13"/>
  <c r="E240" i="13"/>
  <c r="E26" i="13"/>
  <c r="E287" i="13"/>
  <c r="D215" i="13"/>
  <c r="C146" i="13"/>
  <c r="D53" i="13"/>
  <c r="E114" i="13"/>
  <c r="D63" i="13"/>
  <c r="C191" i="13"/>
  <c r="E203" i="13"/>
  <c r="E250" i="13"/>
  <c r="C173" i="13"/>
  <c r="C185" i="13"/>
  <c r="E153" i="13"/>
  <c r="D244" i="13"/>
  <c r="D153" i="13"/>
  <c r="C308" i="13"/>
  <c r="E173" i="13"/>
  <c r="E284" i="13"/>
  <c r="D46" i="13"/>
  <c r="D22" i="13"/>
</calcChain>
</file>

<file path=xl/sharedStrings.xml><?xml version="1.0" encoding="utf-8"?>
<sst xmlns="http://schemas.openxmlformats.org/spreadsheetml/2006/main" count="20331" uniqueCount="294">
  <si>
    <t>Contact Person:</t>
  </si>
  <si>
    <t>Telephone #:</t>
  </si>
  <si>
    <t>version #1</t>
  </si>
  <si>
    <t>version #2</t>
  </si>
  <si>
    <t>version #3</t>
  </si>
  <si>
    <t>version #4</t>
  </si>
  <si>
    <t>version #5</t>
  </si>
  <si>
    <t>version #6</t>
  </si>
  <si>
    <t>version #7</t>
  </si>
  <si>
    <t xml:space="preserve">County: </t>
  </si>
  <si>
    <t xml:space="preserve">Version #: </t>
  </si>
  <si>
    <t>version #8</t>
  </si>
  <si>
    <t>version #9</t>
  </si>
  <si>
    <t>version #10</t>
  </si>
  <si>
    <t>version #11</t>
  </si>
  <si>
    <t>version #12</t>
  </si>
  <si>
    <t>Collections Quarterly Report Form for CCOC</t>
  </si>
  <si>
    <t>Control Groups</t>
  </si>
  <si>
    <t>Qtr 1</t>
  </si>
  <si>
    <t>Qtr 2</t>
  </si>
  <si>
    <t>Qtr 3</t>
  </si>
  <si>
    <t>Qtr 4</t>
  </si>
  <si>
    <t>Qtr 5</t>
  </si>
  <si>
    <t>C = Cumulative Collections</t>
  </si>
  <si>
    <t>A = Amount Assessed - Adjusted</t>
  </si>
  <si>
    <t xml:space="preserve">CR = Collection Rate </t>
  </si>
  <si>
    <t>CR = Collection Rate</t>
  </si>
  <si>
    <t>Court/Case Type:</t>
  </si>
  <si>
    <t xml:space="preserve">Report for Quarter Ending: </t>
  </si>
  <si>
    <t>Qtr1 - December</t>
  </si>
  <si>
    <t>Qtr 2 - March</t>
  </si>
  <si>
    <t>Qtr 3 - June</t>
  </si>
  <si>
    <t>Qtr 4 - September</t>
  </si>
  <si>
    <t>Performance Measure Standard:</t>
  </si>
  <si>
    <t>Q1</t>
  </si>
  <si>
    <t>Q2</t>
  </si>
  <si>
    <t>Q3</t>
  </si>
  <si>
    <t>Q4</t>
  </si>
  <si>
    <t>Circuit Criminal</t>
  </si>
  <si>
    <t>County Criminal</t>
  </si>
  <si>
    <t>Juvenile Delinquency</t>
  </si>
  <si>
    <t>Criminal Traffic</t>
  </si>
  <si>
    <t>Circuit Civil</t>
  </si>
  <si>
    <t>County Civil</t>
  </si>
  <si>
    <t>Civil Traffic</t>
  </si>
  <si>
    <t>Probate</t>
  </si>
  <si>
    <t>Family</t>
  </si>
  <si>
    <t>Alachua</t>
  </si>
  <si>
    <t>CountyNames</t>
  </si>
  <si>
    <t>Baker</t>
  </si>
  <si>
    <t>Bay</t>
  </si>
  <si>
    <t>Bradford</t>
  </si>
  <si>
    <t>Brevard</t>
  </si>
  <si>
    <t>Broward</t>
  </si>
  <si>
    <t>Calhoun</t>
  </si>
  <si>
    <t>Charlotte</t>
  </si>
  <si>
    <t>Citrus</t>
  </si>
  <si>
    <t>Clay</t>
  </si>
  <si>
    <t>Collier</t>
  </si>
  <si>
    <t>Columbia</t>
  </si>
  <si>
    <t>Dade</t>
  </si>
  <si>
    <t>Desoto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</si>
  <si>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</si>
  <si>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</si>
  <si>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</si>
  <si>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</si>
  <si>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</si>
  <si>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</si>
  <si>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</si>
  <si>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</si>
  <si>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</si>
  <si>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</si>
  <si>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</si>
  <si>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</si>
  <si>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</si>
  <si>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</si>
  <si>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</si>
  <si>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</si>
  <si>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</si>
  <si>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</si>
  <si>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</si>
  <si>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</si>
  <si>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</si>
  <si>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</si>
  <si>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</si>
  <si>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</si>
  <si>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</si>
  <si>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</si>
  <si>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</si>
  <si>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</si>
  <si>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</si>
  <si>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</si>
  <si>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</si>
  <si>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</si>
  <si>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</si>
  <si>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</si>
  <si>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</si>
  <si>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Palm Beach</t>
  </si>
  <si>
    <t>Pasco</t>
  </si>
  <si>
    <t>Pinellas</t>
  </si>
  <si>
    <t>Polk</t>
  </si>
  <si>
    <t>Putnam</t>
  </si>
  <si>
    <t>Santa Rosa</t>
  </si>
  <si>
    <t>Sarasota</t>
  </si>
  <si>
    <t>Seminole</t>
  </si>
  <si>
    <t>St. Johns</t>
  </si>
  <si>
    <t>St. Lucie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</si>
  <si>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</si>
  <si>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</si>
  <si>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</si>
  <si>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</si>
  <si>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</si>
  <si>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</si>
  <si>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</si>
  <si>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</si>
  <si>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Email:</t>
  </si>
  <si>
    <t>CountyName</t>
  </si>
  <si>
    <t>CourtType</t>
  </si>
  <si>
    <t>State Fiscal Year 2010-11</t>
  </si>
  <si>
    <t>Issue</t>
  </si>
  <si>
    <t>Calc 1 Needed</t>
  </si>
  <si>
    <t>Calc 2 Needed</t>
  </si>
  <si>
    <t>Calc 3 Needed</t>
  </si>
  <si>
    <t>Calc 4 Needed</t>
  </si>
  <si>
    <t>Collections amount decreased from prior quarter</t>
  </si>
  <si>
    <t>Assessment amount increased from prior quarter</t>
  </si>
  <si>
    <t>Corrective Action Tab</t>
  </si>
  <si>
    <t>Item #</t>
  </si>
  <si>
    <t>Court Type</t>
  </si>
  <si>
    <t>Control Group</t>
  </si>
  <si>
    <t>Standard</t>
  </si>
  <si>
    <t>Cause</t>
  </si>
  <si>
    <t>Corrective Action</t>
  </si>
  <si>
    <t>Timeframe for Rectification</t>
  </si>
  <si>
    <t>Max All</t>
  </si>
  <si>
    <t>Max 1</t>
  </si>
  <si>
    <t>Max 2</t>
  </si>
  <si>
    <t>Max 3</t>
  </si>
  <si>
    <t>Max 4</t>
  </si>
  <si>
    <t>Max 5</t>
  </si>
  <si>
    <t>Max 6</t>
  </si>
  <si>
    <t>Max 7</t>
  </si>
  <si>
    <t>Max 8</t>
  </si>
  <si>
    <t>Tab</t>
  </si>
  <si>
    <t>Item Num</t>
  </si>
  <si>
    <t>Need CAP</t>
  </si>
  <si>
    <t>Cause List</t>
  </si>
  <si>
    <t>Corrective Action List</t>
  </si>
  <si>
    <t>Timeframe List</t>
  </si>
  <si>
    <t>System Error: Data Entry Error in System</t>
  </si>
  <si>
    <t>System Error: System is unable to process according to business rules</t>
  </si>
  <si>
    <t>Returned Checks</t>
  </si>
  <si>
    <t>Economic Factors: Short-staffed and unable to push collection effort</t>
  </si>
  <si>
    <t>Economic Factors: Population Area primarily not able to pay due to current economic status</t>
  </si>
  <si>
    <t>Judicial Waivers were unusually large</t>
  </si>
  <si>
    <t>Large case outside of the norm (generally drug seizure case)</t>
  </si>
  <si>
    <t>Notes</t>
  </si>
  <si>
    <t>Payment Plan Extensions causing decrease in Collections</t>
  </si>
  <si>
    <t>3 months, will revise report</t>
  </si>
  <si>
    <t>1 month, will revise report</t>
  </si>
  <si>
    <t>6 months, will revise report</t>
  </si>
  <si>
    <t>9 months, will revise report</t>
  </si>
  <si>
    <t>No timeframe needed as issue has resolved itself</t>
  </si>
  <si>
    <t>1 month, no report revision</t>
  </si>
  <si>
    <t>3 months,  no report revision</t>
  </si>
  <si>
    <t>6 months, no report revision</t>
  </si>
  <si>
    <t>9 months, no report revision</t>
  </si>
  <si>
    <t>1 year, will revise report</t>
  </si>
  <si>
    <t>1 year, no report revision</t>
  </si>
  <si>
    <t>18 months, will revise report</t>
  </si>
  <si>
    <t>18 months, no report revision</t>
  </si>
  <si>
    <t>2+ years, will revise report</t>
  </si>
  <si>
    <t>2+ years, no report revision</t>
  </si>
  <si>
    <t>Other (Detail in Notes)</t>
  </si>
  <si>
    <t>Reason Code</t>
  </si>
  <si>
    <t>Quarter</t>
  </si>
  <si>
    <t>Action Plan</t>
  </si>
  <si>
    <t>Economy</t>
  </si>
  <si>
    <t>Incarcerations</t>
  </si>
  <si>
    <t>Current Actions to Improve</t>
  </si>
  <si>
    <t>Late/Non-pay/Pay Plans</t>
  </si>
  <si>
    <t>Other</t>
  </si>
  <si>
    <t>Procedural</t>
  </si>
  <si>
    <t>Systems</t>
  </si>
  <si>
    <t>Performance Measure</t>
  </si>
  <si>
    <t>CCOC Standard</t>
  </si>
  <si>
    <t>Clerk Performance</t>
  </si>
  <si>
    <t>Additional Notes Related to Collection Issues</t>
  </si>
  <si>
    <t>September, 2013</t>
  </si>
  <si>
    <t>Mandatory Assessment</t>
  </si>
  <si>
    <t>Staffing - Insufficient Personnel</t>
  </si>
  <si>
    <t>Staffing - Training Required</t>
  </si>
  <si>
    <t>Collections Quarterly Action Plan Form for CCOC</t>
  </si>
  <si>
    <t xml:space="preserve">Report for Quarter Ending    </t>
  </si>
  <si>
    <t>Contact</t>
  </si>
  <si>
    <t xml:space="preserve">Version #    </t>
  </si>
  <si>
    <t>Telephone</t>
  </si>
  <si>
    <t xml:space="preserve">County    </t>
  </si>
  <si>
    <t>E-Mail</t>
  </si>
  <si>
    <t>Out of State</t>
  </si>
  <si>
    <t>Business Rules</t>
  </si>
  <si>
    <t>NOTES:</t>
  </si>
  <si>
    <t xml:space="preserve">Note: The Collection and Amount Assessed are subsets of the entire dollars posted in the Circuit Criminal Court Division tab . </t>
  </si>
  <si>
    <t>Circuit Criminal Drug Trafficking Cases -- Not included in Corrective Action Plan</t>
  </si>
  <si>
    <t xml:space="preserve">This break-out is in response to CCOC Executive Council direction to isolate criminal drug trafficking case collection rates and mirrors the efforts within the FCCC Collections and Assessment report. </t>
  </si>
  <si>
    <r>
      <rPr>
        <b/>
        <sz val="11"/>
        <rFont val="Arial"/>
        <family val="2"/>
      </rPr>
      <t>Purpose of Report:</t>
    </r>
    <r>
      <rPr>
        <sz val="11"/>
        <rFont val="Arial"/>
        <family val="2"/>
      </rPr>
      <t xml:space="preserve">  The CCOC Collection Rate Performance Measure     report tracks dollars in the quarter they are assessed and then how well     those assessed dollars have been collected over the next five quarters.</t>
    </r>
    <r>
      <rPr>
        <b/>
        <sz val="11"/>
        <rFont val="Arial"/>
        <family val="2"/>
      </rPr>
      <t xml:space="preserve">  </t>
    </r>
  </si>
  <si>
    <t>The following conditions will alert when performance standards are not met and/or established business rules within the control group are not followed.</t>
  </si>
  <si>
    <r>
      <t xml:space="preserve">2.) </t>
    </r>
    <r>
      <rPr>
        <b/>
        <sz val="11"/>
        <rFont val="Arial"/>
        <family val="2"/>
      </rPr>
      <t>Additional Notes Related to Collection Issues:</t>
    </r>
    <r>
      <rPr>
        <sz val="11"/>
        <rFont val="Arial"/>
        <family val="2"/>
      </rPr>
      <t xml:space="preserve"> Include a brief explaination when either of the following conditions not consistant with the Collection Report Business Rules. </t>
    </r>
  </si>
  <si>
    <r>
      <t>a.) Cumulative Collection amount has</t>
    </r>
    <r>
      <rPr>
        <b/>
        <sz val="11"/>
        <rFont val="Arial"/>
        <family val="2"/>
      </rPr>
      <t xml:space="preserve"> Decreased</t>
    </r>
    <r>
      <rPr>
        <sz val="11"/>
        <rFont val="Arial"/>
        <family val="2"/>
      </rPr>
      <t xml:space="preserve"> from the previous quarter in the same Control Group (</t>
    </r>
    <r>
      <rPr>
        <sz val="11"/>
        <color rgb="FFFF0000"/>
        <rFont val="Arial"/>
        <family val="2"/>
      </rPr>
      <t>font</t>
    </r>
    <r>
      <rPr>
        <sz val="11"/>
        <rFont val="Arial"/>
        <family val="2"/>
      </rPr>
      <t xml:space="preserve"> </t>
    </r>
    <r>
      <rPr>
        <sz val="11"/>
        <color rgb="FFFF0000"/>
        <rFont val="Arial"/>
        <family val="2"/>
      </rPr>
      <t>color for amount</t>
    </r>
    <r>
      <rPr>
        <sz val="11"/>
        <rFont val="Arial"/>
        <family val="2"/>
      </rPr>
      <t xml:space="preserve"> will change to </t>
    </r>
    <r>
      <rPr>
        <b/>
        <sz val="11"/>
        <color rgb="FFFF0000"/>
        <rFont val="Arial"/>
        <family val="2"/>
      </rPr>
      <t>RED</t>
    </r>
    <r>
      <rPr>
        <sz val="11"/>
        <rFont val="Arial"/>
        <family val="2"/>
      </rPr>
      <t>)</t>
    </r>
  </si>
  <si>
    <r>
      <t xml:space="preserve">b.) The Amount Assessed - Adjusted has </t>
    </r>
    <r>
      <rPr>
        <b/>
        <sz val="11"/>
        <rFont val="Arial"/>
        <family val="2"/>
      </rPr>
      <t>Increased</t>
    </r>
    <r>
      <rPr>
        <sz val="11"/>
        <rFont val="Arial"/>
        <family val="2"/>
      </rPr>
      <t xml:space="preserve"> from the previous quarter in the same Control Group (</t>
    </r>
    <r>
      <rPr>
        <sz val="11"/>
        <color rgb="FFFF0000"/>
        <rFont val="Arial"/>
        <family val="2"/>
      </rPr>
      <t>font</t>
    </r>
    <r>
      <rPr>
        <sz val="11"/>
        <rFont val="Arial"/>
        <family val="2"/>
      </rPr>
      <t xml:space="preserve"> </t>
    </r>
    <r>
      <rPr>
        <sz val="11"/>
        <color rgb="FFFF0000"/>
        <rFont val="Arial"/>
        <family val="2"/>
      </rPr>
      <t>color for amount</t>
    </r>
    <r>
      <rPr>
        <sz val="11"/>
        <rFont val="Arial"/>
        <family val="2"/>
      </rPr>
      <t xml:space="preserve"> will change to </t>
    </r>
    <r>
      <rPr>
        <b/>
        <sz val="11"/>
        <color rgb="FFFF0000"/>
        <rFont val="Arial"/>
        <family val="2"/>
      </rPr>
      <t>RED</t>
    </r>
    <r>
      <rPr>
        <sz val="11"/>
        <rFont val="Arial"/>
        <family val="2"/>
      </rPr>
      <t>)</t>
    </r>
  </si>
  <si>
    <r>
      <rPr>
        <b/>
        <u/>
        <sz val="11"/>
        <rFont val="Arial"/>
        <family val="2"/>
      </rPr>
      <t>Adjustments to Assessments</t>
    </r>
    <r>
      <rPr>
        <b/>
        <sz val="11"/>
        <rFont val="Arial"/>
        <family val="2"/>
      </rPr>
      <t>:</t>
    </r>
    <r>
      <rPr>
        <sz val="11"/>
        <rFont val="Arial"/>
        <family val="2"/>
      </rPr>
      <t xml:space="preserve"> The amount assessed in a given assessment control group should be adjusted in the reporting period when assessments are later adjusted by the Court or other provisions of law.  </t>
    </r>
  </si>
  <si>
    <r>
      <t xml:space="preserve">1.) </t>
    </r>
    <r>
      <rPr>
        <b/>
        <sz val="11"/>
        <rFont val="Arial"/>
        <family val="2"/>
      </rPr>
      <t>Action Plan:</t>
    </r>
    <r>
      <rPr>
        <sz val="11"/>
        <rFont val="Arial"/>
        <family val="2"/>
      </rPr>
      <t xml:space="preserve"> If the 5th quarter Collection Rate is below Standard (</t>
    </r>
    <r>
      <rPr>
        <sz val="11"/>
        <color rgb="FFFF0000"/>
        <rFont val="Arial"/>
        <family val="2"/>
      </rPr>
      <t>red numbers</t>
    </r>
    <r>
      <rPr>
        <sz val="11"/>
        <rFont val="Arial"/>
        <family val="2"/>
      </rPr>
      <t xml:space="preserve"> on rose background), select a "Reason Code" and write a brief statement in "Current Action to Improve" in the green area ONLY. </t>
    </r>
  </si>
  <si>
    <t>Internal</t>
  </si>
  <si>
    <t>External</t>
  </si>
  <si>
    <t>10/01/15 - 12/31/15</t>
  </si>
  <si>
    <t>01/01/16 - 03/31/16</t>
  </si>
  <si>
    <t>04/01/16 - 06/30/16</t>
  </si>
  <si>
    <t>07/01/16 - 09/30/16</t>
  </si>
  <si>
    <t>REQUIRED: Reason Codes AND Action to Improve / Descriptions Required if Measure(s) Not Met</t>
  </si>
  <si>
    <r>
      <rPr>
        <b/>
        <u/>
        <sz val="11"/>
        <rFont val="Arial"/>
        <family val="2"/>
      </rPr>
      <t>Internal:</t>
    </r>
    <r>
      <rPr>
        <sz val="11"/>
        <rFont val="Arial"/>
        <family val="2"/>
      </rPr>
      <t xml:space="preserve"> Must clarify reason AND expected duration internal reason will be resolved</t>
    </r>
  </si>
  <si>
    <r>
      <rPr>
        <b/>
        <u/>
        <sz val="11"/>
        <rFont val="Arial"/>
        <family val="2"/>
      </rPr>
      <t>External:</t>
    </r>
    <r>
      <rPr>
        <sz val="11"/>
        <rFont val="Arial"/>
        <family val="2"/>
      </rPr>
      <t xml:space="preserve"> Detailed explanation of external reason the measure wasn't met </t>
    </r>
  </si>
  <si>
    <t>Collections Quarterly Report Form</t>
  </si>
  <si>
    <t>CGE
CQ1-17</t>
  </si>
  <si>
    <t>CGE
CQ3-17</t>
  </si>
  <si>
    <t>CGE
CQ4-17</t>
  </si>
  <si>
    <t>RPE 12/31/15</t>
  </si>
  <si>
    <t>RPE 03/31/16</t>
  </si>
  <si>
    <t>RPE 06/30/16</t>
  </si>
  <si>
    <t>RPE 09/30/16</t>
  </si>
  <si>
    <t>Circuit Criminal Less Drug Trafficking Results</t>
  </si>
  <si>
    <t>Assessment</t>
  </si>
  <si>
    <t>Collection</t>
  </si>
  <si>
    <t>Adj. Cir Crim Rate</t>
  </si>
  <si>
    <t>3.) To see Circuit Criminal Collection Rate LESS Drug Trafficking assessment and collection dollars, please see Drug Trafficking tab/page.</t>
  </si>
  <si>
    <t>1.) There is no agreed standard for this tab because it is a sub-set of the Circuit Criminal Court Division measures.</t>
  </si>
  <si>
    <t>2.) Circuit Criminal LESS Drug Trafficking Rate will not be calculated until all 5 quarters of data is reported.</t>
  </si>
  <si>
    <t>10/01/16 - 12/31/16</t>
  </si>
  <si>
    <t>01/01/17 - 03/31/17</t>
  </si>
  <si>
    <t>04/01/17 - 06/30/17</t>
  </si>
  <si>
    <t>07/01/17- 09/30/17</t>
  </si>
  <si>
    <t>CGE 
CQ2-17</t>
  </si>
  <si>
    <t>CGE
CQ1-18</t>
  </si>
  <si>
    <t>CGE
CQ2-18</t>
  </si>
  <si>
    <t>CGE
CQ3-18</t>
  </si>
  <si>
    <t>CGE
CQ4-18</t>
  </si>
  <si>
    <t>RPE 09/30/17</t>
  </si>
  <si>
    <t>RPE 06/30/17</t>
  </si>
  <si>
    <t>RPE 03/31/17</t>
  </si>
  <si>
    <t>RPE 12/31/16</t>
  </si>
  <si>
    <t>County Fiscal Year 2016-2017</t>
  </si>
  <si>
    <t>County Fiscal Year 2016 - 2017</t>
  </si>
  <si>
    <t>December 2016</t>
  </si>
  <si>
    <t>March 2017</t>
  </si>
  <si>
    <t>June 2017</t>
  </si>
  <si>
    <t>September 2017</t>
  </si>
  <si>
    <r>
      <rPr>
        <b/>
        <sz val="11"/>
        <rFont val="Arial"/>
        <family val="2"/>
      </rPr>
      <t>Purpose of Report:</t>
    </r>
    <r>
      <rPr>
        <sz val="11"/>
        <rFont val="Arial"/>
        <family val="2"/>
      </rPr>
      <t xml:space="preserve">  The CCOC Collection Rate Performance Measure report
tracks dollars in the quarter they are assessed and then how well those
assessed dollars have been collected over the next five quarters.</t>
    </r>
    <r>
      <rPr>
        <b/>
        <sz val="11"/>
        <rFont val="Arial"/>
        <family val="2"/>
      </rPr>
      <t xml:space="preserve">  </t>
    </r>
  </si>
  <si>
    <t>ControlGrpInfo</t>
  </si>
  <si>
    <t>Assessment1stQ</t>
  </si>
  <si>
    <t>Assessment2ndQ</t>
  </si>
  <si>
    <t>Assessment3rdQ</t>
  </si>
  <si>
    <t>Assessment4thQ</t>
  </si>
  <si>
    <t>5 Quarter Assessment</t>
  </si>
  <si>
    <t>Collection1stQ</t>
  </si>
  <si>
    <t>Collection2ndQ</t>
  </si>
  <si>
    <t>Collection3rdQ</t>
  </si>
  <si>
    <t>Collection4thQ</t>
  </si>
  <si>
    <t>5 Quarter Collection</t>
  </si>
  <si>
    <t>Collection %</t>
  </si>
  <si>
    <t>Required Percent</t>
  </si>
  <si>
    <t>Met Percentage</t>
  </si>
  <si>
    <t>CGE CQ1-16</t>
  </si>
  <si>
    <t>CGE CQ2-16</t>
  </si>
  <si>
    <t>CGE CQ3-16</t>
  </si>
  <si>
    <t>CGE CQ4-16</t>
  </si>
  <si>
    <t>CGE CQ1-17</t>
  </si>
  <si>
    <t>CGE CQ2-17</t>
  </si>
  <si>
    <t>CGE CQ3-17</t>
  </si>
  <si>
    <t>CGE CQ4-17</t>
  </si>
  <si>
    <t>PUTNAM</t>
  </si>
  <si>
    <t>WALTON</t>
  </si>
  <si>
    <t>Circ Crim Drug Trfc Cases</t>
  </si>
  <si>
    <t>LookupValue</t>
  </si>
  <si>
    <r>
      <rPr>
        <b/>
        <u/>
        <sz val="9"/>
        <rFont val="Arial"/>
        <family val="2"/>
      </rPr>
      <t>10/01/16 - 12/31/16</t>
    </r>
    <r>
      <rPr>
        <b/>
        <sz val="10"/>
        <rFont val="Arial"/>
        <family val="2"/>
      </rPr>
      <t>:</t>
    </r>
    <r>
      <rPr>
        <sz val="11"/>
        <rFont val="Arial"/>
        <family val="2"/>
      </rPr>
      <t xml:space="preserve"> </t>
    </r>
  </si>
  <si>
    <r>
      <rPr>
        <b/>
        <u/>
        <sz val="9"/>
        <rFont val="Arial"/>
        <family val="2"/>
      </rPr>
      <t>01/01/17 - 03/31/17</t>
    </r>
    <r>
      <rPr>
        <sz val="10"/>
        <rFont val="Arial"/>
        <family val="2"/>
      </rPr>
      <t xml:space="preserve">: </t>
    </r>
  </si>
  <si>
    <r>
      <rPr>
        <b/>
        <u/>
        <sz val="9"/>
        <rFont val="Arial"/>
        <family val="2"/>
      </rPr>
      <t>04/01/17 - 06/30/17</t>
    </r>
    <r>
      <rPr>
        <sz val="10"/>
        <rFont val="Arial"/>
        <family val="2"/>
      </rPr>
      <t xml:space="preserve">: </t>
    </r>
  </si>
  <si>
    <r>
      <rPr>
        <b/>
        <u/>
        <sz val="9"/>
        <rFont val="Arial"/>
        <family val="2"/>
      </rPr>
      <t>07/01/17- 09/30/17</t>
    </r>
    <r>
      <rPr>
        <sz val="10"/>
        <rFont val="Arial"/>
        <family val="2"/>
      </rPr>
      <t xml:space="preserve">: </t>
    </r>
  </si>
  <si>
    <t>Michelle Levar</t>
  </si>
  <si>
    <t>321-633-7782</t>
  </si>
  <si>
    <t>michelle.levar@brevardclerk.us</t>
  </si>
  <si>
    <t>The standard was not met despite pursuit of all collection efforts within the control of the Clerk</t>
  </si>
  <si>
    <t>Balance Adjustments</t>
  </si>
  <si>
    <t>the standard was not met despite pursuit of all collections efforts within the control of the Clerk</t>
  </si>
  <si>
    <t xml:space="preserve">The standard was not met despite pursuit of all collection efforts within the Clerk's Office. </t>
  </si>
  <si>
    <t>Internal Balance Adjustments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</si>
</sst>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7" formatCode="&quot;$&quot;#,##0.00_);\(&quot;$&quot;#,##0.00\)"/>
    <numFmt numFmtId="44" formatCode="_(&quot;$&quot;* #,##0.00_);_(&quot;$&quot;* \(#,##0.00\);_(&quot;$&quot;* &quot;-&quot;??_);_(@_)"/>
    <numFmt numFmtId="164" formatCode="0.0%"/>
    <numFmt numFmtId="165" formatCode="&quot;$&quot;#,##0"/>
    <numFmt numFmtId="166" formatCode="&quot;$&quot;#,##0.00"/>
    <numFmt numFmtId="167" formatCode="mmm\ d\,\ yyyy\ h:mm\ AM/PM"/>
  </numFmts>
  <fonts count="4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u/>
      <sz val="12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b/>
      <sz val="12"/>
      <color indexed="10"/>
      <name val="Arial"/>
      <family val="2"/>
    </font>
    <font>
      <b/>
      <sz val="10"/>
      <color indexed="58"/>
      <name val="Arial"/>
      <family val="2"/>
    </font>
    <font>
      <sz val="10"/>
      <color indexed="58"/>
      <name val="Arial"/>
      <family val="2"/>
    </font>
    <font>
      <sz val="11"/>
      <color indexed="58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b/>
      <sz val="9"/>
      <name val="Arial"/>
      <family val="2"/>
    </font>
    <font>
      <b/>
      <sz val="8"/>
      <color indexed="58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color theme="0"/>
      <name val="Arial"/>
      <family val="2"/>
    </font>
    <font>
      <sz val="12"/>
      <color theme="0"/>
      <name val="Calibri"/>
      <family val="2"/>
      <scheme val="minor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sz val="18"/>
      <color theme="0"/>
      <name val="Arial"/>
      <family val="2"/>
    </font>
    <font>
      <b/>
      <sz val="18"/>
      <color rgb="FFFF0000"/>
      <name val="Arial"/>
      <family val="2"/>
    </font>
    <font>
      <b/>
      <u/>
      <sz val="14"/>
      <name val="Arial"/>
      <family val="2"/>
    </font>
    <font>
      <b/>
      <sz val="14"/>
      <name val="Arial"/>
      <family val="2"/>
    </font>
    <font>
      <b/>
      <u/>
      <sz val="11"/>
      <name val="Arial"/>
      <family val="2"/>
    </font>
    <font>
      <sz val="11"/>
      <color rgb="FFFF0000"/>
      <name val="Arial"/>
      <family val="2"/>
    </font>
    <font>
      <b/>
      <u/>
      <sz val="10"/>
      <name val="Arial"/>
      <family val="2"/>
    </font>
    <font>
      <b/>
      <u/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23" fillId="0" borderId="0"/>
    <xf numFmtId="0" fontId="22" fillId="0" borderId="0"/>
    <xf numFmtId="0" fontId="27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276">
    <xf numFmtId="0" fontId="0" fillId="0" borderId="0" xfId="0"/>
    <xf numFmtId="0" fontId="7" fillId="0" borderId="0" xfId="0" applyFont="1" applyProtection="1">
      <protection hidden="1"/>
    </xf>
    <xf numFmtId="0" fontId="10" fillId="0" borderId="0" xfId="0" applyFont="1" applyAlignment="1" applyProtection="1">
      <alignment horizontal="right"/>
      <protection hidden="1"/>
    </xf>
    <xf numFmtId="0" fontId="6" fillId="0" borderId="0" xfId="0" applyFont="1" applyProtection="1">
      <protection hidden="1"/>
    </xf>
    <xf numFmtId="0" fontId="11" fillId="0" borderId="0" xfId="0" applyFont="1" applyAlignment="1" applyProtection="1">
      <alignment horizontal="right"/>
      <protection hidden="1"/>
    </xf>
    <xf numFmtId="0" fontId="7" fillId="0" borderId="0" xfId="0" applyFont="1" applyAlignment="1" applyProtection="1">
      <alignment horizontal="centerContinuous"/>
      <protection hidden="1"/>
    </xf>
    <xf numFmtId="0" fontId="6" fillId="0" borderId="0" xfId="0" applyFont="1" applyAlignment="1" applyProtection="1">
      <alignment horizontal="right"/>
      <protection hidden="1"/>
    </xf>
    <xf numFmtId="0" fontId="12" fillId="0" borderId="0" xfId="0" applyFont="1" applyProtection="1"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7" fillId="0" borderId="0" xfId="0" applyFont="1" applyFill="1" applyBorder="1" applyAlignment="1" applyProtection="1">
      <alignment wrapText="1"/>
      <protection hidden="1"/>
    </xf>
    <xf numFmtId="0" fontId="9" fillId="0" borderId="0" xfId="0" applyFont="1" applyAlignment="1" applyProtection="1">
      <alignment horizontal="center"/>
      <protection hidden="1"/>
    </xf>
    <xf numFmtId="0" fontId="7" fillId="0" borderId="0" xfId="0" applyFont="1" applyBorder="1" applyProtection="1"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44" fontId="7" fillId="0" borderId="0" xfId="0" applyNumberFormat="1" applyFont="1" applyFill="1" applyBorder="1" applyProtection="1">
      <protection hidden="1"/>
    </xf>
    <xf numFmtId="44" fontId="9" fillId="0" borderId="0" xfId="0" applyNumberFormat="1" applyFont="1" applyBorder="1" applyProtection="1">
      <protection hidden="1"/>
    </xf>
    <xf numFmtId="164" fontId="7" fillId="0" borderId="0" xfId="0" applyNumberFormat="1" applyFont="1" applyFill="1" applyBorder="1" applyProtection="1">
      <protection hidden="1"/>
    </xf>
    <xf numFmtId="0" fontId="7" fillId="0" borderId="0" xfId="0" applyFont="1" applyAlignment="1" applyProtection="1">
      <alignment vertical="center"/>
      <protection hidden="1"/>
    </xf>
    <xf numFmtId="164" fontId="8" fillId="0" borderId="0" xfId="0" applyNumberFormat="1" applyFont="1" applyFill="1" applyBorder="1" applyProtection="1">
      <protection hidden="1"/>
    </xf>
    <xf numFmtId="0" fontId="8" fillId="0" borderId="0" xfId="0" applyFont="1" applyBorder="1" applyProtection="1">
      <protection hidden="1"/>
    </xf>
    <xf numFmtId="0" fontId="0" fillId="0" borderId="0" xfId="0" applyProtection="1">
      <protection hidden="1"/>
    </xf>
    <xf numFmtId="0" fontId="13" fillId="0" borderId="1" xfId="0" applyFont="1" applyFill="1" applyBorder="1" applyAlignment="1" applyProtection="1">
      <alignment horizontal="center"/>
      <protection hidden="1"/>
    </xf>
    <xf numFmtId="0" fontId="14" fillId="0" borderId="3" xfId="0" applyFont="1" applyBorder="1" applyProtection="1">
      <protection hidden="1"/>
    </xf>
    <xf numFmtId="0" fontId="5" fillId="0" borderId="0" xfId="0" applyFont="1" applyProtection="1"/>
    <xf numFmtId="0" fontId="14" fillId="0" borderId="0" xfId="0" applyFont="1" applyFill="1" applyBorder="1" applyProtection="1"/>
    <xf numFmtId="9" fontId="7" fillId="0" borderId="5" xfId="0" applyNumberFormat="1" applyFont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14" fillId="2" borderId="8" xfId="0" applyFont="1" applyFill="1" applyBorder="1" applyProtection="1">
      <protection hidden="1"/>
    </xf>
    <xf numFmtId="0" fontId="14" fillId="2" borderId="5" xfId="0" applyFont="1" applyFill="1" applyBorder="1" applyProtection="1">
      <protection hidden="1"/>
    </xf>
    <xf numFmtId="0" fontId="14" fillId="2" borderId="9" xfId="0" applyFont="1" applyFill="1" applyBorder="1" applyProtection="1">
      <protection hidden="1"/>
    </xf>
    <xf numFmtId="0" fontId="14" fillId="2" borderId="10" xfId="0" applyFont="1" applyFill="1" applyBorder="1" applyProtection="1">
      <protection hidden="1"/>
    </xf>
    <xf numFmtId="0" fontId="14" fillId="2" borderId="0" xfId="0" applyFont="1" applyFill="1" applyBorder="1" applyProtection="1">
      <protection hidden="1"/>
    </xf>
    <xf numFmtId="0" fontId="13" fillId="0" borderId="12" xfId="0" applyFont="1" applyFill="1" applyBorder="1" applyAlignment="1" applyProtection="1">
      <alignment horizontal="center"/>
      <protection hidden="1"/>
    </xf>
    <xf numFmtId="37" fontId="9" fillId="0" borderId="0" xfId="0" applyNumberFormat="1" applyFont="1" applyBorder="1" applyProtection="1">
      <protection hidden="1"/>
    </xf>
    <xf numFmtId="0" fontId="16" fillId="0" borderId="0" xfId="0" applyFont="1" applyProtection="1">
      <protection hidden="1"/>
    </xf>
    <xf numFmtId="0" fontId="17" fillId="0" borderId="0" xfId="0" applyFont="1" applyFill="1" applyAlignment="1" applyProtection="1">
      <alignment horizontal="right"/>
      <protection hidden="1"/>
    </xf>
    <xf numFmtId="0" fontId="17" fillId="0" borderId="0" xfId="0" applyFont="1" applyAlignment="1" applyProtection="1">
      <alignment horizontal="right"/>
      <protection hidden="1"/>
    </xf>
    <xf numFmtId="0" fontId="21" fillId="0" borderId="0" xfId="0" applyFont="1" applyAlignment="1" applyProtection="1">
      <alignment horizontal="right"/>
      <protection hidden="1"/>
    </xf>
    <xf numFmtId="9" fontId="7" fillId="0" borderId="0" xfId="0" applyNumberFormat="1" applyFont="1" applyBorder="1" applyProtection="1">
      <protection hidden="1"/>
    </xf>
    <xf numFmtId="9" fontId="7" fillId="0" borderId="0" xfId="0" applyNumberFormat="1" applyFont="1" applyProtection="1">
      <protection hidden="1"/>
    </xf>
    <xf numFmtId="0" fontId="7" fillId="0" borderId="0" xfId="0" applyFont="1" applyAlignment="1" applyProtection="1">
      <alignment wrapText="1"/>
      <protection hidden="1"/>
    </xf>
    <xf numFmtId="9" fontId="7" fillId="0" borderId="0" xfId="4" applyFont="1" applyProtection="1">
      <protection hidden="1"/>
    </xf>
    <xf numFmtId="10" fontId="7" fillId="0" borderId="0" xfId="0" applyNumberFormat="1" applyFont="1" applyProtection="1">
      <protection hidden="1"/>
    </xf>
    <xf numFmtId="0" fontId="6" fillId="0" borderId="0" xfId="0" applyFont="1" applyFill="1" applyBorder="1" applyAlignment="1" applyProtection="1">
      <alignment horizontal="center"/>
    </xf>
    <xf numFmtId="0" fontId="0" fillId="0" borderId="0" xfId="0" applyAlignment="1">
      <alignment wrapText="1"/>
    </xf>
    <xf numFmtId="0" fontId="28" fillId="0" borderId="0" xfId="0" applyFont="1" applyAlignment="1" applyProtection="1">
      <alignment vertical="center" wrapText="1"/>
      <protection hidden="1"/>
    </xf>
    <xf numFmtId="0" fontId="28" fillId="0" borderId="0" xfId="0" applyFont="1" applyAlignment="1">
      <alignment vertical="center" wrapText="1"/>
    </xf>
    <xf numFmtId="0" fontId="29" fillId="6" borderId="0" xfId="0" applyFont="1" applyFill="1"/>
    <xf numFmtId="0" fontId="30" fillId="6" borderId="0" xfId="0" applyFont="1" applyFill="1" applyAlignment="1" applyProtection="1">
      <alignment horizontal="center" vertical="center"/>
      <protection hidden="1"/>
    </xf>
    <xf numFmtId="0" fontId="30" fillId="6" borderId="0" xfId="0" applyFont="1" applyFill="1" applyAlignment="1" applyProtection="1">
      <alignment horizontal="center" vertical="center" wrapText="1"/>
      <protection hidden="1"/>
    </xf>
    <xf numFmtId="0" fontId="31" fillId="0" borderId="0" xfId="0" applyFont="1" applyProtection="1">
      <protection hidden="1"/>
    </xf>
    <xf numFmtId="0" fontId="32" fillId="0" borderId="0" xfId="0" applyFont="1" applyProtection="1">
      <protection hidden="1"/>
    </xf>
    <xf numFmtId="166" fontId="14" fillId="7" borderId="13" xfId="0" applyNumberFormat="1" applyFont="1" applyFill="1" applyBorder="1" applyProtection="1">
      <protection locked="0"/>
    </xf>
    <xf numFmtId="0" fontId="24" fillId="4" borderId="0" xfId="0" applyFont="1" applyFill="1" applyBorder="1" applyAlignment="1" applyProtection="1">
      <alignment horizontal="center" vertical="center"/>
      <protection locked="0"/>
    </xf>
    <xf numFmtId="0" fontId="18" fillId="2" borderId="6" xfId="0" applyFont="1" applyFill="1" applyBorder="1" applyAlignment="1" applyProtection="1">
      <alignment vertical="center" wrapText="1"/>
      <protection hidden="1"/>
    </xf>
    <xf numFmtId="0" fontId="18" fillId="2" borderId="0" xfId="0" applyFont="1" applyFill="1" applyBorder="1" applyAlignment="1" applyProtection="1">
      <alignment vertical="center" wrapText="1"/>
      <protection hidden="1"/>
    </xf>
    <xf numFmtId="0" fontId="18" fillId="2" borderId="3" xfId="0" applyFont="1" applyFill="1" applyBorder="1" applyAlignment="1" applyProtection="1">
      <alignment vertical="center" wrapText="1"/>
      <protection hidden="1"/>
    </xf>
    <xf numFmtId="0" fontId="18" fillId="2" borderId="5" xfId="0" applyFont="1" applyFill="1" applyBorder="1" applyAlignment="1" applyProtection="1">
      <alignment vertical="center" wrapText="1"/>
      <protection hidden="1"/>
    </xf>
    <xf numFmtId="166" fontId="19" fillId="2" borderId="6" xfId="0" applyNumberFormat="1" applyFont="1" applyFill="1" applyBorder="1" applyProtection="1">
      <protection hidden="1"/>
    </xf>
    <xf numFmtId="10" fontId="20" fillId="2" borderId="3" xfId="0" applyNumberFormat="1" applyFont="1" applyFill="1" applyBorder="1" applyProtection="1">
      <protection hidden="1"/>
    </xf>
    <xf numFmtId="0" fontId="25" fillId="2" borderId="6" xfId="0" applyFont="1" applyFill="1" applyBorder="1" applyProtection="1">
      <protection hidden="1"/>
    </xf>
    <xf numFmtId="0" fontId="14" fillId="0" borderId="6" xfId="0" applyFont="1" applyBorder="1" applyProtection="1">
      <protection hidden="1"/>
    </xf>
    <xf numFmtId="0" fontId="7" fillId="0" borderId="0" xfId="0" applyFont="1" applyFill="1" applyProtection="1">
      <protection hidden="1"/>
    </xf>
    <xf numFmtId="165" fontId="14" fillId="0" borderId="0" xfId="0" applyNumberFormat="1" applyFont="1" applyFill="1" applyBorder="1" applyProtection="1"/>
    <xf numFmtId="10" fontId="14" fillId="0" borderId="0" xfId="0" applyNumberFormat="1" applyFont="1" applyFill="1" applyBorder="1" applyProtection="1"/>
    <xf numFmtId="10" fontId="14" fillId="0" borderId="0" xfId="0" applyNumberFormat="1" applyFont="1" applyFill="1" applyBorder="1" applyProtection="1">
      <protection hidden="1"/>
    </xf>
    <xf numFmtId="0" fontId="13" fillId="0" borderId="16" xfId="0" applyFont="1" applyFill="1" applyBorder="1" applyAlignment="1" applyProtection="1">
      <alignment horizontal="center"/>
      <protection hidden="1"/>
    </xf>
    <xf numFmtId="0" fontId="5" fillId="0" borderId="6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center"/>
      <protection hidden="1"/>
    </xf>
    <xf numFmtId="0" fontId="13" fillId="0" borderId="14" xfId="0" applyFont="1" applyFill="1" applyBorder="1" applyAlignment="1" applyProtection="1">
      <alignment horizontal="center"/>
      <protection hidden="1"/>
    </xf>
    <xf numFmtId="0" fontId="14" fillId="2" borderId="14" xfId="0" applyFont="1" applyFill="1" applyBorder="1" applyProtection="1">
      <protection hidden="1"/>
    </xf>
    <xf numFmtId="9" fontId="7" fillId="0" borderId="0" xfId="4" applyFont="1" applyFill="1" applyBorder="1" applyAlignment="1" applyProtection="1">
      <alignment wrapText="1"/>
      <protection hidden="1"/>
    </xf>
    <xf numFmtId="0" fontId="0" fillId="0" borderId="0" xfId="0" applyProtection="1"/>
    <xf numFmtId="0" fontId="5" fillId="0" borderId="20" xfId="0" applyFont="1" applyFill="1" applyBorder="1" applyAlignment="1" applyProtection="1">
      <alignment horizontal="center"/>
    </xf>
    <xf numFmtId="0" fontId="5" fillId="0" borderId="21" xfId="0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>
      <alignment horizontal="center"/>
    </xf>
    <xf numFmtId="0" fontId="14" fillId="2" borderId="10" xfId="0" applyFont="1" applyFill="1" applyBorder="1" applyProtection="1"/>
    <xf numFmtId="0" fontId="14" fillId="2" borderId="0" xfId="0" applyFont="1" applyFill="1" applyBorder="1" applyProtection="1"/>
    <xf numFmtId="0" fontId="5" fillId="0" borderId="6" xfId="0" applyFont="1" applyBorder="1" applyProtection="1"/>
    <xf numFmtId="0" fontId="14" fillId="2" borderId="6" xfId="0" applyFont="1" applyFill="1" applyBorder="1" applyProtection="1"/>
    <xf numFmtId="0" fontId="14" fillId="2" borderId="17" xfId="0" applyFont="1" applyFill="1" applyBorder="1" applyProtection="1"/>
    <xf numFmtId="0" fontId="13" fillId="0" borderId="12" xfId="0" applyFont="1" applyFill="1" applyBorder="1" applyAlignment="1" applyProtection="1">
      <alignment horizontal="center"/>
    </xf>
    <xf numFmtId="0" fontId="7" fillId="0" borderId="0" xfId="0" applyFont="1" applyProtection="1"/>
    <xf numFmtId="0" fontId="13" fillId="0" borderId="7" xfId="0" applyFont="1" applyFill="1" applyBorder="1" applyAlignment="1" applyProtection="1">
      <alignment horizontal="center"/>
    </xf>
    <xf numFmtId="166" fontId="14" fillId="0" borderId="0" xfId="0" applyNumberFormat="1" applyFont="1" applyFill="1" applyBorder="1" applyProtection="1"/>
    <xf numFmtId="0" fontId="7" fillId="0" borderId="0" xfId="0" applyFont="1" applyBorder="1" applyProtection="1"/>
    <xf numFmtId="164" fontId="7" fillId="0" borderId="0" xfId="0" applyNumberFormat="1" applyFont="1" applyFill="1" applyBorder="1" applyProtection="1"/>
    <xf numFmtId="0" fontId="7" fillId="2" borderId="6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7" fillId="2" borderId="8" xfId="0" applyFont="1" applyFill="1" applyBorder="1" applyAlignment="1" applyProtection="1">
      <alignment wrapText="1"/>
    </xf>
    <xf numFmtId="0" fontId="14" fillId="0" borderId="6" xfId="0" applyFont="1" applyBorder="1" applyProtection="1"/>
    <xf numFmtId="0" fontId="14" fillId="0" borderId="3" xfId="0" applyFont="1" applyBorder="1" applyProtection="1"/>
    <xf numFmtId="0" fontId="7" fillId="2" borderId="3" xfId="0" applyFont="1" applyFill="1" applyBorder="1" applyAlignment="1" applyProtection="1">
      <alignment wrapText="1"/>
    </xf>
    <xf numFmtId="0" fontId="7" fillId="2" borderId="5" xfId="0" applyFont="1" applyFill="1" applyBorder="1" applyAlignment="1" applyProtection="1">
      <alignment wrapText="1"/>
    </xf>
    <xf numFmtId="0" fontId="14" fillId="2" borderId="8" xfId="0" applyFont="1" applyFill="1" applyBorder="1" applyProtection="1"/>
    <xf numFmtId="0" fontId="14" fillId="2" borderId="3" xfId="0" applyFont="1" applyFill="1" applyBorder="1" applyProtection="1"/>
    <xf numFmtId="0" fontId="14" fillId="2" borderId="5" xfId="0" applyFont="1" applyFill="1" applyBorder="1" applyProtection="1"/>
    <xf numFmtId="0" fontId="14" fillId="2" borderId="23" xfId="0" applyFont="1" applyFill="1" applyBorder="1" applyProtection="1"/>
    <xf numFmtId="0" fontId="4" fillId="0" borderId="0" xfId="0" applyFont="1" applyFill="1" applyBorder="1" applyProtection="1"/>
    <xf numFmtId="0" fontId="5" fillId="0" borderId="21" xfId="0" applyFont="1" applyFill="1" applyBorder="1" applyAlignment="1" applyProtection="1">
      <alignment horizontal="center" wrapText="1"/>
    </xf>
    <xf numFmtId="0" fontId="8" fillId="0" borderId="0" xfId="0" applyFont="1" applyBorder="1" applyProtection="1"/>
    <xf numFmtId="44" fontId="9" fillId="0" borderId="0" xfId="0" applyNumberFormat="1" applyFont="1" applyBorder="1" applyProtection="1"/>
    <xf numFmtId="166" fontId="14" fillId="5" borderId="2" xfId="0" applyNumberFormat="1" applyFont="1" applyFill="1" applyBorder="1" applyProtection="1">
      <protection locked="0"/>
    </xf>
    <xf numFmtId="166" fontId="14" fillId="5" borderId="13" xfId="0" applyNumberFormat="1" applyFont="1" applyFill="1" applyBorder="1" applyProtection="1">
      <protection locked="0"/>
    </xf>
    <xf numFmtId="166" fontId="14" fillId="5" borderId="8" xfId="0" applyNumberFormat="1" applyFont="1" applyFill="1" applyBorder="1" applyProtection="1">
      <protection locked="0"/>
    </xf>
    <xf numFmtId="166" fontId="14" fillId="5" borderId="22" xfId="0" applyNumberFormat="1" applyFont="1" applyFill="1" applyBorder="1" applyProtection="1">
      <protection locked="0"/>
    </xf>
    <xf numFmtId="49" fontId="7" fillId="0" borderId="0" xfId="0" applyNumberFormat="1" applyFont="1" applyProtection="1">
      <protection hidden="1"/>
    </xf>
    <xf numFmtId="0" fontId="7" fillId="0" borderId="0" xfId="0" applyFont="1" applyProtection="1">
      <protection locked="0" hidden="1"/>
    </xf>
    <xf numFmtId="166" fontId="14" fillId="5" borderId="6" xfId="0" applyNumberFormat="1" applyFont="1" applyFill="1" applyBorder="1" applyProtection="1">
      <protection locked="0"/>
    </xf>
    <xf numFmtId="166" fontId="14" fillId="7" borderId="2" xfId="0" applyNumberFormat="1" applyFont="1" applyFill="1" applyBorder="1" applyProtection="1">
      <protection locked="0"/>
    </xf>
    <xf numFmtId="10" fontId="14" fillId="0" borderId="11" xfId="0" applyNumberFormat="1" applyFont="1" applyFill="1" applyBorder="1" applyProtection="1">
      <protection hidden="1"/>
    </xf>
    <xf numFmtId="0" fontId="13" fillId="0" borderId="34" xfId="0" applyFont="1" applyFill="1" applyBorder="1" applyAlignment="1" applyProtection="1">
      <alignment horizontal="center"/>
    </xf>
    <xf numFmtId="0" fontId="13" fillId="0" borderId="35" xfId="0" applyFont="1" applyFill="1" applyBorder="1" applyAlignment="1" applyProtection="1">
      <alignment horizontal="center"/>
    </xf>
    <xf numFmtId="166" fontId="14" fillId="0" borderId="34" xfId="0" applyNumberFormat="1" applyFont="1" applyFill="1" applyBorder="1" applyProtection="1"/>
    <xf numFmtId="166" fontId="14" fillId="0" borderId="35" xfId="0" applyNumberFormat="1" applyFont="1" applyFill="1" applyBorder="1" applyProtection="1"/>
    <xf numFmtId="10" fontId="14" fillId="0" borderId="18" xfId="0" applyNumberFormat="1" applyFont="1" applyFill="1" applyBorder="1" applyProtection="1">
      <protection hidden="1"/>
    </xf>
    <xf numFmtId="10" fontId="14" fillId="0" borderId="15" xfId="0" applyNumberFormat="1" applyFont="1" applyFill="1" applyBorder="1" applyProtection="1">
      <protection hidden="1"/>
    </xf>
    <xf numFmtId="0" fontId="13" fillId="0" borderId="18" xfId="0" applyFont="1" applyFill="1" applyBorder="1" applyAlignment="1" applyProtection="1">
      <alignment horizontal="center"/>
      <protection hidden="1"/>
    </xf>
    <xf numFmtId="0" fontId="13" fillId="0" borderId="40" xfId="0" applyFont="1" applyFill="1" applyBorder="1" applyAlignment="1" applyProtection="1">
      <alignment horizontal="center"/>
      <protection hidden="1"/>
    </xf>
    <xf numFmtId="0" fontId="14" fillId="2" borderId="42" xfId="0" applyFont="1" applyFill="1" applyBorder="1" applyProtection="1"/>
    <xf numFmtId="0" fontId="14" fillId="2" borderId="33" xfId="0" applyFont="1" applyFill="1" applyBorder="1" applyProtection="1"/>
    <xf numFmtId="166" fontId="14" fillId="5" borderId="43" xfId="0" applyNumberFormat="1" applyFont="1" applyFill="1" applyBorder="1" applyProtection="1">
      <protection locked="0"/>
    </xf>
    <xf numFmtId="0" fontId="14" fillId="2" borderId="35" xfId="0" applyFont="1" applyFill="1" applyBorder="1" applyProtection="1"/>
    <xf numFmtId="166" fontId="14" fillId="5" borderId="44" xfId="0" applyNumberFormat="1" applyFont="1" applyFill="1" applyBorder="1" applyProtection="1">
      <protection locked="0"/>
    </xf>
    <xf numFmtId="0" fontId="14" fillId="2" borderId="43" xfId="0" applyFont="1" applyFill="1" applyBorder="1" applyProtection="1">
      <protection hidden="1"/>
    </xf>
    <xf numFmtId="0" fontId="14" fillId="2" borderId="17" xfId="0" applyFont="1" applyFill="1" applyBorder="1" applyProtection="1">
      <protection hidden="1"/>
    </xf>
    <xf numFmtId="0" fontId="14" fillId="2" borderId="34" xfId="0" applyFont="1" applyFill="1" applyBorder="1" applyProtection="1">
      <protection hidden="1"/>
    </xf>
    <xf numFmtId="0" fontId="14" fillId="2" borderId="28" xfId="0" applyFont="1" applyFill="1" applyBorder="1" applyProtection="1"/>
    <xf numFmtId="165" fontId="14" fillId="2" borderId="28" xfId="0" applyNumberFormat="1" applyFont="1" applyFill="1" applyBorder="1" applyProtection="1"/>
    <xf numFmtId="10" fontId="14" fillId="2" borderId="45" xfId="0" applyNumberFormat="1" applyFont="1" applyFill="1" applyBorder="1" applyProtection="1"/>
    <xf numFmtId="0" fontId="14" fillId="2" borderId="46" xfId="0" applyFont="1" applyFill="1" applyBorder="1" applyProtection="1">
      <protection hidden="1"/>
    </xf>
    <xf numFmtId="0" fontId="13" fillId="0" borderId="27" xfId="0" applyFont="1" applyFill="1" applyBorder="1" applyAlignment="1" applyProtection="1">
      <alignment horizontal="center"/>
    </xf>
    <xf numFmtId="166" fontId="14" fillId="7" borderId="28" xfId="0" applyNumberFormat="1" applyFont="1" applyFill="1" applyBorder="1" applyProtection="1">
      <protection locked="0"/>
    </xf>
    <xf numFmtId="166" fontId="14" fillId="7" borderId="47" xfId="0" applyNumberFormat="1" applyFont="1" applyFill="1" applyBorder="1" applyProtection="1">
      <protection locked="0"/>
    </xf>
    <xf numFmtId="10" fontId="14" fillId="0" borderId="39" xfId="0" applyNumberFormat="1" applyFont="1" applyFill="1" applyBorder="1" applyProtection="1">
      <protection hidden="1"/>
    </xf>
    <xf numFmtId="0" fontId="25" fillId="2" borderId="34" xfId="0" applyFont="1" applyFill="1" applyBorder="1" applyProtection="1">
      <protection hidden="1"/>
    </xf>
    <xf numFmtId="166" fontId="19" fillId="2" borderId="34" xfId="0" applyNumberFormat="1" applyFont="1" applyFill="1" applyBorder="1" applyProtection="1">
      <protection hidden="1"/>
    </xf>
    <xf numFmtId="10" fontId="20" fillId="2" borderId="17" xfId="0" applyNumberFormat="1" applyFont="1" applyFill="1" applyBorder="1" applyProtection="1">
      <protection hidden="1"/>
    </xf>
    <xf numFmtId="0" fontId="18" fillId="2" borderId="34" xfId="0" applyFont="1" applyFill="1" applyBorder="1" applyAlignment="1" applyProtection="1">
      <alignment vertical="center" wrapText="1"/>
      <protection hidden="1"/>
    </xf>
    <xf numFmtId="0" fontId="18" fillId="2" borderId="17" xfId="0" applyFont="1" applyFill="1" applyBorder="1" applyAlignment="1" applyProtection="1">
      <alignment vertical="center" wrapText="1"/>
      <protection hidden="1"/>
    </xf>
    <xf numFmtId="0" fontId="7" fillId="2" borderId="34" xfId="0" applyFont="1" applyFill="1" applyBorder="1" applyAlignment="1" applyProtection="1">
      <alignment wrapText="1"/>
    </xf>
    <xf numFmtId="0" fontId="7" fillId="2" borderId="17" xfId="0" applyFont="1" applyFill="1" applyBorder="1" applyAlignment="1" applyProtection="1">
      <alignment wrapText="1"/>
    </xf>
    <xf numFmtId="0" fontId="14" fillId="2" borderId="34" xfId="0" applyFont="1" applyFill="1" applyBorder="1" applyProtection="1"/>
    <xf numFmtId="0" fontId="14" fillId="2" borderId="36" xfId="0" applyFont="1" applyFill="1" applyBorder="1" applyProtection="1"/>
    <xf numFmtId="0" fontId="14" fillId="2" borderId="48" xfId="0" applyFont="1" applyFill="1" applyBorder="1" applyProtection="1"/>
    <xf numFmtId="0" fontId="14" fillId="2" borderId="22" xfId="0" applyFont="1" applyFill="1" applyBorder="1" applyProtection="1"/>
    <xf numFmtId="0" fontId="35" fillId="0" borderId="0" xfId="0" applyFont="1" applyProtection="1"/>
    <xf numFmtId="0" fontId="6" fillId="0" borderId="0" xfId="0" applyFont="1" applyAlignment="1" applyProtection="1">
      <alignment horizontal="right"/>
    </xf>
    <xf numFmtId="0" fontId="5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165" fontId="4" fillId="0" borderId="0" xfId="0" applyNumberFormat="1" applyFont="1" applyFill="1" applyBorder="1" applyProtection="1"/>
    <xf numFmtId="0" fontId="34" fillId="0" borderId="0" xfId="0" applyFont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/>
      <protection hidden="1"/>
    </xf>
    <xf numFmtId="0" fontId="14" fillId="2" borderId="14" xfId="0" applyFont="1" applyFill="1" applyBorder="1" applyProtection="1"/>
    <xf numFmtId="0" fontId="14" fillId="2" borderId="2" xfId="0" applyFont="1" applyFill="1" applyBorder="1" applyProtection="1"/>
    <xf numFmtId="165" fontId="14" fillId="2" borderId="2" xfId="0" applyNumberFormat="1" applyFont="1" applyFill="1" applyBorder="1" applyProtection="1"/>
    <xf numFmtId="10" fontId="14" fillId="2" borderId="49" xfId="0" applyNumberFormat="1" applyFont="1" applyFill="1" applyBorder="1" applyProtection="1"/>
    <xf numFmtId="166" fontId="14" fillId="0" borderId="1" xfId="0" applyNumberFormat="1" applyFont="1" applyFill="1" applyBorder="1" applyAlignment="1" applyProtection="1">
      <alignment wrapText="1"/>
    </xf>
    <xf numFmtId="0" fontId="5" fillId="0" borderId="19" xfId="0" applyFont="1" applyBorder="1" applyAlignment="1" applyProtection="1">
      <alignment horizontal="center" wrapText="1"/>
    </xf>
    <xf numFmtId="0" fontId="5" fillId="0" borderId="19" xfId="0" applyFont="1" applyBorder="1" applyAlignment="1" applyProtection="1">
      <alignment horizontal="center"/>
    </xf>
    <xf numFmtId="0" fontId="0" fillId="0" borderId="4" xfId="0" applyBorder="1" applyProtection="1"/>
    <xf numFmtId="9" fontId="0" fillId="0" borderId="4" xfId="0" applyNumberFormat="1" applyBorder="1" applyAlignment="1" applyProtection="1">
      <alignment horizontal="center"/>
    </xf>
    <xf numFmtId="10" fontId="0" fillId="0" borderId="4" xfId="0" applyNumberForma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1" xfId="0" applyBorder="1" applyProtection="1"/>
    <xf numFmtId="9" fontId="0" fillId="0" borderId="1" xfId="0" applyNumberFormat="1" applyBorder="1" applyAlignment="1" applyProtection="1">
      <alignment horizontal="center"/>
    </xf>
    <xf numFmtId="0" fontId="0" fillId="0" borderId="19" xfId="0" applyBorder="1" applyProtection="1"/>
    <xf numFmtId="9" fontId="0" fillId="0" borderId="19" xfId="0" applyNumberFormat="1" applyBorder="1" applyAlignment="1" applyProtection="1">
      <alignment horizontal="center"/>
    </xf>
    <xf numFmtId="10" fontId="0" fillId="0" borderId="13" xfId="0" applyNumberFormat="1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9" fontId="0" fillId="0" borderId="13" xfId="0" applyNumberFormat="1" applyBorder="1" applyAlignment="1" applyProtection="1">
      <alignment horizontal="center"/>
    </xf>
    <xf numFmtId="0" fontId="14" fillId="0" borderId="0" xfId="0" applyFont="1" applyProtection="1"/>
    <xf numFmtId="0" fontId="36" fillId="0" borderId="0" xfId="0" applyFont="1" applyAlignment="1" applyProtection="1">
      <alignment horizontal="right"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6" fillId="4" borderId="5" xfId="0" applyFont="1" applyFill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protection hidden="1"/>
    </xf>
    <xf numFmtId="0" fontId="7" fillId="0" borderId="0" xfId="0" applyFont="1" applyAlignment="1" applyProtection="1">
      <protection hidden="1"/>
    </xf>
    <xf numFmtId="0" fontId="0" fillId="0" borderId="0" xfId="0" applyAlignment="1" applyProtection="1"/>
    <xf numFmtId="9" fontId="7" fillId="0" borderId="0" xfId="0" applyNumberFormat="1" applyFont="1" applyBorder="1" applyAlignment="1" applyProtection="1">
      <protection hidden="1"/>
    </xf>
    <xf numFmtId="0" fontId="14" fillId="0" borderId="0" xfId="0" applyFont="1" applyFill="1" applyBorder="1" applyAlignment="1" applyProtection="1"/>
    <xf numFmtId="9" fontId="7" fillId="0" borderId="0" xfId="0" applyNumberFormat="1" applyFont="1" applyAlignment="1" applyProtection="1">
      <protection hidden="1"/>
    </xf>
    <xf numFmtId="0" fontId="0" fillId="0" borderId="4" xfId="0" applyBorder="1" applyAlignment="1" applyProtection="1">
      <alignment horizontal="left" vertical="center" wrapText="1"/>
    </xf>
    <xf numFmtId="0" fontId="0" fillId="0" borderId="13" xfId="0" applyBorder="1" applyAlignment="1" applyProtection="1">
      <alignment horizontal="left" vertical="center" wrapText="1"/>
    </xf>
    <xf numFmtId="0" fontId="37" fillId="8" borderId="7" xfId="0" applyFont="1" applyFill="1" applyBorder="1" applyProtection="1">
      <protection hidden="1"/>
    </xf>
    <xf numFmtId="0" fontId="7" fillId="8" borderId="10" xfId="0" applyFont="1" applyFill="1" applyBorder="1" applyProtection="1">
      <protection hidden="1"/>
    </xf>
    <xf numFmtId="0" fontId="7" fillId="8" borderId="14" xfId="0" applyFont="1" applyFill="1" applyBorder="1" applyProtection="1">
      <protection hidden="1"/>
    </xf>
    <xf numFmtId="0" fontId="7" fillId="8" borderId="6" xfId="0" applyFont="1" applyFill="1" applyBorder="1" applyProtection="1">
      <protection hidden="1"/>
    </xf>
    <xf numFmtId="0" fontId="7" fillId="8" borderId="0" xfId="0" applyFont="1" applyFill="1" applyBorder="1" applyProtection="1">
      <protection hidden="1"/>
    </xf>
    <xf numFmtId="0" fontId="7" fillId="8" borderId="8" xfId="0" applyFont="1" applyFill="1" applyBorder="1" applyProtection="1">
      <protection hidden="1"/>
    </xf>
    <xf numFmtId="0" fontId="7" fillId="8" borderId="5" xfId="0" applyFont="1" applyFill="1" applyBorder="1" applyAlignment="1" applyProtection="1">
      <alignment vertical="top"/>
      <protection hidden="1"/>
    </xf>
    <xf numFmtId="0" fontId="7" fillId="8" borderId="23" xfId="0" applyFont="1" applyFill="1" applyBorder="1" applyAlignment="1" applyProtection="1">
      <alignment vertical="top"/>
      <protection hidden="1"/>
    </xf>
    <xf numFmtId="0" fontId="6" fillId="8" borderId="3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39" fillId="0" borderId="6" xfId="0" applyFont="1" applyFill="1" applyBorder="1" applyAlignment="1" applyProtection="1">
      <alignment horizontal="centerContinuous" wrapText="1"/>
    </xf>
    <xf numFmtId="0" fontId="39" fillId="0" borderId="0" xfId="0" applyFont="1" applyFill="1" applyBorder="1" applyAlignment="1" applyProtection="1">
      <alignment horizontal="centerContinuous" wrapText="1"/>
    </xf>
    <xf numFmtId="0" fontId="6" fillId="8" borderId="1" xfId="0" applyFont="1" applyFill="1" applyBorder="1" applyAlignment="1" applyProtection="1">
      <alignment horizontal="center" vertical="center" wrapText="1"/>
    </xf>
    <xf numFmtId="10" fontId="14" fillId="8" borderId="1" xfId="4" applyNumberFormat="1" applyFont="1" applyFill="1" applyBorder="1" applyAlignment="1" applyProtection="1">
      <alignment wrapText="1"/>
    </xf>
    <xf numFmtId="0" fontId="4" fillId="2" borderId="5" xfId="0" applyFont="1" applyFill="1" applyBorder="1" applyProtection="1">
      <protection hidden="1"/>
    </xf>
    <xf numFmtId="0" fontId="2" fillId="0" borderId="0" xfId="7" quotePrefix="1" applyNumberFormat="1"/>
    <xf numFmtId="0" fontId="2" fillId="0" borderId="0" xfId="7" applyNumberFormat="1"/>
    <xf numFmtId="10" fontId="0" fillId="0" borderId="0" xfId="8" applyNumberFormat="1" applyFont="1"/>
    <xf numFmtId="0" fontId="2" fillId="0" borderId="0" xfId="7"/>
    <xf numFmtId="0" fontId="1" fillId="0" borderId="0" xfId="7" applyFont="1"/>
    <xf numFmtId="7" fontId="0" fillId="0" borderId="0" xfId="0" applyNumberFormat="1"/>
    <xf numFmtId="10" fontId="0" fillId="0" borderId="0" xfId="4" applyNumberFormat="1" applyFont="1"/>
    <xf numFmtId="167" fontId="0" fillId="0" borderId="0" xfId="0" applyNumberFormat="1"/>
    <xf numFmtId="166" fontId="4" fillId="7" borderId="2" xfId="0" applyNumberFormat="1" applyFont="1" applyFill="1" applyBorder="1" applyProtection="1">
      <protection locked="0"/>
    </xf>
    <xf numFmtId="166" fontId="4" fillId="7" borderId="13" xfId="0" applyNumberFormat="1" applyFont="1" applyFill="1" applyBorder="1" applyProtection="1">
      <protection locked="0"/>
    </xf>
    <xf numFmtId="166" fontId="4" fillId="7" borderId="28" xfId="0" applyNumberFormat="1" applyFont="1" applyFill="1" applyBorder="1" applyProtection="1">
      <protection locked="0"/>
    </xf>
    <xf numFmtId="0" fontId="5" fillId="3" borderId="12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/>
      <protection hidden="1"/>
    </xf>
    <xf numFmtId="0" fontId="5" fillId="3" borderId="4" xfId="0" applyFont="1" applyFill="1" applyBorder="1" applyAlignment="1" applyProtection="1">
      <alignment horizontal="center" vertical="center"/>
      <protection hidden="1"/>
    </xf>
    <xf numFmtId="0" fontId="4" fillId="0" borderId="27" xfId="0" applyFont="1" applyFill="1" applyBorder="1" applyAlignment="1" applyProtection="1">
      <alignment horizontal="left" vertical="top" wrapText="1"/>
      <protection locked="0"/>
    </xf>
    <xf numFmtId="0" fontId="14" fillId="0" borderId="28" xfId="0" applyFont="1" applyFill="1" applyBorder="1" applyAlignment="1" applyProtection="1">
      <alignment horizontal="left" vertical="top" wrapText="1"/>
      <protection locked="0"/>
    </xf>
    <xf numFmtId="0" fontId="14" fillId="0" borderId="29" xfId="0" applyFont="1" applyFill="1" applyBorder="1" applyAlignment="1" applyProtection="1">
      <alignment horizontal="left" vertical="top" wrapText="1"/>
      <protection locked="0"/>
    </xf>
    <xf numFmtId="0" fontId="6" fillId="4" borderId="5" xfId="0" applyFont="1" applyFill="1" applyBorder="1" applyAlignment="1" applyProtection="1">
      <alignment horizontal="center"/>
      <protection locked="0"/>
    </xf>
    <xf numFmtId="0" fontId="7" fillId="0" borderId="5" xfId="0" applyFont="1" applyBorder="1" applyAlignment="1" applyProtection="1">
      <alignment horizontal="center"/>
      <protection hidden="1"/>
    </xf>
    <xf numFmtId="0" fontId="6" fillId="0" borderId="20" xfId="0" applyFont="1" applyFill="1" applyBorder="1" applyAlignment="1" applyProtection="1">
      <alignment horizontal="center" vertical="center" wrapText="1"/>
      <protection locked="0"/>
    </xf>
    <xf numFmtId="0" fontId="6" fillId="0" borderId="52" xfId="0" applyFont="1" applyFill="1" applyBorder="1" applyAlignment="1" applyProtection="1">
      <alignment horizontal="center" vertical="center" wrapText="1"/>
      <protection locked="0"/>
    </xf>
    <xf numFmtId="0" fontId="14" fillId="0" borderId="27" xfId="0" applyFont="1" applyFill="1" applyBorder="1" applyAlignment="1" applyProtection="1">
      <alignment horizontal="left" vertical="top" wrapText="1"/>
      <protection locked="0"/>
    </xf>
    <xf numFmtId="0" fontId="14" fillId="0" borderId="47" xfId="0" applyFont="1" applyFill="1" applyBorder="1" applyAlignment="1" applyProtection="1">
      <alignment horizontal="left" vertical="top" wrapText="1"/>
      <protection locked="0"/>
    </xf>
    <xf numFmtId="0" fontId="5" fillId="2" borderId="34" xfId="0" applyFont="1" applyFill="1" applyBorder="1" applyAlignment="1" applyProtection="1">
      <alignment horizontal="center"/>
      <protection hidden="1"/>
    </xf>
    <xf numFmtId="0" fontId="5" fillId="2" borderId="17" xfId="0" applyFont="1" applyFill="1" applyBorder="1" applyAlignment="1" applyProtection="1">
      <alignment horizontal="center"/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0" fontId="5" fillId="2" borderId="5" xfId="0" applyFont="1" applyFill="1" applyBorder="1" applyAlignment="1" applyProtection="1">
      <alignment horizontal="center"/>
      <protection hidden="1"/>
    </xf>
    <xf numFmtId="0" fontId="26" fillId="0" borderId="25" xfId="0" applyFont="1" applyFill="1" applyBorder="1" applyAlignment="1" applyProtection="1">
      <alignment horizontal="center" wrapText="1"/>
      <protection hidden="1"/>
    </xf>
    <xf numFmtId="0" fontId="26" fillId="0" borderId="26" xfId="0" applyFont="1" applyFill="1" applyBorder="1" applyAlignment="1" applyProtection="1">
      <alignment horizontal="center" wrapText="1"/>
      <protection hidden="1"/>
    </xf>
    <xf numFmtId="0" fontId="15" fillId="0" borderId="12" xfId="0" applyFont="1" applyFill="1" applyBorder="1" applyAlignment="1" applyProtection="1">
      <alignment horizontal="center" vertical="center" wrapText="1"/>
      <protection hidden="1"/>
    </xf>
    <xf numFmtId="0" fontId="15" fillId="0" borderId="2" xfId="0" applyFont="1" applyFill="1" applyBorder="1" applyAlignment="1" applyProtection="1">
      <alignment horizontal="center" vertical="center"/>
      <protection hidden="1"/>
    </xf>
    <xf numFmtId="0" fontId="15" fillId="0" borderId="4" xfId="0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center" vertical="center" wrapText="1"/>
      <protection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0" fontId="4" fillId="2" borderId="41" xfId="0" applyFont="1" applyFill="1" applyBorder="1" applyAlignment="1" applyProtection="1">
      <alignment horizontal="center" vertical="center" wrapText="1"/>
      <protection hidden="1"/>
    </xf>
    <xf numFmtId="0" fontId="14" fillId="2" borderId="0" xfId="0" applyFont="1" applyFill="1" applyBorder="1" applyAlignment="1" applyProtection="1">
      <alignment horizontal="center" vertical="center" wrapText="1"/>
      <protection hidden="1"/>
    </xf>
    <xf numFmtId="0" fontId="14" fillId="2" borderId="6" xfId="0" applyFont="1" applyFill="1" applyBorder="1" applyAlignment="1" applyProtection="1">
      <alignment horizontal="center" vertical="center" wrapText="1"/>
      <protection hidden="1"/>
    </xf>
    <xf numFmtId="0" fontId="14" fillId="2" borderId="3" xfId="0" applyFont="1" applyFill="1" applyBorder="1" applyAlignment="1" applyProtection="1">
      <alignment horizontal="center" vertical="center" wrapText="1"/>
      <protection hidden="1"/>
    </xf>
    <xf numFmtId="0" fontId="5" fillId="2" borderId="8" xfId="0" applyFont="1" applyFill="1" applyBorder="1" applyAlignment="1" applyProtection="1">
      <alignment horizontal="center" wrapText="1"/>
      <protection hidden="1"/>
    </xf>
    <xf numFmtId="0" fontId="5" fillId="2" borderId="23" xfId="0" applyFont="1" applyFill="1" applyBorder="1" applyAlignment="1" applyProtection="1">
      <alignment horizontal="center" wrapText="1"/>
      <protection hidden="1"/>
    </xf>
    <xf numFmtId="49" fontId="4" fillId="0" borderId="46" xfId="0" applyNumberFormat="1" applyFont="1" applyFill="1" applyBorder="1" applyAlignment="1" applyProtection="1">
      <alignment horizontal="left" vertical="top" wrapText="1"/>
      <protection locked="0"/>
    </xf>
    <xf numFmtId="49" fontId="14" fillId="0" borderId="51" xfId="0" applyNumberFormat="1" applyFont="1" applyFill="1" applyBorder="1" applyAlignment="1" applyProtection="1">
      <alignment horizontal="left" vertical="top" wrapText="1"/>
      <protection locked="0"/>
    </xf>
    <xf numFmtId="49" fontId="14" fillId="0" borderId="34" xfId="0" applyNumberFormat="1" applyFont="1" applyFill="1" applyBorder="1" applyAlignment="1" applyProtection="1">
      <alignment horizontal="left" vertical="top" wrapText="1"/>
      <protection locked="0"/>
    </xf>
    <xf numFmtId="49" fontId="14" fillId="0" borderId="35" xfId="0" applyNumberFormat="1" applyFont="1" applyFill="1" applyBorder="1" applyAlignment="1" applyProtection="1">
      <alignment horizontal="left" vertical="top" wrapText="1"/>
      <protection locked="0"/>
    </xf>
    <xf numFmtId="49" fontId="14" fillId="0" borderId="17" xfId="0" applyNumberFormat="1" applyFont="1" applyFill="1" applyBorder="1" applyAlignment="1" applyProtection="1">
      <alignment horizontal="left" vertical="top" wrapText="1"/>
      <protection locked="0"/>
    </xf>
    <xf numFmtId="49" fontId="14" fillId="0" borderId="50" xfId="0" applyNumberFormat="1" applyFont="1" applyFill="1" applyBorder="1" applyAlignment="1" applyProtection="1">
      <alignment horizontal="left" vertical="top" wrapText="1"/>
      <protection locked="0"/>
    </xf>
    <xf numFmtId="49" fontId="14" fillId="0" borderId="36" xfId="0" applyNumberFormat="1" applyFont="1" applyFill="1" applyBorder="1" applyAlignment="1" applyProtection="1">
      <alignment horizontal="left" vertical="top" wrapText="1"/>
      <protection locked="0"/>
    </xf>
    <xf numFmtId="49" fontId="14" fillId="0" borderId="37" xfId="0" applyNumberFormat="1" applyFont="1" applyFill="1" applyBorder="1" applyAlignment="1" applyProtection="1">
      <alignment horizontal="left" vertical="top" wrapText="1"/>
      <protection locked="0"/>
    </xf>
    <xf numFmtId="0" fontId="7" fillId="0" borderId="0" xfId="0" applyFont="1" applyAlignment="1" applyProtection="1">
      <alignment horizontal="center"/>
      <protection hidden="1"/>
    </xf>
    <xf numFmtId="0" fontId="13" fillId="0" borderId="30" xfId="0" applyFont="1" applyFill="1" applyBorder="1" applyAlignment="1" applyProtection="1">
      <alignment horizontal="center"/>
    </xf>
    <xf numFmtId="0" fontId="13" fillId="0" borderId="31" xfId="0" applyFont="1" applyFill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left" vertical="top" wrapText="1"/>
      <protection locked="0" hidden="1"/>
    </xf>
    <xf numFmtId="49" fontId="7" fillId="0" borderId="33" xfId="0" applyNumberFormat="1" applyFont="1" applyBorder="1" applyAlignment="1" applyProtection="1">
      <alignment horizontal="left" vertical="top" wrapText="1"/>
      <protection locked="0" hidden="1"/>
    </xf>
    <xf numFmtId="49" fontId="7" fillId="0" borderId="34" xfId="0" applyNumberFormat="1" applyFont="1" applyBorder="1" applyAlignment="1" applyProtection="1">
      <alignment horizontal="left" vertical="top" wrapText="1"/>
      <protection locked="0" hidden="1"/>
    </xf>
    <xf numFmtId="49" fontId="7" fillId="0" borderId="35" xfId="0" applyNumberFormat="1" applyFont="1" applyBorder="1" applyAlignment="1" applyProtection="1">
      <alignment horizontal="left" vertical="top" wrapText="1"/>
      <protection locked="0" hidden="1"/>
    </xf>
    <xf numFmtId="49" fontId="7" fillId="0" borderId="17" xfId="0" applyNumberFormat="1" applyFont="1" applyBorder="1" applyAlignment="1" applyProtection="1">
      <alignment horizontal="left" vertical="top" wrapText="1"/>
      <protection locked="0" hidden="1"/>
    </xf>
    <xf numFmtId="49" fontId="7" fillId="0" borderId="50" xfId="0" applyNumberFormat="1" applyFont="1" applyBorder="1" applyAlignment="1" applyProtection="1">
      <alignment horizontal="left" vertical="top" wrapText="1"/>
      <protection locked="0" hidden="1"/>
    </xf>
    <xf numFmtId="0" fontId="7" fillId="0" borderId="42" xfId="0" applyFont="1" applyBorder="1" applyAlignment="1" applyProtection="1">
      <alignment vertical="center" wrapText="1"/>
      <protection hidden="1"/>
    </xf>
    <xf numFmtId="0" fontId="6" fillId="9" borderId="16" xfId="0" applyFont="1" applyFill="1" applyBorder="1" applyAlignment="1" applyProtection="1">
      <alignment horizontal="center" vertical="center" wrapText="1"/>
    </xf>
    <xf numFmtId="0" fontId="6" fillId="9" borderId="38" xfId="0" applyFont="1" applyFill="1" applyBorder="1" applyAlignment="1" applyProtection="1">
      <alignment horizontal="center" vertical="center" wrapText="1"/>
    </xf>
    <xf numFmtId="0" fontId="6" fillId="0" borderId="5" xfId="0" applyFont="1" applyFill="1" applyBorder="1" applyAlignment="1" applyProtection="1">
      <alignment horizontal="center"/>
    </xf>
    <xf numFmtId="0" fontId="34" fillId="0" borderId="0" xfId="0" applyFont="1" applyAlignment="1" applyProtection="1">
      <alignment horizontal="left" vertical="center" wrapText="1"/>
    </xf>
    <xf numFmtId="0" fontId="4" fillId="2" borderId="7" xfId="0" applyFont="1" applyFill="1" applyBorder="1" applyAlignment="1" applyProtection="1">
      <alignment horizontal="center" vertical="center" wrapText="1"/>
      <protection hidden="1"/>
    </xf>
    <xf numFmtId="0" fontId="31" fillId="0" borderId="0" xfId="0" applyFont="1" applyAlignment="1" applyProtection="1">
      <alignment horizontal="left" vertical="top" wrapText="1"/>
    </xf>
    <xf numFmtId="0" fontId="0" fillId="0" borderId="0" xfId="0" applyAlignment="1" applyProtection="1">
      <alignment horizontal="left" vertical="top"/>
    </xf>
    <xf numFmtId="0" fontId="14" fillId="0" borderId="21" xfId="0" applyFont="1" applyFill="1" applyBorder="1" applyAlignment="1" applyProtection="1">
      <alignment horizontal="left" vertical="top" wrapText="1"/>
      <protection locked="0"/>
    </xf>
    <xf numFmtId="0" fontId="4" fillId="0" borderId="21" xfId="0" applyFont="1" applyFill="1" applyBorder="1" applyAlignment="1" applyProtection="1">
      <alignment horizontal="left" vertical="top" wrapText="1"/>
      <protection locked="0"/>
    </xf>
    <xf numFmtId="0" fontId="14" fillId="0" borderId="24" xfId="0" applyFont="1" applyFill="1" applyBorder="1" applyAlignment="1" applyProtection="1">
      <alignment horizontal="left" vertical="top" wrapText="1"/>
      <protection locked="0"/>
    </xf>
    <xf numFmtId="0" fontId="14" fillId="0" borderId="21" xfId="0" applyFont="1" applyFill="1" applyBorder="1" applyAlignment="1" applyProtection="1">
      <alignment horizontal="center" wrapText="1"/>
      <protection locked="0"/>
    </xf>
    <xf numFmtId="0" fontId="14" fillId="0" borderId="24" xfId="0" applyFont="1" applyFill="1" applyBorder="1" applyAlignment="1" applyProtection="1">
      <alignment horizontal="center" wrapText="1"/>
      <protection locked="0"/>
    </xf>
    <xf numFmtId="0" fontId="4" fillId="0" borderId="21" xfId="0" applyFont="1" applyFill="1" applyBorder="1" applyAlignment="1" applyProtection="1">
      <alignment horizontal="center" wrapText="1"/>
      <protection locked="0"/>
    </xf>
    <xf numFmtId="0" fontId="28" fillId="0" borderId="0" xfId="0" applyFont="1" applyAlignment="1">
      <alignment horizontal="center" vertical="center" wrapText="1"/>
    </xf>
    <xf numFmtId="0" fontId="33" fillId="6" borderId="0" xfId="0" applyFont="1" applyFill="1" applyAlignment="1" applyProtection="1">
      <alignment horizontal="right" vertical="center"/>
      <protection hidden="1"/>
    </xf>
    <xf numFmtId="0" fontId="30" fillId="6" borderId="0" xfId="0" applyFont="1" applyFill="1" applyAlignment="1" applyProtection="1">
      <alignment horizontal="center" vertical="center"/>
      <protection hidden="1"/>
    </xf>
    <xf numFmtId="0" fontId="6" fillId="0" borderId="5" xfId="0" applyFont="1" applyFill="1" applyBorder="1" applyAlignment="1" applyProtection="1">
      <alignment horizontal="left"/>
    </xf>
    <xf numFmtId="0" fontId="14" fillId="0" borderId="4" xfId="0" applyFont="1" applyBorder="1" applyAlignment="1" applyProtection="1">
      <alignment horizontal="center" vertical="center"/>
    </xf>
    <xf numFmtId="0" fontId="14" fillId="0" borderId="1" xfId="0" applyFont="1" applyBorder="1" applyAlignment="1" applyProtection="1">
      <alignment horizontal="center" vertical="center"/>
    </xf>
    <xf numFmtId="0" fontId="14" fillId="0" borderId="19" xfId="0" applyFont="1" applyBorder="1" applyAlignment="1" applyProtection="1">
      <alignment horizontal="center" vertical="center"/>
    </xf>
  </cellXfs>
  <cellStyles count="9">
    <cellStyle name="Normal" xfId="0" builtinId="0"/>
    <cellStyle name="Normal 2" xfId="5"/>
    <cellStyle name="Normal 3" xfId="1"/>
    <cellStyle name="Normal 4" xfId="2"/>
    <cellStyle name="Normal 5" xfId="3"/>
    <cellStyle name="Normal 6" xfId="7"/>
    <cellStyle name="Percent" xfId="4" builtinId="5"/>
    <cellStyle name="Percent 2" xfId="6"/>
    <cellStyle name="Percent 3" xfId="8"/>
  </cellStyles>
  <dxfs count="413">
    <dxf>
      <fill>
        <patternFill>
          <bgColor theme="0" tint="-0.14996795556505021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 val="0"/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 val="0"/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 val="0"/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 val="0"/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 val="0"/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 val="0"/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b/>
        <i/>
        <color rgb="FFFF0000"/>
      </font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 val="0"/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 val="0"/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lor rgb="FFC00000"/>
      </font>
      <fill>
        <patternFill>
          <bgColor rgb="FFFF9F9F"/>
        </patternFill>
      </fill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CCFFCC"/>
      <color rgb="FF66FF99"/>
      <color rgb="FFFF9F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microsoft.com/office/2006/relationships/vbaProject" Target="vbaProject.bin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X5361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X5363" sqref="X5363"/>
    </sheetView>
  </sheetViews>
  <sheetFormatPr defaultColWidth="9.140625" defaultRowHeight="15" x14ac:dyDescent="0.25"/>
  <cols>
    <col min="1" max="1" width="15.7109375" style="200" customWidth="1"/>
    <col min="2" max="2" width="20.28515625" style="200" bestFit="1" customWidth="1"/>
    <col min="3" max="7" width="15.7109375" style="200" customWidth="1"/>
    <col min="8" max="8" width="19" style="200" customWidth="1"/>
    <col min="9" max="12" width="15.7109375" style="200" customWidth="1"/>
    <col min="13" max="13" width="21.28515625" style="200" customWidth="1"/>
    <col min="14" max="14" width="13.7109375" style="200" customWidth="1"/>
    <col min="15" max="15" width="17.5703125" style="199" customWidth="1"/>
    <col min="16" max="16" width="21.28515625" style="200" customWidth="1"/>
    <col min="17" max="19" width="9.140625" style="200"/>
    <col min="20" max="20" width="20.42578125" style="200" bestFit="1" customWidth="1"/>
    <col min="21" max="23" width="9.140625" style="200"/>
    <col min="24" max="24" width="12.5703125" style="200" bestFit="1" customWidth="1"/>
    <col min="25" max="16384" width="9.140625" style="200"/>
  </cols>
  <sheetData>
    <row r="1" spans="1:24" x14ac:dyDescent="0.25">
      <c r="A1" s="197" t="s">
        <v>116</v>
      </c>
      <c r="B1" s="197" t="s">
        <v>117</v>
      </c>
      <c r="C1" s="197" t="s">
        <v>256</v>
      </c>
      <c r="D1" s="197" t="s">
        <v>257</v>
      </c>
      <c r="E1" s="197" t="s">
        <v>258</v>
      </c>
      <c r="F1" s="197" t="s">
        <v>259</v>
      </c>
      <c r="G1" s="197" t="s">
        <v>260</v>
      </c>
      <c r="H1" s="197" t="s">
        <v>261</v>
      </c>
      <c r="I1" s="197" t="s">
        <v>262</v>
      </c>
      <c r="J1" s="197" t="s">
        <v>263</v>
      </c>
      <c r="K1" s="197" t="s">
        <v>264</v>
      </c>
      <c r="L1" s="197" t="s">
        <v>265</v>
      </c>
      <c r="M1" s="197" t="s">
        <v>266</v>
      </c>
      <c r="N1" s="198" t="s">
        <v>267</v>
      </c>
      <c r="O1" s="199" t="s">
        <v>268</v>
      </c>
      <c r="P1" s="200" t="s">
        <v>269</v>
      </c>
      <c r="X1" s="201" t="s">
        <v>281</v>
      </c>
    </row>
    <row r="2" spans="1:24" ht="15" customHeight="1" x14ac:dyDescent="0.25">
      <c r="A2" t="s">
        <v>47</v>
      </c>
      <c r="B2" t="s">
        <v>280</v>
      </c>
      <c r="C2" t="s">
        <v>270</v>
      </c>
      <c r="D2" s="202">
        <v>0</v>
      </c>
      <c r="E2" s="202">
        <v>0</v>
      </c>
      <c r="F2" s="202">
        <v>0</v>
      </c>
      <c r="G2" s="202">
        <v>316593</v>
      </c>
      <c r="H2" s="202">
        <v>316593</v>
      </c>
      <c r="I2" s="202">
        <v>0</v>
      </c>
      <c r="J2" s="202">
        <v>0</v>
      </c>
      <c r="K2" s="202">
        <v>0</v>
      </c>
      <c r="L2" s="202">
        <v>57.69</v>
      </c>
      <c r="M2" s="202">
        <v>309.54000000000002</v>
      </c>
      <c r="N2" s="203"/>
      <c r="O2" s="203"/>
      <c r="P2"/>
      <c r="Q2"/>
      <c r="R2"/>
      <c r="S2"/>
      <c r="T2" s="204">
        <v>42746.609131944446</v>
      </c>
      <c r="U2"/>
      <c r="V2">
        <v>0.09</v>
      </c>
      <c r="W2">
        <v>2</v>
      </c>
      <c r="X2" s="200" t="str">
        <f t="shared" ref="X2:X65" si="0">A2&amp;" "&amp;B2&amp;" "&amp;C2</f>
        <v>Alachua Circ Crim Drug Trfc Cases CGE CQ1-16</v>
      </c>
    </row>
    <row r="3" spans="1:24" ht="15" customHeight="1" x14ac:dyDescent="0.25">
      <c r="A3" t="s">
        <v>47</v>
      </c>
      <c r="B3" t="s">
        <v>280</v>
      </c>
      <c r="C3" t="s">
        <v>274</v>
      </c>
      <c r="D3" s="202">
        <v>107219</v>
      </c>
      <c r="E3" s="202">
        <v>107219</v>
      </c>
      <c r="F3" s="202">
        <v>107169</v>
      </c>
      <c r="G3" s="202">
        <v>107219</v>
      </c>
      <c r="H3" s="202"/>
      <c r="I3" s="202">
        <v>0</v>
      </c>
      <c r="J3" s="202">
        <v>0</v>
      </c>
      <c r="K3" s="202">
        <v>0</v>
      </c>
      <c r="L3" s="202">
        <v>0</v>
      </c>
      <c r="M3" s="202"/>
      <c r="N3" s="203"/>
      <c r="O3" s="203"/>
      <c r="P3"/>
      <c r="Q3"/>
      <c r="R3"/>
      <c r="S3"/>
      <c r="T3" s="204">
        <v>42746.609131944446</v>
      </c>
      <c r="U3"/>
      <c r="V3">
        <v>0.09</v>
      </c>
      <c r="W3">
        <v>2</v>
      </c>
      <c r="X3" s="200" t="str">
        <f t="shared" si="0"/>
        <v>Alachua Circ Crim Drug Trfc Cases CGE CQ1-17</v>
      </c>
    </row>
    <row r="4" spans="1:24" ht="15" customHeight="1" x14ac:dyDescent="0.25">
      <c r="A4" t="s">
        <v>47</v>
      </c>
      <c r="B4" t="s">
        <v>280</v>
      </c>
      <c r="C4" t="s">
        <v>271</v>
      </c>
      <c r="D4" s="202">
        <v>0</v>
      </c>
      <c r="E4" s="202">
        <v>0</v>
      </c>
      <c r="F4" s="202">
        <v>105675.36</v>
      </c>
      <c r="G4" s="202">
        <v>105725.36</v>
      </c>
      <c r="H4" s="202">
        <v>105725.36</v>
      </c>
      <c r="I4" s="202">
        <v>0</v>
      </c>
      <c r="J4" s="202">
        <v>0</v>
      </c>
      <c r="K4" s="202">
        <v>4.3600000000000003</v>
      </c>
      <c r="L4" s="202">
        <v>4.3600000000000003</v>
      </c>
      <c r="M4" s="202">
        <v>39.85</v>
      </c>
      <c r="N4" s="203"/>
      <c r="O4" s="203"/>
      <c r="P4"/>
      <c r="Q4"/>
      <c r="R4"/>
      <c r="S4"/>
      <c r="T4" s="204">
        <v>42746.609131944446</v>
      </c>
      <c r="U4"/>
      <c r="V4">
        <v>0.09</v>
      </c>
      <c r="W4">
        <v>2</v>
      </c>
      <c r="X4" s="200" t="str">
        <f t="shared" si="0"/>
        <v>Alachua Circ Crim Drug Trfc Cases CGE CQ2-16</v>
      </c>
    </row>
    <row r="5" spans="1:24" ht="15" customHeight="1" x14ac:dyDescent="0.25">
      <c r="A5" t="s">
        <v>47</v>
      </c>
      <c r="B5" t="s">
        <v>280</v>
      </c>
      <c r="C5" t="s">
        <v>275</v>
      </c>
      <c r="D5" s="202">
        <v>160305</v>
      </c>
      <c r="E5" s="202">
        <v>160305</v>
      </c>
      <c r="F5" s="202">
        <v>160355</v>
      </c>
      <c r="G5" s="202"/>
      <c r="H5" s="202"/>
      <c r="I5" s="202">
        <v>0</v>
      </c>
      <c r="J5" s="202">
        <v>0</v>
      </c>
      <c r="K5" s="202">
        <v>0</v>
      </c>
      <c r="L5" s="202"/>
      <c r="M5" s="202"/>
      <c r="N5" s="203"/>
      <c r="O5" s="203"/>
      <c r="P5"/>
      <c r="Q5"/>
      <c r="R5"/>
      <c r="S5"/>
      <c r="T5" s="204">
        <v>42746.609131944446</v>
      </c>
      <c r="U5"/>
      <c r="V5">
        <v>0.09</v>
      </c>
      <c r="W5">
        <v>2</v>
      </c>
      <c r="X5" s="200" t="str">
        <f t="shared" si="0"/>
        <v>Alachua Circ Crim Drug Trfc Cases CGE CQ2-17</v>
      </c>
    </row>
    <row r="6" spans="1:24" ht="15" customHeight="1" x14ac:dyDescent="0.25">
      <c r="A6" t="s">
        <v>47</v>
      </c>
      <c r="B6" t="s">
        <v>280</v>
      </c>
      <c r="C6" t="s">
        <v>272</v>
      </c>
      <c r="D6" s="202">
        <v>0</v>
      </c>
      <c r="E6" s="202">
        <v>107755</v>
      </c>
      <c r="F6" s="202">
        <v>107761</v>
      </c>
      <c r="G6" s="202">
        <v>107761</v>
      </c>
      <c r="H6" s="202">
        <v>107761</v>
      </c>
      <c r="I6" s="202">
        <v>0</v>
      </c>
      <c r="J6" s="202">
        <v>178.84</v>
      </c>
      <c r="K6" s="202">
        <v>427</v>
      </c>
      <c r="L6" s="202">
        <v>427</v>
      </c>
      <c r="M6" s="202">
        <v>427</v>
      </c>
      <c r="N6" s="203"/>
      <c r="O6" s="203"/>
      <c r="P6"/>
      <c r="Q6"/>
      <c r="R6"/>
      <c r="S6"/>
      <c r="T6" s="204">
        <v>42746.609131944446</v>
      </c>
      <c r="U6"/>
      <c r="V6">
        <v>0.09</v>
      </c>
      <c r="W6">
        <v>2</v>
      </c>
      <c r="X6" s="200" t="str">
        <f t="shared" si="0"/>
        <v>Alachua Circ Crim Drug Trfc Cases CGE CQ3-16</v>
      </c>
    </row>
    <row r="7" spans="1:24" ht="15" customHeight="1" x14ac:dyDescent="0.25">
      <c r="A7" t="s">
        <v>47</v>
      </c>
      <c r="B7" t="s">
        <v>280</v>
      </c>
      <c r="C7" t="s">
        <v>276</v>
      </c>
      <c r="D7" s="202">
        <v>476363</v>
      </c>
      <c r="E7" s="202">
        <v>476363</v>
      </c>
      <c r="F7" s="202"/>
      <c r="G7" s="202"/>
      <c r="H7" s="202"/>
      <c r="I7" s="202">
        <v>0</v>
      </c>
      <c r="J7" s="202">
        <v>0</v>
      </c>
      <c r="K7" s="202"/>
      <c r="L7" s="202"/>
      <c r="M7" s="202"/>
      <c r="N7" s="203"/>
      <c r="O7" s="203"/>
      <c r="P7"/>
      <c r="Q7"/>
      <c r="R7"/>
      <c r="S7"/>
      <c r="T7" s="204">
        <v>42746.609131944446</v>
      </c>
      <c r="U7"/>
      <c r="V7">
        <v>0.09</v>
      </c>
      <c r="W7">
        <v>2</v>
      </c>
      <c r="X7" s="200" t="str">
        <f t="shared" si="0"/>
        <v>Alachua Circ Crim Drug Trfc Cases CGE CQ3-17</v>
      </c>
    </row>
    <row r="8" spans="1:24" ht="15" customHeight="1" x14ac:dyDescent="0.25">
      <c r="A8" t="s">
        <v>47</v>
      </c>
      <c r="B8" t="s">
        <v>280</v>
      </c>
      <c r="C8" t="s">
        <v>273</v>
      </c>
      <c r="D8" s="202">
        <v>107184</v>
      </c>
      <c r="E8" s="202">
        <v>107234</v>
      </c>
      <c r="F8" s="202">
        <v>107334</v>
      </c>
      <c r="G8" s="202">
        <v>107334</v>
      </c>
      <c r="H8" s="202">
        <v>107334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3"/>
      <c r="O8" s="203"/>
      <c r="P8"/>
      <c r="Q8"/>
      <c r="R8"/>
      <c r="S8"/>
      <c r="T8" s="204">
        <v>42746.609131944446</v>
      </c>
      <c r="U8"/>
      <c r="V8">
        <v>0.09</v>
      </c>
      <c r="W8">
        <v>2</v>
      </c>
      <c r="X8" s="200" t="str">
        <f t="shared" si="0"/>
        <v>Alachua Circ Crim Drug Trfc Cases CGE CQ4-16</v>
      </c>
    </row>
    <row r="9" spans="1:24" ht="15" customHeight="1" x14ac:dyDescent="0.25">
      <c r="A9" t="s">
        <v>47</v>
      </c>
      <c r="B9" t="s">
        <v>280</v>
      </c>
      <c r="C9" t="s">
        <v>277</v>
      </c>
      <c r="D9" s="202">
        <v>106357</v>
      </c>
      <c r="E9" s="202"/>
      <c r="F9" s="202"/>
      <c r="G9" s="202"/>
      <c r="H9" s="202"/>
      <c r="I9" s="202">
        <v>15</v>
      </c>
      <c r="J9" s="202"/>
      <c r="K9" s="202"/>
      <c r="L9" s="202"/>
      <c r="M9" s="202"/>
      <c r="N9" s="203"/>
      <c r="O9" s="203"/>
      <c r="P9"/>
      <c r="Q9"/>
      <c r="R9"/>
      <c r="S9"/>
      <c r="T9" s="204">
        <v>42746.609131944446</v>
      </c>
      <c r="U9"/>
      <c r="V9">
        <v>0.09</v>
      </c>
      <c r="W9">
        <v>2</v>
      </c>
      <c r="X9" s="200" t="str">
        <f t="shared" si="0"/>
        <v>Alachua Circ Crim Drug Trfc Cases CGE CQ4-17</v>
      </c>
    </row>
    <row r="10" spans="1:24" ht="15" customHeight="1" x14ac:dyDescent="0.25">
      <c r="A10" t="s">
        <v>47</v>
      </c>
      <c r="B10" t="s">
        <v>42</v>
      </c>
      <c r="C10" t="s">
        <v>270</v>
      </c>
      <c r="D10" s="202">
        <v>432525.95</v>
      </c>
      <c r="E10" s="202">
        <v>432480.95</v>
      </c>
      <c r="F10" s="202">
        <v>432070.95</v>
      </c>
      <c r="G10" s="202">
        <v>432520.95</v>
      </c>
      <c r="H10" s="202">
        <v>431289.72</v>
      </c>
      <c r="I10" s="202">
        <v>424792.58</v>
      </c>
      <c r="J10" s="202">
        <v>426081.27</v>
      </c>
      <c r="K10" s="202">
        <v>426131.27</v>
      </c>
      <c r="L10" s="202">
        <v>426199.27</v>
      </c>
      <c r="M10" s="202">
        <v>426249.27</v>
      </c>
      <c r="N10" s="203"/>
      <c r="O10" s="203"/>
      <c r="P10"/>
      <c r="Q10"/>
      <c r="R10"/>
      <c r="S10"/>
      <c r="T10" s="204">
        <v>42746.609131944446</v>
      </c>
      <c r="U10"/>
      <c r="V10">
        <v>0.9</v>
      </c>
      <c r="W10">
        <v>6</v>
      </c>
      <c r="X10" s="200" t="str">
        <f t="shared" si="0"/>
        <v>Alachua Circuit Civil CGE CQ1-16</v>
      </c>
    </row>
    <row r="11" spans="1:24" ht="15" customHeight="1" x14ac:dyDescent="0.25">
      <c r="A11" t="s">
        <v>47</v>
      </c>
      <c r="B11" t="s">
        <v>42</v>
      </c>
      <c r="C11" t="s">
        <v>274</v>
      </c>
      <c r="D11" s="202">
        <v>390493.23</v>
      </c>
      <c r="E11" s="202">
        <v>389901.53</v>
      </c>
      <c r="F11" s="202">
        <v>389901.53</v>
      </c>
      <c r="G11" s="202">
        <v>390359.03</v>
      </c>
      <c r="H11" s="202"/>
      <c r="I11" s="202">
        <v>386581.23</v>
      </c>
      <c r="J11" s="202">
        <v>387004.03</v>
      </c>
      <c r="K11" s="202">
        <v>387229.53</v>
      </c>
      <c r="L11" s="202">
        <v>387252.03</v>
      </c>
      <c r="M11" s="202"/>
      <c r="N11" s="203"/>
      <c r="O11" s="203"/>
      <c r="P11"/>
      <c r="Q11"/>
      <c r="R11"/>
      <c r="S11"/>
      <c r="T11" s="204">
        <v>42746.609131944446</v>
      </c>
      <c r="U11"/>
      <c r="V11">
        <v>0.9</v>
      </c>
      <c r="W11">
        <v>6</v>
      </c>
      <c r="X11" s="200" t="str">
        <f t="shared" si="0"/>
        <v>Alachua Circuit Civil CGE CQ1-17</v>
      </c>
    </row>
    <row r="12" spans="1:24" ht="15" customHeight="1" x14ac:dyDescent="0.25">
      <c r="A12" t="s">
        <v>47</v>
      </c>
      <c r="B12" t="s">
        <v>42</v>
      </c>
      <c r="C12" t="s">
        <v>271</v>
      </c>
      <c r="D12" s="202">
        <v>399242.46</v>
      </c>
      <c r="E12" s="202">
        <v>399741.96</v>
      </c>
      <c r="F12" s="202">
        <v>399691.96</v>
      </c>
      <c r="G12" s="202">
        <v>399191.96</v>
      </c>
      <c r="H12" s="202">
        <v>398781.96</v>
      </c>
      <c r="I12" s="202">
        <v>394680.76</v>
      </c>
      <c r="J12" s="202">
        <v>395789.96</v>
      </c>
      <c r="K12" s="202">
        <v>395839.96</v>
      </c>
      <c r="L12" s="202">
        <v>395539.96</v>
      </c>
      <c r="M12" s="202">
        <v>396170.46</v>
      </c>
      <c r="N12" s="203"/>
      <c r="O12" s="203"/>
      <c r="P12"/>
      <c r="Q12"/>
      <c r="R12"/>
      <c r="S12"/>
      <c r="T12" s="204">
        <v>42746.609131944446</v>
      </c>
      <c r="U12"/>
      <c r="V12">
        <v>0.9</v>
      </c>
      <c r="W12">
        <v>6</v>
      </c>
      <c r="X12" s="200" t="str">
        <f t="shared" si="0"/>
        <v>Alachua Circuit Civil CGE CQ2-16</v>
      </c>
    </row>
    <row r="13" spans="1:24" ht="15" customHeight="1" x14ac:dyDescent="0.25">
      <c r="A13" t="s">
        <v>47</v>
      </c>
      <c r="B13" t="s">
        <v>42</v>
      </c>
      <c r="C13" t="s">
        <v>275</v>
      </c>
      <c r="D13" s="202">
        <v>407110.79</v>
      </c>
      <c r="E13" s="202">
        <v>407003.79</v>
      </c>
      <c r="F13" s="202">
        <v>407453.79</v>
      </c>
      <c r="G13" s="202"/>
      <c r="H13" s="202"/>
      <c r="I13" s="202">
        <v>401573.29</v>
      </c>
      <c r="J13" s="202">
        <v>403767.29</v>
      </c>
      <c r="K13" s="202">
        <v>404231.79</v>
      </c>
      <c r="L13" s="202"/>
      <c r="M13" s="202"/>
      <c r="N13" s="203"/>
      <c r="O13" s="203"/>
      <c r="P13"/>
      <c r="Q13"/>
      <c r="R13"/>
      <c r="S13"/>
      <c r="T13" s="204">
        <v>42746.609131944446</v>
      </c>
      <c r="U13"/>
      <c r="V13">
        <v>0.9</v>
      </c>
      <c r="W13">
        <v>6</v>
      </c>
      <c r="X13" s="200" t="str">
        <f t="shared" si="0"/>
        <v>Alachua Circuit Civil CGE CQ2-17</v>
      </c>
    </row>
    <row r="14" spans="1:24" ht="15" customHeight="1" x14ac:dyDescent="0.25">
      <c r="A14" t="s">
        <v>47</v>
      </c>
      <c r="B14" t="s">
        <v>42</v>
      </c>
      <c r="C14" t="s">
        <v>272</v>
      </c>
      <c r="D14" s="202">
        <v>426274.83</v>
      </c>
      <c r="E14" s="202">
        <v>425018.69</v>
      </c>
      <c r="F14" s="202">
        <v>424081.69</v>
      </c>
      <c r="G14" s="202">
        <v>424031.69</v>
      </c>
      <c r="H14" s="202">
        <v>425226.19</v>
      </c>
      <c r="I14" s="202">
        <v>420770.49</v>
      </c>
      <c r="J14" s="202">
        <v>420950.19</v>
      </c>
      <c r="K14" s="202">
        <v>420948.19</v>
      </c>
      <c r="L14" s="202">
        <v>421301.19</v>
      </c>
      <c r="M14" s="202">
        <v>420585.69</v>
      </c>
      <c r="N14" s="203"/>
      <c r="O14" s="203"/>
      <c r="P14"/>
      <c r="Q14"/>
      <c r="R14"/>
      <c r="S14"/>
      <c r="T14" s="204">
        <v>42746.609131944446</v>
      </c>
      <c r="U14"/>
      <c r="V14">
        <v>0.9</v>
      </c>
      <c r="W14">
        <v>6</v>
      </c>
      <c r="X14" s="200" t="str">
        <f t="shared" si="0"/>
        <v>Alachua Circuit Civil CGE CQ3-16</v>
      </c>
    </row>
    <row r="15" spans="1:24" ht="15" customHeight="1" x14ac:dyDescent="0.25">
      <c r="A15" t="s">
        <v>47</v>
      </c>
      <c r="B15" t="s">
        <v>42</v>
      </c>
      <c r="C15" t="s">
        <v>276</v>
      </c>
      <c r="D15" s="202">
        <v>404571.3</v>
      </c>
      <c r="E15" s="202">
        <v>403526.3</v>
      </c>
      <c r="F15" s="202"/>
      <c r="G15" s="202"/>
      <c r="H15" s="202"/>
      <c r="I15" s="202">
        <v>397987.28</v>
      </c>
      <c r="J15" s="202">
        <v>402470.8</v>
      </c>
      <c r="K15" s="202"/>
      <c r="L15" s="202"/>
      <c r="M15" s="202"/>
      <c r="N15" s="203"/>
      <c r="O15" s="203"/>
      <c r="P15"/>
      <c r="Q15"/>
      <c r="R15"/>
      <c r="S15"/>
      <c r="T15" s="204">
        <v>42746.609131944446</v>
      </c>
      <c r="U15"/>
      <c r="V15">
        <v>0.9</v>
      </c>
      <c r="W15">
        <v>6</v>
      </c>
      <c r="X15" s="200" t="str">
        <f t="shared" si="0"/>
        <v>Alachua Circuit Civil CGE CQ3-17</v>
      </c>
    </row>
    <row r="16" spans="1:24" ht="15" customHeight="1" x14ac:dyDescent="0.25">
      <c r="A16" t="s">
        <v>47</v>
      </c>
      <c r="B16" t="s">
        <v>42</v>
      </c>
      <c r="C16" t="s">
        <v>273</v>
      </c>
      <c r="D16" s="202">
        <v>435229.44</v>
      </c>
      <c r="E16" s="202">
        <v>435460.94</v>
      </c>
      <c r="F16" s="202">
        <v>435319.94</v>
      </c>
      <c r="G16" s="202">
        <v>435319.94</v>
      </c>
      <c r="H16" s="202">
        <v>435319.94</v>
      </c>
      <c r="I16" s="202">
        <v>429078.54</v>
      </c>
      <c r="J16" s="202">
        <v>431488.26</v>
      </c>
      <c r="K16" s="202">
        <v>431663.92</v>
      </c>
      <c r="L16" s="202">
        <v>431931.44</v>
      </c>
      <c r="M16" s="202">
        <v>432416.44</v>
      </c>
      <c r="N16" s="203"/>
      <c r="O16" s="203"/>
      <c r="P16"/>
      <c r="Q16"/>
      <c r="R16"/>
      <c r="S16"/>
      <c r="T16" s="204">
        <v>42746.609131944446</v>
      </c>
      <c r="U16"/>
      <c r="V16">
        <v>0.9</v>
      </c>
      <c r="W16">
        <v>6</v>
      </c>
      <c r="X16" s="200" t="str">
        <f t="shared" si="0"/>
        <v>Alachua Circuit Civil CGE CQ4-16</v>
      </c>
    </row>
    <row r="17" spans="1:24" ht="15" customHeight="1" x14ac:dyDescent="0.25">
      <c r="A17" t="s">
        <v>47</v>
      </c>
      <c r="B17" t="s">
        <v>42</v>
      </c>
      <c r="C17" t="s">
        <v>277</v>
      </c>
      <c r="D17" s="202">
        <v>506400.26</v>
      </c>
      <c r="E17" s="202"/>
      <c r="F17" s="202"/>
      <c r="G17" s="202"/>
      <c r="H17" s="202"/>
      <c r="I17" s="202">
        <v>501719.25</v>
      </c>
      <c r="J17" s="202"/>
      <c r="K17" s="202"/>
      <c r="L17" s="202"/>
      <c r="M17" s="202"/>
      <c r="N17" s="203"/>
      <c r="O17" s="203"/>
      <c r="P17"/>
      <c r="Q17"/>
      <c r="R17"/>
      <c r="S17"/>
      <c r="T17" s="204">
        <v>42746.609131944446</v>
      </c>
      <c r="U17"/>
      <c r="V17">
        <v>0.9</v>
      </c>
      <c r="W17">
        <v>6</v>
      </c>
      <c r="X17" s="200" t="str">
        <f t="shared" si="0"/>
        <v>Alachua Circuit Civil CGE CQ4-17</v>
      </c>
    </row>
    <row r="18" spans="1:24" ht="15" customHeight="1" x14ac:dyDescent="0.25">
      <c r="A18" t="s">
        <v>47</v>
      </c>
      <c r="B18" t="s">
        <v>38</v>
      </c>
      <c r="C18" t="s">
        <v>270</v>
      </c>
      <c r="D18" s="202">
        <v>801465.65</v>
      </c>
      <c r="E18" s="202">
        <v>791335.44</v>
      </c>
      <c r="F18" s="202">
        <v>787290.66</v>
      </c>
      <c r="G18" s="202">
        <v>791750.87</v>
      </c>
      <c r="H18" s="202">
        <v>790778.4</v>
      </c>
      <c r="I18" s="202">
        <v>147092.95000000001</v>
      </c>
      <c r="J18" s="202">
        <v>154779.29</v>
      </c>
      <c r="K18" s="202">
        <v>164475.82999999999</v>
      </c>
      <c r="L18" s="202">
        <v>172677.04</v>
      </c>
      <c r="M18" s="202">
        <v>179185.23</v>
      </c>
      <c r="N18" s="203"/>
      <c r="O18" s="203"/>
      <c r="P18"/>
      <c r="Q18"/>
      <c r="R18"/>
      <c r="S18"/>
      <c r="T18" s="204">
        <v>42746.609131944446</v>
      </c>
      <c r="U18"/>
      <c r="V18">
        <v>0.09</v>
      </c>
      <c r="W18">
        <v>1</v>
      </c>
      <c r="X18" s="200" t="str">
        <f t="shared" si="0"/>
        <v>Alachua Circuit Criminal CGE CQ1-16</v>
      </c>
    </row>
    <row r="19" spans="1:24" ht="15" customHeight="1" x14ac:dyDescent="0.25">
      <c r="A19" t="s">
        <v>47</v>
      </c>
      <c r="B19" t="s">
        <v>38</v>
      </c>
      <c r="C19" t="s">
        <v>274</v>
      </c>
      <c r="D19" s="202">
        <v>501989.08</v>
      </c>
      <c r="E19" s="202">
        <v>492881.27</v>
      </c>
      <c r="F19" s="202">
        <v>491082.41</v>
      </c>
      <c r="G19" s="202">
        <v>487992.7</v>
      </c>
      <c r="H19" s="202"/>
      <c r="I19" s="202">
        <v>86341.42</v>
      </c>
      <c r="J19" s="202">
        <v>95737.27</v>
      </c>
      <c r="K19" s="202">
        <v>102307.75</v>
      </c>
      <c r="L19" s="202">
        <v>110549.82</v>
      </c>
      <c r="M19" s="202"/>
      <c r="N19" s="203"/>
      <c r="O19" s="203"/>
      <c r="P19"/>
      <c r="Q19"/>
      <c r="R19"/>
      <c r="S19"/>
      <c r="T19" s="204">
        <v>42746.609131944446</v>
      </c>
      <c r="U19"/>
      <c r="V19">
        <v>0.09</v>
      </c>
      <c r="W19">
        <v>1</v>
      </c>
      <c r="X19" s="200" t="str">
        <f t="shared" si="0"/>
        <v>Alachua Circuit Criminal CGE CQ1-17</v>
      </c>
    </row>
    <row r="20" spans="1:24" ht="15" customHeight="1" x14ac:dyDescent="0.25">
      <c r="A20" t="s">
        <v>47</v>
      </c>
      <c r="B20" t="s">
        <v>38</v>
      </c>
      <c r="C20" t="s">
        <v>271</v>
      </c>
      <c r="D20" s="202">
        <v>457003.06</v>
      </c>
      <c r="E20" s="202">
        <v>441732</v>
      </c>
      <c r="F20" s="202">
        <v>442457.92</v>
      </c>
      <c r="G20" s="202">
        <v>439581.48</v>
      </c>
      <c r="H20" s="202">
        <v>437114.34</v>
      </c>
      <c r="I20" s="202">
        <v>30685.93</v>
      </c>
      <c r="J20" s="202">
        <v>48736.79</v>
      </c>
      <c r="K20" s="202">
        <v>57804.03</v>
      </c>
      <c r="L20" s="202">
        <v>67504.899999999994</v>
      </c>
      <c r="M20" s="202">
        <v>79600.929999999993</v>
      </c>
      <c r="N20" s="203"/>
      <c r="O20" s="203"/>
      <c r="P20"/>
      <c r="Q20"/>
      <c r="R20"/>
      <c r="S20"/>
      <c r="T20" s="204">
        <v>42746.609131944446</v>
      </c>
      <c r="U20"/>
      <c r="V20">
        <v>0.09</v>
      </c>
      <c r="W20">
        <v>1</v>
      </c>
      <c r="X20" s="200" t="str">
        <f t="shared" si="0"/>
        <v>Alachua Circuit Criminal CGE CQ2-16</v>
      </c>
    </row>
    <row r="21" spans="1:24" ht="15" customHeight="1" x14ac:dyDescent="0.25">
      <c r="A21" t="s">
        <v>47</v>
      </c>
      <c r="B21" t="s">
        <v>38</v>
      </c>
      <c r="C21" t="s">
        <v>275</v>
      </c>
      <c r="D21" s="202">
        <v>695516.34</v>
      </c>
      <c r="E21" s="202">
        <v>688759.64</v>
      </c>
      <c r="F21" s="202">
        <v>685539.74</v>
      </c>
      <c r="G21" s="202"/>
      <c r="H21" s="202"/>
      <c r="I21" s="202">
        <v>173380.83</v>
      </c>
      <c r="J21" s="202">
        <v>184764.17</v>
      </c>
      <c r="K21" s="202">
        <v>195333.66</v>
      </c>
      <c r="L21" s="202"/>
      <c r="M21" s="202"/>
      <c r="N21" s="203"/>
      <c r="O21" s="203"/>
      <c r="P21"/>
      <c r="Q21"/>
      <c r="R21"/>
      <c r="S21"/>
      <c r="T21" s="204">
        <v>42746.609131944446</v>
      </c>
      <c r="U21"/>
      <c r="V21">
        <v>0.09</v>
      </c>
      <c r="W21">
        <v>1</v>
      </c>
      <c r="X21" s="200" t="str">
        <f t="shared" si="0"/>
        <v>Alachua Circuit Criminal CGE CQ2-17</v>
      </c>
    </row>
    <row r="22" spans="1:24" ht="15" customHeight="1" x14ac:dyDescent="0.25">
      <c r="A22" t="s">
        <v>47</v>
      </c>
      <c r="B22" t="s">
        <v>38</v>
      </c>
      <c r="C22" t="s">
        <v>272</v>
      </c>
      <c r="D22" s="202">
        <v>859208.8</v>
      </c>
      <c r="E22" s="202">
        <v>854507.59</v>
      </c>
      <c r="F22" s="202">
        <v>848814.24</v>
      </c>
      <c r="G22" s="202">
        <v>846370.45</v>
      </c>
      <c r="H22" s="202">
        <v>845198.03</v>
      </c>
      <c r="I22" s="202">
        <v>60953.35</v>
      </c>
      <c r="J22" s="202">
        <v>76874.509999999995</v>
      </c>
      <c r="K22" s="202">
        <v>88790.89</v>
      </c>
      <c r="L22" s="202">
        <v>100702.83</v>
      </c>
      <c r="M22" s="202">
        <v>110478.49</v>
      </c>
      <c r="N22" s="203"/>
      <c r="O22" s="203"/>
      <c r="P22"/>
      <c r="Q22"/>
      <c r="R22"/>
      <c r="S22"/>
      <c r="T22" s="204">
        <v>42746.609131944446</v>
      </c>
      <c r="U22"/>
      <c r="V22">
        <v>0.09</v>
      </c>
      <c r="W22">
        <v>1</v>
      </c>
      <c r="X22" s="200" t="str">
        <f t="shared" si="0"/>
        <v>Alachua Circuit Criminal CGE CQ3-16</v>
      </c>
    </row>
    <row r="23" spans="1:24" ht="15" customHeight="1" x14ac:dyDescent="0.25">
      <c r="A23" t="s">
        <v>47</v>
      </c>
      <c r="B23" t="s">
        <v>38</v>
      </c>
      <c r="C23" t="s">
        <v>276</v>
      </c>
      <c r="D23" s="202">
        <v>863974.6</v>
      </c>
      <c r="E23" s="202">
        <v>855502.41</v>
      </c>
      <c r="F23" s="202"/>
      <c r="G23" s="202"/>
      <c r="H23" s="202"/>
      <c r="I23" s="202">
        <v>23132.27</v>
      </c>
      <c r="J23" s="202">
        <v>31937.13</v>
      </c>
      <c r="K23" s="202"/>
      <c r="L23" s="202"/>
      <c r="M23" s="202"/>
      <c r="N23" s="203"/>
      <c r="O23" s="203"/>
      <c r="P23"/>
      <c r="Q23"/>
      <c r="R23"/>
      <c r="S23"/>
      <c r="T23" s="204">
        <v>42746.609131944446</v>
      </c>
      <c r="U23"/>
      <c r="V23">
        <v>0.09</v>
      </c>
      <c r="W23">
        <v>1</v>
      </c>
      <c r="X23" s="200" t="str">
        <f t="shared" si="0"/>
        <v>Alachua Circuit Criminal CGE CQ3-17</v>
      </c>
    </row>
    <row r="24" spans="1:24" ht="15" customHeight="1" x14ac:dyDescent="0.25">
      <c r="A24" t="s">
        <v>47</v>
      </c>
      <c r="B24" t="s">
        <v>38</v>
      </c>
      <c r="C24" t="s">
        <v>273</v>
      </c>
      <c r="D24" s="202">
        <v>489478.06</v>
      </c>
      <c r="E24" s="202">
        <v>483547.77</v>
      </c>
      <c r="F24" s="202">
        <v>480394.77</v>
      </c>
      <c r="G24" s="202">
        <v>478522.55</v>
      </c>
      <c r="H24" s="202">
        <v>477391.1</v>
      </c>
      <c r="I24" s="202">
        <v>63268.78</v>
      </c>
      <c r="J24" s="202">
        <v>74961.69</v>
      </c>
      <c r="K24" s="202">
        <v>86375.86</v>
      </c>
      <c r="L24" s="202">
        <v>99184.97</v>
      </c>
      <c r="M24" s="202">
        <v>108356.23</v>
      </c>
      <c r="N24" s="203"/>
      <c r="O24" s="203"/>
      <c r="P24"/>
      <c r="Q24"/>
      <c r="R24"/>
      <c r="S24"/>
      <c r="T24" s="204">
        <v>42746.609131944446</v>
      </c>
      <c r="U24"/>
      <c r="V24">
        <v>0.09</v>
      </c>
      <c r="W24">
        <v>1</v>
      </c>
      <c r="X24" s="200" t="str">
        <f t="shared" si="0"/>
        <v>Alachua Circuit Criminal CGE CQ4-16</v>
      </c>
    </row>
    <row r="25" spans="1:24" ht="15" customHeight="1" x14ac:dyDescent="0.25">
      <c r="A25" t="s">
        <v>47</v>
      </c>
      <c r="B25" t="s">
        <v>38</v>
      </c>
      <c r="C25" t="s">
        <v>277</v>
      </c>
      <c r="D25" s="202">
        <v>701280.52</v>
      </c>
      <c r="E25" s="202"/>
      <c r="F25" s="202"/>
      <c r="G25" s="202"/>
      <c r="H25" s="202"/>
      <c r="I25" s="202">
        <v>242642.61</v>
      </c>
      <c r="J25" s="202"/>
      <c r="K25" s="202"/>
      <c r="L25" s="202"/>
      <c r="M25" s="202"/>
      <c r="N25" s="203"/>
      <c r="O25" s="203"/>
      <c r="P25"/>
      <c r="Q25"/>
      <c r="R25"/>
      <c r="S25"/>
      <c r="T25" s="204">
        <v>42746.609131944446</v>
      </c>
      <c r="U25"/>
      <c r="V25">
        <v>0.09</v>
      </c>
      <c r="W25">
        <v>1</v>
      </c>
      <c r="X25" s="200" t="str">
        <f t="shared" si="0"/>
        <v>Alachua Circuit Criminal CGE CQ4-17</v>
      </c>
    </row>
    <row r="26" spans="1:24" ht="15" customHeight="1" x14ac:dyDescent="0.25">
      <c r="A26" t="s">
        <v>47</v>
      </c>
      <c r="B26" t="s">
        <v>44</v>
      </c>
      <c r="C26" t="s">
        <v>270</v>
      </c>
      <c r="D26" s="202">
        <v>1616719.91</v>
      </c>
      <c r="E26" s="202">
        <v>1532626.81</v>
      </c>
      <c r="F26" s="202">
        <v>1530150.26</v>
      </c>
      <c r="G26" s="202">
        <v>1518237.9</v>
      </c>
      <c r="H26" s="202">
        <v>1518143.9</v>
      </c>
      <c r="I26" s="202">
        <v>956691.77</v>
      </c>
      <c r="J26" s="202">
        <v>1438282.26</v>
      </c>
      <c r="K26" s="202">
        <v>1477623</v>
      </c>
      <c r="L26" s="202">
        <v>1493285.63</v>
      </c>
      <c r="M26" s="202">
        <v>1499511.87</v>
      </c>
      <c r="N26" s="203"/>
      <c r="O26" s="203"/>
      <c r="P26"/>
      <c r="Q26"/>
      <c r="R26"/>
      <c r="S26"/>
      <c r="T26" s="204">
        <v>42746.609131944446</v>
      </c>
      <c r="U26"/>
      <c r="V26">
        <v>0.9</v>
      </c>
      <c r="W26">
        <v>8</v>
      </c>
      <c r="X26" s="200" t="str">
        <f t="shared" si="0"/>
        <v>Alachua Civil Traffic CGE CQ1-16</v>
      </c>
    </row>
    <row r="27" spans="1:24" ht="15" customHeight="1" x14ac:dyDescent="0.25">
      <c r="A27" t="s">
        <v>47</v>
      </c>
      <c r="B27" t="s">
        <v>44</v>
      </c>
      <c r="C27" t="s">
        <v>274</v>
      </c>
      <c r="D27" s="202">
        <v>1437940.26</v>
      </c>
      <c r="E27" s="202">
        <v>1363280.84</v>
      </c>
      <c r="F27" s="202">
        <v>1361501.99</v>
      </c>
      <c r="G27" s="202">
        <v>1360512.88</v>
      </c>
      <c r="H27" s="202"/>
      <c r="I27" s="202">
        <v>764385.33</v>
      </c>
      <c r="J27" s="202">
        <v>1270079.44</v>
      </c>
      <c r="K27" s="202">
        <v>1313733.8500000001</v>
      </c>
      <c r="L27" s="202">
        <v>1330618.56</v>
      </c>
      <c r="M27" s="202"/>
      <c r="N27" s="203"/>
      <c r="O27" s="203"/>
      <c r="P27"/>
      <c r="Q27"/>
      <c r="R27"/>
      <c r="S27"/>
      <c r="T27" s="204">
        <v>42746.609131944446</v>
      </c>
      <c r="U27"/>
      <c r="V27">
        <v>0.9</v>
      </c>
      <c r="W27">
        <v>8</v>
      </c>
      <c r="X27" s="200" t="str">
        <f t="shared" si="0"/>
        <v>Alachua Civil Traffic CGE CQ1-17</v>
      </c>
    </row>
    <row r="28" spans="1:24" ht="15" customHeight="1" x14ac:dyDescent="0.25">
      <c r="A28" t="s">
        <v>47</v>
      </c>
      <c r="B28" t="s">
        <v>44</v>
      </c>
      <c r="C28" t="s">
        <v>271</v>
      </c>
      <c r="D28" s="202">
        <v>1604621.48</v>
      </c>
      <c r="E28" s="202">
        <v>1511396.45</v>
      </c>
      <c r="F28" s="202">
        <v>1495911.89</v>
      </c>
      <c r="G28" s="202">
        <v>1495573.24</v>
      </c>
      <c r="H28" s="202">
        <v>1494922.69</v>
      </c>
      <c r="I28" s="202">
        <v>900950.71</v>
      </c>
      <c r="J28" s="202">
        <v>1379872.19</v>
      </c>
      <c r="K28" s="202">
        <v>1423810.39</v>
      </c>
      <c r="L28" s="202">
        <v>1442162.95</v>
      </c>
      <c r="M28" s="202">
        <v>1464884.06</v>
      </c>
      <c r="N28" s="203"/>
      <c r="O28" s="203"/>
      <c r="P28"/>
      <c r="Q28"/>
      <c r="R28"/>
      <c r="S28"/>
      <c r="T28" s="204">
        <v>42746.609131944446</v>
      </c>
      <c r="U28"/>
      <c r="V28">
        <v>0.9</v>
      </c>
      <c r="W28">
        <v>8</v>
      </c>
      <c r="X28" s="200" t="str">
        <f t="shared" si="0"/>
        <v>Alachua Civil Traffic CGE CQ2-16</v>
      </c>
    </row>
    <row r="29" spans="1:24" ht="15" customHeight="1" x14ac:dyDescent="0.25">
      <c r="A29" t="s">
        <v>47</v>
      </c>
      <c r="B29" t="s">
        <v>44</v>
      </c>
      <c r="C29" t="s">
        <v>275</v>
      </c>
      <c r="D29" s="202">
        <v>1651655.32</v>
      </c>
      <c r="E29" s="202">
        <v>1568072.04</v>
      </c>
      <c r="F29" s="202">
        <v>1564951.65</v>
      </c>
      <c r="G29" s="202"/>
      <c r="H29" s="202"/>
      <c r="I29" s="202">
        <v>950654.63</v>
      </c>
      <c r="J29" s="202">
        <v>1449999.75</v>
      </c>
      <c r="K29" s="202">
        <v>1504557.48</v>
      </c>
      <c r="L29" s="202"/>
      <c r="M29" s="202"/>
      <c r="N29" s="203"/>
      <c r="O29" s="203"/>
      <c r="P29"/>
      <c r="Q29"/>
      <c r="R29"/>
      <c r="S29"/>
      <c r="T29" s="204">
        <v>42746.609131944446</v>
      </c>
      <c r="U29"/>
      <c r="V29">
        <v>0.9</v>
      </c>
      <c r="W29">
        <v>8</v>
      </c>
      <c r="X29" s="200" t="str">
        <f t="shared" si="0"/>
        <v>Alachua Civil Traffic CGE CQ2-17</v>
      </c>
    </row>
    <row r="30" spans="1:24" ht="15" customHeight="1" x14ac:dyDescent="0.25">
      <c r="A30" t="s">
        <v>47</v>
      </c>
      <c r="B30" t="s">
        <v>44</v>
      </c>
      <c r="C30" t="s">
        <v>272</v>
      </c>
      <c r="D30" s="202">
        <v>1499069.5</v>
      </c>
      <c r="E30" s="202">
        <v>1411393.37</v>
      </c>
      <c r="F30" s="202">
        <v>1408153.05</v>
      </c>
      <c r="G30" s="202">
        <v>1408445.54</v>
      </c>
      <c r="H30" s="202">
        <v>1408615.65</v>
      </c>
      <c r="I30" s="202">
        <v>831868.74</v>
      </c>
      <c r="J30" s="202">
        <v>1271803.96</v>
      </c>
      <c r="K30" s="202">
        <v>1320478.79</v>
      </c>
      <c r="L30" s="202">
        <v>1359391.94</v>
      </c>
      <c r="M30" s="202">
        <v>1374254.41</v>
      </c>
      <c r="N30" s="203"/>
      <c r="O30" s="203"/>
      <c r="P30"/>
      <c r="Q30"/>
      <c r="R30"/>
      <c r="S30"/>
      <c r="T30" s="204">
        <v>42746.609131944446</v>
      </c>
      <c r="U30"/>
      <c r="V30">
        <v>0.9</v>
      </c>
      <c r="W30">
        <v>8</v>
      </c>
      <c r="X30" s="200" t="str">
        <f t="shared" si="0"/>
        <v>Alachua Civil Traffic CGE CQ3-16</v>
      </c>
    </row>
    <row r="31" spans="1:24" ht="15" customHeight="1" x14ac:dyDescent="0.25">
      <c r="A31" t="s">
        <v>47</v>
      </c>
      <c r="B31" t="s">
        <v>44</v>
      </c>
      <c r="C31" t="s">
        <v>276</v>
      </c>
      <c r="D31" s="202">
        <v>1348182.4</v>
      </c>
      <c r="E31" s="202">
        <v>1282179.32</v>
      </c>
      <c r="F31" s="202"/>
      <c r="G31" s="202"/>
      <c r="H31" s="202"/>
      <c r="I31" s="202">
        <v>740605.83</v>
      </c>
      <c r="J31" s="202">
        <v>1147017.03</v>
      </c>
      <c r="K31" s="202"/>
      <c r="L31" s="202"/>
      <c r="M31" s="202"/>
      <c r="N31" s="203"/>
      <c r="O31" s="203"/>
      <c r="P31"/>
      <c r="Q31"/>
      <c r="R31"/>
      <c r="S31"/>
      <c r="T31" s="204">
        <v>42746.609131944446</v>
      </c>
      <c r="U31"/>
      <c r="V31">
        <v>0.9</v>
      </c>
      <c r="W31">
        <v>8</v>
      </c>
      <c r="X31" s="200" t="str">
        <f t="shared" si="0"/>
        <v>Alachua Civil Traffic CGE CQ3-17</v>
      </c>
    </row>
    <row r="32" spans="1:24" ht="15" customHeight="1" x14ac:dyDescent="0.25">
      <c r="A32" t="s">
        <v>47</v>
      </c>
      <c r="B32" t="s">
        <v>44</v>
      </c>
      <c r="C32" t="s">
        <v>273</v>
      </c>
      <c r="D32" s="202">
        <v>1489314.54</v>
      </c>
      <c r="E32" s="202">
        <v>1402755.12</v>
      </c>
      <c r="F32" s="202">
        <v>1399689.46</v>
      </c>
      <c r="G32" s="202">
        <v>1399452.24</v>
      </c>
      <c r="H32" s="202">
        <v>1399434.24</v>
      </c>
      <c r="I32" s="202">
        <v>817726.52</v>
      </c>
      <c r="J32" s="202">
        <v>1284220.51</v>
      </c>
      <c r="K32" s="202">
        <v>1349682.08</v>
      </c>
      <c r="L32" s="202">
        <v>1369563.85</v>
      </c>
      <c r="M32" s="202">
        <v>1378621.59</v>
      </c>
      <c r="N32" s="203"/>
      <c r="O32" s="203"/>
      <c r="P32"/>
      <c r="Q32"/>
      <c r="R32"/>
      <c r="S32"/>
      <c r="T32" s="204">
        <v>42746.609131944446</v>
      </c>
      <c r="U32"/>
      <c r="V32">
        <v>0.9</v>
      </c>
      <c r="W32">
        <v>8</v>
      </c>
      <c r="X32" s="200" t="str">
        <f t="shared" si="0"/>
        <v>Alachua Civil Traffic CGE CQ4-16</v>
      </c>
    </row>
    <row r="33" spans="1:24" ht="15" customHeight="1" x14ac:dyDescent="0.25">
      <c r="A33" t="s">
        <v>47</v>
      </c>
      <c r="B33" t="s">
        <v>44</v>
      </c>
      <c r="C33" t="s">
        <v>277</v>
      </c>
      <c r="D33" s="202">
        <v>1122605.53</v>
      </c>
      <c r="E33" s="202"/>
      <c r="F33" s="202"/>
      <c r="G33" s="202"/>
      <c r="H33" s="202"/>
      <c r="I33" s="202">
        <v>610442.73</v>
      </c>
      <c r="J33" s="202"/>
      <c r="K33" s="202"/>
      <c r="L33" s="202"/>
      <c r="M33" s="202"/>
      <c r="N33" s="203"/>
      <c r="O33" s="203"/>
      <c r="P33"/>
      <c r="Q33"/>
      <c r="R33"/>
      <c r="S33"/>
      <c r="T33" s="204">
        <v>42746.609131944446</v>
      </c>
      <c r="U33"/>
      <c r="V33">
        <v>0.9</v>
      </c>
      <c r="W33">
        <v>8</v>
      </c>
      <c r="X33" s="200" t="str">
        <f t="shared" si="0"/>
        <v>Alachua Civil Traffic CGE CQ4-17</v>
      </c>
    </row>
    <row r="34" spans="1:24" ht="15" customHeight="1" x14ac:dyDescent="0.25">
      <c r="A34" t="s">
        <v>47</v>
      </c>
      <c r="B34" t="s">
        <v>43</v>
      </c>
      <c r="C34" t="s">
        <v>270</v>
      </c>
      <c r="D34" s="202">
        <v>153287.44</v>
      </c>
      <c r="E34" s="202">
        <v>153287.44</v>
      </c>
      <c r="F34" s="202">
        <v>153287.44</v>
      </c>
      <c r="G34" s="202">
        <v>314697.56</v>
      </c>
      <c r="H34" s="202">
        <v>314692.75</v>
      </c>
      <c r="I34" s="202">
        <v>150919.03</v>
      </c>
      <c r="J34" s="202">
        <v>151039.03</v>
      </c>
      <c r="K34" s="202">
        <v>151099.03</v>
      </c>
      <c r="L34" s="202">
        <v>313261.15000000002</v>
      </c>
      <c r="M34" s="202">
        <v>313261.15000000002</v>
      </c>
      <c r="N34" s="203"/>
      <c r="O34" s="203"/>
      <c r="P34"/>
      <c r="Q34"/>
      <c r="R34"/>
      <c r="S34"/>
      <c r="T34" s="204">
        <v>42746.609131944446</v>
      </c>
      <c r="U34"/>
      <c r="V34">
        <v>0.9</v>
      </c>
      <c r="W34">
        <v>7</v>
      </c>
      <c r="X34" s="200" t="str">
        <f t="shared" si="0"/>
        <v>Alachua County Civil CGE CQ1-16</v>
      </c>
    </row>
    <row r="35" spans="1:24" ht="15" customHeight="1" x14ac:dyDescent="0.25">
      <c r="A35" t="s">
        <v>47</v>
      </c>
      <c r="B35" t="s">
        <v>43</v>
      </c>
      <c r="C35" t="s">
        <v>274</v>
      </c>
      <c r="D35" s="202">
        <v>247644.47</v>
      </c>
      <c r="E35" s="202">
        <v>247644.47</v>
      </c>
      <c r="F35" s="202">
        <v>247584.47</v>
      </c>
      <c r="G35" s="202">
        <v>247584.47</v>
      </c>
      <c r="H35" s="202"/>
      <c r="I35" s="202">
        <v>246167.61</v>
      </c>
      <c r="J35" s="202">
        <v>246574.47</v>
      </c>
      <c r="K35" s="202">
        <v>247129.47</v>
      </c>
      <c r="L35" s="202">
        <v>247129.47</v>
      </c>
      <c r="M35" s="202"/>
      <c r="N35" s="203"/>
      <c r="O35" s="203"/>
      <c r="P35"/>
      <c r="Q35"/>
      <c r="R35"/>
      <c r="S35"/>
      <c r="T35" s="204">
        <v>42746.609131944446</v>
      </c>
      <c r="U35"/>
      <c r="V35">
        <v>0.9</v>
      </c>
      <c r="W35">
        <v>7</v>
      </c>
      <c r="X35" s="200" t="str">
        <f t="shared" si="0"/>
        <v>Alachua County Civil CGE CQ1-17</v>
      </c>
    </row>
    <row r="36" spans="1:24" ht="15" customHeight="1" x14ac:dyDescent="0.25">
      <c r="A36" t="s">
        <v>47</v>
      </c>
      <c r="B36" t="s">
        <v>43</v>
      </c>
      <c r="C36" t="s">
        <v>271</v>
      </c>
      <c r="D36" s="202">
        <v>145093.84</v>
      </c>
      <c r="E36" s="202">
        <v>145105.38</v>
      </c>
      <c r="F36" s="202">
        <v>302300.68</v>
      </c>
      <c r="G36" s="202">
        <v>301920.68</v>
      </c>
      <c r="H36" s="202">
        <v>301910.68</v>
      </c>
      <c r="I36" s="202">
        <v>142892.84</v>
      </c>
      <c r="J36" s="202">
        <v>143494.38</v>
      </c>
      <c r="K36" s="202">
        <v>301462.68</v>
      </c>
      <c r="L36" s="202">
        <v>301462.68</v>
      </c>
      <c r="M36" s="202">
        <v>301665.68</v>
      </c>
      <c r="N36" s="203"/>
      <c r="O36" s="203"/>
      <c r="P36"/>
      <c r="Q36"/>
      <c r="R36"/>
      <c r="S36"/>
      <c r="T36" s="204">
        <v>42746.609131944446</v>
      </c>
      <c r="U36"/>
      <c r="V36">
        <v>0.9</v>
      </c>
      <c r="W36">
        <v>7</v>
      </c>
      <c r="X36" s="200" t="str">
        <f t="shared" si="0"/>
        <v>Alachua County Civil CGE CQ2-16</v>
      </c>
    </row>
    <row r="37" spans="1:24" ht="15" customHeight="1" x14ac:dyDescent="0.25">
      <c r="A37" t="s">
        <v>47</v>
      </c>
      <c r="B37" t="s">
        <v>43</v>
      </c>
      <c r="C37" t="s">
        <v>275</v>
      </c>
      <c r="D37" s="202">
        <v>237578.66</v>
      </c>
      <c r="E37" s="202">
        <v>237398.66</v>
      </c>
      <c r="F37" s="202">
        <v>237398.66</v>
      </c>
      <c r="G37" s="202"/>
      <c r="H37" s="202"/>
      <c r="I37" s="202">
        <v>233838.66</v>
      </c>
      <c r="J37" s="202">
        <v>236313.66</v>
      </c>
      <c r="K37" s="202">
        <v>236373.66</v>
      </c>
      <c r="L37" s="202"/>
      <c r="M37" s="202"/>
      <c r="N37" s="203"/>
      <c r="O37" s="203"/>
      <c r="P37"/>
      <c r="Q37"/>
      <c r="R37"/>
      <c r="S37"/>
      <c r="T37" s="204">
        <v>42746.609131944446</v>
      </c>
      <c r="U37"/>
      <c r="V37">
        <v>0.9</v>
      </c>
      <c r="W37">
        <v>7</v>
      </c>
      <c r="X37" s="200" t="str">
        <f t="shared" si="0"/>
        <v>Alachua County Civil CGE CQ2-17</v>
      </c>
    </row>
    <row r="38" spans="1:24" ht="15" customHeight="1" x14ac:dyDescent="0.25">
      <c r="A38" t="s">
        <v>47</v>
      </c>
      <c r="B38" t="s">
        <v>43</v>
      </c>
      <c r="C38" t="s">
        <v>272</v>
      </c>
      <c r="D38" s="202">
        <v>150058.84</v>
      </c>
      <c r="E38" s="202">
        <v>293820.24</v>
      </c>
      <c r="F38" s="202">
        <v>293570.24</v>
      </c>
      <c r="G38" s="202">
        <v>293425.24</v>
      </c>
      <c r="H38" s="202">
        <v>293425.24</v>
      </c>
      <c r="I38" s="202">
        <v>148124.60999999999</v>
      </c>
      <c r="J38" s="202">
        <v>293127.24</v>
      </c>
      <c r="K38" s="202">
        <v>293127.24</v>
      </c>
      <c r="L38" s="202">
        <v>293187.24</v>
      </c>
      <c r="M38" s="202">
        <v>293187.24</v>
      </c>
      <c r="N38" s="203"/>
      <c r="O38" s="203"/>
      <c r="P38"/>
      <c r="Q38"/>
      <c r="R38"/>
      <c r="S38"/>
      <c r="T38" s="204">
        <v>42746.609131944446</v>
      </c>
      <c r="U38"/>
      <c r="V38">
        <v>0.9</v>
      </c>
      <c r="W38">
        <v>7</v>
      </c>
      <c r="X38" s="200" t="str">
        <f t="shared" si="0"/>
        <v>Alachua County Civil CGE CQ3-16</v>
      </c>
    </row>
    <row r="39" spans="1:24" ht="15" customHeight="1" x14ac:dyDescent="0.25">
      <c r="A39" t="s">
        <v>47</v>
      </c>
      <c r="B39" t="s">
        <v>43</v>
      </c>
      <c r="C39" t="s">
        <v>276</v>
      </c>
      <c r="D39" s="202">
        <v>249088.85</v>
      </c>
      <c r="E39" s="202">
        <v>248913.85</v>
      </c>
      <c r="F39" s="202"/>
      <c r="G39" s="202"/>
      <c r="H39" s="202"/>
      <c r="I39" s="202">
        <v>248470.12</v>
      </c>
      <c r="J39" s="202">
        <v>248198.85</v>
      </c>
      <c r="K39" s="202"/>
      <c r="L39" s="202"/>
      <c r="M39" s="202"/>
      <c r="N39" s="203"/>
      <c r="O39" s="203"/>
      <c r="P39"/>
      <c r="Q39"/>
      <c r="R39"/>
      <c r="S39"/>
      <c r="T39" s="204">
        <v>42746.609131944446</v>
      </c>
      <c r="U39"/>
      <c r="V39">
        <v>0.9</v>
      </c>
      <c r="W39">
        <v>7</v>
      </c>
      <c r="X39" s="200" t="str">
        <f t="shared" si="0"/>
        <v>Alachua County Civil CGE CQ3-17</v>
      </c>
    </row>
    <row r="40" spans="1:24" ht="15" customHeight="1" x14ac:dyDescent="0.25">
      <c r="A40" t="s">
        <v>47</v>
      </c>
      <c r="B40" t="s">
        <v>43</v>
      </c>
      <c r="C40" t="s">
        <v>273</v>
      </c>
      <c r="D40" s="202">
        <v>301839.13</v>
      </c>
      <c r="E40" s="202">
        <v>301314.13</v>
      </c>
      <c r="F40" s="202">
        <v>301314.13</v>
      </c>
      <c r="G40" s="202">
        <v>301314.13</v>
      </c>
      <c r="H40" s="202">
        <v>301314.13</v>
      </c>
      <c r="I40" s="202">
        <v>300189.13</v>
      </c>
      <c r="J40" s="202">
        <v>301029.13</v>
      </c>
      <c r="K40" s="202">
        <v>301029.13</v>
      </c>
      <c r="L40" s="202">
        <v>301029.13</v>
      </c>
      <c r="M40" s="202">
        <v>301029.13</v>
      </c>
      <c r="N40" s="203"/>
      <c r="O40" s="203"/>
      <c r="P40"/>
      <c r="Q40"/>
      <c r="R40"/>
      <c r="S40"/>
      <c r="T40" s="204">
        <v>42746.609131944446</v>
      </c>
      <c r="U40"/>
      <c r="V40">
        <v>0.9</v>
      </c>
      <c r="W40">
        <v>7</v>
      </c>
      <c r="X40" s="200" t="str">
        <f t="shared" si="0"/>
        <v>Alachua County Civil CGE CQ4-16</v>
      </c>
    </row>
    <row r="41" spans="1:24" ht="15" customHeight="1" x14ac:dyDescent="0.25">
      <c r="A41" t="s">
        <v>47</v>
      </c>
      <c r="B41" t="s">
        <v>43</v>
      </c>
      <c r="C41" t="s">
        <v>277</v>
      </c>
      <c r="D41" s="202">
        <v>291542.17</v>
      </c>
      <c r="E41" s="202"/>
      <c r="F41" s="202"/>
      <c r="G41" s="202"/>
      <c r="H41" s="202"/>
      <c r="I41" s="202">
        <v>290903.17</v>
      </c>
      <c r="J41" s="202"/>
      <c r="K41" s="202"/>
      <c r="L41" s="202"/>
      <c r="M41" s="202"/>
      <c r="N41" s="203"/>
      <c r="O41" s="203"/>
      <c r="P41"/>
      <c r="Q41"/>
      <c r="R41"/>
      <c r="S41"/>
      <c r="T41" s="204">
        <v>42746.609131944446</v>
      </c>
      <c r="U41"/>
      <c r="V41">
        <v>0.9</v>
      </c>
      <c r="W41">
        <v>7</v>
      </c>
      <c r="X41" s="200" t="str">
        <f t="shared" si="0"/>
        <v>Alachua County Civil CGE CQ4-17</v>
      </c>
    </row>
    <row r="42" spans="1:24" ht="15" customHeight="1" x14ac:dyDescent="0.25">
      <c r="A42" t="s">
        <v>47</v>
      </c>
      <c r="B42" t="s">
        <v>39</v>
      </c>
      <c r="C42" t="s">
        <v>270</v>
      </c>
      <c r="D42" s="202">
        <v>282760.2</v>
      </c>
      <c r="E42" s="202">
        <v>245476.2</v>
      </c>
      <c r="F42" s="202">
        <v>237957.2</v>
      </c>
      <c r="G42" s="202">
        <v>249145.43</v>
      </c>
      <c r="H42" s="202">
        <v>246520.73</v>
      </c>
      <c r="I42" s="202">
        <v>37767.15</v>
      </c>
      <c r="J42" s="202">
        <v>60351.19</v>
      </c>
      <c r="K42" s="202">
        <v>69663.14</v>
      </c>
      <c r="L42" s="202">
        <v>76642.009999999995</v>
      </c>
      <c r="M42" s="202">
        <v>81691.009999999995</v>
      </c>
      <c r="N42" s="203"/>
      <c r="O42" s="203"/>
      <c r="P42"/>
      <c r="Q42"/>
      <c r="R42"/>
      <c r="S42"/>
      <c r="T42" s="204">
        <v>42746.609131944446</v>
      </c>
      <c r="U42"/>
      <c r="V42">
        <v>0.4</v>
      </c>
      <c r="W42">
        <v>3</v>
      </c>
      <c r="X42" s="200" t="str">
        <f t="shared" si="0"/>
        <v>Alachua County Criminal CGE CQ1-16</v>
      </c>
    </row>
    <row r="43" spans="1:24" ht="15" customHeight="1" x14ac:dyDescent="0.25">
      <c r="A43" t="s">
        <v>47</v>
      </c>
      <c r="B43" t="s">
        <v>39</v>
      </c>
      <c r="C43" t="s">
        <v>274</v>
      </c>
      <c r="D43" s="202">
        <v>207868.14</v>
      </c>
      <c r="E43" s="202">
        <v>203862.14</v>
      </c>
      <c r="F43" s="202">
        <v>199464.64</v>
      </c>
      <c r="G43" s="202">
        <v>195827.64</v>
      </c>
      <c r="H43" s="202"/>
      <c r="I43" s="202">
        <v>35773.93</v>
      </c>
      <c r="J43" s="202">
        <v>57674.05</v>
      </c>
      <c r="K43" s="202">
        <v>65886.649999999994</v>
      </c>
      <c r="L43" s="202">
        <v>70191.17</v>
      </c>
      <c r="M43" s="202"/>
      <c r="N43" s="203"/>
      <c r="O43" s="203"/>
      <c r="P43"/>
      <c r="Q43"/>
      <c r="R43"/>
      <c r="S43"/>
      <c r="T43" s="204">
        <v>42746.609131944446</v>
      </c>
      <c r="U43"/>
      <c r="V43">
        <v>0.4</v>
      </c>
      <c r="W43">
        <v>3</v>
      </c>
      <c r="X43" s="200" t="str">
        <f t="shared" si="0"/>
        <v>Alachua County Criminal CGE CQ1-17</v>
      </c>
    </row>
    <row r="44" spans="1:24" ht="15" customHeight="1" x14ac:dyDescent="0.25">
      <c r="A44" t="s">
        <v>47</v>
      </c>
      <c r="B44" t="s">
        <v>39</v>
      </c>
      <c r="C44" t="s">
        <v>271</v>
      </c>
      <c r="D44" s="202">
        <v>230314.1</v>
      </c>
      <c r="E44" s="202">
        <v>226710.1</v>
      </c>
      <c r="F44" s="202">
        <v>226708.93</v>
      </c>
      <c r="G44" s="202">
        <v>221928.93</v>
      </c>
      <c r="H44" s="202">
        <v>217541.43</v>
      </c>
      <c r="I44" s="202">
        <v>37828.35</v>
      </c>
      <c r="J44" s="202">
        <v>55905.53</v>
      </c>
      <c r="K44" s="202">
        <v>74229.23</v>
      </c>
      <c r="L44" s="202">
        <v>80465.36</v>
      </c>
      <c r="M44" s="202">
        <v>84731.63</v>
      </c>
      <c r="N44" s="203"/>
      <c r="O44" s="203"/>
      <c r="P44"/>
      <c r="Q44"/>
      <c r="R44"/>
      <c r="S44"/>
      <c r="T44" s="204">
        <v>42746.609131944446</v>
      </c>
      <c r="U44"/>
      <c r="V44">
        <v>0.4</v>
      </c>
      <c r="W44">
        <v>3</v>
      </c>
      <c r="X44" s="200" t="str">
        <f t="shared" si="0"/>
        <v>Alachua County Criminal CGE CQ2-16</v>
      </c>
    </row>
    <row r="45" spans="1:24" ht="15" customHeight="1" x14ac:dyDescent="0.25">
      <c r="A45" t="s">
        <v>47</v>
      </c>
      <c r="B45" t="s">
        <v>39</v>
      </c>
      <c r="C45" t="s">
        <v>275</v>
      </c>
      <c r="D45" s="202">
        <v>215251.59</v>
      </c>
      <c r="E45" s="202">
        <v>209424.59</v>
      </c>
      <c r="F45" s="202">
        <v>206334.59</v>
      </c>
      <c r="G45" s="202"/>
      <c r="H45" s="202"/>
      <c r="I45" s="202">
        <v>50386.41</v>
      </c>
      <c r="J45" s="202">
        <v>71189.710000000006</v>
      </c>
      <c r="K45" s="202">
        <v>78166</v>
      </c>
      <c r="L45" s="202"/>
      <c r="M45" s="202"/>
      <c r="N45" s="203"/>
      <c r="O45" s="203"/>
      <c r="P45"/>
      <c r="Q45"/>
      <c r="R45"/>
      <c r="S45"/>
      <c r="T45" s="204">
        <v>42746.609131944446</v>
      </c>
      <c r="U45"/>
      <c r="V45">
        <v>0.4</v>
      </c>
      <c r="W45">
        <v>3</v>
      </c>
      <c r="X45" s="200" t="str">
        <f t="shared" si="0"/>
        <v>Alachua County Criminal CGE CQ2-17</v>
      </c>
    </row>
    <row r="46" spans="1:24" ht="15" customHeight="1" x14ac:dyDescent="0.25">
      <c r="A46" t="s">
        <v>47</v>
      </c>
      <c r="B46" t="s">
        <v>39</v>
      </c>
      <c r="C46" t="s">
        <v>272</v>
      </c>
      <c r="D46" s="202">
        <v>232095.64</v>
      </c>
      <c r="E46" s="202">
        <v>232414.02</v>
      </c>
      <c r="F46" s="202">
        <v>229241.52</v>
      </c>
      <c r="G46" s="202">
        <v>224798.02</v>
      </c>
      <c r="H46" s="202">
        <v>222592.02</v>
      </c>
      <c r="I46" s="202">
        <v>33903.17</v>
      </c>
      <c r="J46" s="202">
        <v>56310.45</v>
      </c>
      <c r="K46" s="202">
        <v>68760.87</v>
      </c>
      <c r="L46" s="202">
        <v>78144.31</v>
      </c>
      <c r="M46" s="202">
        <v>82648.710000000006</v>
      </c>
      <c r="N46" s="203"/>
      <c r="O46" s="203"/>
      <c r="P46"/>
      <c r="Q46"/>
      <c r="R46"/>
      <c r="S46"/>
      <c r="T46" s="204">
        <v>42746.609131944446</v>
      </c>
      <c r="U46"/>
      <c r="V46">
        <v>0.4</v>
      </c>
      <c r="W46">
        <v>3</v>
      </c>
      <c r="X46" s="200" t="str">
        <f t="shared" si="0"/>
        <v>Alachua County Criminal CGE CQ3-16</v>
      </c>
    </row>
    <row r="47" spans="1:24" ht="15" customHeight="1" x14ac:dyDescent="0.25">
      <c r="A47" t="s">
        <v>47</v>
      </c>
      <c r="B47" t="s">
        <v>39</v>
      </c>
      <c r="C47" t="s">
        <v>276</v>
      </c>
      <c r="D47" s="202">
        <v>186041.69</v>
      </c>
      <c r="E47" s="202">
        <v>178367.19</v>
      </c>
      <c r="F47" s="202"/>
      <c r="G47" s="202"/>
      <c r="H47" s="202"/>
      <c r="I47" s="202">
        <v>23275.01</v>
      </c>
      <c r="J47" s="202">
        <v>40138.46</v>
      </c>
      <c r="K47" s="202"/>
      <c r="L47" s="202"/>
      <c r="M47" s="202"/>
      <c r="N47" s="203"/>
      <c r="O47" s="203"/>
      <c r="P47"/>
      <c r="Q47"/>
      <c r="R47"/>
      <c r="S47"/>
      <c r="T47" s="204">
        <v>42746.609131944446</v>
      </c>
      <c r="U47"/>
      <c r="V47">
        <v>0.4</v>
      </c>
      <c r="W47">
        <v>3</v>
      </c>
      <c r="X47" s="200" t="str">
        <f t="shared" si="0"/>
        <v>Alachua County Criminal CGE CQ3-17</v>
      </c>
    </row>
    <row r="48" spans="1:24" ht="15" customHeight="1" x14ac:dyDescent="0.25">
      <c r="A48" t="s">
        <v>47</v>
      </c>
      <c r="B48" t="s">
        <v>39</v>
      </c>
      <c r="C48" t="s">
        <v>273</v>
      </c>
      <c r="D48" s="202">
        <v>211741.67</v>
      </c>
      <c r="E48" s="202">
        <v>207350.67</v>
      </c>
      <c r="F48" s="202">
        <v>203710.67</v>
      </c>
      <c r="G48" s="202">
        <v>201979.17</v>
      </c>
      <c r="H48" s="202">
        <v>200574.17</v>
      </c>
      <c r="I48" s="202">
        <v>38287.089999999997</v>
      </c>
      <c r="J48" s="202">
        <v>59509.75</v>
      </c>
      <c r="K48" s="202">
        <v>74751.759999999995</v>
      </c>
      <c r="L48" s="202">
        <v>81994</v>
      </c>
      <c r="M48" s="202">
        <v>85980.65</v>
      </c>
      <c r="N48" s="203"/>
      <c r="O48" s="203"/>
      <c r="P48"/>
      <c r="Q48"/>
      <c r="R48"/>
      <c r="S48"/>
      <c r="T48" s="204">
        <v>42746.609131944446</v>
      </c>
      <c r="U48"/>
      <c r="V48">
        <v>0.4</v>
      </c>
      <c r="W48">
        <v>3</v>
      </c>
      <c r="X48" s="200" t="str">
        <f t="shared" si="0"/>
        <v>Alachua County Criminal CGE CQ4-16</v>
      </c>
    </row>
    <row r="49" spans="1:24" ht="15" customHeight="1" x14ac:dyDescent="0.25">
      <c r="A49" t="s">
        <v>47</v>
      </c>
      <c r="B49" t="s">
        <v>39</v>
      </c>
      <c r="C49" t="s">
        <v>277</v>
      </c>
      <c r="D49" s="202">
        <v>170881.2</v>
      </c>
      <c r="E49" s="202"/>
      <c r="F49" s="202"/>
      <c r="G49" s="202"/>
      <c r="H49" s="202"/>
      <c r="I49" s="202">
        <v>25810.06</v>
      </c>
      <c r="J49" s="202"/>
      <c r="K49" s="202"/>
      <c r="L49" s="202"/>
      <c r="M49" s="202"/>
      <c r="N49" s="203"/>
      <c r="O49" s="203"/>
      <c r="P49"/>
      <c r="Q49"/>
      <c r="R49"/>
      <c r="S49"/>
      <c r="T49" s="204">
        <v>42746.609131944446</v>
      </c>
      <c r="U49"/>
      <c r="V49">
        <v>0.4</v>
      </c>
      <c r="W49">
        <v>3</v>
      </c>
      <c r="X49" s="200" t="str">
        <f t="shared" si="0"/>
        <v>Alachua County Criminal CGE CQ4-17</v>
      </c>
    </row>
    <row r="50" spans="1:24" ht="15" customHeight="1" x14ac:dyDescent="0.25">
      <c r="A50" t="s">
        <v>47</v>
      </c>
      <c r="B50" t="s">
        <v>41</v>
      </c>
      <c r="C50" t="s">
        <v>270</v>
      </c>
      <c r="D50" s="202">
        <v>377950.62</v>
      </c>
      <c r="E50" s="202">
        <v>369763.67</v>
      </c>
      <c r="F50" s="202">
        <v>358727.87</v>
      </c>
      <c r="G50" s="202">
        <v>351605.5</v>
      </c>
      <c r="H50" s="202">
        <v>345690</v>
      </c>
      <c r="I50" s="202">
        <v>107287.3</v>
      </c>
      <c r="J50" s="202">
        <v>161346.79</v>
      </c>
      <c r="K50" s="202">
        <v>185409.49</v>
      </c>
      <c r="L50" s="202">
        <v>218438.24</v>
      </c>
      <c r="M50" s="202">
        <v>229314.18</v>
      </c>
      <c r="N50" s="203"/>
      <c r="O50" s="203"/>
      <c r="P50"/>
      <c r="Q50"/>
      <c r="R50"/>
      <c r="S50"/>
      <c r="T50" s="204">
        <v>42746.609131944446</v>
      </c>
      <c r="U50"/>
      <c r="V50">
        <v>0.4</v>
      </c>
      <c r="W50">
        <v>5</v>
      </c>
      <c r="X50" s="200" t="str">
        <f t="shared" si="0"/>
        <v>Alachua Criminal Traffic CGE CQ1-16</v>
      </c>
    </row>
    <row r="51" spans="1:24" ht="15" customHeight="1" x14ac:dyDescent="0.25">
      <c r="A51" t="s">
        <v>47</v>
      </c>
      <c r="B51" t="s">
        <v>41</v>
      </c>
      <c r="C51" t="s">
        <v>274</v>
      </c>
      <c r="D51" s="202">
        <v>283464.03999999998</v>
      </c>
      <c r="E51" s="202">
        <v>281280.03999999998</v>
      </c>
      <c r="F51" s="202">
        <v>274059.03999999998</v>
      </c>
      <c r="G51" s="202">
        <v>266843.53999999998</v>
      </c>
      <c r="H51" s="202"/>
      <c r="I51" s="202">
        <v>81968.91</v>
      </c>
      <c r="J51" s="202">
        <v>124276.85</v>
      </c>
      <c r="K51" s="202">
        <v>146897.01</v>
      </c>
      <c r="L51" s="202">
        <v>164218.97</v>
      </c>
      <c r="M51" s="202"/>
      <c r="N51" s="203"/>
      <c r="O51" s="203"/>
      <c r="P51"/>
      <c r="Q51"/>
      <c r="R51"/>
      <c r="S51"/>
      <c r="T51" s="204">
        <v>42746.609131944446</v>
      </c>
      <c r="U51"/>
      <c r="V51">
        <v>0.4</v>
      </c>
      <c r="W51">
        <v>5</v>
      </c>
      <c r="X51" s="200" t="str">
        <f t="shared" si="0"/>
        <v>Alachua Criminal Traffic CGE CQ1-17</v>
      </c>
    </row>
    <row r="52" spans="1:24" ht="15" customHeight="1" x14ac:dyDescent="0.25">
      <c r="A52" t="s">
        <v>47</v>
      </c>
      <c r="B52" t="s">
        <v>41</v>
      </c>
      <c r="C52" t="s">
        <v>271</v>
      </c>
      <c r="D52" s="202">
        <v>352224.66</v>
      </c>
      <c r="E52" s="202">
        <v>345965.66</v>
      </c>
      <c r="F52" s="202">
        <v>337648.66</v>
      </c>
      <c r="G52" s="202">
        <v>329948.65999999997</v>
      </c>
      <c r="H52" s="202">
        <v>324313.15999999997</v>
      </c>
      <c r="I52" s="202">
        <v>108617.93</v>
      </c>
      <c r="J52" s="202">
        <v>158287.06</v>
      </c>
      <c r="K52" s="202">
        <v>189039.42</v>
      </c>
      <c r="L52" s="202">
        <v>213086.56</v>
      </c>
      <c r="M52" s="202">
        <v>230389.66</v>
      </c>
      <c r="N52" s="203"/>
      <c r="O52" s="203"/>
      <c r="P52"/>
      <c r="Q52"/>
      <c r="R52"/>
      <c r="S52"/>
      <c r="T52" s="204">
        <v>42746.609131944446</v>
      </c>
      <c r="U52"/>
      <c r="V52">
        <v>0.4</v>
      </c>
      <c r="W52">
        <v>5</v>
      </c>
      <c r="X52" s="200" t="str">
        <f t="shared" si="0"/>
        <v>Alachua Criminal Traffic CGE CQ2-16</v>
      </c>
    </row>
    <row r="53" spans="1:24" ht="15" customHeight="1" x14ac:dyDescent="0.25">
      <c r="A53" t="s">
        <v>47</v>
      </c>
      <c r="B53" t="s">
        <v>41</v>
      </c>
      <c r="C53" t="s">
        <v>275</v>
      </c>
      <c r="D53" s="202">
        <v>271582.27</v>
      </c>
      <c r="E53" s="202">
        <v>263083.02</v>
      </c>
      <c r="F53" s="202">
        <v>256068.77</v>
      </c>
      <c r="G53" s="202"/>
      <c r="H53" s="202"/>
      <c r="I53" s="202">
        <v>62784.24</v>
      </c>
      <c r="J53" s="202">
        <v>88115.54</v>
      </c>
      <c r="K53" s="202">
        <v>110874.02</v>
      </c>
      <c r="L53" s="202"/>
      <c r="M53" s="202"/>
      <c r="N53" s="203"/>
      <c r="O53" s="203"/>
      <c r="P53"/>
      <c r="Q53"/>
      <c r="R53"/>
      <c r="S53"/>
      <c r="T53" s="204">
        <v>42746.609131944446</v>
      </c>
      <c r="U53"/>
      <c r="V53">
        <v>0.4</v>
      </c>
      <c r="W53">
        <v>5</v>
      </c>
      <c r="X53" s="200" t="str">
        <f t="shared" si="0"/>
        <v>Alachua Criminal Traffic CGE CQ2-17</v>
      </c>
    </row>
    <row r="54" spans="1:24" ht="15" customHeight="1" x14ac:dyDescent="0.25">
      <c r="A54" t="s">
        <v>47</v>
      </c>
      <c r="B54" t="s">
        <v>41</v>
      </c>
      <c r="C54" t="s">
        <v>272</v>
      </c>
      <c r="D54" s="202">
        <v>342012.14</v>
      </c>
      <c r="E54" s="202">
        <v>337790.39</v>
      </c>
      <c r="F54" s="202">
        <v>332586.39</v>
      </c>
      <c r="G54" s="202">
        <v>325511.59000000003</v>
      </c>
      <c r="H54" s="202">
        <v>322192.09000000003</v>
      </c>
      <c r="I54" s="202">
        <v>89481.71</v>
      </c>
      <c r="J54" s="202">
        <v>135060.68</v>
      </c>
      <c r="K54" s="202">
        <v>170251.82</v>
      </c>
      <c r="L54" s="202">
        <v>200635.66</v>
      </c>
      <c r="M54" s="202">
        <v>216811.19</v>
      </c>
      <c r="N54" s="203"/>
      <c r="O54" s="203"/>
      <c r="P54"/>
      <c r="Q54"/>
      <c r="R54"/>
      <c r="S54"/>
      <c r="T54" s="204">
        <v>42746.609131944446</v>
      </c>
      <c r="U54"/>
      <c r="V54">
        <v>0.4</v>
      </c>
      <c r="W54">
        <v>5</v>
      </c>
      <c r="X54" s="200" t="str">
        <f t="shared" si="0"/>
        <v>Alachua Criminal Traffic CGE CQ3-16</v>
      </c>
    </row>
    <row r="55" spans="1:24" ht="15" customHeight="1" x14ac:dyDescent="0.25">
      <c r="A55" t="s">
        <v>47</v>
      </c>
      <c r="B55" t="s">
        <v>41</v>
      </c>
      <c r="C55" t="s">
        <v>276</v>
      </c>
      <c r="D55" s="202">
        <v>276829.64</v>
      </c>
      <c r="E55" s="202">
        <v>273609.64</v>
      </c>
      <c r="F55" s="202"/>
      <c r="G55" s="202"/>
      <c r="H55" s="202"/>
      <c r="I55" s="202">
        <v>54023.8</v>
      </c>
      <c r="J55" s="202">
        <v>92250.42</v>
      </c>
      <c r="K55" s="202"/>
      <c r="L55" s="202"/>
      <c r="M55" s="202"/>
      <c r="N55" s="203"/>
      <c r="O55" s="203"/>
      <c r="P55"/>
      <c r="Q55"/>
      <c r="R55"/>
      <c r="S55"/>
      <c r="T55" s="204">
        <v>42746.609131944446</v>
      </c>
      <c r="U55"/>
      <c r="V55">
        <v>0.4</v>
      </c>
      <c r="W55">
        <v>5</v>
      </c>
      <c r="X55" s="200" t="str">
        <f t="shared" si="0"/>
        <v>Alachua Criminal Traffic CGE CQ3-17</v>
      </c>
    </row>
    <row r="56" spans="1:24" ht="15" customHeight="1" x14ac:dyDescent="0.25">
      <c r="A56" t="s">
        <v>47</v>
      </c>
      <c r="B56" t="s">
        <v>41</v>
      </c>
      <c r="C56" t="s">
        <v>273</v>
      </c>
      <c r="D56" s="202">
        <v>288211.40999999997</v>
      </c>
      <c r="E56" s="202">
        <v>282728.65999999997</v>
      </c>
      <c r="F56" s="202">
        <v>276787.06</v>
      </c>
      <c r="G56" s="202">
        <v>272534.06</v>
      </c>
      <c r="H56" s="202">
        <v>266390.56</v>
      </c>
      <c r="I56" s="202">
        <v>88508.73</v>
      </c>
      <c r="J56" s="202">
        <v>130873.05</v>
      </c>
      <c r="K56" s="202">
        <v>164055.48000000001</v>
      </c>
      <c r="L56" s="202">
        <v>190643.09</v>
      </c>
      <c r="M56" s="202">
        <v>195802.35</v>
      </c>
      <c r="N56" s="203"/>
      <c r="O56" s="203"/>
      <c r="P56"/>
      <c r="Q56"/>
      <c r="R56"/>
      <c r="S56"/>
      <c r="T56" s="204">
        <v>42746.609131944446</v>
      </c>
      <c r="U56"/>
      <c r="V56">
        <v>0.4</v>
      </c>
      <c r="W56">
        <v>5</v>
      </c>
      <c r="X56" s="200" t="str">
        <f t="shared" si="0"/>
        <v>Alachua Criminal Traffic CGE CQ4-16</v>
      </c>
    </row>
    <row r="57" spans="1:24" ht="15" customHeight="1" x14ac:dyDescent="0.25">
      <c r="A57" t="s">
        <v>47</v>
      </c>
      <c r="B57" t="s">
        <v>41</v>
      </c>
      <c r="C57" t="s">
        <v>277</v>
      </c>
      <c r="D57" s="202">
        <v>304745.64</v>
      </c>
      <c r="E57" s="202"/>
      <c r="F57" s="202"/>
      <c r="G57" s="202"/>
      <c r="H57" s="202"/>
      <c r="I57" s="202">
        <v>106475.54</v>
      </c>
      <c r="J57" s="202"/>
      <c r="K57" s="202"/>
      <c r="L57" s="202"/>
      <c r="M57" s="202"/>
      <c r="N57" s="203"/>
      <c r="O57" s="203"/>
      <c r="P57"/>
      <c r="Q57"/>
      <c r="R57"/>
      <c r="S57"/>
      <c r="T57" s="204">
        <v>42746.609131944446</v>
      </c>
      <c r="U57"/>
      <c r="V57">
        <v>0.4</v>
      </c>
      <c r="W57">
        <v>5</v>
      </c>
      <c r="X57" s="200" t="str">
        <f t="shared" si="0"/>
        <v>Alachua Criminal Traffic CGE CQ4-17</v>
      </c>
    </row>
    <row r="58" spans="1:24" ht="15" customHeight="1" x14ac:dyDescent="0.25">
      <c r="A58" t="s">
        <v>47</v>
      </c>
      <c r="B58" t="s">
        <v>46</v>
      </c>
      <c r="C58" t="s">
        <v>270</v>
      </c>
      <c r="D58" s="202">
        <v>119352.64</v>
      </c>
      <c r="E58" s="202">
        <v>118344.64</v>
      </c>
      <c r="F58" s="202">
        <v>117468.64</v>
      </c>
      <c r="G58" s="202">
        <v>117180.64</v>
      </c>
      <c r="H58" s="202">
        <v>114555.64</v>
      </c>
      <c r="I58" s="202">
        <v>98788.54</v>
      </c>
      <c r="J58" s="202">
        <v>103763.04</v>
      </c>
      <c r="K58" s="202">
        <v>104742.14</v>
      </c>
      <c r="L58" s="202">
        <v>104742.14</v>
      </c>
      <c r="M58" s="202">
        <v>105160.14</v>
      </c>
      <c r="N58" s="203"/>
      <c r="O58" s="203"/>
      <c r="P58"/>
      <c r="Q58"/>
      <c r="R58"/>
      <c r="S58"/>
      <c r="T58" s="204">
        <v>42746.609131944446</v>
      </c>
      <c r="U58"/>
      <c r="V58">
        <v>0.75</v>
      </c>
      <c r="W58">
        <v>10</v>
      </c>
      <c r="X58" s="200" t="str">
        <f t="shared" si="0"/>
        <v>Alachua Family CGE CQ1-16</v>
      </c>
    </row>
    <row r="59" spans="1:24" ht="15" customHeight="1" x14ac:dyDescent="0.25">
      <c r="A59" t="s">
        <v>47</v>
      </c>
      <c r="B59" t="s">
        <v>46</v>
      </c>
      <c r="C59" t="s">
        <v>274</v>
      </c>
      <c r="D59" s="202">
        <v>129656.99</v>
      </c>
      <c r="E59" s="202">
        <v>126484.69</v>
      </c>
      <c r="F59" s="202">
        <v>125884.69</v>
      </c>
      <c r="G59" s="202">
        <v>125824.69</v>
      </c>
      <c r="H59" s="202"/>
      <c r="I59" s="202">
        <v>110253.99</v>
      </c>
      <c r="J59" s="202">
        <v>115567.69</v>
      </c>
      <c r="K59" s="202">
        <v>117402.69</v>
      </c>
      <c r="L59" s="202">
        <v>117785.69</v>
      </c>
      <c r="M59" s="202"/>
      <c r="N59" s="203"/>
      <c r="O59" s="203"/>
      <c r="P59"/>
      <c r="Q59"/>
      <c r="R59"/>
      <c r="S59"/>
      <c r="T59" s="204">
        <v>42746.609131944446</v>
      </c>
      <c r="U59"/>
      <c r="V59">
        <v>0.75</v>
      </c>
      <c r="W59">
        <v>10</v>
      </c>
      <c r="X59" s="200" t="str">
        <f t="shared" si="0"/>
        <v>Alachua Family CGE CQ1-17</v>
      </c>
    </row>
    <row r="60" spans="1:24" ht="15" customHeight="1" x14ac:dyDescent="0.25">
      <c r="A60" t="s">
        <v>47</v>
      </c>
      <c r="B60" t="s">
        <v>46</v>
      </c>
      <c r="C60" t="s">
        <v>271</v>
      </c>
      <c r="D60" s="202">
        <v>139893.76999999999</v>
      </c>
      <c r="E60" s="202">
        <v>138037.76999999999</v>
      </c>
      <c r="F60" s="202">
        <v>138037.76999999999</v>
      </c>
      <c r="G60" s="202">
        <v>136135.76999999999</v>
      </c>
      <c r="H60" s="202">
        <v>135715.76999999999</v>
      </c>
      <c r="I60" s="202">
        <v>116366.27</v>
      </c>
      <c r="J60" s="202">
        <v>121115.27</v>
      </c>
      <c r="K60" s="202">
        <v>122275.27</v>
      </c>
      <c r="L60" s="202">
        <v>123120.27</v>
      </c>
      <c r="M60" s="202">
        <v>125347.27</v>
      </c>
      <c r="N60" s="203"/>
      <c r="O60" s="203"/>
      <c r="P60"/>
      <c r="Q60"/>
      <c r="R60"/>
      <c r="S60"/>
      <c r="T60" s="204">
        <v>42746.609131944446</v>
      </c>
      <c r="U60"/>
      <c r="V60">
        <v>0.75</v>
      </c>
      <c r="W60">
        <v>10</v>
      </c>
      <c r="X60" s="200" t="str">
        <f t="shared" si="0"/>
        <v>Alachua Family CGE CQ2-16</v>
      </c>
    </row>
    <row r="61" spans="1:24" ht="15" customHeight="1" x14ac:dyDescent="0.25">
      <c r="A61" t="s">
        <v>47</v>
      </c>
      <c r="B61" t="s">
        <v>46</v>
      </c>
      <c r="C61" t="s">
        <v>275</v>
      </c>
      <c r="D61" s="202">
        <v>137441.56</v>
      </c>
      <c r="E61" s="202">
        <v>134799.56</v>
      </c>
      <c r="F61" s="202">
        <v>133431.56</v>
      </c>
      <c r="G61" s="202"/>
      <c r="H61" s="202"/>
      <c r="I61" s="202">
        <v>123054.06</v>
      </c>
      <c r="J61" s="202">
        <v>126769.56</v>
      </c>
      <c r="K61" s="202">
        <v>127152.56</v>
      </c>
      <c r="L61" s="202"/>
      <c r="M61" s="202"/>
      <c r="N61" s="203"/>
      <c r="O61" s="203"/>
      <c r="P61"/>
      <c r="Q61"/>
      <c r="R61"/>
      <c r="S61"/>
      <c r="T61" s="204">
        <v>42746.609131944446</v>
      </c>
      <c r="U61"/>
      <c r="V61">
        <v>0.75</v>
      </c>
      <c r="W61">
        <v>10</v>
      </c>
      <c r="X61" s="200" t="str">
        <f t="shared" si="0"/>
        <v>Alachua Family CGE CQ2-17</v>
      </c>
    </row>
    <row r="62" spans="1:24" ht="15" customHeight="1" x14ac:dyDescent="0.25">
      <c r="A62" t="s">
        <v>47</v>
      </c>
      <c r="B62" t="s">
        <v>46</v>
      </c>
      <c r="C62" t="s">
        <v>272</v>
      </c>
      <c r="D62" s="202">
        <v>145143.74</v>
      </c>
      <c r="E62" s="202">
        <v>141620.74</v>
      </c>
      <c r="F62" s="202">
        <v>138184.24</v>
      </c>
      <c r="G62" s="202">
        <v>137346.23999999999</v>
      </c>
      <c r="H62" s="202">
        <v>137216.24</v>
      </c>
      <c r="I62" s="202">
        <v>117097.74</v>
      </c>
      <c r="J62" s="202">
        <v>121413.77</v>
      </c>
      <c r="K62" s="202">
        <v>121908.77</v>
      </c>
      <c r="L62" s="202">
        <v>123898.77</v>
      </c>
      <c r="M62" s="202">
        <v>124179.9</v>
      </c>
      <c r="N62" s="203"/>
      <c r="O62" s="203"/>
      <c r="P62"/>
      <c r="Q62"/>
      <c r="R62"/>
      <c r="S62"/>
      <c r="T62" s="204">
        <v>42746.609131944446</v>
      </c>
      <c r="U62"/>
      <c r="V62">
        <v>0.75</v>
      </c>
      <c r="W62">
        <v>10</v>
      </c>
      <c r="X62" s="200" t="str">
        <f t="shared" si="0"/>
        <v>Alachua Family CGE CQ3-16</v>
      </c>
    </row>
    <row r="63" spans="1:24" ht="15" customHeight="1" x14ac:dyDescent="0.25">
      <c r="A63" t="s">
        <v>47</v>
      </c>
      <c r="B63" t="s">
        <v>46</v>
      </c>
      <c r="C63" t="s">
        <v>276</v>
      </c>
      <c r="D63" s="202">
        <v>149480.63</v>
      </c>
      <c r="E63" s="202">
        <v>147447.63</v>
      </c>
      <c r="F63" s="202"/>
      <c r="G63" s="202"/>
      <c r="H63" s="202"/>
      <c r="I63" s="202">
        <v>132606.13</v>
      </c>
      <c r="J63" s="202">
        <v>138956.63</v>
      </c>
      <c r="K63" s="202"/>
      <c r="L63" s="202"/>
      <c r="M63" s="202"/>
      <c r="N63" s="203"/>
      <c r="O63" s="203"/>
      <c r="P63"/>
      <c r="Q63"/>
      <c r="R63"/>
      <c r="S63"/>
      <c r="T63" s="204">
        <v>42746.609131944446</v>
      </c>
      <c r="U63"/>
      <c r="V63">
        <v>0.75</v>
      </c>
      <c r="W63">
        <v>10</v>
      </c>
      <c r="X63" s="200" t="str">
        <f t="shared" si="0"/>
        <v>Alachua Family CGE CQ3-17</v>
      </c>
    </row>
    <row r="64" spans="1:24" ht="15" customHeight="1" x14ac:dyDescent="0.25">
      <c r="A64" t="s">
        <v>47</v>
      </c>
      <c r="B64" t="s">
        <v>46</v>
      </c>
      <c r="C64" t="s">
        <v>273</v>
      </c>
      <c r="D64" s="202">
        <v>136460.9</v>
      </c>
      <c r="E64" s="202">
        <v>127978.9</v>
      </c>
      <c r="F64" s="202">
        <v>126187.4</v>
      </c>
      <c r="G64" s="202">
        <v>125299.4</v>
      </c>
      <c r="H64" s="202">
        <v>125299.4</v>
      </c>
      <c r="I64" s="202">
        <v>107372.4</v>
      </c>
      <c r="J64" s="202">
        <v>110327.4</v>
      </c>
      <c r="K64" s="202">
        <v>111973.4</v>
      </c>
      <c r="L64" s="202">
        <v>112513.4</v>
      </c>
      <c r="M64" s="202">
        <v>112573.4</v>
      </c>
      <c r="N64" s="203"/>
      <c r="O64" s="203"/>
      <c r="P64"/>
      <c r="Q64"/>
      <c r="R64"/>
      <c r="S64"/>
      <c r="T64" s="204">
        <v>42746.609131944446</v>
      </c>
      <c r="U64"/>
      <c r="V64">
        <v>0.75</v>
      </c>
      <c r="W64">
        <v>10</v>
      </c>
      <c r="X64" s="200" t="str">
        <f t="shared" si="0"/>
        <v>Alachua Family CGE CQ4-16</v>
      </c>
    </row>
    <row r="65" spans="1:24" ht="15" customHeight="1" x14ac:dyDescent="0.25">
      <c r="A65" t="s">
        <v>47</v>
      </c>
      <c r="B65" t="s">
        <v>46</v>
      </c>
      <c r="C65" t="s">
        <v>277</v>
      </c>
      <c r="D65" s="202">
        <v>140412.79999999999</v>
      </c>
      <c r="E65" s="202"/>
      <c r="F65" s="202"/>
      <c r="G65" s="202"/>
      <c r="H65" s="202"/>
      <c r="I65" s="202">
        <v>126421.8</v>
      </c>
      <c r="J65" s="202"/>
      <c r="K65" s="202"/>
      <c r="L65" s="202"/>
      <c r="M65" s="202"/>
      <c r="N65" s="203"/>
      <c r="O65" s="203"/>
      <c r="P65"/>
      <c r="Q65"/>
      <c r="R65"/>
      <c r="S65"/>
      <c r="T65" s="204">
        <v>42746.609131944446</v>
      </c>
      <c r="U65"/>
      <c r="V65">
        <v>0.75</v>
      </c>
      <c r="W65">
        <v>10</v>
      </c>
      <c r="X65" s="200" t="str">
        <f t="shared" si="0"/>
        <v>Alachua Family CGE CQ4-17</v>
      </c>
    </row>
    <row r="66" spans="1:24" ht="15" customHeight="1" x14ac:dyDescent="0.25">
      <c r="A66" t="s">
        <v>47</v>
      </c>
      <c r="B66" t="s">
        <v>40</v>
      </c>
      <c r="C66" t="s">
        <v>270</v>
      </c>
      <c r="D66" s="202">
        <v>7526.02</v>
      </c>
      <c r="E66" s="202">
        <v>7276.2</v>
      </c>
      <c r="F66" s="202">
        <v>7276.2</v>
      </c>
      <c r="G66" s="202">
        <v>7606.02</v>
      </c>
      <c r="H66" s="202">
        <v>7606.02</v>
      </c>
      <c r="I66" s="202">
        <v>626.02</v>
      </c>
      <c r="J66" s="202">
        <v>1156.02</v>
      </c>
      <c r="K66" s="202">
        <v>1656.02</v>
      </c>
      <c r="L66" s="202">
        <v>2106.02</v>
      </c>
      <c r="M66" s="202">
        <v>2879.02</v>
      </c>
      <c r="N66" s="203"/>
      <c r="O66" s="203"/>
      <c r="P66"/>
      <c r="Q66"/>
      <c r="R66"/>
      <c r="S66"/>
      <c r="T66" s="204">
        <v>42746.609131944446</v>
      </c>
      <c r="U66"/>
      <c r="V66">
        <v>0.09</v>
      </c>
      <c r="W66">
        <v>4</v>
      </c>
      <c r="X66" s="200" t="str">
        <f t="shared" ref="X66:X129" si="1">A66&amp;" "&amp;B66&amp;" "&amp;C66</f>
        <v>Alachua Juvenile Delinquency CGE CQ1-16</v>
      </c>
    </row>
    <row r="67" spans="1:24" ht="15" customHeight="1" x14ac:dyDescent="0.25">
      <c r="A67" t="s">
        <v>47</v>
      </c>
      <c r="B67" t="s">
        <v>40</v>
      </c>
      <c r="C67" t="s">
        <v>274</v>
      </c>
      <c r="D67" s="202">
        <v>9072</v>
      </c>
      <c r="E67" s="202">
        <v>9072</v>
      </c>
      <c r="F67" s="202">
        <v>9072</v>
      </c>
      <c r="G67" s="202">
        <v>9072</v>
      </c>
      <c r="H67" s="202"/>
      <c r="I67" s="202">
        <v>292</v>
      </c>
      <c r="J67" s="202">
        <v>542</v>
      </c>
      <c r="K67" s="202">
        <v>892</v>
      </c>
      <c r="L67" s="202">
        <v>942</v>
      </c>
      <c r="M67" s="202"/>
      <c r="N67" s="203"/>
      <c r="O67" s="203"/>
      <c r="P67"/>
      <c r="Q67"/>
      <c r="R67"/>
      <c r="S67"/>
      <c r="T67" s="204">
        <v>42746.609131944446</v>
      </c>
      <c r="U67"/>
      <c r="V67">
        <v>0.09</v>
      </c>
      <c r="W67">
        <v>4</v>
      </c>
      <c r="X67" s="200" t="str">
        <f t="shared" si="1"/>
        <v>Alachua Juvenile Delinquency CGE CQ1-17</v>
      </c>
    </row>
    <row r="68" spans="1:24" ht="15" customHeight="1" x14ac:dyDescent="0.25">
      <c r="A68" t="s">
        <v>47</v>
      </c>
      <c r="B68" t="s">
        <v>40</v>
      </c>
      <c r="C68" t="s">
        <v>271</v>
      </c>
      <c r="D68" s="202">
        <v>11458.61</v>
      </c>
      <c r="E68" s="202">
        <v>11458.61</v>
      </c>
      <c r="F68" s="202">
        <v>11586.61</v>
      </c>
      <c r="G68" s="202">
        <v>11586.61</v>
      </c>
      <c r="H68" s="202">
        <v>11586.61</v>
      </c>
      <c r="I68" s="202">
        <v>1037.6099999999999</v>
      </c>
      <c r="J68" s="202">
        <v>1906.61</v>
      </c>
      <c r="K68" s="202">
        <v>2536.61</v>
      </c>
      <c r="L68" s="202">
        <v>3636.61</v>
      </c>
      <c r="M68" s="202">
        <v>4186.6099999999997</v>
      </c>
      <c r="N68" s="203"/>
      <c r="O68" s="203"/>
      <c r="P68"/>
      <c r="Q68"/>
      <c r="R68"/>
      <c r="S68"/>
      <c r="T68" s="204">
        <v>42746.609131944446</v>
      </c>
      <c r="U68"/>
      <c r="V68">
        <v>0.09</v>
      </c>
      <c r="W68">
        <v>4</v>
      </c>
      <c r="X68" s="200" t="str">
        <f t="shared" si="1"/>
        <v>Alachua Juvenile Delinquency CGE CQ2-16</v>
      </c>
    </row>
    <row r="69" spans="1:24" ht="15" customHeight="1" x14ac:dyDescent="0.25">
      <c r="A69" t="s">
        <v>47</v>
      </c>
      <c r="B69" t="s">
        <v>40</v>
      </c>
      <c r="C69" t="s">
        <v>275</v>
      </c>
      <c r="D69" s="202">
        <v>32020.5</v>
      </c>
      <c r="E69" s="202">
        <v>32020.5</v>
      </c>
      <c r="F69" s="202">
        <v>32020.5</v>
      </c>
      <c r="G69" s="202"/>
      <c r="H69" s="202"/>
      <c r="I69" s="202">
        <v>630.5</v>
      </c>
      <c r="J69" s="202">
        <v>1002.5</v>
      </c>
      <c r="K69" s="202">
        <v>1152.5</v>
      </c>
      <c r="L69" s="202"/>
      <c r="M69" s="202"/>
      <c r="N69" s="203"/>
      <c r="O69" s="203"/>
      <c r="P69"/>
      <c r="Q69"/>
      <c r="R69"/>
      <c r="S69"/>
      <c r="T69" s="204">
        <v>42746.609131944446</v>
      </c>
      <c r="U69"/>
      <c r="V69">
        <v>0.09</v>
      </c>
      <c r="W69">
        <v>4</v>
      </c>
      <c r="X69" s="200" t="str">
        <f t="shared" si="1"/>
        <v>Alachua Juvenile Delinquency CGE CQ2-17</v>
      </c>
    </row>
    <row r="70" spans="1:24" ht="15" customHeight="1" x14ac:dyDescent="0.25">
      <c r="A70" t="s">
        <v>47</v>
      </c>
      <c r="B70" t="s">
        <v>40</v>
      </c>
      <c r="C70" t="s">
        <v>272</v>
      </c>
      <c r="D70" s="202">
        <v>6938.5</v>
      </c>
      <c r="E70" s="202">
        <v>6938.5</v>
      </c>
      <c r="F70" s="202">
        <v>6938.5</v>
      </c>
      <c r="G70" s="202">
        <v>6938.5</v>
      </c>
      <c r="H70" s="202">
        <v>6888.5</v>
      </c>
      <c r="I70" s="202">
        <v>838.5</v>
      </c>
      <c r="J70" s="202">
        <v>1445.5</v>
      </c>
      <c r="K70" s="202">
        <v>1938.5</v>
      </c>
      <c r="L70" s="202">
        <v>2638.5</v>
      </c>
      <c r="M70" s="202">
        <v>2688.5</v>
      </c>
      <c r="N70" s="203"/>
      <c r="O70" s="203"/>
      <c r="P70"/>
      <c r="Q70"/>
      <c r="R70"/>
      <c r="S70"/>
      <c r="T70" s="204">
        <v>42746.609131944446</v>
      </c>
      <c r="U70"/>
      <c r="V70">
        <v>0.09</v>
      </c>
      <c r="W70">
        <v>4</v>
      </c>
      <c r="X70" s="200" t="str">
        <f t="shared" si="1"/>
        <v>Alachua Juvenile Delinquency CGE CQ3-16</v>
      </c>
    </row>
    <row r="71" spans="1:24" ht="15" customHeight="1" x14ac:dyDescent="0.25">
      <c r="A71" t="s">
        <v>47</v>
      </c>
      <c r="B71" t="s">
        <v>40</v>
      </c>
      <c r="C71" t="s">
        <v>276</v>
      </c>
      <c r="D71" s="202">
        <v>37033</v>
      </c>
      <c r="E71" s="202">
        <v>36709.5</v>
      </c>
      <c r="F71" s="202"/>
      <c r="G71" s="202"/>
      <c r="H71" s="202"/>
      <c r="I71" s="202">
        <v>776</v>
      </c>
      <c r="J71" s="202">
        <v>772.5</v>
      </c>
      <c r="K71" s="202"/>
      <c r="L71" s="202"/>
      <c r="M71" s="202"/>
      <c r="N71" s="203"/>
      <c r="O71" s="203"/>
      <c r="P71"/>
      <c r="Q71"/>
      <c r="R71"/>
      <c r="S71"/>
      <c r="T71" s="204">
        <v>42746.609131944446</v>
      </c>
      <c r="U71"/>
      <c r="V71">
        <v>0.09</v>
      </c>
      <c r="W71">
        <v>4</v>
      </c>
      <c r="X71" s="200" t="str">
        <f t="shared" si="1"/>
        <v>Alachua Juvenile Delinquency CGE CQ3-17</v>
      </c>
    </row>
    <row r="72" spans="1:24" ht="15" customHeight="1" x14ac:dyDescent="0.25">
      <c r="A72" t="s">
        <v>47</v>
      </c>
      <c r="B72" t="s">
        <v>40</v>
      </c>
      <c r="C72" t="s">
        <v>273</v>
      </c>
      <c r="D72" s="202">
        <v>6059.5</v>
      </c>
      <c r="E72" s="202">
        <v>6059.5</v>
      </c>
      <c r="F72" s="202">
        <v>6059.5</v>
      </c>
      <c r="G72" s="202">
        <v>6059.5</v>
      </c>
      <c r="H72" s="202">
        <v>6059.5</v>
      </c>
      <c r="I72" s="202">
        <v>302.5</v>
      </c>
      <c r="J72" s="202">
        <v>702.5</v>
      </c>
      <c r="K72" s="202">
        <v>1202.5</v>
      </c>
      <c r="L72" s="202">
        <v>1852.5</v>
      </c>
      <c r="M72" s="202">
        <v>2052.5</v>
      </c>
      <c r="N72" s="203"/>
      <c r="O72" s="203"/>
      <c r="P72"/>
      <c r="Q72"/>
      <c r="R72"/>
      <c r="S72"/>
      <c r="T72" s="204">
        <v>42746.609131944446</v>
      </c>
      <c r="U72"/>
      <c r="V72">
        <v>0.09</v>
      </c>
      <c r="W72">
        <v>4</v>
      </c>
      <c r="X72" s="200" t="str">
        <f t="shared" si="1"/>
        <v>Alachua Juvenile Delinquency CGE CQ4-16</v>
      </c>
    </row>
    <row r="73" spans="1:24" ht="15" customHeight="1" x14ac:dyDescent="0.25">
      <c r="A73" t="s">
        <v>47</v>
      </c>
      <c r="B73" t="s">
        <v>40</v>
      </c>
      <c r="C73" t="s">
        <v>277</v>
      </c>
      <c r="D73" s="202">
        <v>30648.91</v>
      </c>
      <c r="E73" s="202"/>
      <c r="F73" s="202"/>
      <c r="G73" s="202"/>
      <c r="H73" s="202"/>
      <c r="I73" s="202">
        <v>693.91</v>
      </c>
      <c r="J73" s="202"/>
      <c r="K73" s="202"/>
      <c r="L73" s="202"/>
      <c r="M73" s="202"/>
      <c r="N73" s="203"/>
      <c r="O73" s="203"/>
      <c r="P73"/>
      <c r="Q73"/>
      <c r="R73"/>
      <c r="S73"/>
      <c r="T73" s="204">
        <v>42746.609131944446</v>
      </c>
      <c r="U73"/>
      <c r="V73">
        <v>0.09</v>
      </c>
      <c r="W73">
        <v>4</v>
      </c>
      <c r="X73" s="200" t="str">
        <f t="shared" si="1"/>
        <v>Alachua Juvenile Delinquency CGE CQ4-17</v>
      </c>
    </row>
    <row r="74" spans="1:24" ht="15" customHeight="1" x14ac:dyDescent="0.25">
      <c r="A74" t="s">
        <v>47</v>
      </c>
      <c r="B74" t="s">
        <v>45</v>
      </c>
      <c r="C74" t="s">
        <v>270</v>
      </c>
      <c r="D74" s="202">
        <v>52944.98</v>
      </c>
      <c r="E74" s="202">
        <v>52944.98</v>
      </c>
      <c r="F74" s="202">
        <v>52709.98</v>
      </c>
      <c r="G74" s="202">
        <v>52709.98</v>
      </c>
      <c r="H74" s="202">
        <v>52709.98</v>
      </c>
      <c r="I74" s="202">
        <v>52702.48</v>
      </c>
      <c r="J74" s="202">
        <v>52702.48</v>
      </c>
      <c r="K74" s="202">
        <v>52702.48</v>
      </c>
      <c r="L74" s="202">
        <v>52702.48</v>
      </c>
      <c r="M74" s="202">
        <v>52702.48</v>
      </c>
      <c r="N74" s="203"/>
      <c r="O74" s="203"/>
      <c r="P74"/>
      <c r="Q74"/>
      <c r="R74"/>
      <c r="S74"/>
      <c r="T74" s="204">
        <v>42746.609131944446</v>
      </c>
      <c r="U74"/>
      <c r="V74">
        <v>0.9</v>
      </c>
      <c r="W74">
        <v>9</v>
      </c>
      <c r="X74" s="200" t="str">
        <f t="shared" si="1"/>
        <v>Alachua Probate CGE CQ1-16</v>
      </c>
    </row>
    <row r="75" spans="1:24" ht="15" customHeight="1" x14ac:dyDescent="0.25">
      <c r="A75" t="s">
        <v>47</v>
      </c>
      <c r="B75" t="s">
        <v>45</v>
      </c>
      <c r="C75" t="s">
        <v>274</v>
      </c>
      <c r="D75" s="202">
        <v>53487.97</v>
      </c>
      <c r="E75" s="202">
        <v>53152.97</v>
      </c>
      <c r="F75" s="202">
        <v>53152.97</v>
      </c>
      <c r="G75" s="202">
        <v>53152.5</v>
      </c>
      <c r="H75" s="202"/>
      <c r="I75" s="202">
        <v>52999.47</v>
      </c>
      <c r="J75" s="202">
        <v>52999.47</v>
      </c>
      <c r="K75" s="202">
        <v>53149.47</v>
      </c>
      <c r="L75" s="202">
        <v>53149.47</v>
      </c>
      <c r="M75" s="202"/>
      <c r="N75" s="203"/>
      <c r="O75" s="203"/>
      <c r="P75"/>
      <c r="Q75"/>
      <c r="R75"/>
      <c r="S75"/>
      <c r="T75" s="204">
        <v>42746.609131944446</v>
      </c>
      <c r="U75"/>
      <c r="V75">
        <v>0.9</v>
      </c>
      <c r="W75">
        <v>9</v>
      </c>
      <c r="X75" s="200" t="str">
        <f t="shared" si="1"/>
        <v>Alachua Probate CGE CQ1-17</v>
      </c>
    </row>
    <row r="76" spans="1:24" ht="15" customHeight="1" x14ac:dyDescent="0.25">
      <c r="A76" t="s">
        <v>47</v>
      </c>
      <c r="B76" t="s">
        <v>45</v>
      </c>
      <c r="C76" t="s">
        <v>271</v>
      </c>
      <c r="D76" s="202">
        <v>52613.75</v>
      </c>
      <c r="E76" s="202">
        <v>51868.75</v>
      </c>
      <c r="F76" s="202">
        <v>51875.75</v>
      </c>
      <c r="G76" s="202">
        <v>51875.75</v>
      </c>
      <c r="H76" s="202">
        <v>51875.75</v>
      </c>
      <c r="I76" s="202">
        <v>50363.75</v>
      </c>
      <c r="J76" s="202">
        <v>51141.75</v>
      </c>
      <c r="K76" s="202">
        <v>51141.75</v>
      </c>
      <c r="L76" s="202">
        <v>51141.75</v>
      </c>
      <c r="M76" s="202">
        <v>51141.75</v>
      </c>
      <c r="N76" s="203"/>
      <c r="O76" s="203"/>
      <c r="P76"/>
      <c r="Q76"/>
      <c r="R76"/>
      <c r="S76"/>
      <c r="T76" s="204">
        <v>42746.609131944446</v>
      </c>
      <c r="U76"/>
      <c r="V76">
        <v>0.9</v>
      </c>
      <c r="W76">
        <v>9</v>
      </c>
      <c r="X76" s="200" t="str">
        <f t="shared" si="1"/>
        <v>Alachua Probate CGE CQ2-16</v>
      </c>
    </row>
    <row r="77" spans="1:24" ht="15" customHeight="1" x14ac:dyDescent="0.25">
      <c r="A77" t="s">
        <v>47</v>
      </c>
      <c r="B77" t="s">
        <v>45</v>
      </c>
      <c r="C77" t="s">
        <v>275</v>
      </c>
      <c r="D77" s="202">
        <v>50435.07</v>
      </c>
      <c r="E77" s="202">
        <v>50035.07</v>
      </c>
      <c r="F77" s="202">
        <v>49635.07</v>
      </c>
      <c r="G77" s="202"/>
      <c r="H77" s="202"/>
      <c r="I77" s="202">
        <v>47016.57</v>
      </c>
      <c r="J77" s="202">
        <v>48490.07</v>
      </c>
      <c r="K77" s="202">
        <v>49004.07</v>
      </c>
      <c r="L77" s="202"/>
      <c r="M77" s="202"/>
      <c r="N77" s="203"/>
      <c r="O77" s="203"/>
      <c r="P77"/>
      <c r="Q77"/>
      <c r="R77"/>
      <c r="S77"/>
      <c r="T77" s="204">
        <v>42746.609131944446</v>
      </c>
      <c r="U77"/>
      <c r="V77">
        <v>0.9</v>
      </c>
      <c r="W77">
        <v>9</v>
      </c>
      <c r="X77" s="200" t="str">
        <f t="shared" si="1"/>
        <v>Alachua Probate CGE CQ2-17</v>
      </c>
    </row>
    <row r="78" spans="1:24" ht="15" customHeight="1" x14ac:dyDescent="0.25">
      <c r="A78" t="s">
        <v>47</v>
      </c>
      <c r="B78" t="s">
        <v>45</v>
      </c>
      <c r="C78" t="s">
        <v>272</v>
      </c>
      <c r="D78" s="202">
        <v>57622</v>
      </c>
      <c r="E78" s="202">
        <v>57622</v>
      </c>
      <c r="F78" s="202">
        <v>57622</v>
      </c>
      <c r="G78" s="202">
        <v>57277</v>
      </c>
      <c r="H78" s="202">
        <v>57277</v>
      </c>
      <c r="I78" s="202">
        <v>56927</v>
      </c>
      <c r="J78" s="202">
        <v>56927</v>
      </c>
      <c r="K78" s="202">
        <v>56927</v>
      </c>
      <c r="L78" s="202">
        <v>56927</v>
      </c>
      <c r="M78" s="202">
        <v>57277</v>
      </c>
      <c r="N78" s="203"/>
      <c r="O78" s="203"/>
      <c r="P78"/>
      <c r="Q78"/>
      <c r="R78"/>
      <c r="S78"/>
      <c r="T78" s="204">
        <v>42746.609131944446</v>
      </c>
      <c r="U78"/>
      <c r="V78">
        <v>0.9</v>
      </c>
      <c r="W78">
        <v>9</v>
      </c>
      <c r="X78" s="200" t="str">
        <f t="shared" si="1"/>
        <v>Alachua Probate CGE CQ3-16</v>
      </c>
    </row>
    <row r="79" spans="1:24" ht="15" customHeight="1" x14ac:dyDescent="0.25">
      <c r="A79" t="s">
        <v>47</v>
      </c>
      <c r="B79" t="s">
        <v>45</v>
      </c>
      <c r="C79" t="s">
        <v>276</v>
      </c>
      <c r="D79" s="202">
        <v>49685.49</v>
      </c>
      <c r="E79" s="202">
        <v>48800.49</v>
      </c>
      <c r="F79" s="202"/>
      <c r="G79" s="202"/>
      <c r="H79" s="202"/>
      <c r="I79" s="202">
        <v>47681.49</v>
      </c>
      <c r="J79" s="202">
        <v>48142.49</v>
      </c>
      <c r="K79" s="202"/>
      <c r="L79" s="202"/>
      <c r="M79" s="202"/>
      <c r="N79" s="203"/>
      <c r="O79" s="203"/>
      <c r="P79"/>
      <c r="Q79"/>
      <c r="R79"/>
      <c r="S79"/>
      <c r="T79" s="204">
        <v>42746.609131944446</v>
      </c>
      <c r="U79"/>
      <c r="V79">
        <v>0.9</v>
      </c>
      <c r="W79">
        <v>9</v>
      </c>
      <c r="X79" s="200" t="str">
        <f t="shared" si="1"/>
        <v>Alachua Probate CGE CQ3-17</v>
      </c>
    </row>
    <row r="80" spans="1:24" ht="15" customHeight="1" x14ac:dyDescent="0.25">
      <c r="A80" t="s">
        <v>47</v>
      </c>
      <c r="B80" t="s">
        <v>45</v>
      </c>
      <c r="C80" t="s">
        <v>273</v>
      </c>
      <c r="D80" s="202">
        <v>65023.13</v>
      </c>
      <c r="E80" s="202">
        <v>65023.13</v>
      </c>
      <c r="F80" s="202">
        <v>65023.13</v>
      </c>
      <c r="G80" s="202">
        <v>65023.13</v>
      </c>
      <c r="H80" s="202">
        <v>65023.13</v>
      </c>
      <c r="I80" s="202">
        <v>63958.13</v>
      </c>
      <c r="J80" s="202">
        <v>64358.13</v>
      </c>
      <c r="K80" s="202">
        <v>64358.13</v>
      </c>
      <c r="L80" s="202">
        <v>64443.13</v>
      </c>
      <c r="M80" s="202">
        <v>64443.13</v>
      </c>
      <c r="N80" s="203"/>
      <c r="O80" s="203"/>
      <c r="P80"/>
      <c r="Q80"/>
      <c r="R80"/>
      <c r="S80"/>
      <c r="T80" s="204">
        <v>42746.609131944446</v>
      </c>
      <c r="U80"/>
      <c r="V80">
        <v>0.9</v>
      </c>
      <c r="W80">
        <v>9</v>
      </c>
      <c r="X80" s="200" t="str">
        <f t="shared" si="1"/>
        <v>Alachua Probate CGE CQ4-16</v>
      </c>
    </row>
    <row r="81" spans="1:24" ht="15" customHeight="1" x14ac:dyDescent="0.25">
      <c r="A81" t="s">
        <v>47</v>
      </c>
      <c r="B81" t="s">
        <v>45</v>
      </c>
      <c r="C81" t="s">
        <v>277</v>
      </c>
      <c r="D81" s="202">
        <v>50081.919999999998</v>
      </c>
      <c r="E81" s="202"/>
      <c r="F81" s="202"/>
      <c r="G81" s="202"/>
      <c r="H81" s="202"/>
      <c r="I81" s="202">
        <v>49642.92</v>
      </c>
      <c r="J81" s="202"/>
      <c r="K81" s="202"/>
      <c r="L81" s="202"/>
      <c r="M81" s="202"/>
      <c r="N81" s="203"/>
      <c r="O81" s="203"/>
      <c r="P81"/>
      <c r="Q81"/>
      <c r="R81"/>
      <c r="S81"/>
      <c r="T81" s="204">
        <v>42746.609131944446</v>
      </c>
      <c r="U81"/>
      <c r="V81">
        <v>0.9</v>
      </c>
      <c r="W81">
        <v>9</v>
      </c>
      <c r="X81" s="200" t="str">
        <f t="shared" si="1"/>
        <v>Alachua Probate CGE CQ4-17</v>
      </c>
    </row>
    <row r="82" spans="1:24" ht="15" customHeight="1" x14ac:dyDescent="0.25">
      <c r="A82" t="s">
        <v>49</v>
      </c>
      <c r="B82" t="s">
        <v>280</v>
      </c>
      <c r="C82" t="s">
        <v>270</v>
      </c>
      <c r="D82" s="202">
        <v>52520</v>
      </c>
      <c r="E82" s="202">
        <v>52520</v>
      </c>
      <c r="F82" s="202">
        <v>52520</v>
      </c>
      <c r="G82" s="202">
        <v>52520</v>
      </c>
      <c r="H82" s="202">
        <v>52520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3"/>
      <c r="O82" s="203"/>
      <c r="P82"/>
      <c r="Q82"/>
      <c r="R82"/>
      <c r="S82"/>
      <c r="T82" s="204">
        <v>42746.609131944446</v>
      </c>
      <c r="U82"/>
      <c r="V82">
        <v>0.09</v>
      </c>
      <c r="W82">
        <v>2</v>
      </c>
      <c r="X82" s="200" t="str">
        <f t="shared" si="1"/>
        <v>Baker Circ Crim Drug Trfc Cases CGE CQ1-16</v>
      </c>
    </row>
    <row r="83" spans="1:24" ht="15" customHeight="1" x14ac:dyDescent="0.25">
      <c r="A83" t="s">
        <v>49</v>
      </c>
      <c r="B83" t="s">
        <v>280</v>
      </c>
      <c r="C83" t="s">
        <v>274</v>
      </c>
      <c r="D83" s="202">
        <v>0</v>
      </c>
      <c r="E83" s="202">
        <v>0</v>
      </c>
      <c r="F83" s="202">
        <v>0</v>
      </c>
      <c r="G83" s="202">
        <v>0</v>
      </c>
      <c r="H83" s="202"/>
      <c r="I83" s="202">
        <v>0</v>
      </c>
      <c r="J83" s="202">
        <v>0</v>
      </c>
      <c r="K83" s="202">
        <v>0</v>
      </c>
      <c r="L83" s="202">
        <v>0</v>
      </c>
      <c r="M83" s="202"/>
      <c r="N83" s="203"/>
      <c r="O83" s="203"/>
      <c r="P83"/>
      <c r="Q83"/>
      <c r="R83"/>
      <c r="S83"/>
      <c r="T83" s="204">
        <v>42746.609131944446</v>
      </c>
      <c r="U83"/>
      <c r="V83">
        <v>0.09</v>
      </c>
      <c r="W83">
        <v>2</v>
      </c>
      <c r="X83" s="200" t="str">
        <f t="shared" si="1"/>
        <v>Baker Circ Crim Drug Trfc Cases CGE CQ1-17</v>
      </c>
    </row>
    <row r="84" spans="1:24" ht="15" customHeight="1" x14ac:dyDescent="0.25">
      <c r="A84" t="s">
        <v>49</v>
      </c>
      <c r="B84" t="s">
        <v>280</v>
      </c>
      <c r="C84" t="s">
        <v>271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3"/>
      <c r="O84" s="203"/>
      <c r="P84"/>
      <c r="Q84"/>
      <c r="R84"/>
      <c r="S84"/>
      <c r="T84" s="204">
        <v>42746.609131944446</v>
      </c>
      <c r="U84"/>
      <c r="V84">
        <v>0.09</v>
      </c>
      <c r="W84">
        <v>2</v>
      </c>
      <c r="X84" s="200" t="str">
        <f t="shared" si="1"/>
        <v>Baker Circ Crim Drug Trfc Cases CGE CQ2-16</v>
      </c>
    </row>
    <row r="85" spans="1:24" ht="15" customHeight="1" x14ac:dyDescent="0.25">
      <c r="A85" t="s">
        <v>49</v>
      </c>
      <c r="B85" t="s">
        <v>280</v>
      </c>
      <c r="C85" t="s">
        <v>275</v>
      </c>
      <c r="D85" s="202">
        <v>0</v>
      </c>
      <c r="E85" s="202">
        <v>0</v>
      </c>
      <c r="F85" s="202">
        <v>0</v>
      </c>
      <c r="G85" s="202"/>
      <c r="H85" s="202"/>
      <c r="I85" s="202">
        <v>0</v>
      </c>
      <c r="J85" s="202">
        <v>0</v>
      </c>
      <c r="K85" s="202">
        <v>0</v>
      </c>
      <c r="L85" s="202"/>
      <c r="M85" s="202"/>
      <c r="N85" s="203"/>
      <c r="O85" s="203"/>
      <c r="P85"/>
      <c r="Q85"/>
      <c r="R85"/>
      <c r="S85"/>
      <c r="T85" s="204">
        <v>42746.609131944446</v>
      </c>
      <c r="U85"/>
      <c r="V85">
        <v>0.09</v>
      </c>
      <c r="W85">
        <v>2</v>
      </c>
      <c r="X85" s="200" t="str">
        <f t="shared" si="1"/>
        <v>Baker Circ Crim Drug Trfc Cases CGE CQ2-17</v>
      </c>
    </row>
    <row r="86" spans="1:24" ht="15" customHeight="1" x14ac:dyDescent="0.25">
      <c r="A86" t="s">
        <v>49</v>
      </c>
      <c r="B86" t="s">
        <v>280</v>
      </c>
      <c r="C86" t="s">
        <v>272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3"/>
      <c r="O86" s="203"/>
      <c r="P86"/>
      <c r="Q86"/>
      <c r="R86"/>
      <c r="S86"/>
      <c r="T86" s="204">
        <v>42746.609131944446</v>
      </c>
      <c r="U86"/>
      <c r="V86">
        <v>0.09</v>
      </c>
      <c r="W86">
        <v>2</v>
      </c>
      <c r="X86" s="200" t="str">
        <f t="shared" si="1"/>
        <v>Baker Circ Crim Drug Trfc Cases CGE CQ3-16</v>
      </c>
    </row>
    <row r="87" spans="1:24" ht="15" customHeight="1" x14ac:dyDescent="0.25">
      <c r="A87" t="s">
        <v>49</v>
      </c>
      <c r="B87" t="s">
        <v>280</v>
      </c>
      <c r="C87" t="s">
        <v>276</v>
      </c>
      <c r="D87" s="202">
        <v>107850</v>
      </c>
      <c r="E87" s="202">
        <v>107850</v>
      </c>
      <c r="F87" s="202"/>
      <c r="G87" s="202"/>
      <c r="H87" s="202"/>
      <c r="I87" s="202">
        <v>0</v>
      </c>
      <c r="J87" s="202">
        <v>0</v>
      </c>
      <c r="K87" s="202"/>
      <c r="L87" s="202"/>
      <c r="M87" s="202"/>
      <c r="N87" s="203"/>
      <c r="O87" s="203"/>
      <c r="P87"/>
      <c r="Q87"/>
      <c r="R87"/>
      <c r="S87"/>
      <c r="T87" s="204">
        <v>42746.609131944446</v>
      </c>
      <c r="U87"/>
      <c r="V87">
        <v>0.09</v>
      </c>
      <c r="W87">
        <v>2</v>
      </c>
      <c r="X87" s="200" t="str">
        <f t="shared" si="1"/>
        <v>Baker Circ Crim Drug Trfc Cases CGE CQ3-17</v>
      </c>
    </row>
    <row r="88" spans="1:24" ht="15" customHeight="1" x14ac:dyDescent="0.25">
      <c r="A88" t="s">
        <v>49</v>
      </c>
      <c r="B88" t="s">
        <v>280</v>
      </c>
      <c r="C88" t="s">
        <v>273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3"/>
      <c r="O88" s="203"/>
      <c r="P88"/>
      <c r="Q88"/>
      <c r="R88"/>
      <c r="S88"/>
      <c r="T88" s="204">
        <v>42746.609131944446</v>
      </c>
      <c r="U88"/>
      <c r="V88">
        <v>0.09</v>
      </c>
      <c r="W88">
        <v>2</v>
      </c>
      <c r="X88" s="200" t="str">
        <f t="shared" si="1"/>
        <v>Baker Circ Crim Drug Trfc Cases CGE CQ4-16</v>
      </c>
    </row>
    <row r="89" spans="1:24" ht="15" customHeight="1" x14ac:dyDescent="0.25">
      <c r="A89" t="s">
        <v>49</v>
      </c>
      <c r="B89" t="s">
        <v>280</v>
      </c>
      <c r="C89" t="s">
        <v>277</v>
      </c>
      <c r="D89" s="202">
        <v>0</v>
      </c>
      <c r="E89" s="202"/>
      <c r="F89" s="202"/>
      <c r="G89" s="202"/>
      <c r="H89" s="202"/>
      <c r="I89" s="202">
        <v>0</v>
      </c>
      <c r="J89" s="202"/>
      <c r="K89" s="202"/>
      <c r="L89" s="202"/>
      <c r="M89" s="202"/>
      <c r="N89" s="203"/>
      <c r="O89" s="203"/>
      <c r="P89"/>
      <c r="Q89"/>
      <c r="R89"/>
      <c r="S89"/>
      <c r="T89" s="204">
        <v>42746.609131944446</v>
      </c>
      <c r="U89"/>
      <c r="V89">
        <v>0.09</v>
      </c>
      <c r="W89">
        <v>2</v>
      </c>
      <c r="X89" s="200" t="str">
        <f t="shared" si="1"/>
        <v>Baker Circ Crim Drug Trfc Cases CGE CQ4-17</v>
      </c>
    </row>
    <row r="90" spans="1:24" ht="15" customHeight="1" x14ac:dyDescent="0.25">
      <c r="A90" t="s">
        <v>49</v>
      </c>
      <c r="B90" t="s">
        <v>42</v>
      </c>
      <c r="C90" t="s">
        <v>270</v>
      </c>
      <c r="D90" s="202">
        <v>33753</v>
      </c>
      <c r="E90" s="202">
        <v>33753</v>
      </c>
      <c r="F90" s="202">
        <v>33753</v>
      </c>
      <c r="G90" s="202">
        <v>33753</v>
      </c>
      <c r="H90" s="202">
        <v>33753</v>
      </c>
      <c r="I90" s="202">
        <v>32848</v>
      </c>
      <c r="J90" s="202">
        <v>33753</v>
      </c>
      <c r="K90" s="202">
        <v>33753</v>
      </c>
      <c r="L90" s="202">
        <v>32848</v>
      </c>
      <c r="M90" s="202">
        <v>33753</v>
      </c>
      <c r="N90" s="203"/>
      <c r="O90" s="203"/>
      <c r="P90"/>
      <c r="Q90"/>
      <c r="R90"/>
      <c r="S90"/>
      <c r="T90" s="204">
        <v>42746.609131944446</v>
      </c>
      <c r="U90"/>
      <c r="V90">
        <v>0.9</v>
      </c>
      <c r="W90">
        <v>6</v>
      </c>
      <c r="X90" s="200" t="str">
        <f t="shared" si="1"/>
        <v>Baker Circuit Civil CGE CQ1-16</v>
      </c>
    </row>
    <row r="91" spans="1:24" ht="15" customHeight="1" x14ac:dyDescent="0.25">
      <c r="A91" t="s">
        <v>49</v>
      </c>
      <c r="B91" t="s">
        <v>42</v>
      </c>
      <c r="C91" t="s">
        <v>274</v>
      </c>
      <c r="D91" s="202">
        <v>26069</v>
      </c>
      <c r="E91" s="202">
        <v>26069</v>
      </c>
      <c r="F91" s="202">
        <v>26069</v>
      </c>
      <c r="G91" s="202">
        <v>26069</v>
      </c>
      <c r="H91" s="202"/>
      <c r="I91" s="202">
        <v>26069</v>
      </c>
      <c r="J91" s="202">
        <v>26069</v>
      </c>
      <c r="K91" s="202">
        <v>26069</v>
      </c>
      <c r="L91" s="202">
        <v>26069</v>
      </c>
      <c r="M91" s="202"/>
      <c r="N91" s="203"/>
      <c r="O91" s="203"/>
      <c r="P91"/>
      <c r="Q91"/>
      <c r="R91"/>
      <c r="S91"/>
      <c r="T91" s="204">
        <v>42746.609131944446</v>
      </c>
      <c r="U91"/>
      <c r="V91">
        <v>0.9</v>
      </c>
      <c r="W91">
        <v>6</v>
      </c>
      <c r="X91" s="200" t="str">
        <f t="shared" si="1"/>
        <v>Baker Circuit Civil CGE CQ1-17</v>
      </c>
    </row>
    <row r="92" spans="1:24" ht="15" customHeight="1" x14ac:dyDescent="0.25">
      <c r="A92" t="s">
        <v>49</v>
      </c>
      <c r="B92" t="s">
        <v>42</v>
      </c>
      <c r="C92" t="s">
        <v>271</v>
      </c>
      <c r="D92" s="202">
        <v>25684.5</v>
      </c>
      <c r="E92" s="202">
        <v>25684.5</v>
      </c>
      <c r="F92" s="202">
        <v>25684.5</v>
      </c>
      <c r="G92" s="202">
        <v>25684.5</v>
      </c>
      <c r="H92" s="202">
        <v>25684.5</v>
      </c>
      <c r="I92" s="202">
        <v>25684.5</v>
      </c>
      <c r="J92" s="202">
        <v>25684.5</v>
      </c>
      <c r="K92" s="202">
        <v>25334.5</v>
      </c>
      <c r="L92" s="202">
        <v>25684.5</v>
      </c>
      <c r="M92" s="202">
        <v>25684.5</v>
      </c>
      <c r="N92" s="203"/>
      <c r="O92" s="203"/>
      <c r="P92"/>
      <c r="Q92"/>
      <c r="R92"/>
      <c r="S92"/>
      <c r="T92" s="204">
        <v>42746.609131944446</v>
      </c>
      <c r="U92"/>
      <c r="V92">
        <v>0.9</v>
      </c>
      <c r="W92">
        <v>6</v>
      </c>
      <c r="X92" s="200" t="str">
        <f t="shared" si="1"/>
        <v>Baker Circuit Civil CGE CQ2-16</v>
      </c>
    </row>
    <row r="93" spans="1:24" ht="15" customHeight="1" x14ac:dyDescent="0.25">
      <c r="A93" t="s">
        <v>49</v>
      </c>
      <c r="B93" t="s">
        <v>42</v>
      </c>
      <c r="C93" t="s">
        <v>275</v>
      </c>
      <c r="D93" s="202">
        <v>32792.269999999997</v>
      </c>
      <c r="E93" s="202">
        <v>32792.269999999997</v>
      </c>
      <c r="F93" s="202">
        <v>32792.269999999997</v>
      </c>
      <c r="G93" s="202"/>
      <c r="H93" s="202"/>
      <c r="I93" s="202">
        <v>32392.27</v>
      </c>
      <c r="J93" s="202">
        <v>32392.27</v>
      </c>
      <c r="K93" s="202">
        <v>32392.27</v>
      </c>
      <c r="L93" s="202"/>
      <c r="M93" s="202"/>
      <c r="N93" s="203"/>
      <c r="O93" s="203"/>
      <c r="P93"/>
      <c r="Q93"/>
      <c r="R93"/>
      <c r="S93"/>
      <c r="T93" s="204">
        <v>42746.609131944446</v>
      </c>
      <c r="U93"/>
      <c r="V93">
        <v>0.9</v>
      </c>
      <c r="W93">
        <v>6</v>
      </c>
      <c r="X93" s="200" t="str">
        <f t="shared" si="1"/>
        <v>Baker Circuit Civil CGE CQ2-17</v>
      </c>
    </row>
    <row r="94" spans="1:24" ht="15" customHeight="1" x14ac:dyDescent="0.25">
      <c r="A94" t="s">
        <v>49</v>
      </c>
      <c r="B94" t="s">
        <v>42</v>
      </c>
      <c r="C94" t="s">
        <v>272</v>
      </c>
      <c r="D94" s="202">
        <v>27963.75</v>
      </c>
      <c r="E94" s="202">
        <v>27963.75</v>
      </c>
      <c r="F94" s="202">
        <v>27963.75</v>
      </c>
      <c r="G94" s="202">
        <v>27963.75</v>
      </c>
      <c r="H94" s="202">
        <v>27963.75</v>
      </c>
      <c r="I94" s="202">
        <v>26253.75</v>
      </c>
      <c r="J94" s="202">
        <v>27163.75</v>
      </c>
      <c r="K94" s="202">
        <v>27163.75</v>
      </c>
      <c r="L94" s="202">
        <v>27163.75</v>
      </c>
      <c r="M94" s="202">
        <v>27163.75</v>
      </c>
      <c r="N94" s="203"/>
      <c r="O94" s="203"/>
      <c r="P94"/>
      <c r="Q94"/>
      <c r="R94"/>
      <c r="S94"/>
      <c r="T94" s="204">
        <v>42746.609131944446</v>
      </c>
      <c r="U94"/>
      <c r="V94">
        <v>0.9</v>
      </c>
      <c r="W94">
        <v>6</v>
      </c>
      <c r="X94" s="200" t="str">
        <f t="shared" si="1"/>
        <v>Baker Circuit Civil CGE CQ3-16</v>
      </c>
    </row>
    <row r="95" spans="1:24" ht="15" customHeight="1" x14ac:dyDescent="0.25">
      <c r="A95" t="s">
        <v>49</v>
      </c>
      <c r="B95" t="s">
        <v>42</v>
      </c>
      <c r="C95" t="s">
        <v>276</v>
      </c>
      <c r="D95" s="202">
        <v>29175.32</v>
      </c>
      <c r="E95" s="202">
        <v>29175.32</v>
      </c>
      <c r="F95" s="202"/>
      <c r="G95" s="202"/>
      <c r="H95" s="202"/>
      <c r="I95" s="202">
        <v>27521.39</v>
      </c>
      <c r="J95" s="202">
        <v>27530.39</v>
      </c>
      <c r="K95" s="202"/>
      <c r="L95" s="202"/>
      <c r="M95" s="202"/>
      <c r="N95" s="203"/>
      <c r="O95" s="203"/>
      <c r="P95"/>
      <c r="Q95"/>
      <c r="R95"/>
      <c r="S95"/>
      <c r="T95" s="204">
        <v>42746.609131944446</v>
      </c>
      <c r="U95"/>
      <c r="V95">
        <v>0.9</v>
      </c>
      <c r="W95">
        <v>6</v>
      </c>
      <c r="X95" s="200" t="str">
        <f t="shared" si="1"/>
        <v>Baker Circuit Civil CGE CQ3-17</v>
      </c>
    </row>
    <row r="96" spans="1:24" ht="15" customHeight="1" x14ac:dyDescent="0.25">
      <c r="A96" t="s">
        <v>49</v>
      </c>
      <c r="B96" t="s">
        <v>42</v>
      </c>
      <c r="C96" t="s">
        <v>273</v>
      </c>
      <c r="D96" s="202">
        <v>21626.5</v>
      </c>
      <c r="E96" s="202">
        <v>21626.5</v>
      </c>
      <c r="F96" s="202">
        <v>21626.5</v>
      </c>
      <c r="G96" s="202">
        <v>21626.5</v>
      </c>
      <c r="H96" s="202">
        <v>21626.5</v>
      </c>
      <c r="I96" s="202">
        <v>20426.5</v>
      </c>
      <c r="J96" s="202">
        <v>20426.5</v>
      </c>
      <c r="K96" s="202">
        <v>20426.5</v>
      </c>
      <c r="L96" s="202">
        <v>20426.5</v>
      </c>
      <c r="M96" s="202">
        <v>20426.5</v>
      </c>
      <c r="N96" s="203"/>
      <c r="O96" s="203"/>
      <c r="P96"/>
      <c r="Q96"/>
      <c r="R96"/>
      <c r="S96"/>
      <c r="T96" s="204">
        <v>42746.609131944446</v>
      </c>
      <c r="U96"/>
      <c r="V96">
        <v>0.9</v>
      </c>
      <c r="W96">
        <v>6</v>
      </c>
      <c r="X96" s="200" t="str">
        <f t="shared" si="1"/>
        <v>Baker Circuit Civil CGE CQ4-16</v>
      </c>
    </row>
    <row r="97" spans="1:24" ht="15" customHeight="1" x14ac:dyDescent="0.25">
      <c r="A97" t="s">
        <v>49</v>
      </c>
      <c r="B97" t="s">
        <v>42</v>
      </c>
      <c r="C97" t="s">
        <v>277</v>
      </c>
      <c r="D97" s="202">
        <v>27983.5</v>
      </c>
      <c r="E97" s="202"/>
      <c r="F97" s="202"/>
      <c r="G97" s="202"/>
      <c r="H97" s="202"/>
      <c r="I97" s="202">
        <v>27533.5</v>
      </c>
      <c r="J97" s="202"/>
      <c r="K97" s="202"/>
      <c r="L97" s="202"/>
      <c r="M97" s="202"/>
      <c r="N97" s="203"/>
      <c r="O97" s="203"/>
      <c r="P97"/>
      <c r="Q97"/>
      <c r="R97"/>
      <c r="S97"/>
      <c r="T97" s="204">
        <v>42746.609131944446</v>
      </c>
      <c r="U97"/>
      <c r="V97">
        <v>0.9</v>
      </c>
      <c r="W97">
        <v>6</v>
      </c>
      <c r="X97" s="200" t="str">
        <f t="shared" si="1"/>
        <v>Baker Circuit Civil CGE CQ4-17</v>
      </c>
    </row>
    <row r="98" spans="1:24" ht="15" customHeight="1" x14ac:dyDescent="0.25">
      <c r="A98" t="s">
        <v>49</v>
      </c>
      <c r="B98" t="s">
        <v>38</v>
      </c>
      <c r="C98" t="s">
        <v>270</v>
      </c>
      <c r="D98" s="202">
        <v>112392.47</v>
      </c>
      <c r="E98" s="202">
        <v>112692.47</v>
      </c>
      <c r="F98" s="202">
        <v>112692.47</v>
      </c>
      <c r="G98" s="202">
        <v>112722.47</v>
      </c>
      <c r="H98" s="202">
        <v>112435.32</v>
      </c>
      <c r="I98" s="202">
        <v>698.24</v>
      </c>
      <c r="J98" s="202">
        <v>3918.87</v>
      </c>
      <c r="K98" s="202">
        <v>6818.25</v>
      </c>
      <c r="L98" s="202">
        <v>7331.84</v>
      </c>
      <c r="M98" s="202">
        <v>8739.5499999999993</v>
      </c>
      <c r="N98" s="203"/>
      <c r="O98" s="203"/>
      <c r="P98"/>
      <c r="Q98"/>
      <c r="R98"/>
      <c r="S98"/>
      <c r="T98" s="204">
        <v>42746.609131944446</v>
      </c>
      <c r="U98"/>
      <c r="V98">
        <v>0.09</v>
      </c>
      <c r="W98">
        <v>1</v>
      </c>
      <c r="X98" s="200" t="str">
        <f t="shared" si="1"/>
        <v>Baker Circuit Criminal CGE CQ1-16</v>
      </c>
    </row>
    <row r="99" spans="1:24" ht="15" customHeight="1" x14ac:dyDescent="0.25">
      <c r="A99" t="s">
        <v>49</v>
      </c>
      <c r="B99" t="s">
        <v>38</v>
      </c>
      <c r="C99" t="s">
        <v>274</v>
      </c>
      <c r="D99" s="202">
        <v>54089.7</v>
      </c>
      <c r="E99" s="202">
        <v>54089.7</v>
      </c>
      <c r="F99" s="202">
        <v>54089.7</v>
      </c>
      <c r="G99" s="202">
        <v>53864.3</v>
      </c>
      <c r="H99" s="202"/>
      <c r="I99" s="202">
        <v>291.27999999999997</v>
      </c>
      <c r="J99" s="202">
        <v>2854.12</v>
      </c>
      <c r="K99" s="202">
        <v>5613.92</v>
      </c>
      <c r="L99" s="202">
        <v>6034.16</v>
      </c>
      <c r="M99" s="202"/>
      <c r="N99" s="203"/>
      <c r="O99" s="203"/>
      <c r="P99"/>
      <c r="Q99"/>
      <c r="R99"/>
      <c r="S99"/>
      <c r="T99" s="204">
        <v>42746.609131944446</v>
      </c>
      <c r="U99"/>
      <c r="V99">
        <v>0.09</v>
      </c>
      <c r="W99">
        <v>1</v>
      </c>
      <c r="X99" s="200" t="str">
        <f t="shared" si="1"/>
        <v>Baker Circuit Criminal CGE CQ1-17</v>
      </c>
    </row>
    <row r="100" spans="1:24" ht="15" customHeight="1" x14ac:dyDescent="0.25">
      <c r="A100" t="s">
        <v>49</v>
      </c>
      <c r="B100" t="s">
        <v>38</v>
      </c>
      <c r="C100" t="s">
        <v>271</v>
      </c>
      <c r="D100" s="202">
        <v>49319</v>
      </c>
      <c r="E100" s="202">
        <v>49319</v>
      </c>
      <c r="F100" s="202">
        <v>49319</v>
      </c>
      <c r="G100" s="202">
        <v>49319</v>
      </c>
      <c r="H100" s="202">
        <v>49319</v>
      </c>
      <c r="I100" s="202">
        <v>2102.75</v>
      </c>
      <c r="J100" s="202">
        <v>3568.09</v>
      </c>
      <c r="K100" s="202">
        <v>5270.36</v>
      </c>
      <c r="L100" s="202">
        <v>7221.64</v>
      </c>
      <c r="M100" s="202">
        <v>8796.9</v>
      </c>
      <c r="N100" s="203"/>
      <c r="O100" s="203"/>
      <c r="P100"/>
      <c r="Q100"/>
      <c r="R100"/>
      <c r="S100"/>
      <c r="T100" s="204">
        <v>42746.609131944446</v>
      </c>
      <c r="U100"/>
      <c r="V100">
        <v>0.09</v>
      </c>
      <c r="W100">
        <v>1</v>
      </c>
      <c r="X100" s="200" t="str">
        <f t="shared" si="1"/>
        <v>Baker Circuit Criminal CGE CQ2-16</v>
      </c>
    </row>
    <row r="101" spans="1:24" ht="15" customHeight="1" x14ac:dyDescent="0.25">
      <c r="A101" t="s">
        <v>49</v>
      </c>
      <c r="B101" t="s">
        <v>38</v>
      </c>
      <c r="C101" t="s">
        <v>275</v>
      </c>
      <c r="D101" s="202">
        <v>63595.88</v>
      </c>
      <c r="E101" s="202">
        <v>63595.88</v>
      </c>
      <c r="F101" s="202">
        <v>63595.88</v>
      </c>
      <c r="G101" s="202"/>
      <c r="H101" s="202"/>
      <c r="I101" s="202">
        <v>711.88</v>
      </c>
      <c r="J101" s="202">
        <v>2408.9899999999998</v>
      </c>
      <c r="K101" s="202">
        <v>4986.01</v>
      </c>
      <c r="L101" s="202"/>
      <c r="M101" s="202"/>
      <c r="N101" s="203"/>
      <c r="O101" s="203"/>
      <c r="P101"/>
      <c r="Q101"/>
      <c r="R101"/>
      <c r="S101"/>
      <c r="T101" s="204">
        <v>42746.609131944446</v>
      </c>
      <c r="U101"/>
      <c r="V101">
        <v>0.09</v>
      </c>
      <c r="W101">
        <v>1</v>
      </c>
      <c r="X101" s="200" t="str">
        <f t="shared" si="1"/>
        <v>Baker Circuit Criminal CGE CQ2-17</v>
      </c>
    </row>
    <row r="102" spans="1:24" ht="15" customHeight="1" x14ac:dyDescent="0.25">
      <c r="A102" t="s">
        <v>49</v>
      </c>
      <c r="B102" t="s">
        <v>38</v>
      </c>
      <c r="C102" t="s">
        <v>272</v>
      </c>
      <c r="D102" s="202">
        <v>76451</v>
      </c>
      <c r="E102" s="202">
        <v>76451</v>
      </c>
      <c r="F102" s="202">
        <v>76451</v>
      </c>
      <c r="G102" s="202">
        <v>76451</v>
      </c>
      <c r="H102" s="202">
        <v>76451</v>
      </c>
      <c r="I102" s="202">
        <v>544.41999999999996</v>
      </c>
      <c r="J102" s="202">
        <v>2756.96</v>
      </c>
      <c r="K102" s="202">
        <v>4504.8</v>
      </c>
      <c r="L102" s="202">
        <v>8171.26</v>
      </c>
      <c r="M102" s="202">
        <v>15755.19</v>
      </c>
      <c r="N102" s="203"/>
      <c r="O102" s="203"/>
      <c r="P102"/>
      <c r="Q102"/>
      <c r="R102"/>
      <c r="S102"/>
      <c r="T102" s="204">
        <v>42746.609131944446</v>
      </c>
      <c r="U102"/>
      <c r="V102">
        <v>0.09</v>
      </c>
      <c r="W102">
        <v>1</v>
      </c>
      <c r="X102" s="200" t="str">
        <f t="shared" si="1"/>
        <v>Baker Circuit Criminal CGE CQ3-16</v>
      </c>
    </row>
    <row r="103" spans="1:24" ht="15" customHeight="1" x14ac:dyDescent="0.25">
      <c r="A103" t="s">
        <v>49</v>
      </c>
      <c r="B103" t="s">
        <v>38</v>
      </c>
      <c r="C103" t="s">
        <v>276</v>
      </c>
      <c r="D103" s="202">
        <v>220008.65</v>
      </c>
      <c r="E103" s="202">
        <v>218823.65</v>
      </c>
      <c r="F103" s="202"/>
      <c r="G103" s="202"/>
      <c r="H103" s="202"/>
      <c r="I103" s="202">
        <v>1058.97</v>
      </c>
      <c r="J103" s="202">
        <v>3802.5</v>
      </c>
      <c r="K103" s="202"/>
      <c r="L103" s="202"/>
      <c r="M103" s="202"/>
      <c r="N103" s="203"/>
      <c r="O103" s="203"/>
      <c r="P103"/>
      <c r="Q103"/>
      <c r="R103"/>
      <c r="S103"/>
      <c r="T103" s="204">
        <v>42746.609131944446</v>
      </c>
      <c r="U103"/>
      <c r="V103">
        <v>0.09</v>
      </c>
      <c r="W103">
        <v>1</v>
      </c>
      <c r="X103" s="200" t="str">
        <f t="shared" si="1"/>
        <v>Baker Circuit Criminal CGE CQ3-17</v>
      </c>
    </row>
    <row r="104" spans="1:24" ht="15" customHeight="1" x14ac:dyDescent="0.25">
      <c r="A104" t="s">
        <v>49</v>
      </c>
      <c r="B104" t="s">
        <v>38</v>
      </c>
      <c r="C104" t="s">
        <v>273</v>
      </c>
      <c r="D104" s="202">
        <v>65654.06</v>
      </c>
      <c r="E104" s="202">
        <v>65654.06</v>
      </c>
      <c r="F104" s="202">
        <v>65654.06</v>
      </c>
      <c r="G104" s="202">
        <v>65654.06</v>
      </c>
      <c r="H104" s="202">
        <v>65110.9</v>
      </c>
      <c r="I104" s="202">
        <v>592.29</v>
      </c>
      <c r="J104" s="202">
        <v>1448.05</v>
      </c>
      <c r="K104" s="202">
        <v>1924.13</v>
      </c>
      <c r="L104" s="202">
        <v>6799.33</v>
      </c>
      <c r="M104" s="202">
        <v>8055.41</v>
      </c>
      <c r="N104" s="203"/>
      <c r="O104" s="203"/>
      <c r="P104"/>
      <c r="Q104"/>
      <c r="R104"/>
      <c r="S104"/>
      <c r="T104" s="204">
        <v>42746.609131944446</v>
      </c>
      <c r="U104"/>
      <c r="V104">
        <v>0.09</v>
      </c>
      <c r="W104">
        <v>1</v>
      </c>
      <c r="X104" s="200" t="str">
        <f t="shared" si="1"/>
        <v>Baker Circuit Criminal CGE CQ4-16</v>
      </c>
    </row>
    <row r="105" spans="1:24" ht="15" customHeight="1" x14ac:dyDescent="0.25">
      <c r="A105" t="s">
        <v>49</v>
      </c>
      <c r="B105" t="s">
        <v>38</v>
      </c>
      <c r="C105" t="s">
        <v>277</v>
      </c>
      <c r="D105" s="202">
        <v>66855</v>
      </c>
      <c r="E105" s="202"/>
      <c r="F105" s="202"/>
      <c r="G105" s="202"/>
      <c r="H105" s="202"/>
      <c r="I105" s="202">
        <v>788.66</v>
      </c>
      <c r="J105" s="202"/>
      <c r="K105" s="202"/>
      <c r="L105" s="202"/>
      <c r="M105" s="202"/>
      <c r="N105" s="203"/>
      <c r="O105" s="203"/>
      <c r="P105"/>
      <c r="Q105"/>
      <c r="R105"/>
      <c r="S105"/>
      <c r="T105" s="204">
        <v>42746.609131944446</v>
      </c>
      <c r="U105"/>
      <c r="V105">
        <v>0.09</v>
      </c>
      <c r="W105">
        <v>1</v>
      </c>
      <c r="X105" s="200" t="str">
        <f t="shared" si="1"/>
        <v>Baker Circuit Criminal CGE CQ4-17</v>
      </c>
    </row>
    <row r="106" spans="1:24" ht="15" customHeight="1" x14ac:dyDescent="0.25">
      <c r="A106" t="s">
        <v>49</v>
      </c>
      <c r="B106" t="s">
        <v>44</v>
      </c>
      <c r="C106" t="s">
        <v>270</v>
      </c>
      <c r="D106" s="202">
        <v>120216.3</v>
      </c>
      <c r="E106" s="202">
        <v>111456.2</v>
      </c>
      <c r="F106" s="202">
        <v>109479.2</v>
      </c>
      <c r="G106" s="202">
        <v>109227.2</v>
      </c>
      <c r="H106" s="202">
        <v>109227.2</v>
      </c>
      <c r="I106" s="202">
        <v>30677.3</v>
      </c>
      <c r="J106" s="202">
        <v>84938.7</v>
      </c>
      <c r="K106" s="202">
        <v>93035.7</v>
      </c>
      <c r="L106" s="202">
        <v>95147.7</v>
      </c>
      <c r="M106" s="202">
        <v>96126.7</v>
      </c>
      <c r="N106" s="203"/>
      <c r="O106" s="203"/>
      <c r="P106"/>
      <c r="Q106"/>
      <c r="R106"/>
      <c r="S106"/>
      <c r="T106" s="204">
        <v>42746.609131944446</v>
      </c>
      <c r="U106"/>
      <c r="V106">
        <v>0.9</v>
      </c>
      <c r="W106">
        <v>8</v>
      </c>
      <c r="X106" s="200" t="str">
        <f t="shared" si="1"/>
        <v>Baker Civil Traffic CGE CQ1-16</v>
      </c>
    </row>
    <row r="107" spans="1:24" ht="15" customHeight="1" x14ac:dyDescent="0.25">
      <c r="A107" t="s">
        <v>49</v>
      </c>
      <c r="B107" t="s">
        <v>44</v>
      </c>
      <c r="C107" t="s">
        <v>274</v>
      </c>
      <c r="D107" s="202">
        <v>136484</v>
      </c>
      <c r="E107" s="202">
        <v>126480</v>
      </c>
      <c r="F107" s="202">
        <v>124261</v>
      </c>
      <c r="G107" s="202">
        <v>124044</v>
      </c>
      <c r="H107" s="202"/>
      <c r="I107" s="202">
        <v>35313</v>
      </c>
      <c r="J107" s="202">
        <v>92694</v>
      </c>
      <c r="K107" s="202">
        <v>101537</v>
      </c>
      <c r="L107" s="202">
        <v>104530</v>
      </c>
      <c r="M107" s="202"/>
      <c r="N107" s="203"/>
      <c r="O107" s="203"/>
      <c r="P107"/>
      <c r="Q107"/>
      <c r="R107"/>
      <c r="S107"/>
      <c r="T107" s="204">
        <v>42746.609131944446</v>
      </c>
      <c r="U107"/>
      <c r="V107">
        <v>0.9</v>
      </c>
      <c r="W107">
        <v>8</v>
      </c>
      <c r="X107" s="200" t="str">
        <f t="shared" si="1"/>
        <v>Baker Civil Traffic CGE CQ1-17</v>
      </c>
    </row>
    <row r="108" spans="1:24" ht="15" customHeight="1" x14ac:dyDescent="0.25">
      <c r="A108" t="s">
        <v>49</v>
      </c>
      <c r="B108" t="s">
        <v>44</v>
      </c>
      <c r="C108" t="s">
        <v>271</v>
      </c>
      <c r="D108" s="202">
        <v>123277</v>
      </c>
      <c r="E108" s="202">
        <v>114472.25</v>
      </c>
      <c r="F108" s="202">
        <v>112829.25</v>
      </c>
      <c r="G108" s="202">
        <v>112678.25</v>
      </c>
      <c r="H108" s="202">
        <v>112996.25</v>
      </c>
      <c r="I108" s="202">
        <v>37049.5</v>
      </c>
      <c r="J108" s="202">
        <v>86265.75</v>
      </c>
      <c r="K108" s="202">
        <v>93834.85</v>
      </c>
      <c r="L108" s="202">
        <v>96377.75</v>
      </c>
      <c r="M108" s="202">
        <v>99801.75</v>
      </c>
      <c r="N108" s="203"/>
      <c r="O108" s="203"/>
      <c r="P108"/>
      <c r="Q108"/>
      <c r="R108"/>
      <c r="S108"/>
      <c r="T108" s="204">
        <v>42746.609131944446</v>
      </c>
      <c r="U108"/>
      <c r="V108">
        <v>0.9</v>
      </c>
      <c r="W108">
        <v>8</v>
      </c>
      <c r="X108" s="200" t="str">
        <f t="shared" si="1"/>
        <v>Baker Civil Traffic CGE CQ2-16</v>
      </c>
    </row>
    <row r="109" spans="1:24" ht="15" customHeight="1" x14ac:dyDescent="0.25">
      <c r="A109" t="s">
        <v>49</v>
      </c>
      <c r="B109" t="s">
        <v>44</v>
      </c>
      <c r="C109" t="s">
        <v>275</v>
      </c>
      <c r="D109" s="202">
        <v>165880.1</v>
      </c>
      <c r="E109" s="202">
        <v>154389.6</v>
      </c>
      <c r="F109" s="202">
        <v>151216.6</v>
      </c>
      <c r="G109" s="202"/>
      <c r="H109" s="202"/>
      <c r="I109" s="202">
        <v>42080.1</v>
      </c>
      <c r="J109" s="202">
        <v>113471.6</v>
      </c>
      <c r="K109" s="202">
        <v>123749.1</v>
      </c>
      <c r="L109" s="202"/>
      <c r="M109" s="202"/>
      <c r="N109" s="203"/>
      <c r="O109" s="203"/>
      <c r="P109"/>
      <c r="Q109"/>
      <c r="R109"/>
      <c r="S109"/>
      <c r="T109" s="204">
        <v>42746.609131944446</v>
      </c>
      <c r="U109"/>
      <c r="V109">
        <v>0.9</v>
      </c>
      <c r="W109">
        <v>8</v>
      </c>
      <c r="X109" s="200" t="str">
        <f t="shared" si="1"/>
        <v>Baker Civil Traffic CGE CQ2-17</v>
      </c>
    </row>
    <row r="110" spans="1:24" ht="15" customHeight="1" x14ac:dyDescent="0.25">
      <c r="A110" t="s">
        <v>49</v>
      </c>
      <c r="B110" t="s">
        <v>44</v>
      </c>
      <c r="C110" t="s">
        <v>272</v>
      </c>
      <c r="D110" s="202">
        <v>137966.20000000001</v>
      </c>
      <c r="E110" s="202">
        <v>126048.2</v>
      </c>
      <c r="F110" s="202">
        <v>124438.2</v>
      </c>
      <c r="G110" s="202">
        <v>124264.2</v>
      </c>
      <c r="H110" s="202">
        <v>124163.2</v>
      </c>
      <c r="I110" s="202">
        <v>40485.699999999997</v>
      </c>
      <c r="J110" s="202">
        <v>94349.2</v>
      </c>
      <c r="K110" s="202">
        <v>100475.2</v>
      </c>
      <c r="L110" s="202">
        <v>105510.2</v>
      </c>
      <c r="M110" s="202">
        <v>107257.2</v>
      </c>
      <c r="N110" s="203"/>
      <c r="O110" s="203"/>
      <c r="P110"/>
      <c r="Q110"/>
      <c r="R110"/>
      <c r="S110"/>
      <c r="T110" s="204">
        <v>42746.609131944446</v>
      </c>
      <c r="U110"/>
      <c r="V110">
        <v>0.9</v>
      </c>
      <c r="W110">
        <v>8</v>
      </c>
      <c r="X110" s="200" t="str">
        <f t="shared" si="1"/>
        <v>Baker Civil Traffic CGE CQ3-16</v>
      </c>
    </row>
    <row r="111" spans="1:24" ht="15" customHeight="1" x14ac:dyDescent="0.25">
      <c r="A111" t="s">
        <v>49</v>
      </c>
      <c r="B111" t="s">
        <v>44</v>
      </c>
      <c r="C111" t="s">
        <v>276</v>
      </c>
      <c r="D111" s="202">
        <v>131457.4</v>
      </c>
      <c r="E111" s="202">
        <v>119052.4</v>
      </c>
      <c r="F111" s="202"/>
      <c r="G111" s="202"/>
      <c r="H111" s="202"/>
      <c r="I111" s="202">
        <v>39937.9</v>
      </c>
      <c r="J111" s="202">
        <v>86578.9</v>
      </c>
      <c r="K111" s="202"/>
      <c r="L111" s="202"/>
      <c r="M111" s="202"/>
      <c r="N111" s="203"/>
      <c r="O111" s="203"/>
      <c r="P111"/>
      <c r="Q111"/>
      <c r="R111"/>
      <c r="S111"/>
      <c r="T111" s="204">
        <v>42746.609131944446</v>
      </c>
      <c r="U111"/>
      <c r="V111">
        <v>0.9</v>
      </c>
      <c r="W111">
        <v>8</v>
      </c>
      <c r="X111" s="200" t="str">
        <f t="shared" si="1"/>
        <v>Baker Civil Traffic CGE CQ3-17</v>
      </c>
    </row>
    <row r="112" spans="1:24" ht="15" customHeight="1" x14ac:dyDescent="0.25">
      <c r="A112" t="s">
        <v>49</v>
      </c>
      <c r="B112" t="s">
        <v>44</v>
      </c>
      <c r="C112" t="s">
        <v>273</v>
      </c>
      <c r="D112" s="202">
        <v>117718.5</v>
      </c>
      <c r="E112" s="202">
        <v>107593.5</v>
      </c>
      <c r="F112" s="202">
        <v>106369.5</v>
      </c>
      <c r="G112" s="202">
        <v>106359.5</v>
      </c>
      <c r="H112" s="202">
        <v>106359.5</v>
      </c>
      <c r="I112" s="202">
        <v>34354</v>
      </c>
      <c r="J112" s="202">
        <v>79506</v>
      </c>
      <c r="K112" s="202">
        <v>87980</v>
      </c>
      <c r="L112" s="202">
        <v>90840</v>
      </c>
      <c r="M112" s="202">
        <v>92671</v>
      </c>
      <c r="N112" s="203"/>
      <c r="O112" s="203"/>
      <c r="P112"/>
      <c r="Q112"/>
      <c r="R112"/>
      <c r="S112"/>
      <c r="T112" s="204">
        <v>42746.609131944446</v>
      </c>
      <c r="U112"/>
      <c r="V112">
        <v>0.9</v>
      </c>
      <c r="W112">
        <v>8</v>
      </c>
      <c r="X112" s="200" t="str">
        <f t="shared" si="1"/>
        <v>Baker Civil Traffic CGE CQ4-16</v>
      </c>
    </row>
    <row r="113" spans="1:24" ht="15" customHeight="1" x14ac:dyDescent="0.25">
      <c r="A113" t="s">
        <v>49</v>
      </c>
      <c r="B113" t="s">
        <v>44</v>
      </c>
      <c r="C113" t="s">
        <v>277</v>
      </c>
      <c r="D113" s="202">
        <v>109697.5</v>
      </c>
      <c r="E113" s="202"/>
      <c r="F113" s="202"/>
      <c r="G113" s="202"/>
      <c r="H113" s="202"/>
      <c r="I113" s="202">
        <v>30726</v>
      </c>
      <c r="J113" s="202"/>
      <c r="K113" s="202"/>
      <c r="L113" s="202"/>
      <c r="M113" s="202"/>
      <c r="N113" s="203"/>
      <c r="O113" s="203"/>
      <c r="P113"/>
      <c r="Q113"/>
      <c r="R113"/>
      <c r="S113"/>
      <c r="T113" s="204">
        <v>42746.609131944446</v>
      </c>
      <c r="U113"/>
      <c r="V113">
        <v>0.9</v>
      </c>
      <c r="W113">
        <v>8</v>
      </c>
      <c r="X113" s="200" t="str">
        <f t="shared" si="1"/>
        <v>Baker Civil Traffic CGE CQ4-17</v>
      </c>
    </row>
    <row r="114" spans="1:24" ht="15" customHeight="1" x14ac:dyDescent="0.25">
      <c r="A114" t="s">
        <v>49</v>
      </c>
      <c r="B114" t="s">
        <v>43</v>
      </c>
      <c r="C114" t="s">
        <v>270</v>
      </c>
      <c r="D114" s="202">
        <v>20650</v>
      </c>
      <c r="E114" s="202">
        <v>20650</v>
      </c>
      <c r="F114" s="202">
        <v>20650</v>
      </c>
      <c r="G114" s="202">
        <v>20650</v>
      </c>
      <c r="H114" s="202">
        <v>20650</v>
      </c>
      <c r="I114" s="202">
        <v>20475</v>
      </c>
      <c r="J114" s="202">
        <v>20650</v>
      </c>
      <c r="K114" s="202">
        <v>20650</v>
      </c>
      <c r="L114" s="202">
        <v>20475</v>
      </c>
      <c r="M114" s="202">
        <v>20650</v>
      </c>
      <c r="N114" s="203"/>
      <c r="O114" s="203"/>
      <c r="P114"/>
      <c r="Q114"/>
      <c r="R114"/>
      <c r="S114"/>
      <c r="T114" s="204">
        <v>42746.609131944446</v>
      </c>
      <c r="U114"/>
      <c r="V114">
        <v>0.9</v>
      </c>
      <c r="W114">
        <v>7</v>
      </c>
      <c r="X114" s="200" t="str">
        <f t="shared" si="1"/>
        <v>Baker County Civil CGE CQ1-16</v>
      </c>
    </row>
    <row r="115" spans="1:24" ht="15" customHeight="1" x14ac:dyDescent="0.25">
      <c r="A115" t="s">
        <v>49</v>
      </c>
      <c r="B115" t="s">
        <v>43</v>
      </c>
      <c r="C115" t="s">
        <v>274</v>
      </c>
      <c r="D115" s="202">
        <v>15369</v>
      </c>
      <c r="E115" s="202">
        <v>15369</v>
      </c>
      <c r="F115" s="202">
        <v>15369</v>
      </c>
      <c r="G115" s="202">
        <v>15369</v>
      </c>
      <c r="H115" s="202"/>
      <c r="I115" s="202">
        <v>15369</v>
      </c>
      <c r="J115" s="202">
        <v>15369</v>
      </c>
      <c r="K115" s="202">
        <v>15369</v>
      </c>
      <c r="L115" s="202">
        <v>15369</v>
      </c>
      <c r="M115" s="202"/>
      <c r="N115" s="203"/>
      <c r="O115" s="203"/>
      <c r="P115"/>
      <c r="Q115"/>
      <c r="R115"/>
      <c r="S115"/>
      <c r="T115" s="204">
        <v>42746.609131944446</v>
      </c>
      <c r="U115"/>
      <c r="V115">
        <v>0.9</v>
      </c>
      <c r="W115">
        <v>7</v>
      </c>
      <c r="X115" s="200" t="str">
        <f t="shared" si="1"/>
        <v>Baker County Civil CGE CQ1-17</v>
      </c>
    </row>
    <row r="116" spans="1:24" ht="15" customHeight="1" x14ac:dyDescent="0.25">
      <c r="A116" t="s">
        <v>49</v>
      </c>
      <c r="B116" t="s">
        <v>43</v>
      </c>
      <c r="C116" t="s">
        <v>271</v>
      </c>
      <c r="D116" s="202">
        <v>16640</v>
      </c>
      <c r="E116" s="202">
        <v>16640</v>
      </c>
      <c r="F116" s="202">
        <v>16640</v>
      </c>
      <c r="G116" s="202">
        <v>16640</v>
      </c>
      <c r="H116" s="202">
        <v>16640</v>
      </c>
      <c r="I116" s="202">
        <v>16640</v>
      </c>
      <c r="J116" s="202">
        <v>16340</v>
      </c>
      <c r="K116" s="202">
        <v>16340</v>
      </c>
      <c r="L116" s="202">
        <v>16340</v>
      </c>
      <c r="M116" s="202">
        <v>16340</v>
      </c>
      <c r="N116" s="203"/>
      <c r="O116" s="203"/>
      <c r="P116"/>
      <c r="Q116"/>
      <c r="R116"/>
      <c r="S116"/>
      <c r="T116" s="204">
        <v>42746.609131944446</v>
      </c>
      <c r="U116"/>
      <c r="V116">
        <v>0.9</v>
      </c>
      <c r="W116">
        <v>7</v>
      </c>
      <c r="X116" s="200" t="str">
        <f t="shared" si="1"/>
        <v>Baker County Civil CGE CQ2-16</v>
      </c>
    </row>
    <row r="117" spans="1:24" ht="15" customHeight="1" x14ac:dyDescent="0.25">
      <c r="A117" t="s">
        <v>49</v>
      </c>
      <c r="B117" t="s">
        <v>43</v>
      </c>
      <c r="C117" t="s">
        <v>275</v>
      </c>
      <c r="D117" s="202">
        <v>12589</v>
      </c>
      <c r="E117" s="202">
        <v>12589</v>
      </c>
      <c r="F117" s="202">
        <v>12589</v>
      </c>
      <c r="G117" s="202"/>
      <c r="H117" s="202"/>
      <c r="I117" s="202">
        <v>12589</v>
      </c>
      <c r="J117" s="202">
        <v>12589</v>
      </c>
      <c r="K117" s="202">
        <v>12589</v>
      </c>
      <c r="L117" s="202"/>
      <c r="M117" s="202"/>
      <c r="N117" s="203"/>
      <c r="O117" s="203"/>
      <c r="P117"/>
      <c r="Q117"/>
      <c r="R117"/>
      <c r="S117"/>
      <c r="T117" s="204">
        <v>42746.609131944446</v>
      </c>
      <c r="U117"/>
      <c r="V117">
        <v>0.9</v>
      </c>
      <c r="W117">
        <v>7</v>
      </c>
      <c r="X117" s="200" t="str">
        <f t="shared" si="1"/>
        <v>Baker County Civil CGE CQ2-17</v>
      </c>
    </row>
    <row r="118" spans="1:24" ht="15" customHeight="1" x14ac:dyDescent="0.25">
      <c r="A118" t="s">
        <v>49</v>
      </c>
      <c r="B118" t="s">
        <v>43</v>
      </c>
      <c r="C118" t="s">
        <v>272</v>
      </c>
      <c r="D118" s="202">
        <v>17034</v>
      </c>
      <c r="E118" s="202">
        <v>17034</v>
      </c>
      <c r="F118" s="202">
        <v>17034</v>
      </c>
      <c r="G118" s="202">
        <v>17034</v>
      </c>
      <c r="H118" s="202">
        <v>17034</v>
      </c>
      <c r="I118" s="202">
        <v>17034</v>
      </c>
      <c r="J118" s="202">
        <v>17034</v>
      </c>
      <c r="K118" s="202">
        <v>17034</v>
      </c>
      <c r="L118" s="202">
        <v>17034</v>
      </c>
      <c r="M118" s="202">
        <v>17034</v>
      </c>
      <c r="N118" s="203"/>
      <c r="O118" s="203"/>
      <c r="P118"/>
      <c r="Q118"/>
      <c r="R118"/>
      <c r="S118"/>
      <c r="T118" s="204">
        <v>42746.609131944446</v>
      </c>
      <c r="U118"/>
      <c r="V118">
        <v>0.9</v>
      </c>
      <c r="W118">
        <v>7</v>
      </c>
      <c r="X118" s="200" t="str">
        <f t="shared" si="1"/>
        <v>Baker County Civil CGE CQ3-16</v>
      </c>
    </row>
    <row r="119" spans="1:24" ht="15" customHeight="1" x14ac:dyDescent="0.25">
      <c r="A119" t="s">
        <v>49</v>
      </c>
      <c r="B119" t="s">
        <v>43</v>
      </c>
      <c r="C119" t="s">
        <v>276</v>
      </c>
      <c r="D119" s="202">
        <v>16747</v>
      </c>
      <c r="E119" s="202">
        <v>16747</v>
      </c>
      <c r="F119" s="202"/>
      <c r="G119" s="202"/>
      <c r="H119" s="202"/>
      <c r="I119" s="202">
        <v>16137</v>
      </c>
      <c r="J119" s="202">
        <v>16747</v>
      </c>
      <c r="K119" s="202"/>
      <c r="L119" s="202"/>
      <c r="M119" s="202"/>
      <c r="N119" s="203"/>
      <c r="O119" s="203"/>
      <c r="P119"/>
      <c r="Q119"/>
      <c r="R119"/>
      <c r="S119"/>
      <c r="T119" s="204">
        <v>42746.609131944446</v>
      </c>
      <c r="U119"/>
      <c r="V119">
        <v>0.9</v>
      </c>
      <c r="W119">
        <v>7</v>
      </c>
      <c r="X119" s="200" t="str">
        <f t="shared" si="1"/>
        <v>Baker County Civil CGE CQ3-17</v>
      </c>
    </row>
    <row r="120" spans="1:24" ht="15" customHeight="1" x14ac:dyDescent="0.25">
      <c r="A120" t="s">
        <v>49</v>
      </c>
      <c r="B120" t="s">
        <v>43</v>
      </c>
      <c r="C120" t="s">
        <v>273</v>
      </c>
      <c r="D120" s="202">
        <v>20035</v>
      </c>
      <c r="E120" s="202">
        <v>20035</v>
      </c>
      <c r="F120" s="202">
        <v>20035</v>
      </c>
      <c r="G120" s="202">
        <v>20035</v>
      </c>
      <c r="H120" s="202">
        <v>20035</v>
      </c>
      <c r="I120" s="202">
        <v>19850</v>
      </c>
      <c r="J120" s="202">
        <v>19850</v>
      </c>
      <c r="K120" s="202">
        <v>19850</v>
      </c>
      <c r="L120" s="202">
        <v>19850</v>
      </c>
      <c r="M120" s="202">
        <v>20035</v>
      </c>
      <c r="N120" s="203"/>
      <c r="O120" s="203"/>
      <c r="P120"/>
      <c r="Q120"/>
      <c r="R120"/>
      <c r="S120"/>
      <c r="T120" s="204">
        <v>42746.609131944446</v>
      </c>
      <c r="U120"/>
      <c r="V120">
        <v>0.9</v>
      </c>
      <c r="W120">
        <v>7</v>
      </c>
      <c r="X120" s="200" t="str">
        <f t="shared" si="1"/>
        <v>Baker County Civil CGE CQ4-16</v>
      </c>
    </row>
    <row r="121" spans="1:24" ht="15" customHeight="1" x14ac:dyDescent="0.25">
      <c r="A121" t="s">
        <v>49</v>
      </c>
      <c r="B121" t="s">
        <v>43</v>
      </c>
      <c r="C121" t="s">
        <v>277</v>
      </c>
      <c r="D121" s="202">
        <v>18412</v>
      </c>
      <c r="E121" s="202"/>
      <c r="F121" s="202"/>
      <c r="G121" s="202"/>
      <c r="H121" s="202"/>
      <c r="I121" s="202">
        <v>18042</v>
      </c>
      <c r="J121" s="202"/>
      <c r="K121" s="202"/>
      <c r="L121" s="202"/>
      <c r="M121" s="202"/>
      <c r="N121" s="203"/>
      <c r="O121" s="203"/>
      <c r="P121"/>
      <c r="Q121"/>
      <c r="R121"/>
      <c r="S121"/>
      <c r="T121" s="204">
        <v>42746.609131944446</v>
      </c>
      <c r="U121"/>
      <c r="V121">
        <v>0.9</v>
      </c>
      <c r="W121">
        <v>7</v>
      </c>
      <c r="X121" s="200" t="str">
        <f t="shared" si="1"/>
        <v>Baker County Civil CGE CQ4-17</v>
      </c>
    </row>
    <row r="122" spans="1:24" ht="15" customHeight="1" x14ac:dyDescent="0.25">
      <c r="A122" t="s">
        <v>49</v>
      </c>
      <c r="B122" t="s">
        <v>39</v>
      </c>
      <c r="C122" t="s">
        <v>270</v>
      </c>
      <c r="D122" s="202">
        <v>56871.24</v>
      </c>
      <c r="E122" s="202">
        <v>57084.24</v>
      </c>
      <c r="F122" s="202">
        <v>57456.24</v>
      </c>
      <c r="G122" s="202">
        <v>57456.24</v>
      </c>
      <c r="H122" s="202">
        <v>57456.24</v>
      </c>
      <c r="I122" s="202">
        <v>8562.16</v>
      </c>
      <c r="J122" s="202">
        <v>18410.099999999999</v>
      </c>
      <c r="K122" s="202">
        <v>24348.49</v>
      </c>
      <c r="L122" s="202">
        <v>26840</v>
      </c>
      <c r="M122" s="202">
        <v>28479.66</v>
      </c>
      <c r="N122" s="203"/>
      <c r="O122" s="203"/>
      <c r="P122"/>
      <c r="Q122"/>
      <c r="R122"/>
      <c r="S122"/>
      <c r="T122" s="204">
        <v>42746.609131944446</v>
      </c>
      <c r="U122"/>
      <c r="V122">
        <v>0.4</v>
      </c>
      <c r="W122">
        <v>3</v>
      </c>
      <c r="X122" s="200" t="str">
        <f t="shared" si="1"/>
        <v>Baker County Criminal CGE CQ1-16</v>
      </c>
    </row>
    <row r="123" spans="1:24" ht="15" customHeight="1" x14ac:dyDescent="0.25">
      <c r="A123" t="s">
        <v>49</v>
      </c>
      <c r="B123" t="s">
        <v>39</v>
      </c>
      <c r="C123" t="s">
        <v>274</v>
      </c>
      <c r="D123" s="202">
        <v>57177.5</v>
      </c>
      <c r="E123" s="202">
        <v>57177.5</v>
      </c>
      <c r="F123" s="202">
        <v>56779.5</v>
      </c>
      <c r="G123" s="202">
        <v>56779.5</v>
      </c>
      <c r="H123" s="202"/>
      <c r="I123" s="202">
        <v>8743.61</v>
      </c>
      <c r="J123" s="202">
        <v>13430.65</v>
      </c>
      <c r="K123" s="202">
        <v>15750.72</v>
      </c>
      <c r="L123" s="202">
        <v>18170.689999999999</v>
      </c>
      <c r="M123" s="202"/>
      <c r="N123" s="203"/>
      <c r="O123" s="203"/>
      <c r="P123"/>
      <c r="Q123"/>
      <c r="R123"/>
      <c r="S123"/>
      <c r="T123" s="204">
        <v>42746.609131944446</v>
      </c>
      <c r="U123"/>
      <c r="V123">
        <v>0.4</v>
      </c>
      <c r="W123">
        <v>3</v>
      </c>
      <c r="X123" s="200" t="str">
        <f t="shared" si="1"/>
        <v>Baker County Criminal CGE CQ1-17</v>
      </c>
    </row>
    <row r="124" spans="1:24" ht="15" customHeight="1" x14ac:dyDescent="0.25">
      <c r="A124" t="s">
        <v>49</v>
      </c>
      <c r="B124" t="s">
        <v>39</v>
      </c>
      <c r="C124" t="s">
        <v>271</v>
      </c>
      <c r="D124" s="202">
        <v>46210</v>
      </c>
      <c r="E124" s="202">
        <v>46210</v>
      </c>
      <c r="F124" s="202">
        <v>46210</v>
      </c>
      <c r="G124" s="202">
        <v>46210</v>
      </c>
      <c r="H124" s="202">
        <v>46210</v>
      </c>
      <c r="I124" s="202">
        <v>5876.16</v>
      </c>
      <c r="J124" s="202">
        <v>12776.09</v>
      </c>
      <c r="K124" s="202">
        <v>17022.68</v>
      </c>
      <c r="L124" s="202">
        <v>19496.18</v>
      </c>
      <c r="M124" s="202">
        <v>20949.61</v>
      </c>
      <c r="N124" s="203"/>
      <c r="O124" s="203"/>
      <c r="P124"/>
      <c r="Q124"/>
      <c r="R124"/>
      <c r="S124"/>
      <c r="T124" s="204">
        <v>42746.609131944446</v>
      </c>
      <c r="U124"/>
      <c r="V124">
        <v>0.4</v>
      </c>
      <c r="W124">
        <v>3</v>
      </c>
      <c r="X124" s="200" t="str">
        <f t="shared" si="1"/>
        <v>Baker County Criminal CGE CQ2-16</v>
      </c>
    </row>
    <row r="125" spans="1:24" ht="15" customHeight="1" x14ac:dyDescent="0.25">
      <c r="A125" t="s">
        <v>49</v>
      </c>
      <c r="B125" t="s">
        <v>39</v>
      </c>
      <c r="C125" t="s">
        <v>275</v>
      </c>
      <c r="D125" s="202">
        <v>49654</v>
      </c>
      <c r="E125" s="202">
        <v>49654</v>
      </c>
      <c r="F125" s="202">
        <v>49604</v>
      </c>
      <c r="G125" s="202"/>
      <c r="H125" s="202"/>
      <c r="I125" s="202">
        <v>6963</v>
      </c>
      <c r="J125" s="202">
        <v>10082.049999999999</v>
      </c>
      <c r="K125" s="202">
        <v>14685.89</v>
      </c>
      <c r="L125" s="202"/>
      <c r="M125" s="202"/>
      <c r="N125" s="203"/>
      <c r="O125" s="203"/>
      <c r="P125"/>
      <c r="Q125"/>
      <c r="R125"/>
      <c r="S125"/>
      <c r="T125" s="204">
        <v>42746.609131944446</v>
      </c>
      <c r="U125"/>
      <c r="V125">
        <v>0.4</v>
      </c>
      <c r="W125">
        <v>3</v>
      </c>
      <c r="X125" s="200" t="str">
        <f t="shared" si="1"/>
        <v>Baker County Criminal CGE CQ2-17</v>
      </c>
    </row>
    <row r="126" spans="1:24" ht="15" customHeight="1" x14ac:dyDescent="0.25">
      <c r="A126" t="s">
        <v>49</v>
      </c>
      <c r="B126" t="s">
        <v>39</v>
      </c>
      <c r="C126" t="s">
        <v>272</v>
      </c>
      <c r="D126" s="202">
        <v>49047.58</v>
      </c>
      <c r="E126" s="202">
        <v>48987.58</v>
      </c>
      <c r="F126" s="202">
        <v>48987.58</v>
      </c>
      <c r="G126" s="202">
        <v>48987.58</v>
      </c>
      <c r="H126" s="202">
        <v>48987.58</v>
      </c>
      <c r="I126" s="202">
        <v>6973.49</v>
      </c>
      <c r="J126" s="202">
        <v>10934.48</v>
      </c>
      <c r="K126" s="202">
        <v>14302.47</v>
      </c>
      <c r="L126" s="202">
        <v>16430.63</v>
      </c>
      <c r="M126" s="202">
        <v>18203.13</v>
      </c>
      <c r="N126" s="203"/>
      <c r="O126" s="203"/>
      <c r="P126"/>
      <c r="Q126"/>
      <c r="R126"/>
      <c r="S126"/>
      <c r="T126" s="204">
        <v>42746.609131944446</v>
      </c>
      <c r="U126"/>
      <c r="V126">
        <v>0.4</v>
      </c>
      <c r="W126">
        <v>3</v>
      </c>
      <c r="X126" s="200" t="str">
        <f t="shared" si="1"/>
        <v>Baker County Criminal CGE CQ3-16</v>
      </c>
    </row>
    <row r="127" spans="1:24" ht="15" customHeight="1" x14ac:dyDescent="0.25">
      <c r="A127" t="s">
        <v>49</v>
      </c>
      <c r="B127" t="s">
        <v>39</v>
      </c>
      <c r="C127" t="s">
        <v>276</v>
      </c>
      <c r="D127" s="202">
        <v>53760.7</v>
      </c>
      <c r="E127" s="202">
        <v>53735.7</v>
      </c>
      <c r="F127" s="202"/>
      <c r="G127" s="202"/>
      <c r="H127" s="202"/>
      <c r="I127" s="202">
        <v>3867.33</v>
      </c>
      <c r="J127" s="202">
        <v>9285.25</v>
      </c>
      <c r="K127" s="202"/>
      <c r="L127" s="202"/>
      <c r="M127" s="202"/>
      <c r="N127" s="203"/>
      <c r="O127" s="203"/>
      <c r="P127"/>
      <c r="Q127"/>
      <c r="R127"/>
      <c r="S127"/>
      <c r="T127" s="204">
        <v>42746.609131944446</v>
      </c>
      <c r="U127"/>
      <c r="V127">
        <v>0.4</v>
      </c>
      <c r="W127">
        <v>3</v>
      </c>
      <c r="X127" s="200" t="str">
        <f t="shared" si="1"/>
        <v>Baker County Criminal CGE CQ3-17</v>
      </c>
    </row>
    <row r="128" spans="1:24" ht="15" customHeight="1" x14ac:dyDescent="0.25">
      <c r="A128" t="s">
        <v>49</v>
      </c>
      <c r="B128" t="s">
        <v>39</v>
      </c>
      <c r="C128" t="s">
        <v>273</v>
      </c>
      <c r="D128" s="202">
        <v>61203</v>
      </c>
      <c r="E128" s="202">
        <v>61203</v>
      </c>
      <c r="F128" s="202">
        <v>61203</v>
      </c>
      <c r="G128" s="202">
        <v>60780</v>
      </c>
      <c r="H128" s="202">
        <v>60105</v>
      </c>
      <c r="I128" s="202">
        <v>6727.85</v>
      </c>
      <c r="J128" s="202">
        <v>11031.2</v>
      </c>
      <c r="K128" s="202">
        <v>16562.11</v>
      </c>
      <c r="L128" s="202">
        <v>18598.2</v>
      </c>
      <c r="M128" s="202">
        <v>21238.7</v>
      </c>
      <c r="N128" s="203"/>
      <c r="O128" s="203"/>
      <c r="P128"/>
      <c r="Q128"/>
      <c r="R128"/>
      <c r="S128"/>
      <c r="T128" s="204">
        <v>42746.609131944446</v>
      </c>
      <c r="U128"/>
      <c r="V128">
        <v>0.4</v>
      </c>
      <c r="W128">
        <v>3</v>
      </c>
      <c r="X128" s="200" t="str">
        <f t="shared" si="1"/>
        <v>Baker County Criminal CGE CQ4-16</v>
      </c>
    </row>
    <row r="129" spans="1:24" ht="15" customHeight="1" x14ac:dyDescent="0.25">
      <c r="A129" t="s">
        <v>49</v>
      </c>
      <c r="B129" t="s">
        <v>39</v>
      </c>
      <c r="C129" t="s">
        <v>277</v>
      </c>
      <c r="D129" s="202">
        <v>36408.75</v>
      </c>
      <c r="E129" s="202"/>
      <c r="F129" s="202"/>
      <c r="G129" s="202"/>
      <c r="H129" s="202"/>
      <c r="I129" s="202">
        <v>4528.12</v>
      </c>
      <c r="J129" s="202"/>
      <c r="K129" s="202"/>
      <c r="L129" s="202"/>
      <c r="M129" s="202"/>
      <c r="N129" s="203"/>
      <c r="O129" s="203"/>
      <c r="P129"/>
      <c r="Q129"/>
      <c r="R129"/>
      <c r="S129"/>
      <c r="T129" s="204">
        <v>42746.609131944446</v>
      </c>
      <c r="U129"/>
      <c r="V129">
        <v>0.4</v>
      </c>
      <c r="W129">
        <v>3</v>
      </c>
      <c r="X129" s="200" t="str">
        <f t="shared" si="1"/>
        <v>Baker County Criminal CGE CQ4-17</v>
      </c>
    </row>
    <row r="130" spans="1:24" ht="15" customHeight="1" x14ac:dyDescent="0.25">
      <c r="A130" t="s">
        <v>49</v>
      </c>
      <c r="B130" t="s">
        <v>41</v>
      </c>
      <c r="C130" t="s">
        <v>270</v>
      </c>
      <c r="D130" s="202">
        <v>38562.379999999997</v>
      </c>
      <c r="E130" s="202">
        <v>38853.379999999997</v>
      </c>
      <c r="F130" s="202">
        <v>38913.379999999997</v>
      </c>
      <c r="G130" s="202">
        <v>38913.379999999997</v>
      </c>
      <c r="H130" s="202">
        <v>38913.379999999997</v>
      </c>
      <c r="I130" s="202">
        <v>3365.26</v>
      </c>
      <c r="J130" s="202">
        <v>8994.4599999999991</v>
      </c>
      <c r="K130" s="202">
        <v>14479.3</v>
      </c>
      <c r="L130" s="202">
        <v>17662.41</v>
      </c>
      <c r="M130" s="202">
        <v>20100.82</v>
      </c>
      <c r="N130" s="203"/>
      <c r="O130" s="203"/>
      <c r="P130"/>
      <c r="Q130"/>
      <c r="R130"/>
      <c r="S130"/>
      <c r="T130" s="204">
        <v>42746.609131944446</v>
      </c>
      <c r="U130"/>
      <c r="V130">
        <v>0.4</v>
      </c>
      <c r="W130">
        <v>5</v>
      </c>
      <c r="X130" s="200" t="str">
        <f t="shared" ref="X130:X193" si="2">A130&amp;" "&amp;B130&amp;" "&amp;C130</f>
        <v>Baker Criminal Traffic CGE CQ1-16</v>
      </c>
    </row>
    <row r="131" spans="1:24" ht="15" customHeight="1" x14ac:dyDescent="0.25">
      <c r="A131" t="s">
        <v>49</v>
      </c>
      <c r="B131" t="s">
        <v>41</v>
      </c>
      <c r="C131" t="s">
        <v>274</v>
      </c>
      <c r="D131" s="202">
        <v>34021.5</v>
      </c>
      <c r="E131" s="202">
        <v>34021.5</v>
      </c>
      <c r="F131" s="202">
        <v>34021.5</v>
      </c>
      <c r="G131" s="202">
        <v>33740.5</v>
      </c>
      <c r="H131" s="202"/>
      <c r="I131" s="202">
        <v>3824</v>
      </c>
      <c r="J131" s="202">
        <v>6306.13</v>
      </c>
      <c r="K131" s="202">
        <v>8333.7900000000009</v>
      </c>
      <c r="L131" s="202">
        <v>10029.620000000001</v>
      </c>
      <c r="M131" s="202"/>
      <c r="N131" s="203"/>
      <c r="O131" s="203"/>
      <c r="P131"/>
      <c r="Q131"/>
      <c r="R131"/>
      <c r="S131"/>
      <c r="T131" s="204">
        <v>42746.609131944446</v>
      </c>
      <c r="U131"/>
      <c r="V131">
        <v>0.4</v>
      </c>
      <c r="W131">
        <v>5</v>
      </c>
      <c r="X131" s="200" t="str">
        <f t="shared" si="2"/>
        <v>Baker Criminal Traffic CGE CQ1-17</v>
      </c>
    </row>
    <row r="132" spans="1:24" ht="15" customHeight="1" x14ac:dyDescent="0.25">
      <c r="A132" t="s">
        <v>49</v>
      </c>
      <c r="B132" t="s">
        <v>41</v>
      </c>
      <c r="C132" t="s">
        <v>271</v>
      </c>
      <c r="D132" s="202">
        <v>52168.5</v>
      </c>
      <c r="E132" s="202">
        <v>52168.5</v>
      </c>
      <c r="F132" s="202">
        <v>52168.5</v>
      </c>
      <c r="G132" s="202">
        <v>52168.5</v>
      </c>
      <c r="H132" s="202">
        <v>52168.5</v>
      </c>
      <c r="I132" s="202">
        <v>11449.66</v>
      </c>
      <c r="J132" s="202">
        <v>18561.54</v>
      </c>
      <c r="K132" s="202">
        <v>20464.68</v>
      </c>
      <c r="L132" s="202">
        <v>23406.080000000002</v>
      </c>
      <c r="M132" s="202">
        <v>26303.68</v>
      </c>
      <c r="N132" s="203"/>
      <c r="O132" s="203"/>
      <c r="P132"/>
      <c r="Q132"/>
      <c r="R132"/>
      <c r="S132"/>
      <c r="T132" s="204">
        <v>42746.609131944446</v>
      </c>
      <c r="U132"/>
      <c r="V132">
        <v>0.4</v>
      </c>
      <c r="W132">
        <v>5</v>
      </c>
      <c r="X132" s="200" t="str">
        <f t="shared" si="2"/>
        <v>Baker Criminal Traffic CGE CQ2-16</v>
      </c>
    </row>
    <row r="133" spans="1:24" ht="15" customHeight="1" x14ac:dyDescent="0.25">
      <c r="A133" t="s">
        <v>49</v>
      </c>
      <c r="B133" t="s">
        <v>41</v>
      </c>
      <c r="C133" t="s">
        <v>275</v>
      </c>
      <c r="D133" s="202">
        <v>38286.879999999997</v>
      </c>
      <c r="E133" s="202">
        <v>38286.879999999997</v>
      </c>
      <c r="F133" s="202">
        <v>38286.879999999997</v>
      </c>
      <c r="G133" s="202"/>
      <c r="H133" s="202"/>
      <c r="I133" s="202">
        <v>5795.63</v>
      </c>
      <c r="J133" s="202">
        <v>8564.92</v>
      </c>
      <c r="K133" s="202">
        <v>14265.57</v>
      </c>
      <c r="L133" s="202"/>
      <c r="M133" s="202"/>
      <c r="N133" s="203"/>
      <c r="O133" s="203"/>
      <c r="P133"/>
      <c r="Q133"/>
      <c r="R133"/>
      <c r="S133"/>
      <c r="T133" s="204">
        <v>42746.609131944446</v>
      </c>
      <c r="U133"/>
      <c r="V133">
        <v>0.4</v>
      </c>
      <c r="W133">
        <v>5</v>
      </c>
      <c r="X133" s="200" t="str">
        <f t="shared" si="2"/>
        <v>Baker Criminal Traffic CGE CQ2-17</v>
      </c>
    </row>
    <row r="134" spans="1:24" ht="15" customHeight="1" x14ac:dyDescent="0.25">
      <c r="A134" t="s">
        <v>49</v>
      </c>
      <c r="B134" t="s">
        <v>41</v>
      </c>
      <c r="C134" t="s">
        <v>272</v>
      </c>
      <c r="D134" s="202">
        <v>39754</v>
      </c>
      <c r="E134" s="202">
        <v>40255</v>
      </c>
      <c r="F134" s="202">
        <v>40255</v>
      </c>
      <c r="G134" s="202">
        <v>40255</v>
      </c>
      <c r="H134" s="202">
        <v>40255</v>
      </c>
      <c r="I134" s="202">
        <v>8440.7099999999991</v>
      </c>
      <c r="J134" s="202">
        <v>11816.02</v>
      </c>
      <c r="K134" s="202">
        <v>15773.99</v>
      </c>
      <c r="L134" s="202">
        <v>17889.490000000002</v>
      </c>
      <c r="M134" s="202">
        <v>18622.82</v>
      </c>
      <c r="N134" s="203"/>
      <c r="O134" s="203"/>
      <c r="P134"/>
      <c r="Q134"/>
      <c r="R134"/>
      <c r="S134"/>
      <c r="T134" s="204">
        <v>42746.609131944446</v>
      </c>
      <c r="U134"/>
      <c r="V134">
        <v>0.4</v>
      </c>
      <c r="W134">
        <v>5</v>
      </c>
      <c r="X134" s="200" t="str">
        <f t="shared" si="2"/>
        <v>Baker Criminal Traffic CGE CQ3-16</v>
      </c>
    </row>
    <row r="135" spans="1:24" ht="15" customHeight="1" x14ac:dyDescent="0.25">
      <c r="A135" t="s">
        <v>49</v>
      </c>
      <c r="B135" t="s">
        <v>41</v>
      </c>
      <c r="C135" t="s">
        <v>276</v>
      </c>
      <c r="D135" s="202">
        <v>46860.5</v>
      </c>
      <c r="E135" s="202">
        <v>46860.5</v>
      </c>
      <c r="F135" s="202"/>
      <c r="G135" s="202"/>
      <c r="H135" s="202"/>
      <c r="I135" s="202">
        <v>4678.45</v>
      </c>
      <c r="J135" s="202">
        <v>10131.9</v>
      </c>
      <c r="K135" s="202"/>
      <c r="L135" s="202"/>
      <c r="M135" s="202"/>
      <c r="N135" s="203"/>
      <c r="O135" s="203"/>
      <c r="P135"/>
      <c r="Q135"/>
      <c r="R135"/>
      <c r="S135"/>
      <c r="T135" s="204">
        <v>42746.609131944446</v>
      </c>
      <c r="U135"/>
      <c r="V135">
        <v>0.4</v>
      </c>
      <c r="W135">
        <v>5</v>
      </c>
      <c r="X135" s="200" t="str">
        <f t="shared" si="2"/>
        <v>Baker Criminal Traffic CGE CQ3-17</v>
      </c>
    </row>
    <row r="136" spans="1:24" ht="15" customHeight="1" x14ac:dyDescent="0.25">
      <c r="A136" t="s">
        <v>49</v>
      </c>
      <c r="B136" t="s">
        <v>41</v>
      </c>
      <c r="C136" t="s">
        <v>273</v>
      </c>
      <c r="D136" s="202">
        <v>46348.5</v>
      </c>
      <c r="E136" s="202">
        <v>46348.5</v>
      </c>
      <c r="F136" s="202">
        <v>46348.5</v>
      </c>
      <c r="G136" s="202">
        <v>46348.5</v>
      </c>
      <c r="H136" s="202">
        <v>46348.5</v>
      </c>
      <c r="I136" s="202">
        <v>4270.3500000000004</v>
      </c>
      <c r="J136" s="202">
        <v>8512.84</v>
      </c>
      <c r="K136" s="202">
        <v>12978.3</v>
      </c>
      <c r="L136" s="202">
        <v>15245.28</v>
      </c>
      <c r="M136" s="202">
        <v>16492.62</v>
      </c>
      <c r="N136" s="203"/>
      <c r="O136" s="203"/>
      <c r="P136"/>
      <c r="Q136"/>
      <c r="R136"/>
      <c r="S136"/>
      <c r="T136" s="204">
        <v>42746.609131944446</v>
      </c>
      <c r="U136"/>
      <c r="V136">
        <v>0.4</v>
      </c>
      <c r="W136">
        <v>5</v>
      </c>
      <c r="X136" s="200" t="str">
        <f t="shared" si="2"/>
        <v>Baker Criminal Traffic CGE CQ4-16</v>
      </c>
    </row>
    <row r="137" spans="1:24" ht="15" customHeight="1" x14ac:dyDescent="0.25">
      <c r="A137" t="s">
        <v>49</v>
      </c>
      <c r="B137" t="s">
        <v>41</v>
      </c>
      <c r="C137" t="s">
        <v>277</v>
      </c>
      <c r="D137" s="202">
        <v>42450</v>
      </c>
      <c r="E137" s="202"/>
      <c r="F137" s="202"/>
      <c r="G137" s="202"/>
      <c r="H137" s="202"/>
      <c r="I137" s="202">
        <v>5851.04</v>
      </c>
      <c r="J137" s="202"/>
      <c r="K137" s="202"/>
      <c r="L137" s="202"/>
      <c r="M137" s="202"/>
      <c r="N137" s="203"/>
      <c r="O137" s="203"/>
      <c r="P137"/>
      <c r="Q137"/>
      <c r="R137"/>
      <c r="S137"/>
      <c r="T137" s="204">
        <v>42746.609131944446</v>
      </c>
      <c r="U137"/>
      <c r="V137">
        <v>0.4</v>
      </c>
      <c r="W137">
        <v>5</v>
      </c>
      <c r="X137" s="200" t="str">
        <f t="shared" si="2"/>
        <v>Baker Criminal Traffic CGE CQ4-17</v>
      </c>
    </row>
    <row r="138" spans="1:24" ht="15" customHeight="1" x14ac:dyDescent="0.25">
      <c r="A138" t="s">
        <v>49</v>
      </c>
      <c r="B138" t="s">
        <v>46</v>
      </c>
      <c r="C138" t="s">
        <v>270</v>
      </c>
      <c r="D138" s="202">
        <v>13415</v>
      </c>
      <c r="E138" s="202">
        <v>13007</v>
      </c>
      <c r="F138" s="202">
        <v>13007</v>
      </c>
      <c r="G138" s="202">
        <v>13007</v>
      </c>
      <c r="H138" s="202">
        <v>13007</v>
      </c>
      <c r="I138" s="202">
        <v>12587</v>
      </c>
      <c r="J138" s="202">
        <v>12597</v>
      </c>
      <c r="K138" s="202">
        <v>12597</v>
      </c>
      <c r="L138" s="202">
        <v>12587</v>
      </c>
      <c r="M138" s="202">
        <v>12597</v>
      </c>
      <c r="N138" s="203"/>
      <c r="O138" s="203"/>
      <c r="P138"/>
      <c r="Q138"/>
      <c r="R138"/>
      <c r="S138"/>
      <c r="T138" s="204">
        <v>42746.609131944446</v>
      </c>
      <c r="U138"/>
      <c r="V138">
        <v>0.75</v>
      </c>
      <c r="W138">
        <v>10</v>
      </c>
      <c r="X138" s="200" t="str">
        <f t="shared" si="2"/>
        <v>Baker Family CGE CQ1-16</v>
      </c>
    </row>
    <row r="139" spans="1:24" ht="15" customHeight="1" x14ac:dyDescent="0.25">
      <c r="A139" t="s">
        <v>49</v>
      </c>
      <c r="B139" t="s">
        <v>46</v>
      </c>
      <c r="C139" t="s">
        <v>274</v>
      </c>
      <c r="D139" s="202">
        <v>19014</v>
      </c>
      <c r="E139" s="202">
        <v>19014</v>
      </c>
      <c r="F139" s="202">
        <v>19014</v>
      </c>
      <c r="G139" s="202">
        <v>19014</v>
      </c>
      <c r="H139" s="202"/>
      <c r="I139" s="202">
        <v>17953</v>
      </c>
      <c r="J139" s="202">
        <v>18846</v>
      </c>
      <c r="K139" s="202">
        <v>18846</v>
      </c>
      <c r="L139" s="202">
        <v>18846</v>
      </c>
      <c r="M139" s="202"/>
      <c r="N139" s="203"/>
      <c r="O139" s="203"/>
      <c r="P139"/>
      <c r="Q139"/>
      <c r="R139"/>
      <c r="S139"/>
      <c r="T139" s="204">
        <v>42746.609131944446</v>
      </c>
      <c r="U139"/>
      <c r="V139">
        <v>0.75</v>
      </c>
      <c r="W139">
        <v>10</v>
      </c>
      <c r="X139" s="200" t="str">
        <f t="shared" si="2"/>
        <v>Baker Family CGE CQ1-17</v>
      </c>
    </row>
    <row r="140" spans="1:24" ht="15" customHeight="1" x14ac:dyDescent="0.25">
      <c r="A140" t="s">
        <v>49</v>
      </c>
      <c r="B140" t="s">
        <v>46</v>
      </c>
      <c r="C140" t="s">
        <v>271</v>
      </c>
      <c r="D140" s="202">
        <v>24636</v>
      </c>
      <c r="E140" s="202">
        <v>24636</v>
      </c>
      <c r="F140" s="202">
        <v>24636</v>
      </c>
      <c r="G140" s="202">
        <v>24636</v>
      </c>
      <c r="H140" s="202">
        <v>24636</v>
      </c>
      <c r="I140" s="202">
        <v>24228</v>
      </c>
      <c r="J140" s="202">
        <v>24636</v>
      </c>
      <c r="K140" s="202">
        <v>24576</v>
      </c>
      <c r="L140" s="202">
        <v>24636</v>
      </c>
      <c r="M140" s="202">
        <v>24636</v>
      </c>
      <c r="N140" s="203"/>
      <c r="O140" s="203"/>
      <c r="P140"/>
      <c r="Q140"/>
      <c r="R140"/>
      <c r="S140"/>
      <c r="T140" s="204">
        <v>42746.609131944446</v>
      </c>
      <c r="U140"/>
      <c r="V140">
        <v>0.75</v>
      </c>
      <c r="W140">
        <v>10</v>
      </c>
      <c r="X140" s="200" t="str">
        <f t="shared" si="2"/>
        <v>Baker Family CGE CQ2-16</v>
      </c>
    </row>
    <row r="141" spans="1:24" ht="15" customHeight="1" x14ac:dyDescent="0.25">
      <c r="A141" t="s">
        <v>49</v>
      </c>
      <c r="B141" t="s">
        <v>46</v>
      </c>
      <c r="C141" t="s">
        <v>275</v>
      </c>
      <c r="D141" s="202">
        <v>20418</v>
      </c>
      <c r="E141" s="202">
        <v>20418</v>
      </c>
      <c r="F141" s="202">
        <v>20418</v>
      </c>
      <c r="G141" s="202"/>
      <c r="H141" s="202"/>
      <c r="I141" s="202">
        <v>20418</v>
      </c>
      <c r="J141" s="202">
        <v>20418</v>
      </c>
      <c r="K141" s="202">
        <v>20418</v>
      </c>
      <c r="L141" s="202"/>
      <c r="M141" s="202"/>
      <c r="N141" s="203"/>
      <c r="O141" s="203"/>
      <c r="P141"/>
      <c r="Q141"/>
      <c r="R141"/>
      <c r="S141"/>
      <c r="T141" s="204">
        <v>42746.609131944446</v>
      </c>
      <c r="U141"/>
      <c r="V141">
        <v>0.75</v>
      </c>
      <c r="W141">
        <v>10</v>
      </c>
      <c r="X141" s="200" t="str">
        <f t="shared" si="2"/>
        <v>Baker Family CGE CQ2-17</v>
      </c>
    </row>
    <row r="142" spans="1:24" ht="15" customHeight="1" x14ac:dyDescent="0.25">
      <c r="A142" t="s">
        <v>49</v>
      </c>
      <c r="B142" t="s">
        <v>46</v>
      </c>
      <c r="C142" t="s">
        <v>272</v>
      </c>
      <c r="D142" s="202">
        <v>19925</v>
      </c>
      <c r="E142" s="202">
        <v>19925</v>
      </c>
      <c r="F142" s="202">
        <v>19925</v>
      </c>
      <c r="G142" s="202">
        <v>19925</v>
      </c>
      <c r="H142" s="202">
        <v>19925</v>
      </c>
      <c r="I142" s="202">
        <v>19905</v>
      </c>
      <c r="J142" s="202">
        <v>19905</v>
      </c>
      <c r="K142" s="202">
        <v>19905</v>
      </c>
      <c r="L142" s="202">
        <v>19905</v>
      </c>
      <c r="M142" s="202">
        <v>19905</v>
      </c>
      <c r="N142" s="203"/>
      <c r="O142" s="203"/>
      <c r="P142"/>
      <c r="Q142"/>
      <c r="R142"/>
      <c r="S142"/>
      <c r="T142" s="204">
        <v>42746.609131944446</v>
      </c>
      <c r="U142"/>
      <c r="V142">
        <v>0.75</v>
      </c>
      <c r="W142">
        <v>10</v>
      </c>
      <c r="X142" s="200" t="str">
        <f t="shared" si="2"/>
        <v>Baker Family CGE CQ3-16</v>
      </c>
    </row>
    <row r="143" spans="1:24" ht="15" customHeight="1" x14ac:dyDescent="0.25">
      <c r="A143" t="s">
        <v>49</v>
      </c>
      <c r="B143" t="s">
        <v>46</v>
      </c>
      <c r="C143" t="s">
        <v>276</v>
      </c>
      <c r="D143" s="202">
        <v>20646</v>
      </c>
      <c r="E143" s="202">
        <v>20646</v>
      </c>
      <c r="F143" s="202"/>
      <c r="G143" s="202"/>
      <c r="H143" s="202"/>
      <c r="I143" s="202">
        <v>20229</v>
      </c>
      <c r="J143" s="202">
        <v>20229</v>
      </c>
      <c r="K143" s="202"/>
      <c r="L143" s="202"/>
      <c r="M143" s="202"/>
      <c r="N143" s="203"/>
      <c r="O143" s="203"/>
      <c r="P143"/>
      <c r="Q143"/>
      <c r="R143"/>
      <c r="S143"/>
      <c r="T143" s="204">
        <v>42746.609131944446</v>
      </c>
      <c r="U143"/>
      <c r="V143">
        <v>0.75</v>
      </c>
      <c r="W143">
        <v>10</v>
      </c>
      <c r="X143" s="200" t="str">
        <f t="shared" si="2"/>
        <v>Baker Family CGE CQ3-17</v>
      </c>
    </row>
    <row r="144" spans="1:24" ht="15" customHeight="1" x14ac:dyDescent="0.25">
      <c r="A144" t="s">
        <v>49</v>
      </c>
      <c r="B144" t="s">
        <v>46</v>
      </c>
      <c r="C144" t="s">
        <v>273</v>
      </c>
      <c r="D144" s="202">
        <v>17763</v>
      </c>
      <c r="E144" s="202">
        <v>17763</v>
      </c>
      <c r="F144" s="202">
        <v>17763</v>
      </c>
      <c r="G144" s="202">
        <v>17763</v>
      </c>
      <c r="H144" s="202">
        <v>17763</v>
      </c>
      <c r="I144" s="202">
        <v>17763</v>
      </c>
      <c r="J144" s="202">
        <v>17763</v>
      </c>
      <c r="K144" s="202">
        <v>17763</v>
      </c>
      <c r="L144" s="202">
        <v>17763</v>
      </c>
      <c r="M144" s="202">
        <v>17763</v>
      </c>
      <c r="N144" s="203"/>
      <c r="O144" s="203"/>
      <c r="P144"/>
      <c r="Q144"/>
      <c r="R144"/>
      <c r="S144"/>
      <c r="T144" s="204">
        <v>42746.609131944446</v>
      </c>
      <c r="U144"/>
      <c r="V144">
        <v>0.75</v>
      </c>
      <c r="W144">
        <v>10</v>
      </c>
      <c r="X144" s="200" t="str">
        <f t="shared" si="2"/>
        <v>Baker Family CGE CQ4-16</v>
      </c>
    </row>
    <row r="145" spans="1:24" ht="15" customHeight="1" x14ac:dyDescent="0.25">
      <c r="A145" t="s">
        <v>49</v>
      </c>
      <c r="B145" t="s">
        <v>46</v>
      </c>
      <c r="C145" t="s">
        <v>277</v>
      </c>
      <c r="D145" s="202">
        <v>23569</v>
      </c>
      <c r="E145" s="202"/>
      <c r="F145" s="202"/>
      <c r="G145" s="202"/>
      <c r="H145" s="202"/>
      <c r="I145" s="202">
        <v>22703</v>
      </c>
      <c r="J145" s="202"/>
      <c r="K145" s="202"/>
      <c r="L145" s="202"/>
      <c r="M145" s="202"/>
      <c r="N145" s="203"/>
      <c r="O145" s="203"/>
      <c r="P145"/>
      <c r="Q145"/>
      <c r="R145"/>
      <c r="S145"/>
      <c r="T145" s="204">
        <v>42746.609131944446</v>
      </c>
      <c r="U145"/>
      <c r="V145">
        <v>0.75</v>
      </c>
      <c r="W145">
        <v>10</v>
      </c>
      <c r="X145" s="200" t="str">
        <f t="shared" si="2"/>
        <v>Baker Family CGE CQ4-17</v>
      </c>
    </row>
    <row r="146" spans="1:24" ht="15" customHeight="1" x14ac:dyDescent="0.25">
      <c r="A146" t="s">
        <v>49</v>
      </c>
      <c r="B146" t="s">
        <v>40</v>
      </c>
      <c r="C146" t="s">
        <v>270</v>
      </c>
      <c r="D146" s="202">
        <v>2809.5</v>
      </c>
      <c r="E146" s="202">
        <v>2809.5</v>
      </c>
      <c r="F146" s="202">
        <v>2809.5</v>
      </c>
      <c r="G146" s="202">
        <v>2809.5</v>
      </c>
      <c r="H146" s="202">
        <v>2809.5</v>
      </c>
      <c r="I146" s="202">
        <v>28.5</v>
      </c>
      <c r="J146" s="202">
        <v>593.5</v>
      </c>
      <c r="K146" s="202">
        <v>907.5</v>
      </c>
      <c r="L146" s="202">
        <v>1289.5</v>
      </c>
      <c r="M146" s="202">
        <v>1392.5</v>
      </c>
      <c r="N146" s="203"/>
      <c r="O146" s="203"/>
      <c r="P146"/>
      <c r="Q146"/>
      <c r="R146"/>
      <c r="S146"/>
      <c r="T146" s="204">
        <v>42746.609131944446</v>
      </c>
      <c r="U146"/>
      <c r="V146">
        <v>0.09</v>
      </c>
      <c r="W146">
        <v>4</v>
      </c>
      <c r="X146" s="200" t="str">
        <f t="shared" si="2"/>
        <v>Baker Juvenile Delinquency CGE CQ1-16</v>
      </c>
    </row>
    <row r="147" spans="1:24" ht="15" customHeight="1" x14ac:dyDescent="0.25">
      <c r="A147" t="s">
        <v>49</v>
      </c>
      <c r="B147" t="s">
        <v>40</v>
      </c>
      <c r="C147" t="s">
        <v>274</v>
      </c>
      <c r="D147" s="202">
        <v>1282</v>
      </c>
      <c r="E147" s="202">
        <v>1282</v>
      </c>
      <c r="F147" s="202">
        <v>1282</v>
      </c>
      <c r="G147" s="202">
        <v>1282</v>
      </c>
      <c r="H147" s="202"/>
      <c r="I147" s="202">
        <v>14</v>
      </c>
      <c r="J147" s="202">
        <v>732</v>
      </c>
      <c r="K147" s="202">
        <v>732</v>
      </c>
      <c r="L147" s="202">
        <v>732</v>
      </c>
      <c r="M147" s="202"/>
      <c r="N147" s="203"/>
      <c r="O147" s="203"/>
      <c r="P147"/>
      <c r="Q147"/>
      <c r="R147"/>
      <c r="S147"/>
      <c r="T147" s="204">
        <v>42746.609131944446</v>
      </c>
      <c r="U147"/>
      <c r="V147">
        <v>0.09</v>
      </c>
      <c r="W147">
        <v>4</v>
      </c>
      <c r="X147" s="200" t="str">
        <f t="shared" si="2"/>
        <v>Baker Juvenile Delinquency CGE CQ1-17</v>
      </c>
    </row>
    <row r="148" spans="1:24" ht="15" customHeight="1" x14ac:dyDescent="0.25">
      <c r="A148" t="s">
        <v>49</v>
      </c>
      <c r="B148" t="s">
        <v>40</v>
      </c>
      <c r="C148" t="s">
        <v>271</v>
      </c>
      <c r="D148" s="202">
        <v>1967.53</v>
      </c>
      <c r="E148" s="202">
        <v>1967.53</v>
      </c>
      <c r="F148" s="202">
        <v>1967.53</v>
      </c>
      <c r="G148" s="202">
        <v>1967.53</v>
      </c>
      <c r="H148" s="202">
        <v>1967.53</v>
      </c>
      <c r="I148" s="202">
        <v>216.5</v>
      </c>
      <c r="J148" s="202">
        <v>525.5</v>
      </c>
      <c r="K148" s="202">
        <v>525.5</v>
      </c>
      <c r="L148" s="202">
        <v>525.5</v>
      </c>
      <c r="M148" s="202">
        <v>525.5</v>
      </c>
      <c r="N148" s="203"/>
      <c r="O148" s="203"/>
      <c r="P148"/>
      <c r="Q148"/>
      <c r="R148"/>
      <c r="S148"/>
      <c r="T148" s="204">
        <v>42746.609131944446</v>
      </c>
      <c r="U148"/>
      <c r="V148">
        <v>0.09</v>
      </c>
      <c r="W148">
        <v>4</v>
      </c>
      <c r="X148" s="200" t="str">
        <f t="shared" si="2"/>
        <v>Baker Juvenile Delinquency CGE CQ2-16</v>
      </c>
    </row>
    <row r="149" spans="1:24" ht="15" customHeight="1" x14ac:dyDescent="0.25">
      <c r="A149" t="s">
        <v>49</v>
      </c>
      <c r="B149" t="s">
        <v>40</v>
      </c>
      <c r="C149" t="s">
        <v>275</v>
      </c>
      <c r="D149" s="202">
        <v>121</v>
      </c>
      <c r="E149" s="202">
        <v>121</v>
      </c>
      <c r="F149" s="202">
        <v>121</v>
      </c>
      <c r="G149" s="202"/>
      <c r="H149" s="202"/>
      <c r="I149" s="202">
        <v>21</v>
      </c>
      <c r="J149" s="202">
        <v>59</v>
      </c>
      <c r="K149" s="202">
        <v>109</v>
      </c>
      <c r="L149" s="202"/>
      <c r="M149" s="202"/>
      <c r="N149" s="203"/>
      <c r="O149" s="203"/>
      <c r="P149"/>
      <c r="Q149"/>
      <c r="R149"/>
      <c r="S149"/>
      <c r="T149" s="204">
        <v>42746.609131944446</v>
      </c>
      <c r="U149"/>
      <c r="V149">
        <v>0.09</v>
      </c>
      <c r="W149">
        <v>4</v>
      </c>
      <c r="X149" s="200" t="str">
        <f t="shared" si="2"/>
        <v>Baker Juvenile Delinquency CGE CQ2-17</v>
      </c>
    </row>
    <row r="150" spans="1:24" ht="15" customHeight="1" x14ac:dyDescent="0.25">
      <c r="A150" t="s">
        <v>49</v>
      </c>
      <c r="B150" t="s">
        <v>40</v>
      </c>
      <c r="C150" t="s">
        <v>272</v>
      </c>
      <c r="D150" s="202">
        <v>2379.5</v>
      </c>
      <c r="E150" s="202">
        <v>2379.5</v>
      </c>
      <c r="F150" s="202">
        <v>2379.5</v>
      </c>
      <c r="G150" s="202">
        <v>2379.5</v>
      </c>
      <c r="H150" s="202">
        <v>2379.5</v>
      </c>
      <c r="I150" s="202">
        <v>273.5</v>
      </c>
      <c r="J150" s="202">
        <v>525.5</v>
      </c>
      <c r="K150" s="202">
        <v>937.5</v>
      </c>
      <c r="L150" s="202">
        <v>937.5</v>
      </c>
      <c r="M150" s="202">
        <v>1040.5</v>
      </c>
      <c r="N150" s="203"/>
      <c r="O150" s="203"/>
      <c r="P150"/>
      <c r="Q150"/>
      <c r="R150"/>
      <c r="S150"/>
      <c r="T150" s="204">
        <v>42746.609131944446</v>
      </c>
      <c r="U150"/>
      <c r="V150">
        <v>0.09</v>
      </c>
      <c r="W150">
        <v>4</v>
      </c>
      <c r="X150" s="200" t="str">
        <f t="shared" si="2"/>
        <v>Baker Juvenile Delinquency CGE CQ3-16</v>
      </c>
    </row>
    <row r="151" spans="1:24" ht="15" customHeight="1" x14ac:dyDescent="0.25">
      <c r="A151" t="s">
        <v>49</v>
      </c>
      <c r="B151" t="s">
        <v>40</v>
      </c>
      <c r="C151" t="s">
        <v>276</v>
      </c>
      <c r="D151" s="202">
        <v>3313.5</v>
      </c>
      <c r="E151" s="202">
        <v>3313.5</v>
      </c>
      <c r="F151" s="202"/>
      <c r="G151" s="202"/>
      <c r="H151" s="202"/>
      <c r="I151" s="202">
        <v>592.5</v>
      </c>
      <c r="J151" s="202">
        <v>1381.5</v>
      </c>
      <c r="K151" s="202"/>
      <c r="L151" s="202"/>
      <c r="M151" s="202"/>
      <c r="N151" s="203"/>
      <c r="O151" s="203"/>
      <c r="P151"/>
      <c r="Q151"/>
      <c r="R151"/>
      <c r="S151"/>
      <c r="T151" s="204">
        <v>42746.609131944446</v>
      </c>
      <c r="U151"/>
      <c r="V151">
        <v>0.09</v>
      </c>
      <c r="W151">
        <v>4</v>
      </c>
      <c r="X151" s="200" t="str">
        <f t="shared" si="2"/>
        <v>Baker Juvenile Delinquency CGE CQ3-17</v>
      </c>
    </row>
    <row r="152" spans="1:24" ht="15" customHeight="1" x14ac:dyDescent="0.25">
      <c r="A152" t="s">
        <v>49</v>
      </c>
      <c r="B152" t="s">
        <v>40</v>
      </c>
      <c r="C152" t="s">
        <v>273</v>
      </c>
      <c r="D152" s="202">
        <v>2429.5</v>
      </c>
      <c r="E152" s="202">
        <v>2429.5</v>
      </c>
      <c r="F152" s="202">
        <v>2429.5</v>
      </c>
      <c r="G152" s="202">
        <v>2429.5</v>
      </c>
      <c r="H152" s="202">
        <v>2429.5</v>
      </c>
      <c r="I152" s="202">
        <v>153.5</v>
      </c>
      <c r="J152" s="202">
        <v>479.5</v>
      </c>
      <c r="K152" s="202">
        <v>1811.5</v>
      </c>
      <c r="L152" s="202">
        <v>1811.5</v>
      </c>
      <c r="M152" s="202">
        <v>2017.5</v>
      </c>
      <c r="N152" s="203"/>
      <c r="O152" s="203"/>
      <c r="P152"/>
      <c r="Q152"/>
      <c r="R152"/>
      <c r="S152"/>
      <c r="T152" s="204">
        <v>42746.609131944446</v>
      </c>
      <c r="U152"/>
      <c r="V152">
        <v>0.09</v>
      </c>
      <c r="W152">
        <v>4</v>
      </c>
      <c r="X152" s="200" t="str">
        <f t="shared" si="2"/>
        <v>Baker Juvenile Delinquency CGE CQ4-16</v>
      </c>
    </row>
    <row r="153" spans="1:24" ht="15" customHeight="1" x14ac:dyDescent="0.25">
      <c r="A153" t="s">
        <v>49</v>
      </c>
      <c r="B153" t="s">
        <v>40</v>
      </c>
      <c r="C153" t="s">
        <v>277</v>
      </c>
      <c r="D153" s="202">
        <v>4429</v>
      </c>
      <c r="E153" s="202"/>
      <c r="F153" s="202"/>
      <c r="G153" s="202"/>
      <c r="H153" s="202"/>
      <c r="I153" s="202">
        <v>304</v>
      </c>
      <c r="J153" s="202"/>
      <c r="K153" s="202"/>
      <c r="L153" s="202"/>
      <c r="M153" s="202"/>
      <c r="N153" s="203"/>
      <c r="O153" s="203"/>
      <c r="P153"/>
      <c r="Q153"/>
      <c r="R153"/>
      <c r="S153"/>
      <c r="T153" s="204">
        <v>42746.609131944446</v>
      </c>
      <c r="U153"/>
      <c r="V153">
        <v>0.09</v>
      </c>
      <c r="W153">
        <v>4</v>
      </c>
      <c r="X153" s="200" t="str">
        <f t="shared" si="2"/>
        <v>Baker Juvenile Delinquency CGE CQ4-17</v>
      </c>
    </row>
    <row r="154" spans="1:24" ht="15" customHeight="1" x14ac:dyDescent="0.25">
      <c r="A154" t="s">
        <v>49</v>
      </c>
      <c r="B154" t="s">
        <v>45</v>
      </c>
      <c r="C154" t="s">
        <v>270</v>
      </c>
      <c r="D154" s="202">
        <v>3742</v>
      </c>
      <c r="E154" s="202">
        <v>3742</v>
      </c>
      <c r="F154" s="202">
        <v>3742</v>
      </c>
      <c r="G154" s="202">
        <v>3742</v>
      </c>
      <c r="H154" s="202">
        <v>3742</v>
      </c>
      <c r="I154" s="202">
        <v>3342</v>
      </c>
      <c r="J154" s="202">
        <v>3742</v>
      </c>
      <c r="K154" s="202">
        <v>3742</v>
      </c>
      <c r="L154" s="202">
        <v>3342</v>
      </c>
      <c r="M154" s="202">
        <v>3742</v>
      </c>
      <c r="N154" s="203"/>
      <c r="O154" s="203"/>
      <c r="P154"/>
      <c r="Q154"/>
      <c r="R154"/>
      <c r="S154"/>
      <c r="T154" s="204">
        <v>42746.609131944446</v>
      </c>
      <c r="U154"/>
      <c r="V154">
        <v>0.9</v>
      </c>
      <c r="W154">
        <v>9</v>
      </c>
      <c r="X154" s="200" t="str">
        <f t="shared" si="2"/>
        <v>Baker Probate CGE CQ1-16</v>
      </c>
    </row>
    <row r="155" spans="1:24" ht="15" customHeight="1" x14ac:dyDescent="0.25">
      <c r="A155" t="s">
        <v>49</v>
      </c>
      <c r="B155" t="s">
        <v>45</v>
      </c>
      <c r="C155" t="s">
        <v>274</v>
      </c>
      <c r="D155" s="202">
        <v>6309.5</v>
      </c>
      <c r="E155" s="202">
        <v>6309.5</v>
      </c>
      <c r="F155" s="202">
        <v>6309.5</v>
      </c>
      <c r="G155" s="202">
        <v>6309.5</v>
      </c>
      <c r="H155" s="202"/>
      <c r="I155" s="202">
        <v>6309.5</v>
      </c>
      <c r="J155" s="202">
        <v>6309.5</v>
      </c>
      <c r="K155" s="202">
        <v>6309.5</v>
      </c>
      <c r="L155" s="202">
        <v>6309.5</v>
      </c>
      <c r="M155" s="202"/>
      <c r="N155" s="203"/>
      <c r="O155" s="203"/>
      <c r="P155"/>
      <c r="Q155"/>
      <c r="R155"/>
      <c r="S155"/>
      <c r="T155" s="204">
        <v>42746.609131944446</v>
      </c>
      <c r="U155"/>
      <c r="V155">
        <v>0.9</v>
      </c>
      <c r="W155">
        <v>9</v>
      </c>
      <c r="X155" s="200" t="str">
        <f t="shared" si="2"/>
        <v>Baker Probate CGE CQ1-17</v>
      </c>
    </row>
    <row r="156" spans="1:24" ht="15" customHeight="1" x14ac:dyDescent="0.25">
      <c r="A156" t="s">
        <v>49</v>
      </c>
      <c r="B156" t="s">
        <v>45</v>
      </c>
      <c r="C156" t="s">
        <v>271</v>
      </c>
      <c r="D156" s="202">
        <v>6033</v>
      </c>
      <c r="E156" s="202">
        <v>6033</v>
      </c>
      <c r="F156" s="202">
        <v>6033</v>
      </c>
      <c r="G156" s="202">
        <v>6033</v>
      </c>
      <c r="H156" s="202">
        <v>6033</v>
      </c>
      <c r="I156" s="202">
        <v>6033</v>
      </c>
      <c r="J156" s="202">
        <v>6033</v>
      </c>
      <c r="K156" s="202">
        <v>6033</v>
      </c>
      <c r="L156" s="202">
        <v>6033</v>
      </c>
      <c r="M156" s="202">
        <v>6033</v>
      </c>
      <c r="N156" s="203"/>
      <c r="O156" s="203"/>
      <c r="P156"/>
      <c r="Q156"/>
      <c r="R156"/>
      <c r="S156"/>
      <c r="T156" s="204">
        <v>42746.609131944446</v>
      </c>
      <c r="U156"/>
      <c r="V156">
        <v>0.9</v>
      </c>
      <c r="W156">
        <v>9</v>
      </c>
      <c r="X156" s="200" t="str">
        <f t="shared" si="2"/>
        <v>Baker Probate CGE CQ2-16</v>
      </c>
    </row>
    <row r="157" spans="1:24" ht="15" customHeight="1" x14ac:dyDescent="0.25">
      <c r="A157" t="s">
        <v>49</v>
      </c>
      <c r="B157" t="s">
        <v>45</v>
      </c>
      <c r="C157" t="s">
        <v>275</v>
      </c>
      <c r="D157" s="202">
        <v>4051</v>
      </c>
      <c r="E157" s="202">
        <v>4051</v>
      </c>
      <c r="F157" s="202">
        <v>4051</v>
      </c>
      <c r="G157" s="202"/>
      <c r="H157" s="202"/>
      <c r="I157" s="202">
        <v>4051</v>
      </c>
      <c r="J157" s="202">
        <v>4051</v>
      </c>
      <c r="K157" s="202">
        <v>4051</v>
      </c>
      <c r="L157" s="202"/>
      <c r="M157" s="202"/>
      <c r="N157" s="203"/>
      <c r="O157" s="203"/>
      <c r="P157"/>
      <c r="Q157"/>
      <c r="R157"/>
      <c r="S157"/>
      <c r="T157" s="204">
        <v>42746.609131944446</v>
      </c>
      <c r="U157"/>
      <c r="V157">
        <v>0.9</v>
      </c>
      <c r="W157">
        <v>9</v>
      </c>
      <c r="X157" s="200" t="str">
        <f t="shared" si="2"/>
        <v>Baker Probate CGE CQ2-17</v>
      </c>
    </row>
    <row r="158" spans="1:24" ht="15" customHeight="1" x14ac:dyDescent="0.25">
      <c r="A158" t="s">
        <v>49</v>
      </c>
      <c r="B158" t="s">
        <v>45</v>
      </c>
      <c r="C158" t="s">
        <v>272</v>
      </c>
      <c r="D158" s="202">
        <v>7028</v>
      </c>
      <c r="E158" s="202">
        <v>7028</v>
      </c>
      <c r="F158" s="202">
        <v>7028</v>
      </c>
      <c r="G158" s="202">
        <v>7028</v>
      </c>
      <c r="H158" s="202">
        <v>7028</v>
      </c>
      <c r="I158" s="202">
        <v>7028</v>
      </c>
      <c r="J158" s="202">
        <v>7028</v>
      </c>
      <c r="K158" s="202">
        <v>7028</v>
      </c>
      <c r="L158" s="202">
        <v>7028</v>
      </c>
      <c r="M158" s="202">
        <v>7028</v>
      </c>
      <c r="N158" s="203"/>
      <c r="O158" s="203"/>
      <c r="P158"/>
      <c r="Q158"/>
      <c r="R158"/>
      <c r="S158"/>
      <c r="T158" s="204">
        <v>42746.609131944446</v>
      </c>
      <c r="U158"/>
      <c r="V158">
        <v>0.9</v>
      </c>
      <c r="W158">
        <v>9</v>
      </c>
      <c r="X158" s="200" t="str">
        <f t="shared" si="2"/>
        <v>Baker Probate CGE CQ3-16</v>
      </c>
    </row>
    <row r="159" spans="1:24" ht="15" customHeight="1" x14ac:dyDescent="0.25">
      <c r="A159" t="s">
        <v>49</v>
      </c>
      <c r="B159" t="s">
        <v>45</v>
      </c>
      <c r="C159" t="s">
        <v>276</v>
      </c>
      <c r="D159" s="202">
        <v>4824</v>
      </c>
      <c r="E159" s="202">
        <v>4824</v>
      </c>
      <c r="F159" s="202"/>
      <c r="G159" s="202"/>
      <c r="H159" s="202"/>
      <c r="I159" s="202">
        <v>4824</v>
      </c>
      <c r="J159" s="202">
        <v>4824</v>
      </c>
      <c r="K159" s="202"/>
      <c r="L159" s="202"/>
      <c r="M159" s="202"/>
      <c r="N159" s="203"/>
      <c r="O159" s="203"/>
      <c r="P159"/>
      <c r="Q159"/>
      <c r="R159"/>
      <c r="S159"/>
      <c r="T159" s="204">
        <v>42746.609131944446</v>
      </c>
      <c r="U159"/>
      <c r="V159">
        <v>0.9</v>
      </c>
      <c r="W159">
        <v>9</v>
      </c>
      <c r="X159" s="200" t="str">
        <f t="shared" si="2"/>
        <v>Baker Probate CGE CQ3-17</v>
      </c>
    </row>
    <row r="160" spans="1:24" ht="15" customHeight="1" x14ac:dyDescent="0.25">
      <c r="A160" t="s">
        <v>49</v>
      </c>
      <c r="B160" t="s">
        <v>45</v>
      </c>
      <c r="C160" t="s">
        <v>273</v>
      </c>
      <c r="D160" s="202">
        <v>4324</v>
      </c>
      <c r="E160" s="202">
        <v>4324</v>
      </c>
      <c r="F160" s="202">
        <v>4324</v>
      </c>
      <c r="G160" s="202">
        <v>4324</v>
      </c>
      <c r="H160" s="202">
        <v>4324</v>
      </c>
      <c r="I160" s="202">
        <v>4324</v>
      </c>
      <c r="J160" s="202">
        <v>4324</v>
      </c>
      <c r="K160" s="202">
        <v>4324</v>
      </c>
      <c r="L160" s="202">
        <v>4324</v>
      </c>
      <c r="M160" s="202">
        <v>4324</v>
      </c>
      <c r="N160" s="203"/>
      <c r="O160" s="203"/>
      <c r="P160"/>
      <c r="Q160"/>
      <c r="R160"/>
      <c r="S160"/>
      <c r="T160" s="204">
        <v>42746.609131944446</v>
      </c>
      <c r="U160"/>
      <c r="V160">
        <v>0.9</v>
      </c>
      <c r="W160">
        <v>9</v>
      </c>
      <c r="X160" s="200" t="str">
        <f t="shared" si="2"/>
        <v>Baker Probate CGE CQ4-16</v>
      </c>
    </row>
    <row r="161" spans="1:24" ht="15" customHeight="1" x14ac:dyDescent="0.25">
      <c r="A161" t="s">
        <v>49</v>
      </c>
      <c r="B161" t="s">
        <v>45</v>
      </c>
      <c r="C161" t="s">
        <v>277</v>
      </c>
      <c r="D161" s="202">
        <v>3084</v>
      </c>
      <c r="E161" s="202"/>
      <c r="F161" s="202"/>
      <c r="G161" s="202"/>
      <c r="H161" s="202"/>
      <c r="I161" s="202">
        <v>3084</v>
      </c>
      <c r="J161" s="202"/>
      <c r="K161" s="202"/>
      <c r="L161" s="202"/>
      <c r="M161" s="202"/>
      <c r="N161" s="203"/>
      <c r="O161" s="203"/>
      <c r="P161"/>
      <c r="Q161"/>
      <c r="R161"/>
      <c r="S161"/>
      <c r="T161" s="204">
        <v>42746.609131944446</v>
      </c>
      <c r="U161"/>
      <c r="V161">
        <v>0.9</v>
      </c>
      <c r="W161">
        <v>9</v>
      </c>
      <c r="X161" s="200" t="str">
        <f t="shared" si="2"/>
        <v>Baker Probate CGE CQ4-17</v>
      </c>
    </row>
    <row r="162" spans="1:24" ht="15" customHeight="1" x14ac:dyDescent="0.25">
      <c r="A162" t="s">
        <v>50</v>
      </c>
      <c r="B162" t="s">
        <v>280</v>
      </c>
      <c r="C162" t="s">
        <v>270</v>
      </c>
      <c r="D162" s="202">
        <v>207961</v>
      </c>
      <c r="E162" s="202">
        <v>209506</v>
      </c>
      <c r="F162" s="202">
        <v>209506</v>
      </c>
      <c r="G162" s="202">
        <v>209506</v>
      </c>
      <c r="H162" s="202">
        <v>209506</v>
      </c>
      <c r="I162" s="202">
        <v>0</v>
      </c>
      <c r="J162" s="202">
        <v>49</v>
      </c>
      <c r="K162" s="202">
        <v>172.25</v>
      </c>
      <c r="L162" s="202">
        <v>172.25</v>
      </c>
      <c r="M162" s="202">
        <v>193.25</v>
      </c>
      <c r="N162" s="203"/>
      <c r="O162" s="203"/>
      <c r="P162"/>
      <c r="Q162"/>
      <c r="R162"/>
      <c r="S162"/>
      <c r="T162" s="204">
        <v>42746.609131944446</v>
      </c>
      <c r="U162"/>
      <c r="V162">
        <v>0.09</v>
      </c>
      <c r="W162">
        <v>2</v>
      </c>
      <c r="X162" s="200" t="str">
        <f t="shared" si="2"/>
        <v>Bay Circ Crim Drug Trfc Cases CGE CQ1-16</v>
      </c>
    </row>
    <row r="163" spans="1:24" ht="15" customHeight="1" x14ac:dyDescent="0.25">
      <c r="A163" t="s">
        <v>50</v>
      </c>
      <c r="B163" t="s">
        <v>280</v>
      </c>
      <c r="C163" t="s">
        <v>274</v>
      </c>
      <c r="D163" s="202">
        <v>101111</v>
      </c>
      <c r="E163" s="202">
        <v>101111</v>
      </c>
      <c r="F163" s="202">
        <v>101111</v>
      </c>
      <c r="G163" s="202">
        <v>101111</v>
      </c>
      <c r="H163" s="202"/>
      <c r="I163" s="202">
        <v>50</v>
      </c>
      <c r="J163" s="202">
        <v>50</v>
      </c>
      <c r="K163" s="202">
        <v>57</v>
      </c>
      <c r="L163" s="202">
        <v>57</v>
      </c>
      <c r="M163" s="202"/>
      <c r="N163" s="203"/>
      <c r="O163" s="203"/>
      <c r="P163"/>
      <c r="Q163"/>
      <c r="R163"/>
      <c r="S163"/>
      <c r="T163" s="204">
        <v>42746.609131944446</v>
      </c>
      <c r="U163"/>
      <c r="V163">
        <v>0.09</v>
      </c>
      <c r="W163">
        <v>2</v>
      </c>
      <c r="X163" s="200" t="str">
        <f t="shared" si="2"/>
        <v>Bay Circ Crim Drug Trfc Cases CGE CQ1-17</v>
      </c>
    </row>
    <row r="164" spans="1:24" ht="15" customHeight="1" x14ac:dyDescent="0.25">
      <c r="A164" t="s">
        <v>50</v>
      </c>
      <c r="B164" t="s">
        <v>280</v>
      </c>
      <c r="C164" t="s">
        <v>271</v>
      </c>
      <c r="D164" s="202">
        <v>104854</v>
      </c>
      <c r="E164" s="202">
        <v>104854</v>
      </c>
      <c r="F164" s="202">
        <v>104854</v>
      </c>
      <c r="G164" s="202">
        <v>104854</v>
      </c>
      <c r="H164" s="202">
        <v>104854</v>
      </c>
      <c r="I164" s="202">
        <v>56</v>
      </c>
      <c r="J164" s="202">
        <v>80</v>
      </c>
      <c r="K164" s="202">
        <v>80</v>
      </c>
      <c r="L164" s="202">
        <v>80</v>
      </c>
      <c r="M164" s="202">
        <v>80</v>
      </c>
      <c r="N164" s="203"/>
      <c r="O164" s="203"/>
      <c r="P164"/>
      <c r="Q164"/>
      <c r="R164"/>
      <c r="S164"/>
      <c r="T164" s="204">
        <v>42746.609131944446</v>
      </c>
      <c r="U164"/>
      <c r="V164">
        <v>0.09</v>
      </c>
      <c r="W164">
        <v>2</v>
      </c>
      <c r="X164" s="200" t="str">
        <f t="shared" si="2"/>
        <v>Bay Circ Crim Drug Trfc Cases CGE CQ2-16</v>
      </c>
    </row>
    <row r="165" spans="1:24" ht="15" customHeight="1" x14ac:dyDescent="0.25">
      <c r="A165" t="s">
        <v>50</v>
      </c>
      <c r="B165" t="s">
        <v>280</v>
      </c>
      <c r="C165" t="s">
        <v>275</v>
      </c>
      <c r="D165" s="202">
        <v>511785</v>
      </c>
      <c r="E165" s="202">
        <v>511785</v>
      </c>
      <c r="F165" s="202">
        <v>511785</v>
      </c>
      <c r="G165" s="202"/>
      <c r="H165" s="202"/>
      <c r="I165" s="202">
        <v>25</v>
      </c>
      <c r="J165" s="202">
        <v>32</v>
      </c>
      <c r="K165" s="202">
        <v>32</v>
      </c>
      <c r="L165" s="202"/>
      <c r="M165" s="202"/>
      <c r="N165" s="203"/>
      <c r="O165" s="203"/>
      <c r="P165"/>
      <c r="Q165"/>
      <c r="R165"/>
      <c r="S165"/>
      <c r="T165" s="204">
        <v>42746.609131944446</v>
      </c>
      <c r="U165"/>
      <c r="V165">
        <v>0.09</v>
      </c>
      <c r="W165">
        <v>2</v>
      </c>
      <c r="X165" s="200" t="str">
        <f t="shared" si="2"/>
        <v>Bay Circ Crim Drug Trfc Cases CGE CQ2-17</v>
      </c>
    </row>
    <row r="166" spans="1:24" ht="15" customHeight="1" x14ac:dyDescent="0.25">
      <c r="A166" t="s">
        <v>50</v>
      </c>
      <c r="B166" t="s">
        <v>280</v>
      </c>
      <c r="C166" t="s">
        <v>272</v>
      </c>
      <c r="D166" s="202">
        <v>305213</v>
      </c>
      <c r="E166" s="202">
        <v>305213</v>
      </c>
      <c r="F166" s="202">
        <v>305213</v>
      </c>
      <c r="G166" s="202">
        <v>305213</v>
      </c>
      <c r="H166" s="202">
        <v>305213</v>
      </c>
      <c r="I166" s="202">
        <v>99</v>
      </c>
      <c r="J166" s="202">
        <v>145</v>
      </c>
      <c r="K166" s="202">
        <v>145</v>
      </c>
      <c r="L166" s="202">
        <v>145</v>
      </c>
      <c r="M166" s="202">
        <v>152</v>
      </c>
      <c r="N166" s="203"/>
      <c r="O166" s="203"/>
      <c r="P166"/>
      <c r="Q166"/>
      <c r="R166"/>
      <c r="S166"/>
      <c r="T166" s="204">
        <v>42746.609131944446</v>
      </c>
      <c r="U166"/>
      <c r="V166">
        <v>0.09</v>
      </c>
      <c r="W166">
        <v>2</v>
      </c>
      <c r="X166" s="200" t="str">
        <f t="shared" si="2"/>
        <v>Bay Circ Crim Drug Trfc Cases CGE CQ3-16</v>
      </c>
    </row>
    <row r="167" spans="1:24" ht="15" customHeight="1" x14ac:dyDescent="0.25">
      <c r="A167" t="s">
        <v>50</v>
      </c>
      <c r="B167" t="s">
        <v>280</v>
      </c>
      <c r="C167" t="s">
        <v>276</v>
      </c>
      <c r="D167" s="202">
        <v>158686</v>
      </c>
      <c r="E167" s="202">
        <v>158686</v>
      </c>
      <c r="F167" s="202"/>
      <c r="G167" s="202"/>
      <c r="H167" s="202"/>
      <c r="I167" s="202">
        <v>131</v>
      </c>
      <c r="J167" s="202">
        <v>231</v>
      </c>
      <c r="K167" s="202"/>
      <c r="L167" s="202"/>
      <c r="M167" s="202"/>
      <c r="N167" s="203"/>
      <c r="O167" s="203"/>
      <c r="P167"/>
      <c r="Q167"/>
      <c r="R167"/>
      <c r="S167"/>
      <c r="T167" s="204">
        <v>42746.609131944446</v>
      </c>
      <c r="U167"/>
      <c r="V167">
        <v>0.09</v>
      </c>
      <c r="W167">
        <v>2</v>
      </c>
      <c r="X167" s="200" t="str">
        <f t="shared" si="2"/>
        <v>Bay Circ Crim Drug Trfc Cases CGE CQ3-17</v>
      </c>
    </row>
    <row r="168" spans="1:24" ht="15" customHeight="1" x14ac:dyDescent="0.25">
      <c r="A168" t="s">
        <v>50</v>
      </c>
      <c r="B168" t="s">
        <v>280</v>
      </c>
      <c r="C168" t="s">
        <v>273</v>
      </c>
      <c r="D168" s="202">
        <v>262520</v>
      </c>
      <c r="E168" s="202">
        <v>262520</v>
      </c>
      <c r="F168" s="202">
        <v>262520</v>
      </c>
      <c r="G168" s="202">
        <v>262520</v>
      </c>
      <c r="H168" s="202">
        <v>262520</v>
      </c>
      <c r="I168" s="202">
        <v>75</v>
      </c>
      <c r="J168" s="202">
        <v>89</v>
      </c>
      <c r="K168" s="202">
        <v>89</v>
      </c>
      <c r="L168" s="202">
        <v>89</v>
      </c>
      <c r="M168" s="202">
        <v>89</v>
      </c>
      <c r="N168" s="203"/>
      <c r="O168" s="203"/>
      <c r="P168"/>
      <c r="Q168"/>
      <c r="R168"/>
      <c r="S168"/>
      <c r="T168" s="204">
        <v>42746.609131944446</v>
      </c>
      <c r="U168"/>
      <c r="V168">
        <v>0.09</v>
      </c>
      <c r="W168">
        <v>2</v>
      </c>
      <c r="X168" s="200" t="str">
        <f t="shared" si="2"/>
        <v>Bay Circ Crim Drug Trfc Cases CGE CQ4-16</v>
      </c>
    </row>
    <row r="169" spans="1:24" ht="15" customHeight="1" x14ac:dyDescent="0.25">
      <c r="A169" t="s">
        <v>50</v>
      </c>
      <c r="B169" t="s">
        <v>280</v>
      </c>
      <c r="C169" t="s">
        <v>277</v>
      </c>
      <c r="D169" s="202">
        <v>312168</v>
      </c>
      <c r="E169" s="202"/>
      <c r="F169" s="202"/>
      <c r="G169" s="202"/>
      <c r="H169" s="202"/>
      <c r="I169" s="202">
        <v>71</v>
      </c>
      <c r="J169" s="202"/>
      <c r="K169" s="202"/>
      <c r="L169" s="202"/>
      <c r="M169" s="202"/>
      <c r="N169" s="203"/>
      <c r="O169" s="203"/>
      <c r="P169"/>
      <c r="Q169"/>
      <c r="R169"/>
      <c r="S169"/>
      <c r="T169" s="204">
        <v>42746.609131944446</v>
      </c>
      <c r="U169"/>
      <c r="V169">
        <v>0.09</v>
      </c>
      <c r="W169">
        <v>2</v>
      </c>
      <c r="X169" s="200" t="str">
        <f t="shared" si="2"/>
        <v>Bay Circ Crim Drug Trfc Cases CGE CQ4-17</v>
      </c>
    </row>
    <row r="170" spans="1:24" ht="15" customHeight="1" x14ac:dyDescent="0.25">
      <c r="A170" t="s">
        <v>50</v>
      </c>
      <c r="B170" t="s">
        <v>42</v>
      </c>
      <c r="C170" t="s">
        <v>270</v>
      </c>
      <c r="D170" s="202">
        <v>367893.31</v>
      </c>
      <c r="E170" s="202">
        <v>367893.31</v>
      </c>
      <c r="F170" s="202">
        <v>367893.31</v>
      </c>
      <c r="G170" s="202">
        <v>367453.31</v>
      </c>
      <c r="H170" s="202">
        <v>367453.31</v>
      </c>
      <c r="I170" s="202">
        <v>365221.31</v>
      </c>
      <c r="J170" s="202">
        <v>367189.31</v>
      </c>
      <c r="K170" s="202">
        <v>367189.31</v>
      </c>
      <c r="L170" s="202">
        <v>366749.31</v>
      </c>
      <c r="M170" s="202">
        <v>366749.31</v>
      </c>
      <c r="N170" s="203"/>
      <c r="O170" s="203"/>
      <c r="P170"/>
      <c r="Q170"/>
      <c r="R170"/>
      <c r="S170"/>
      <c r="T170" s="204">
        <v>42746.609131944446</v>
      </c>
      <c r="U170"/>
      <c r="V170">
        <v>0.9</v>
      </c>
      <c r="W170">
        <v>6</v>
      </c>
      <c r="X170" s="200" t="str">
        <f t="shared" si="2"/>
        <v>Bay Circuit Civil CGE CQ1-16</v>
      </c>
    </row>
    <row r="171" spans="1:24" ht="15" customHeight="1" x14ac:dyDescent="0.25">
      <c r="A171" t="s">
        <v>50</v>
      </c>
      <c r="B171" t="s">
        <v>42</v>
      </c>
      <c r="C171" t="s">
        <v>274</v>
      </c>
      <c r="D171" s="202">
        <v>271192.34000000003</v>
      </c>
      <c r="E171" s="202">
        <v>271192.34000000003</v>
      </c>
      <c r="F171" s="202">
        <v>271192.34000000003</v>
      </c>
      <c r="G171" s="202">
        <v>270911.34000000003</v>
      </c>
      <c r="H171" s="202"/>
      <c r="I171" s="202">
        <v>270592.84000000003</v>
      </c>
      <c r="J171" s="202">
        <v>270592.84000000003</v>
      </c>
      <c r="K171" s="202">
        <v>270922.07</v>
      </c>
      <c r="L171" s="202">
        <v>270922.07</v>
      </c>
      <c r="M171" s="202"/>
      <c r="N171" s="203"/>
      <c r="O171" s="203"/>
      <c r="P171"/>
      <c r="Q171"/>
      <c r="R171"/>
      <c r="S171"/>
      <c r="T171" s="204">
        <v>42746.609131944446</v>
      </c>
      <c r="U171"/>
      <c r="V171">
        <v>0.9</v>
      </c>
      <c r="W171">
        <v>6</v>
      </c>
      <c r="X171" s="200" t="str">
        <f t="shared" si="2"/>
        <v>Bay Circuit Civil CGE CQ1-17</v>
      </c>
    </row>
    <row r="172" spans="1:24" ht="15" customHeight="1" x14ac:dyDescent="0.25">
      <c r="A172" t="s">
        <v>50</v>
      </c>
      <c r="B172" t="s">
        <v>42</v>
      </c>
      <c r="C172" t="s">
        <v>271</v>
      </c>
      <c r="D172" s="202">
        <v>358801.74</v>
      </c>
      <c r="E172" s="202">
        <v>357620.74</v>
      </c>
      <c r="F172" s="202">
        <v>356433.74</v>
      </c>
      <c r="G172" s="202">
        <v>356433.74</v>
      </c>
      <c r="H172" s="202">
        <v>356433.74</v>
      </c>
      <c r="I172" s="202">
        <v>355158.74</v>
      </c>
      <c r="J172" s="202">
        <v>356538.74</v>
      </c>
      <c r="K172" s="202">
        <v>356032.74</v>
      </c>
      <c r="L172" s="202">
        <v>356032.74</v>
      </c>
      <c r="M172" s="202">
        <v>356032.74</v>
      </c>
      <c r="N172" s="203"/>
      <c r="O172" s="203"/>
      <c r="P172"/>
      <c r="Q172"/>
      <c r="R172"/>
      <c r="S172"/>
      <c r="T172" s="204">
        <v>42746.609131944446</v>
      </c>
      <c r="U172"/>
      <c r="V172">
        <v>0.9</v>
      </c>
      <c r="W172">
        <v>6</v>
      </c>
      <c r="X172" s="200" t="str">
        <f t="shared" si="2"/>
        <v>Bay Circuit Civil CGE CQ2-16</v>
      </c>
    </row>
    <row r="173" spans="1:24" ht="15" customHeight="1" x14ac:dyDescent="0.25">
      <c r="A173" t="s">
        <v>50</v>
      </c>
      <c r="B173" t="s">
        <v>42</v>
      </c>
      <c r="C173" t="s">
        <v>275</v>
      </c>
      <c r="D173" s="202">
        <v>171</v>
      </c>
      <c r="E173" s="202">
        <v>304595.69</v>
      </c>
      <c r="F173" s="202">
        <v>304314.69</v>
      </c>
      <c r="G173" s="202"/>
      <c r="H173" s="202"/>
      <c r="I173" s="202">
        <v>304314.69</v>
      </c>
      <c r="J173" s="202">
        <v>304314.69</v>
      </c>
      <c r="K173" s="202">
        <v>304314.69</v>
      </c>
      <c r="L173" s="202"/>
      <c r="M173" s="202"/>
      <c r="N173" s="203"/>
      <c r="O173" s="203"/>
      <c r="P173"/>
      <c r="Q173"/>
      <c r="R173"/>
      <c r="S173"/>
      <c r="T173" s="204">
        <v>42746.609131944446</v>
      </c>
      <c r="U173"/>
      <c r="V173">
        <v>0.9</v>
      </c>
      <c r="W173">
        <v>6</v>
      </c>
      <c r="X173" s="200" t="str">
        <f t="shared" si="2"/>
        <v>Bay Circuit Civil CGE CQ2-17</v>
      </c>
    </row>
    <row r="174" spans="1:24" ht="15" customHeight="1" x14ac:dyDescent="0.25">
      <c r="A174" t="s">
        <v>50</v>
      </c>
      <c r="B174" t="s">
        <v>42</v>
      </c>
      <c r="C174" t="s">
        <v>272</v>
      </c>
      <c r="D174" s="202">
        <v>333903.34000000003</v>
      </c>
      <c r="E174" s="202">
        <v>332294.34000000003</v>
      </c>
      <c r="F174" s="202">
        <v>332294.34000000003</v>
      </c>
      <c r="G174" s="202">
        <v>332694.34000000003</v>
      </c>
      <c r="H174" s="202">
        <v>333094.34000000003</v>
      </c>
      <c r="I174" s="202">
        <v>332401.34000000003</v>
      </c>
      <c r="J174" s="202">
        <v>331483.34000000003</v>
      </c>
      <c r="K174" s="202">
        <v>331483.34000000003</v>
      </c>
      <c r="L174" s="202">
        <v>331483.34000000003</v>
      </c>
      <c r="M174" s="202">
        <v>331483.34000000003</v>
      </c>
      <c r="N174" s="203"/>
      <c r="O174" s="203"/>
      <c r="P174"/>
      <c r="Q174"/>
      <c r="R174"/>
      <c r="S174"/>
      <c r="T174" s="204">
        <v>42746.609131944446</v>
      </c>
      <c r="U174"/>
      <c r="V174">
        <v>0.9</v>
      </c>
      <c r="W174">
        <v>6</v>
      </c>
      <c r="X174" s="200" t="str">
        <f t="shared" si="2"/>
        <v>Bay Circuit Civil CGE CQ3-16</v>
      </c>
    </row>
    <row r="175" spans="1:24" ht="15" customHeight="1" x14ac:dyDescent="0.25">
      <c r="A175" t="s">
        <v>50</v>
      </c>
      <c r="B175" t="s">
        <v>42</v>
      </c>
      <c r="C175" t="s">
        <v>276</v>
      </c>
      <c r="D175" s="202">
        <v>294112.77</v>
      </c>
      <c r="E175" s="202">
        <v>293831.77</v>
      </c>
      <c r="F175" s="202"/>
      <c r="G175" s="202"/>
      <c r="H175" s="202"/>
      <c r="I175" s="202">
        <v>293430.77</v>
      </c>
      <c r="J175" s="202">
        <v>293430.77</v>
      </c>
      <c r="K175" s="202"/>
      <c r="L175" s="202"/>
      <c r="M175" s="202"/>
      <c r="N175" s="203"/>
      <c r="O175" s="203"/>
      <c r="P175"/>
      <c r="Q175"/>
      <c r="R175"/>
      <c r="S175"/>
      <c r="T175" s="204">
        <v>42746.609131944446</v>
      </c>
      <c r="U175"/>
      <c r="V175">
        <v>0.9</v>
      </c>
      <c r="W175">
        <v>6</v>
      </c>
      <c r="X175" s="200" t="str">
        <f t="shared" si="2"/>
        <v>Bay Circuit Civil CGE CQ3-17</v>
      </c>
    </row>
    <row r="176" spans="1:24" ht="15" customHeight="1" x14ac:dyDescent="0.25">
      <c r="A176" t="s">
        <v>50</v>
      </c>
      <c r="B176" t="s">
        <v>42</v>
      </c>
      <c r="C176" t="s">
        <v>273</v>
      </c>
      <c r="D176" s="202">
        <v>390803.55</v>
      </c>
      <c r="E176" s="202">
        <v>390403.55</v>
      </c>
      <c r="F176" s="202">
        <v>390403.55</v>
      </c>
      <c r="G176" s="202">
        <v>390403.55</v>
      </c>
      <c r="H176" s="202">
        <v>389841.55</v>
      </c>
      <c r="I176" s="202">
        <v>389973.05</v>
      </c>
      <c r="J176" s="202">
        <v>389673.05</v>
      </c>
      <c r="K176" s="202">
        <v>389673.05</v>
      </c>
      <c r="L176" s="202">
        <v>389673.05</v>
      </c>
      <c r="M176" s="202">
        <v>389673.05</v>
      </c>
      <c r="N176" s="203"/>
      <c r="O176" s="203"/>
      <c r="P176"/>
      <c r="Q176"/>
      <c r="R176"/>
      <c r="S176"/>
      <c r="T176" s="204">
        <v>42746.609131944446</v>
      </c>
      <c r="U176"/>
      <c r="V176">
        <v>0.9</v>
      </c>
      <c r="W176">
        <v>6</v>
      </c>
      <c r="X176" s="200" t="str">
        <f t="shared" si="2"/>
        <v>Bay Circuit Civil CGE CQ4-16</v>
      </c>
    </row>
    <row r="177" spans="1:24" ht="15" customHeight="1" x14ac:dyDescent="0.25">
      <c r="A177" t="s">
        <v>50</v>
      </c>
      <c r="B177" t="s">
        <v>42</v>
      </c>
      <c r="C177" t="s">
        <v>277</v>
      </c>
      <c r="D177" s="202">
        <v>297492.82</v>
      </c>
      <c r="E177" s="202"/>
      <c r="F177" s="202"/>
      <c r="G177" s="202"/>
      <c r="H177" s="202"/>
      <c r="I177" s="202">
        <v>292940.32</v>
      </c>
      <c r="J177" s="202"/>
      <c r="K177" s="202"/>
      <c r="L177" s="202"/>
      <c r="M177" s="202"/>
      <c r="N177" s="203"/>
      <c r="O177" s="203"/>
      <c r="P177"/>
      <c r="Q177"/>
      <c r="R177"/>
      <c r="S177"/>
      <c r="T177" s="204">
        <v>42746.609131944446</v>
      </c>
      <c r="U177"/>
      <c r="V177">
        <v>0.9</v>
      </c>
      <c r="W177">
        <v>6</v>
      </c>
      <c r="X177" s="200" t="str">
        <f t="shared" si="2"/>
        <v>Bay Circuit Civil CGE CQ4-17</v>
      </c>
    </row>
    <row r="178" spans="1:24" ht="15" customHeight="1" x14ac:dyDescent="0.25">
      <c r="A178" t="s">
        <v>50</v>
      </c>
      <c r="B178" t="s">
        <v>38</v>
      </c>
      <c r="C178" t="s">
        <v>270</v>
      </c>
      <c r="D178" s="202">
        <v>727790.24</v>
      </c>
      <c r="E178" s="202">
        <v>728649.74</v>
      </c>
      <c r="F178" s="202">
        <v>726818.74</v>
      </c>
      <c r="G178" s="202">
        <v>727440.74</v>
      </c>
      <c r="H178" s="202">
        <v>727690.74</v>
      </c>
      <c r="I178" s="202">
        <v>16054.95</v>
      </c>
      <c r="J178" s="202">
        <v>28579.06</v>
      </c>
      <c r="K178" s="202">
        <v>40753</v>
      </c>
      <c r="L178" s="202">
        <v>49626.080000000002</v>
      </c>
      <c r="M178" s="202">
        <v>58041.32</v>
      </c>
      <c r="N178" s="203"/>
      <c r="O178" s="203"/>
      <c r="P178"/>
      <c r="Q178"/>
      <c r="R178"/>
      <c r="S178"/>
      <c r="T178" s="204">
        <v>42746.609131944446</v>
      </c>
      <c r="U178"/>
      <c r="V178">
        <v>0.09</v>
      </c>
      <c r="W178">
        <v>1</v>
      </c>
      <c r="X178" s="200" t="str">
        <f t="shared" si="2"/>
        <v>Bay Circuit Criminal CGE CQ1-16</v>
      </c>
    </row>
    <row r="179" spans="1:24" ht="15" customHeight="1" x14ac:dyDescent="0.25">
      <c r="A179" t="s">
        <v>50</v>
      </c>
      <c r="B179" t="s">
        <v>38</v>
      </c>
      <c r="C179" t="s">
        <v>274</v>
      </c>
      <c r="D179" s="202">
        <v>762315.71</v>
      </c>
      <c r="E179" s="202">
        <v>763820.71</v>
      </c>
      <c r="F179" s="202">
        <v>764038.71</v>
      </c>
      <c r="G179" s="202">
        <v>764038.71</v>
      </c>
      <c r="H179" s="202"/>
      <c r="I179" s="202">
        <v>16780.759999999998</v>
      </c>
      <c r="J179" s="202">
        <v>32355.55</v>
      </c>
      <c r="K179" s="202">
        <v>46410.64</v>
      </c>
      <c r="L179" s="202">
        <v>52910.77</v>
      </c>
      <c r="M179" s="202"/>
      <c r="N179" s="203"/>
      <c r="O179" s="203"/>
      <c r="P179"/>
      <c r="Q179"/>
      <c r="R179"/>
      <c r="S179"/>
      <c r="T179" s="204">
        <v>42746.609131944446</v>
      </c>
      <c r="U179"/>
      <c r="V179">
        <v>0.09</v>
      </c>
      <c r="W179">
        <v>1</v>
      </c>
      <c r="X179" s="200" t="str">
        <f t="shared" si="2"/>
        <v>Bay Circuit Criminal CGE CQ1-17</v>
      </c>
    </row>
    <row r="180" spans="1:24" ht="15" customHeight="1" x14ac:dyDescent="0.25">
      <c r="A180" t="s">
        <v>50</v>
      </c>
      <c r="B180" t="s">
        <v>38</v>
      </c>
      <c r="C180" t="s">
        <v>271</v>
      </c>
      <c r="D180" s="202">
        <v>696943.56</v>
      </c>
      <c r="E180" s="202">
        <v>696915.56</v>
      </c>
      <c r="F180" s="202">
        <v>697118.56</v>
      </c>
      <c r="G180" s="202">
        <v>697104.56</v>
      </c>
      <c r="H180" s="202">
        <v>697347.56</v>
      </c>
      <c r="I180" s="202">
        <v>21233.01</v>
      </c>
      <c r="J180" s="202">
        <v>35199.32</v>
      </c>
      <c r="K180" s="202">
        <v>43858.87</v>
      </c>
      <c r="L180" s="202">
        <v>53898.83</v>
      </c>
      <c r="M180" s="202">
        <v>68506.429999999993</v>
      </c>
      <c r="N180" s="203"/>
      <c r="O180" s="203"/>
      <c r="P180"/>
      <c r="Q180"/>
      <c r="R180"/>
      <c r="S180"/>
      <c r="T180" s="204">
        <v>42746.609131944446</v>
      </c>
      <c r="U180"/>
      <c r="V180">
        <v>0.09</v>
      </c>
      <c r="W180">
        <v>1</v>
      </c>
      <c r="X180" s="200" t="str">
        <f t="shared" si="2"/>
        <v>Bay Circuit Criminal CGE CQ2-16</v>
      </c>
    </row>
    <row r="181" spans="1:24" ht="15" customHeight="1" x14ac:dyDescent="0.25">
      <c r="A181" t="s">
        <v>50</v>
      </c>
      <c r="B181" t="s">
        <v>38</v>
      </c>
      <c r="C181" t="s">
        <v>275</v>
      </c>
      <c r="D181" s="202">
        <v>1182625.02</v>
      </c>
      <c r="E181" s="202">
        <v>1183908.02</v>
      </c>
      <c r="F181" s="202">
        <v>1183933</v>
      </c>
      <c r="G181" s="202"/>
      <c r="H181" s="202"/>
      <c r="I181" s="202">
        <v>22562.7</v>
      </c>
      <c r="J181" s="202">
        <v>32728.94</v>
      </c>
      <c r="K181" s="202">
        <v>42417.74</v>
      </c>
      <c r="L181" s="202"/>
      <c r="M181" s="202"/>
      <c r="N181" s="203"/>
      <c r="O181" s="203"/>
      <c r="P181"/>
      <c r="Q181"/>
      <c r="R181"/>
      <c r="S181"/>
      <c r="T181" s="204">
        <v>42746.609131944446</v>
      </c>
      <c r="U181"/>
      <c r="V181">
        <v>0.09</v>
      </c>
      <c r="W181">
        <v>1</v>
      </c>
      <c r="X181" s="200" t="str">
        <f t="shared" si="2"/>
        <v>Bay Circuit Criminal CGE CQ2-17</v>
      </c>
    </row>
    <row r="182" spans="1:24" ht="15" customHeight="1" x14ac:dyDescent="0.25">
      <c r="A182" t="s">
        <v>50</v>
      </c>
      <c r="B182" t="s">
        <v>38</v>
      </c>
      <c r="C182" t="s">
        <v>272</v>
      </c>
      <c r="D182" s="202">
        <v>952863.55</v>
      </c>
      <c r="E182" s="202">
        <v>950490.55</v>
      </c>
      <c r="F182" s="202">
        <v>949538.55</v>
      </c>
      <c r="G182" s="202">
        <v>939906.05</v>
      </c>
      <c r="H182" s="202">
        <v>939920.05</v>
      </c>
      <c r="I182" s="202">
        <v>26171.06</v>
      </c>
      <c r="J182" s="202">
        <v>39576.379999999997</v>
      </c>
      <c r="K182" s="202">
        <v>52787.93</v>
      </c>
      <c r="L182" s="202">
        <v>71724.28</v>
      </c>
      <c r="M182" s="202">
        <v>82433.83</v>
      </c>
      <c r="N182" s="203"/>
      <c r="O182" s="203"/>
      <c r="P182"/>
      <c r="Q182"/>
      <c r="R182"/>
      <c r="S182"/>
      <c r="T182" s="204">
        <v>42746.609131944446</v>
      </c>
      <c r="U182"/>
      <c r="V182">
        <v>0.09</v>
      </c>
      <c r="W182">
        <v>1</v>
      </c>
      <c r="X182" s="200" t="str">
        <f t="shared" si="2"/>
        <v>Bay Circuit Criminal CGE CQ3-16</v>
      </c>
    </row>
    <row r="183" spans="1:24" ht="15" customHeight="1" x14ac:dyDescent="0.25">
      <c r="A183" t="s">
        <v>50</v>
      </c>
      <c r="B183" t="s">
        <v>38</v>
      </c>
      <c r="C183" t="s">
        <v>276</v>
      </c>
      <c r="D183" s="202">
        <v>828925.72</v>
      </c>
      <c r="E183" s="202">
        <v>830041.22</v>
      </c>
      <c r="F183" s="202"/>
      <c r="G183" s="202"/>
      <c r="H183" s="202"/>
      <c r="I183" s="202">
        <v>10219.75</v>
      </c>
      <c r="J183" s="202">
        <v>21796.46</v>
      </c>
      <c r="K183" s="202"/>
      <c r="L183" s="202"/>
      <c r="M183" s="202"/>
      <c r="N183" s="203"/>
      <c r="O183" s="203"/>
      <c r="P183"/>
      <c r="Q183"/>
      <c r="R183"/>
      <c r="S183"/>
      <c r="T183" s="204">
        <v>42746.609131944446</v>
      </c>
      <c r="U183"/>
      <c r="V183">
        <v>0.09</v>
      </c>
      <c r="W183">
        <v>1</v>
      </c>
      <c r="X183" s="200" t="str">
        <f t="shared" si="2"/>
        <v>Bay Circuit Criminal CGE CQ3-17</v>
      </c>
    </row>
    <row r="184" spans="1:24" ht="15" customHeight="1" x14ac:dyDescent="0.25">
      <c r="A184" t="s">
        <v>50</v>
      </c>
      <c r="B184" t="s">
        <v>38</v>
      </c>
      <c r="C184" t="s">
        <v>273</v>
      </c>
      <c r="D184" s="202">
        <v>991855.09</v>
      </c>
      <c r="E184" s="202">
        <v>992832.09</v>
      </c>
      <c r="F184" s="202">
        <v>992157.09</v>
      </c>
      <c r="G184" s="202">
        <v>993234.09</v>
      </c>
      <c r="H184" s="202">
        <v>993184.09</v>
      </c>
      <c r="I184" s="202">
        <v>24073.95</v>
      </c>
      <c r="J184" s="202">
        <v>41157.730000000003</v>
      </c>
      <c r="K184" s="202">
        <v>57312.75</v>
      </c>
      <c r="L184" s="202">
        <v>68997.41</v>
      </c>
      <c r="M184" s="202">
        <v>80700.81</v>
      </c>
      <c r="N184" s="203"/>
      <c r="O184" s="203"/>
      <c r="P184"/>
      <c r="Q184"/>
      <c r="R184"/>
      <c r="S184"/>
      <c r="T184" s="204">
        <v>42746.609131944446</v>
      </c>
      <c r="U184"/>
      <c r="V184">
        <v>0.09</v>
      </c>
      <c r="W184">
        <v>1</v>
      </c>
      <c r="X184" s="200" t="str">
        <f t="shared" si="2"/>
        <v>Bay Circuit Criminal CGE CQ4-16</v>
      </c>
    </row>
    <row r="185" spans="1:24" ht="15" customHeight="1" x14ac:dyDescent="0.25">
      <c r="A185" t="s">
        <v>50</v>
      </c>
      <c r="B185" t="s">
        <v>38</v>
      </c>
      <c r="C185" t="s">
        <v>277</v>
      </c>
      <c r="D185" s="202">
        <v>1012460.4</v>
      </c>
      <c r="E185" s="202"/>
      <c r="F185" s="202"/>
      <c r="G185" s="202"/>
      <c r="H185" s="202"/>
      <c r="I185" s="202">
        <v>18682.45</v>
      </c>
      <c r="J185" s="202"/>
      <c r="K185" s="202"/>
      <c r="L185" s="202"/>
      <c r="M185" s="202"/>
      <c r="N185" s="203"/>
      <c r="O185" s="203"/>
      <c r="P185"/>
      <c r="Q185"/>
      <c r="R185"/>
      <c r="S185"/>
      <c r="T185" s="204">
        <v>42746.609131944446</v>
      </c>
      <c r="U185"/>
      <c r="V185">
        <v>0.09</v>
      </c>
      <c r="W185">
        <v>1</v>
      </c>
      <c r="X185" s="200" t="str">
        <f t="shared" si="2"/>
        <v>Bay Circuit Criminal CGE CQ4-17</v>
      </c>
    </row>
    <row r="186" spans="1:24" ht="15" customHeight="1" x14ac:dyDescent="0.25">
      <c r="A186" t="s">
        <v>50</v>
      </c>
      <c r="B186" t="s">
        <v>44</v>
      </c>
      <c r="C186" t="s">
        <v>270</v>
      </c>
      <c r="D186" s="202">
        <v>464193</v>
      </c>
      <c r="E186" s="202">
        <v>689225.76</v>
      </c>
      <c r="F186" s="202">
        <v>688046.01</v>
      </c>
      <c r="G186" s="202">
        <v>681643.01</v>
      </c>
      <c r="H186" s="202">
        <v>681643</v>
      </c>
      <c r="I186" s="202">
        <v>64132.68</v>
      </c>
      <c r="J186" s="202">
        <v>572220.81000000006</v>
      </c>
      <c r="K186" s="202">
        <v>599673.96</v>
      </c>
      <c r="L186" s="202">
        <v>609279.96</v>
      </c>
      <c r="M186" s="202">
        <v>613254.94999999995</v>
      </c>
      <c r="N186" s="203"/>
      <c r="O186" s="203"/>
      <c r="P186"/>
      <c r="Q186"/>
      <c r="R186"/>
      <c r="S186"/>
      <c r="T186" s="204">
        <v>42746.609131944446</v>
      </c>
      <c r="U186"/>
      <c r="V186">
        <v>0.9</v>
      </c>
      <c r="W186">
        <v>8</v>
      </c>
      <c r="X186" s="200" t="str">
        <f t="shared" si="2"/>
        <v>Bay Civil Traffic CGE CQ1-16</v>
      </c>
    </row>
    <row r="187" spans="1:24" ht="15" customHeight="1" x14ac:dyDescent="0.25">
      <c r="A187" t="s">
        <v>50</v>
      </c>
      <c r="B187" t="s">
        <v>44</v>
      </c>
      <c r="C187" t="s">
        <v>274</v>
      </c>
      <c r="D187" s="202">
        <v>888893.43</v>
      </c>
      <c r="E187" s="202">
        <v>845782.21</v>
      </c>
      <c r="F187" s="202">
        <v>842492.21</v>
      </c>
      <c r="G187" s="202">
        <v>842377.21</v>
      </c>
      <c r="H187" s="202"/>
      <c r="I187" s="202">
        <v>439232.27</v>
      </c>
      <c r="J187" s="202">
        <v>716130.56</v>
      </c>
      <c r="K187" s="202">
        <v>750068.96</v>
      </c>
      <c r="L187" s="202">
        <v>758869.96</v>
      </c>
      <c r="M187" s="202"/>
      <c r="N187" s="203"/>
      <c r="O187" s="203"/>
      <c r="P187"/>
      <c r="Q187"/>
      <c r="R187"/>
      <c r="S187"/>
      <c r="T187" s="204">
        <v>42746.609131944446</v>
      </c>
      <c r="U187"/>
      <c r="V187">
        <v>0.9</v>
      </c>
      <c r="W187">
        <v>8</v>
      </c>
      <c r="X187" s="200" t="str">
        <f t="shared" si="2"/>
        <v>Bay Civil Traffic CGE CQ1-17</v>
      </c>
    </row>
    <row r="188" spans="1:24" ht="15" customHeight="1" x14ac:dyDescent="0.25">
      <c r="A188" t="s">
        <v>50</v>
      </c>
      <c r="B188" t="s">
        <v>44</v>
      </c>
      <c r="C188" t="s">
        <v>271</v>
      </c>
      <c r="D188" s="202">
        <v>1582308.91</v>
      </c>
      <c r="E188" s="202">
        <v>1560877.76</v>
      </c>
      <c r="F188" s="202">
        <v>1454396.49</v>
      </c>
      <c r="G188" s="202">
        <v>1453655.37</v>
      </c>
      <c r="H188" s="202">
        <v>1453450.62</v>
      </c>
      <c r="I188" s="202">
        <v>434720.99</v>
      </c>
      <c r="J188" s="202">
        <v>1029127.56</v>
      </c>
      <c r="K188" s="202">
        <v>1091853.0900000001</v>
      </c>
      <c r="L188" s="202">
        <v>1120332.97</v>
      </c>
      <c r="M188" s="202">
        <v>1143974.22</v>
      </c>
      <c r="N188" s="203"/>
      <c r="O188" s="203"/>
      <c r="P188"/>
      <c r="Q188"/>
      <c r="R188"/>
      <c r="S188"/>
      <c r="T188" s="204">
        <v>42746.609131944446</v>
      </c>
      <c r="U188"/>
      <c r="V188">
        <v>0.9</v>
      </c>
      <c r="W188">
        <v>8</v>
      </c>
      <c r="X188" s="200" t="str">
        <f t="shared" si="2"/>
        <v>Bay Civil Traffic CGE CQ2-16</v>
      </c>
    </row>
    <row r="189" spans="1:24" ht="15" customHeight="1" x14ac:dyDescent="0.25">
      <c r="A189" t="s">
        <v>50</v>
      </c>
      <c r="B189" t="s">
        <v>44</v>
      </c>
      <c r="C189" t="s">
        <v>275</v>
      </c>
      <c r="D189" s="202">
        <v>1021887.64</v>
      </c>
      <c r="E189" s="202">
        <v>969092.27</v>
      </c>
      <c r="F189" s="202">
        <v>967686.27</v>
      </c>
      <c r="G189" s="202"/>
      <c r="H189" s="202"/>
      <c r="I189" s="202">
        <v>472441.33</v>
      </c>
      <c r="J189" s="202">
        <v>763454.27</v>
      </c>
      <c r="K189" s="202">
        <v>814268.77</v>
      </c>
      <c r="L189" s="202"/>
      <c r="M189" s="202"/>
      <c r="N189" s="203"/>
      <c r="O189" s="203"/>
      <c r="P189"/>
      <c r="Q189"/>
      <c r="R189"/>
      <c r="S189"/>
      <c r="T189" s="204">
        <v>42746.609131944446</v>
      </c>
      <c r="U189"/>
      <c r="V189">
        <v>0.9</v>
      </c>
      <c r="W189">
        <v>8</v>
      </c>
      <c r="X189" s="200" t="str">
        <f t="shared" si="2"/>
        <v>Bay Civil Traffic CGE CQ2-17</v>
      </c>
    </row>
    <row r="190" spans="1:24" ht="15" customHeight="1" x14ac:dyDescent="0.25">
      <c r="A190" t="s">
        <v>50</v>
      </c>
      <c r="B190" t="s">
        <v>44</v>
      </c>
      <c r="C190" t="s">
        <v>272</v>
      </c>
      <c r="D190" s="202">
        <v>1110335.93</v>
      </c>
      <c r="E190" s="202">
        <v>1005728.5</v>
      </c>
      <c r="F190" s="202">
        <v>1002434.9</v>
      </c>
      <c r="G190" s="202">
        <v>1002016.9</v>
      </c>
      <c r="H190" s="202">
        <v>1001993.9</v>
      </c>
      <c r="I190" s="202">
        <v>497001.98</v>
      </c>
      <c r="J190" s="202">
        <v>750502.95</v>
      </c>
      <c r="K190" s="202">
        <v>788462.7</v>
      </c>
      <c r="L190" s="202">
        <v>814271.2</v>
      </c>
      <c r="M190" s="202">
        <v>824159.2</v>
      </c>
      <c r="N190" s="203"/>
      <c r="O190" s="203"/>
      <c r="P190"/>
      <c r="Q190"/>
      <c r="R190"/>
      <c r="S190"/>
      <c r="T190" s="204">
        <v>42746.609131944446</v>
      </c>
      <c r="U190"/>
      <c r="V190">
        <v>0.9</v>
      </c>
      <c r="W190">
        <v>8</v>
      </c>
      <c r="X190" s="200" t="str">
        <f t="shared" si="2"/>
        <v>Bay Civil Traffic CGE CQ3-16</v>
      </c>
    </row>
    <row r="191" spans="1:24" ht="15" customHeight="1" x14ac:dyDescent="0.25">
      <c r="A191" t="s">
        <v>50</v>
      </c>
      <c r="B191" t="s">
        <v>44</v>
      </c>
      <c r="C191" t="s">
        <v>276</v>
      </c>
      <c r="D191" s="202">
        <v>957767.88</v>
      </c>
      <c r="E191" s="202">
        <v>923043.85</v>
      </c>
      <c r="F191" s="202"/>
      <c r="G191" s="202"/>
      <c r="H191" s="202"/>
      <c r="I191" s="202">
        <v>452308.91</v>
      </c>
      <c r="J191" s="202">
        <v>721787.65</v>
      </c>
      <c r="K191" s="202"/>
      <c r="L191" s="202"/>
      <c r="M191" s="202"/>
      <c r="N191" s="203"/>
      <c r="O191" s="203"/>
      <c r="P191"/>
      <c r="Q191"/>
      <c r="R191"/>
      <c r="S191"/>
      <c r="T191" s="204">
        <v>42746.609131944446</v>
      </c>
      <c r="U191"/>
      <c r="V191">
        <v>0.9</v>
      </c>
      <c r="W191">
        <v>8</v>
      </c>
      <c r="X191" s="200" t="str">
        <f t="shared" si="2"/>
        <v>Bay Civil Traffic CGE CQ3-17</v>
      </c>
    </row>
    <row r="192" spans="1:24" ht="15" customHeight="1" x14ac:dyDescent="0.25">
      <c r="A192" t="s">
        <v>50</v>
      </c>
      <c r="B192" t="s">
        <v>44</v>
      </c>
      <c r="C192" t="s">
        <v>273</v>
      </c>
      <c r="D192" s="202">
        <v>935012.5</v>
      </c>
      <c r="E192" s="202">
        <v>887137.36</v>
      </c>
      <c r="F192" s="202">
        <v>885445.56</v>
      </c>
      <c r="G192" s="202">
        <v>884976.56</v>
      </c>
      <c r="H192" s="202">
        <v>884861.56</v>
      </c>
      <c r="I192" s="202">
        <v>480803.03</v>
      </c>
      <c r="J192" s="202">
        <v>730835.16</v>
      </c>
      <c r="K192" s="202">
        <v>772819.31</v>
      </c>
      <c r="L192" s="202">
        <v>784846.81</v>
      </c>
      <c r="M192" s="202">
        <v>790105.81</v>
      </c>
      <c r="N192" s="203"/>
      <c r="O192" s="203"/>
      <c r="P192"/>
      <c r="Q192"/>
      <c r="R192"/>
      <c r="S192"/>
      <c r="T192" s="204">
        <v>42746.609131944446</v>
      </c>
      <c r="U192"/>
      <c r="V192">
        <v>0.9</v>
      </c>
      <c r="W192">
        <v>8</v>
      </c>
      <c r="X192" s="200" t="str">
        <f t="shared" si="2"/>
        <v>Bay Civil Traffic CGE CQ4-16</v>
      </c>
    </row>
    <row r="193" spans="1:24" ht="15" customHeight="1" x14ac:dyDescent="0.25">
      <c r="A193" t="s">
        <v>50</v>
      </c>
      <c r="B193" t="s">
        <v>44</v>
      </c>
      <c r="C193" t="s">
        <v>277</v>
      </c>
      <c r="D193" s="202">
        <v>809189.71</v>
      </c>
      <c r="E193" s="202"/>
      <c r="F193" s="202"/>
      <c r="G193" s="202"/>
      <c r="H193" s="202"/>
      <c r="I193" s="202">
        <v>406620.81</v>
      </c>
      <c r="J193" s="202"/>
      <c r="K193" s="202"/>
      <c r="L193" s="202"/>
      <c r="M193" s="202"/>
      <c r="N193" s="203"/>
      <c r="O193" s="203"/>
      <c r="P193"/>
      <c r="Q193"/>
      <c r="R193"/>
      <c r="S193"/>
      <c r="T193" s="204">
        <v>42746.609131944446</v>
      </c>
      <c r="U193"/>
      <c r="V193">
        <v>0.9</v>
      </c>
      <c r="W193">
        <v>8</v>
      </c>
      <c r="X193" s="200" t="str">
        <f t="shared" si="2"/>
        <v>Bay Civil Traffic CGE CQ4-17</v>
      </c>
    </row>
    <row r="194" spans="1:24" ht="15" customHeight="1" x14ac:dyDescent="0.25">
      <c r="A194" t="s">
        <v>50</v>
      </c>
      <c r="B194" t="s">
        <v>43</v>
      </c>
      <c r="C194" t="s">
        <v>270</v>
      </c>
      <c r="D194" s="202">
        <v>201200.73</v>
      </c>
      <c r="E194" s="202">
        <v>201200.73</v>
      </c>
      <c r="F194" s="202">
        <v>201410.73</v>
      </c>
      <c r="G194" s="202">
        <v>201410.73</v>
      </c>
      <c r="H194" s="202">
        <v>172250.23</v>
      </c>
      <c r="I194" s="202">
        <v>180576.78</v>
      </c>
      <c r="J194" s="202">
        <v>174314.28</v>
      </c>
      <c r="K194" s="202">
        <v>173844.28</v>
      </c>
      <c r="L194" s="202">
        <v>173844.28</v>
      </c>
      <c r="M194" s="202">
        <v>172110.23</v>
      </c>
      <c r="N194" s="203"/>
      <c r="O194" s="203"/>
      <c r="P194"/>
      <c r="Q194"/>
      <c r="R194"/>
      <c r="S194"/>
      <c r="T194" s="204">
        <v>42746.609131944446</v>
      </c>
      <c r="U194"/>
      <c r="V194">
        <v>0.9</v>
      </c>
      <c r="W194">
        <v>7</v>
      </c>
      <c r="X194" s="200" t="str">
        <f t="shared" ref="X194:X257" si="3">A194&amp;" "&amp;B194&amp;" "&amp;C194</f>
        <v>Bay County Civil CGE CQ1-16</v>
      </c>
    </row>
    <row r="195" spans="1:24" ht="15" customHeight="1" x14ac:dyDescent="0.25">
      <c r="A195" t="s">
        <v>50</v>
      </c>
      <c r="B195" t="s">
        <v>43</v>
      </c>
      <c r="C195" t="s">
        <v>274</v>
      </c>
      <c r="D195" s="202">
        <v>177368.25</v>
      </c>
      <c r="E195" s="202">
        <v>177203.25</v>
      </c>
      <c r="F195" s="202">
        <v>177203.25</v>
      </c>
      <c r="G195" s="202">
        <v>177203.25</v>
      </c>
      <c r="H195" s="202"/>
      <c r="I195" s="202">
        <v>177068.25</v>
      </c>
      <c r="J195" s="202">
        <v>177203.25</v>
      </c>
      <c r="K195" s="202">
        <v>177203.25</v>
      </c>
      <c r="L195" s="202">
        <v>177203.25</v>
      </c>
      <c r="M195" s="202"/>
      <c r="N195" s="203"/>
      <c r="O195" s="203"/>
      <c r="P195"/>
      <c r="Q195"/>
      <c r="R195"/>
      <c r="S195"/>
      <c r="T195" s="204">
        <v>42746.609131944446</v>
      </c>
      <c r="U195"/>
      <c r="V195">
        <v>0.9</v>
      </c>
      <c r="W195">
        <v>7</v>
      </c>
      <c r="X195" s="200" t="str">
        <f t="shared" si="3"/>
        <v>Bay County Civil CGE CQ1-17</v>
      </c>
    </row>
    <row r="196" spans="1:24" ht="15" customHeight="1" x14ac:dyDescent="0.25">
      <c r="A196" t="s">
        <v>50</v>
      </c>
      <c r="B196" t="s">
        <v>43</v>
      </c>
      <c r="C196" t="s">
        <v>271</v>
      </c>
      <c r="D196" s="202">
        <v>204348.9</v>
      </c>
      <c r="E196" s="202">
        <v>204348.9</v>
      </c>
      <c r="F196" s="202">
        <v>204348.9</v>
      </c>
      <c r="G196" s="202">
        <v>181064.4</v>
      </c>
      <c r="H196" s="202">
        <v>181064.4</v>
      </c>
      <c r="I196" s="202">
        <v>185319.4</v>
      </c>
      <c r="J196" s="202">
        <v>181911.4</v>
      </c>
      <c r="K196" s="202">
        <v>181911.4</v>
      </c>
      <c r="L196" s="202">
        <v>181063.4</v>
      </c>
      <c r="M196" s="202">
        <v>181063.4</v>
      </c>
      <c r="N196" s="203"/>
      <c r="O196" s="203"/>
      <c r="P196"/>
      <c r="Q196"/>
      <c r="R196"/>
      <c r="S196"/>
      <c r="T196" s="204">
        <v>42746.609131944446</v>
      </c>
      <c r="U196"/>
      <c r="V196">
        <v>0.9</v>
      </c>
      <c r="W196">
        <v>7</v>
      </c>
      <c r="X196" s="200" t="str">
        <f t="shared" si="3"/>
        <v>Bay County Civil CGE CQ2-16</v>
      </c>
    </row>
    <row r="197" spans="1:24" ht="15" customHeight="1" x14ac:dyDescent="0.25">
      <c r="A197" t="s">
        <v>50</v>
      </c>
      <c r="B197" t="s">
        <v>43</v>
      </c>
      <c r="C197" t="s">
        <v>275</v>
      </c>
      <c r="D197" s="202">
        <v>171438.32</v>
      </c>
      <c r="E197" s="202">
        <v>171659.32</v>
      </c>
      <c r="F197" s="202">
        <v>171378.32</v>
      </c>
      <c r="G197" s="202"/>
      <c r="H197" s="202"/>
      <c r="I197" s="202">
        <v>171133.32</v>
      </c>
      <c r="J197" s="202">
        <v>171073.32</v>
      </c>
      <c r="K197" s="202">
        <v>171073.32</v>
      </c>
      <c r="L197" s="202"/>
      <c r="M197" s="202"/>
      <c r="N197" s="203"/>
      <c r="O197" s="203"/>
      <c r="P197"/>
      <c r="Q197"/>
      <c r="R197"/>
      <c r="S197"/>
      <c r="T197" s="204">
        <v>42746.609131944446</v>
      </c>
      <c r="U197"/>
      <c r="V197">
        <v>0.9</v>
      </c>
      <c r="W197">
        <v>7</v>
      </c>
      <c r="X197" s="200" t="str">
        <f t="shared" si="3"/>
        <v>Bay County Civil CGE CQ2-17</v>
      </c>
    </row>
    <row r="198" spans="1:24" ht="15" customHeight="1" x14ac:dyDescent="0.25">
      <c r="A198" t="s">
        <v>50</v>
      </c>
      <c r="B198" t="s">
        <v>43</v>
      </c>
      <c r="C198" t="s">
        <v>272</v>
      </c>
      <c r="D198" s="202">
        <v>237361.76</v>
      </c>
      <c r="E198" s="202">
        <v>236651.76</v>
      </c>
      <c r="F198" s="202">
        <v>201897.57</v>
      </c>
      <c r="G198" s="202">
        <v>201897.57</v>
      </c>
      <c r="H198" s="202">
        <v>201897.57</v>
      </c>
      <c r="I198" s="202">
        <v>220207.08</v>
      </c>
      <c r="J198" s="202">
        <v>211359.34</v>
      </c>
      <c r="K198" s="202">
        <v>201772.57</v>
      </c>
      <c r="L198" s="202">
        <v>201772.57</v>
      </c>
      <c r="M198" s="202">
        <v>201772.57</v>
      </c>
      <c r="N198" s="203"/>
      <c r="O198" s="203"/>
      <c r="P198"/>
      <c r="Q198"/>
      <c r="R198"/>
      <c r="S198"/>
      <c r="T198" s="204">
        <v>42746.609131944446</v>
      </c>
      <c r="U198"/>
      <c r="V198">
        <v>0.9</v>
      </c>
      <c r="W198">
        <v>7</v>
      </c>
      <c r="X198" s="200" t="str">
        <f t="shared" si="3"/>
        <v>Bay County Civil CGE CQ3-16</v>
      </c>
    </row>
    <row r="199" spans="1:24" ht="15" customHeight="1" x14ac:dyDescent="0.25">
      <c r="A199" t="s">
        <v>50</v>
      </c>
      <c r="B199" t="s">
        <v>43</v>
      </c>
      <c r="C199" t="s">
        <v>276</v>
      </c>
      <c r="D199" s="202">
        <v>176299.3</v>
      </c>
      <c r="E199" s="202">
        <v>175859.3</v>
      </c>
      <c r="F199" s="202"/>
      <c r="G199" s="202"/>
      <c r="H199" s="202"/>
      <c r="I199" s="202">
        <v>175437.65</v>
      </c>
      <c r="J199" s="202">
        <v>175227.65</v>
      </c>
      <c r="K199" s="202"/>
      <c r="L199" s="202"/>
      <c r="M199" s="202"/>
      <c r="N199" s="203"/>
      <c r="O199" s="203"/>
      <c r="P199"/>
      <c r="Q199"/>
      <c r="R199"/>
      <c r="S199"/>
      <c r="T199" s="204">
        <v>42746.609131944446</v>
      </c>
      <c r="U199"/>
      <c r="V199">
        <v>0.9</v>
      </c>
      <c r="W199">
        <v>7</v>
      </c>
      <c r="X199" s="200" t="str">
        <f t="shared" si="3"/>
        <v>Bay County Civil CGE CQ3-17</v>
      </c>
    </row>
    <row r="200" spans="1:24" ht="15" customHeight="1" x14ac:dyDescent="0.25">
      <c r="A200" t="s">
        <v>50</v>
      </c>
      <c r="B200" t="s">
        <v>43</v>
      </c>
      <c r="C200" t="s">
        <v>273</v>
      </c>
      <c r="D200" s="202">
        <v>202815.41</v>
      </c>
      <c r="E200" s="202">
        <v>170770.71</v>
      </c>
      <c r="F200" s="202">
        <v>170980.71</v>
      </c>
      <c r="G200" s="202">
        <v>171540.71</v>
      </c>
      <c r="H200" s="202">
        <v>171470.71</v>
      </c>
      <c r="I200" s="202">
        <v>176449.34</v>
      </c>
      <c r="J200" s="202">
        <v>170559.86</v>
      </c>
      <c r="K200" s="202">
        <v>170979.86</v>
      </c>
      <c r="L200" s="202">
        <v>171399.86</v>
      </c>
      <c r="M200" s="202">
        <v>171469.86</v>
      </c>
      <c r="N200" s="203"/>
      <c r="O200" s="203"/>
      <c r="P200"/>
      <c r="Q200"/>
      <c r="R200"/>
      <c r="S200"/>
      <c r="T200" s="204">
        <v>42746.609131944446</v>
      </c>
      <c r="U200"/>
      <c r="V200">
        <v>0.9</v>
      </c>
      <c r="W200">
        <v>7</v>
      </c>
      <c r="X200" s="200" t="str">
        <f t="shared" si="3"/>
        <v>Bay County Civil CGE CQ4-16</v>
      </c>
    </row>
    <row r="201" spans="1:24" ht="15" customHeight="1" x14ac:dyDescent="0.25">
      <c r="A201" t="s">
        <v>50</v>
      </c>
      <c r="B201" t="s">
        <v>43</v>
      </c>
      <c r="C201" t="s">
        <v>277</v>
      </c>
      <c r="D201" s="202">
        <v>178719.28</v>
      </c>
      <c r="E201" s="202"/>
      <c r="F201" s="202"/>
      <c r="G201" s="202"/>
      <c r="H201" s="202"/>
      <c r="I201" s="202">
        <v>178719.28</v>
      </c>
      <c r="J201" s="202"/>
      <c r="K201" s="202"/>
      <c r="L201" s="202"/>
      <c r="M201" s="202"/>
      <c r="N201" s="203"/>
      <c r="O201" s="203"/>
      <c r="P201"/>
      <c r="Q201"/>
      <c r="R201"/>
      <c r="S201"/>
      <c r="T201" s="204">
        <v>42746.609131944446</v>
      </c>
      <c r="U201"/>
      <c r="V201">
        <v>0.9</v>
      </c>
      <c r="W201">
        <v>7</v>
      </c>
      <c r="X201" s="200" t="str">
        <f t="shared" si="3"/>
        <v>Bay County Civil CGE CQ4-17</v>
      </c>
    </row>
    <row r="202" spans="1:24" ht="15" customHeight="1" x14ac:dyDescent="0.25">
      <c r="A202" t="s">
        <v>50</v>
      </c>
      <c r="B202" t="s">
        <v>39</v>
      </c>
      <c r="C202" t="s">
        <v>270</v>
      </c>
      <c r="D202" s="202">
        <v>201200.73</v>
      </c>
      <c r="E202" s="202">
        <v>598313.03</v>
      </c>
      <c r="F202" s="202">
        <v>586860.03</v>
      </c>
      <c r="G202" s="202">
        <v>574956.41</v>
      </c>
      <c r="H202" s="202">
        <v>569683.48</v>
      </c>
      <c r="I202" s="202">
        <v>180576.78</v>
      </c>
      <c r="J202" s="202">
        <v>99285.66</v>
      </c>
      <c r="K202" s="202">
        <v>149743.06</v>
      </c>
      <c r="L202" s="202">
        <v>182356.76</v>
      </c>
      <c r="M202" s="202">
        <v>216732.45</v>
      </c>
      <c r="N202" s="203"/>
      <c r="O202" s="203"/>
      <c r="P202"/>
      <c r="Q202"/>
      <c r="R202"/>
      <c r="S202"/>
      <c r="T202" s="204">
        <v>42746.609131944446</v>
      </c>
      <c r="U202"/>
      <c r="V202">
        <v>0.4</v>
      </c>
      <c r="W202">
        <v>3</v>
      </c>
      <c r="X202" s="200" t="str">
        <f t="shared" si="3"/>
        <v>Bay County Criminal CGE CQ1-16</v>
      </c>
    </row>
    <row r="203" spans="1:24" ht="15" customHeight="1" x14ac:dyDescent="0.25">
      <c r="A203" t="s">
        <v>50</v>
      </c>
      <c r="B203" t="s">
        <v>39</v>
      </c>
      <c r="C203" t="s">
        <v>274</v>
      </c>
      <c r="D203" s="202">
        <v>630023.9</v>
      </c>
      <c r="E203" s="202">
        <v>615030.9</v>
      </c>
      <c r="F203" s="202">
        <v>607077.9</v>
      </c>
      <c r="G203" s="202">
        <v>603247.9</v>
      </c>
      <c r="H203" s="202"/>
      <c r="I203" s="202">
        <v>47739.42</v>
      </c>
      <c r="J203" s="202">
        <v>103271.1</v>
      </c>
      <c r="K203" s="202">
        <v>152310.1</v>
      </c>
      <c r="L203" s="202">
        <v>182397.76</v>
      </c>
      <c r="M203" s="202"/>
      <c r="N203" s="203"/>
      <c r="O203" s="203"/>
      <c r="P203"/>
      <c r="Q203"/>
      <c r="R203"/>
      <c r="S203"/>
      <c r="T203" s="204">
        <v>42746.609131944446</v>
      </c>
      <c r="U203"/>
      <c r="V203">
        <v>0.4</v>
      </c>
      <c r="W203">
        <v>3</v>
      </c>
      <c r="X203" s="200" t="str">
        <f t="shared" si="3"/>
        <v>Bay County Criminal CGE CQ1-17</v>
      </c>
    </row>
    <row r="204" spans="1:24" ht="15" customHeight="1" x14ac:dyDescent="0.25">
      <c r="A204" t="s">
        <v>50</v>
      </c>
      <c r="B204" t="s">
        <v>39</v>
      </c>
      <c r="C204" t="s">
        <v>271</v>
      </c>
      <c r="D204" s="202">
        <v>644064.5</v>
      </c>
      <c r="E204" s="202">
        <v>630896.5</v>
      </c>
      <c r="F204" s="202">
        <v>623041.15</v>
      </c>
      <c r="G204" s="202">
        <v>620261.41</v>
      </c>
      <c r="H204" s="202">
        <v>612655.41</v>
      </c>
      <c r="I204" s="202">
        <v>55145.54</v>
      </c>
      <c r="J204" s="202">
        <v>113163.66</v>
      </c>
      <c r="K204" s="202">
        <v>164313.43</v>
      </c>
      <c r="L204" s="202">
        <v>191249.36</v>
      </c>
      <c r="M204" s="202">
        <v>212386.07</v>
      </c>
      <c r="N204" s="203"/>
      <c r="O204" s="203"/>
      <c r="P204"/>
      <c r="Q204"/>
      <c r="R204"/>
      <c r="S204"/>
      <c r="T204" s="204">
        <v>42746.609131944446</v>
      </c>
      <c r="U204"/>
      <c r="V204">
        <v>0.4</v>
      </c>
      <c r="W204">
        <v>3</v>
      </c>
      <c r="X204" s="200" t="str">
        <f t="shared" si="3"/>
        <v>Bay County Criminal CGE CQ2-16</v>
      </c>
    </row>
    <row r="205" spans="1:24" ht="15" customHeight="1" x14ac:dyDescent="0.25">
      <c r="A205" t="s">
        <v>50</v>
      </c>
      <c r="B205" t="s">
        <v>39</v>
      </c>
      <c r="C205" t="s">
        <v>275</v>
      </c>
      <c r="D205" s="202">
        <v>626192.47</v>
      </c>
      <c r="E205" s="202">
        <v>617626.46</v>
      </c>
      <c r="F205" s="202">
        <v>610514.46</v>
      </c>
      <c r="G205" s="202"/>
      <c r="H205" s="202"/>
      <c r="I205" s="202">
        <v>52236.34</v>
      </c>
      <c r="J205" s="202">
        <v>97472.21</v>
      </c>
      <c r="K205" s="202">
        <v>138433.43</v>
      </c>
      <c r="L205" s="202"/>
      <c r="M205" s="202"/>
      <c r="N205" s="203"/>
      <c r="O205" s="203"/>
      <c r="P205"/>
      <c r="Q205"/>
      <c r="R205"/>
      <c r="S205"/>
      <c r="T205" s="204">
        <v>42746.609131944446</v>
      </c>
      <c r="U205"/>
      <c r="V205">
        <v>0.4</v>
      </c>
      <c r="W205">
        <v>3</v>
      </c>
      <c r="X205" s="200" t="str">
        <f t="shared" si="3"/>
        <v>Bay County Criminal CGE CQ2-17</v>
      </c>
    </row>
    <row r="206" spans="1:24" ht="15" customHeight="1" x14ac:dyDescent="0.25">
      <c r="A206" t="s">
        <v>50</v>
      </c>
      <c r="B206" t="s">
        <v>39</v>
      </c>
      <c r="C206" t="s">
        <v>272</v>
      </c>
      <c r="D206" s="202">
        <v>770955.85</v>
      </c>
      <c r="E206" s="202">
        <v>757955.84</v>
      </c>
      <c r="F206" s="202">
        <v>748153.3</v>
      </c>
      <c r="G206" s="202">
        <v>743671.3</v>
      </c>
      <c r="H206" s="202">
        <v>735384.3</v>
      </c>
      <c r="I206" s="202">
        <v>88478.91</v>
      </c>
      <c r="J206" s="202">
        <v>151040.51999999999</v>
      </c>
      <c r="K206" s="202">
        <v>203568.61</v>
      </c>
      <c r="L206" s="202">
        <v>245676.48</v>
      </c>
      <c r="M206" s="202">
        <v>269131.53999999998</v>
      </c>
      <c r="N206" s="203"/>
      <c r="O206" s="203"/>
      <c r="P206"/>
      <c r="Q206"/>
      <c r="R206"/>
      <c r="S206"/>
      <c r="T206" s="204">
        <v>42746.609131944446</v>
      </c>
      <c r="U206"/>
      <c r="V206">
        <v>0.4</v>
      </c>
      <c r="W206">
        <v>3</v>
      </c>
      <c r="X206" s="200" t="str">
        <f t="shared" si="3"/>
        <v>Bay County Criminal CGE CQ3-16</v>
      </c>
    </row>
    <row r="207" spans="1:24" ht="15" customHeight="1" x14ac:dyDescent="0.25">
      <c r="A207" t="s">
        <v>50</v>
      </c>
      <c r="B207" t="s">
        <v>39</v>
      </c>
      <c r="C207" t="s">
        <v>276</v>
      </c>
      <c r="D207" s="202">
        <v>649966.53</v>
      </c>
      <c r="E207" s="202">
        <v>640657.53</v>
      </c>
      <c r="F207" s="202"/>
      <c r="G207" s="202"/>
      <c r="H207" s="202"/>
      <c r="I207" s="202">
        <v>56642.13</v>
      </c>
      <c r="J207" s="202">
        <v>109353.95</v>
      </c>
      <c r="K207" s="202"/>
      <c r="L207" s="202"/>
      <c r="M207" s="202"/>
      <c r="N207" s="203"/>
      <c r="O207" s="203"/>
      <c r="P207"/>
      <c r="Q207"/>
      <c r="R207"/>
      <c r="S207"/>
      <c r="T207" s="204">
        <v>42746.609131944446</v>
      </c>
      <c r="U207"/>
      <c r="V207">
        <v>0.4</v>
      </c>
      <c r="W207">
        <v>3</v>
      </c>
      <c r="X207" s="200" t="str">
        <f t="shared" si="3"/>
        <v>Bay County Criminal CGE CQ3-17</v>
      </c>
    </row>
    <row r="208" spans="1:24" ht="15" customHeight="1" x14ac:dyDescent="0.25">
      <c r="A208" t="s">
        <v>50</v>
      </c>
      <c r="B208" t="s">
        <v>39</v>
      </c>
      <c r="C208" t="s">
        <v>273</v>
      </c>
      <c r="D208" s="202">
        <v>699312.64000000001</v>
      </c>
      <c r="E208" s="202">
        <v>685225.24</v>
      </c>
      <c r="F208" s="202">
        <v>676216.24</v>
      </c>
      <c r="G208" s="202">
        <v>669650.24</v>
      </c>
      <c r="H208" s="202">
        <v>664508.24</v>
      </c>
      <c r="I208" s="202">
        <v>67975.19</v>
      </c>
      <c r="J208" s="202">
        <v>123875.36</v>
      </c>
      <c r="K208" s="202">
        <v>184058.26</v>
      </c>
      <c r="L208" s="202">
        <v>214157.48</v>
      </c>
      <c r="M208" s="202">
        <v>245693.46</v>
      </c>
      <c r="N208" s="203"/>
      <c r="O208" s="203"/>
      <c r="P208"/>
      <c r="Q208"/>
      <c r="R208"/>
      <c r="S208"/>
      <c r="T208" s="204">
        <v>42746.609131944446</v>
      </c>
      <c r="U208"/>
      <c r="V208">
        <v>0.4</v>
      </c>
      <c r="W208">
        <v>3</v>
      </c>
      <c r="X208" s="200" t="str">
        <f t="shared" si="3"/>
        <v>Bay County Criminal CGE CQ4-16</v>
      </c>
    </row>
    <row r="209" spans="1:24" ht="15" customHeight="1" x14ac:dyDescent="0.25">
      <c r="A209" t="s">
        <v>50</v>
      </c>
      <c r="B209" t="s">
        <v>39</v>
      </c>
      <c r="C209" t="s">
        <v>277</v>
      </c>
      <c r="D209" s="202">
        <v>669211.97</v>
      </c>
      <c r="E209" s="202"/>
      <c r="F209" s="202"/>
      <c r="G209" s="202"/>
      <c r="H209" s="202"/>
      <c r="I209" s="202">
        <v>56977.24</v>
      </c>
      <c r="J209" s="202"/>
      <c r="K209" s="202"/>
      <c r="L209" s="202"/>
      <c r="M209" s="202"/>
      <c r="N209" s="203"/>
      <c r="O209" s="203"/>
      <c r="P209"/>
      <c r="Q209"/>
      <c r="R209"/>
      <c r="S209"/>
      <c r="T209" s="204">
        <v>42746.609131944446</v>
      </c>
      <c r="U209"/>
      <c r="V209">
        <v>0.4</v>
      </c>
      <c r="W209">
        <v>3</v>
      </c>
      <c r="X209" s="200" t="str">
        <f t="shared" si="3"/>
        <v>Bay County Criminal CGE CQ4-17</v>
      </c>
    </row>
    <row r="210" spans="1:24" ht="15" customHeight="1" x14ac:dyDescent="0.25">
      <c r="A210" t="s">
        <v>50</v>
      </c>
      <c r="B210" t="s">
        <v>41</v>
      </c>
      <c r="C210" t="s">
        <v>270</v>
      </c>
      <c r="D210" s="202">
        <v>464193</v>
      </c>
      <c r="E210" s="202">
        <v>453496.25</v>
      </c>
      <c r="F210" s="202">
        <v>443625.25</v>
      </c>
      <c r="G210" s="202">
        <v>437667</v>
      </c>
      <c r="H210" s="202">
        <v>432932</v>
      </c>
      <c r="I210" s="202">
        <v>64132.68</v>
      </c>
      <c r="J210" s="202">
        <v>146142.01</v>
      </c>
      <c r="K210" s="202">
        <v>207028.59</v>
      </c>
      <c r="L210" s="202">
        <v>251748.65</v>
      </c>
      <c r="M210" s="202">
        <v>279639</v>
      </c>
      <c r="N210" s="203"/>
      <c r="O210" s="203"/>
      <c r="P210"/>
      <c r="Q210"/>
      <c r="R210"/>
      <c r="S210"/>
      <c r="T210" s="204">
        <v>42746.609131944446</v>
      </c>
      <c r="U210"/>
      <c r="V210">
        <v>0.4</v>
      </c>
      <c r="W210">
        <v>5</v>
      </c>
      <c r="X210" s="200" t="str">
        <f t="shared" si="3"/>
        <v>Bay Criminal Traffic CGE CQ1-16</v>
      </c>
    </row>
    <row r="211" spans="1:24" ht="15" customHeight="1" x14ac:dyDescent="0.25">
      <c r="A211" t="s">
        <v>50</v>
      </c>
      <c r="B211" t="s">
        <v>41</v>
      </c>
      <c r="C211" t="s">
        <v>274</v>
      </c>
      <c r="D211" s="202">
        <v>457971.99</v>
      </c>
      <c r="E211" s="202">
        <v>448981.49</v>
      </c>
      <c r="F211" s="202">
        <v>437089.49</v>
      </c>
      <c r="G211" s="202">
        <v>433864.49</v>
      </c>
      <c r="H211" s="202"/>
      <c r="I211" s="202">
        <v>67985.19</v>
      </c>
      <c r="J211" s="202">
        <v>145486.10999999999</v>
      </c>
      <c r="K211" s="202">
        <v>207099.3</v>
      </c>
      <c r="L211" s="202">
        <v>235985.35</v>
      </c>
      <c r="M211" s="202"/>
      <c r="N211" s="203"/>
      <c r="O211" s="203"/>
      <c r="P211"/>
      <c r="Q211"/>
      <c r="R211"/>
      <c r="S211"/>
      <c r="T211" s="204">
        <v>42746.609131944446</v>
      </c>
      <c r="U211"/>
      <c r="V211">
        <v>0.4</v>
      </c>
      <c r="W211">
        <v>5</v>
      </c>
      <c r="X211" s="200" t="str">
        <f t="shared" si="3"/>
        <v>Bay Criminal Traffic CGE CQ1-17</v>
      </c>
    </row>
    <row r="212" spans="1:24" ht="15" customHeight="1" x14ac:dyDescent="0.25">
      <c r="A212" t="s">
        <v>50</v>
      </c>
      <c r="B212" t="s">
        <v>41</v>
      </c>
      <c r="C212" t="s">
        <v>271</v>
      </c>
      <c r="D212" s="202">
        <v>569011.69999999995</v>
      </c>
      <c r="E212" s="202">
        <v>561389.69999999995</v>
      </c>
      <c r="F212" s="202">
        <v>546698.25</v>
      </c>
      <c r="G212" s="202">
        <v>541033.25</v>
      </c>
      <c r="H212" s="202">
        <v>536343.25</v>
      </c>
      <c r="I212" s="202">
        <v>75403.360000000001</v>
      </c>
      <c r="J212" s="202">
        <v>169203.54</v>
      </c>
      <c r="K212" s="202">
        <v>243755.8</v>
      </c>
      <c r="L212" s="202">
        <v>295539</v>
      </c>
      <c r="M212" s="202">
        <v>344271.15</v>
      </c>
      <c r="N212" s="203"/>
      <c r="O212" s="203"/>
      <c r="P212"/>
      <c r="Q212"/>
      <c r="R212"/>
      <c r="S212"/>
      <c r="T212" s="204">
        <v>42746.609131944446</v>
      </c>
      <c r="U212"/>
      <c r="V212">
        <v>0.4</v>
      </c>
      <c r="W212">
        <v>5</v>
      </c>
      <c r="X212" s="200" t="str">
        <f t="shared" si="3"/>
        <v>Bay Criminal Traffic CGE CQ2-16</v>
      </c>
    </row>
    <row r="213" spans="1:24" ht="15" customHeight="1" x14ac:dyDescent="0.25">
      <c r="A213" t="s">
        <v>50</v>
      </c>
      <c r="B213" t="s">
        <v>41</v>
      </c>
      <c r="C213" t="s">
        <v>275</v>
      </c>
      <c r="D213" s="202">
        <v>499033</v>
      </c>
      <c r="E213" s="202">
        <v>489295.75</v>
      </c>
      <c r="F213" s="202">
        <v>481954</v>
      </c>
      <c r="G213" s="202"/>
      <c r="H213" s="202"/>
      <c r="I213" s="202">
        <v>87267.71</v>
      </c>
      <c r="J213" s="202">
        <v>171311.35</v>
      </c>
      <c r="K213" s="202">
        <v>231454.87</v>
      </c>
      <c r="L213" s="202"/>
      <c r="M213" s="202"/>
      <c r="N213" s="203"/>
      <c r="O213" s="203"/>
      <c r="P213"/>
      <c r="Q213"/>
      <c r="R213"/>
      <c r="S213"/>
      <c r="T213" s="204">
        <v>42746.609131944446</v>
      </c>
      <c r="U213"/>
      <c r="V213">
        <v>0.4</v>
      </c>
      <c r="W213">
        <v>5</v>
      </c>
      <c r="X213" s="200" t="str">
        <f t="shared" si="3"/>
        <v>Bay Criminal Traffic CGE CQ2-17</v>
      </c>
    </row>
    <row r="214" spans="1:24" ht="15" customHeight="1" x14ac:dyDescent="0.25">
      <c r="A214" t="s">
        <v>50</v>
      </c>
      <c r="B214" t="s">
        <v>41</v>
      </c>
      <c r="C214" t="s">
        <v>272</v>
      </c>
      <c r="D214" s="202">
        <v>516793.75</v>
      </c>
      <c r="E214" s="202">
        <v>512061</v>
      </c>
      <c r="F214" s="202">
        <v>506439.25</v>
      </c>
      <c r="G214" s="202">
        <v>499881.91</v>
      </c>
      <c r="H214" s="202">
        <v>487812.16</v>
      </c>
      <c r="I214" s="202">
        <v>78152.240000000005</v>
      </c>
      <c r="J214" s="202">
        <v>153222.32</v>
      </c>
      <c r="K214" s="202">
        <v>222468.53</v>
      </c>
      <c r="L214" s="202">
        <v>280413.17</v>
      </c>
      <c r="M214" s="202">
        <v>307499.98</v>
      </c>
      <c r="N214" s="203"/>
      <c r="O214" s="203"/>
      <c r="P214"/>
      <c r="Q214"/>
      <c r="R214"/>
      <c r="S214"/>
      <c r="T214" s="204">
        <v>42746.609131944446</v>
      </c>
      <c r="U214"/>
      <c r="V214">
        <v>0.4</v>
      </c>
      <c r="W214">
        <v>5</v>
      </c>
      <c r="X214" s="200" t="str">
        <f t="shared" si="3"/>
        <v>Bay Criminal Traffic CGE CQ3-16</v>
      </c>
    </row>
    <row r="215" spans="1:24" ht="15" customHeight="1" x14ac:dyDescent="0.25">
      <c r="A215" t="s">
        <v>50</v>
      </c>
      <c r="B215" t="s">
        <v>41</v>
      </c>
      <c r="C215" t="s">
        <v>276</v>
      </c>
      <c r="D215" s="202">
        <v>398381.25</v>
      </c>
      <c r="E215" s="202">
        <v>392581</v>
      </c>
      <c r="F215" s="202"/>
      <c r="G215" s="202"/>
      <c r="H215" s="202"/>
      <c r="I215" s="202">
        <v>54000.75</v>
      </c>
      <c r="J215" s="202">
        <v>114488.33</v>
      </c>
      <c r="K215" s="202"/>
      <c r="L215" s="202"/>
      <c r="M215" s="202"/>
      <c r="N215" s="203"/>
      <c r="O215" s="203"/>
      <c r="P215"/>
      <c r="Q215"/>
      <c r="R215"/>
      <c r="S215"/>
      <c r="T215" s="204">
        <v>42746.609131944446</v>
      </c>
      <c r="U215"/>
      <c r="V215">
        <v>0.4</v>
      </c>
      <c r="W215">
        <v>5</v>
      </c>
      <c r="X215" s="200" t="str">
        <f t="shared" si="3"/>
        <v>Bay Criminal Traffic CGE CQ3-17</v>
      </c>
    </row>
    <row r="216" spans="1:24" ht="15" customHeight="1" x14ac:dyDescent="0.25">
      <c r="A216" t="s">
        <v>50</v>
      </c>
      <c r="B216" t="s">
        <v>41</v>
      </c>
      <c r="C216" t="s">
        <v>273</v>
      </c>
      <c r="D216" s="202">
        <v>479407</v>
      </c>
      <c r="E216" s="202">
        <v>469111.35</v>
      </c>
      <c r="F216" s="202">
        <v>464519.1</v>
      </c>
      <c r="G216" s="202">
        <v>457872.1</v>
      </c>
      <c r="H216" s="202">
        <v>453463.85</v>
      </c>
      <c r="I216" s="202">
        <v>79664.649999999994</v>
      </c>
      <c r="J216" s="202">
        <v>151176.68</v>
      </c>
      <c r="K216" s="202">
        <v>226496.03</v>
      </c>
      <c r="L216" s="202">
        <v>263061.68</v>
      </c>
      <c r="M216" s="202">
        <v>291157.68</v>
      </c>
      <c r="N216" s="203"/>
      <c r="O216" s="203"/>
      <c r="P216"/>
      <c r="Q216"/>
      <c r="R216"/>
      <c r="S216"/>
      <c r="T216" s="204">
        <v>42746.609131944446</v>
      </c>
      <c r="U216"/>
      <c r="V216">
        <v>0.4</v>
      </c>
      <c r="W216">
        <v>5</v>
      </c>
      <c r="X216" s="200" t="str">
        <f t="shared" si="3"/>
        <v>Bay Criminal Traffic CGE CQ4-16</v>
      </c>
    </row>
    <row r="217" spans="1:24" ht="15" customHeight="1" x14ac:dyDescent="0.25">
      <c r="A217" t="s">
        <v>50</v>
      </c>
      <c r="B217" t="s">
        <v>41</v>
      </c>
      <c r="C217" t="s">
        <v>277</v>
      </c>
      <c r="D217" s="202">
        <v>369591</v>
      </c>
      <c r="E217" s="202"/>
      <c r="F217" s="202"/>
      <c r="G217" s="202"/>
      <c r="H217" s="202"/>
      <c r="I217" s="202">
        <v>64734.02</v>
      </c>
      <c r="J217" s="202"/>
      <c r="K217" s="202"/>
      <c r="L217" s="202"/>
      <c r="M217" s="202"/>
      <c r="N217" s="203"/>
      <c r="O217" s="203"/>
      <c r="P217"/>
      <c r="Q217"/>
      <c r="R217"/>
      <c r="S217"/>
      <c r="T217" s="204">
        <v>42746.609131944446</v>
      </c>
      <c r="U217"/>
      <c r="V217">
        <v>0.4</v>
      </c>
      <c r="W217">
        <v>5</v>
      </c>
      <c r="X217" s="200" t="str">
        <f t="shared" si="3"/>
        <v>Bay Criminal Traffic CGE CQ4-17</v>
      </c>
    </row>
    <row r="218" spans="1:24" ht="15" customHeight="1" x14ac:dyDescent="0.25">
      <c r="A218" t="s">
        <v>50</v>
      </c>
      <c r="B218" t="s">
        <v>46</v>
      </c>
      <c r="C218" t="s">
        <v>270</v>
      </c>
      <c r="D218" s="202">
        <v>94867.5</v>
      </c>
      <c r="E218" s="202">
        <v>94572.5</v>
      </c>
      <c r="F218" s="202">
        <v>94572.5</v>
      </c>
      <c r="G218" s="202">
        <v>95012.5</v>
      </c>
      <c r="H218" s="202">
        <v>95012.5</v>
      </c>
      <c r="I218" s="202">
        <v>92875.5</v>
      </c>
      <c r="J218" s="202">
        <v>92875.5</v>
      </c>
      <c r="K218" s="202">
        <v>92875.5</v>
      </c>
      <c r="L218" s="202">
        <v>93315.5</v>
      </c>
      <c r="M218" s="202">
        <v>93315.5</v>
      </c>
      <c r="N218" s="203"/>
      <c r="O218" s="203"/>
      <c r="P218"/>
      <c r="Q218"/>
      <c r="R218"/>
      <c r="S218"/>
      <c r="T218" s="204">
        <v>42746.609131944446</v>
      </c>
      <c r="U218"/>
      <c r="V218">
        <v>0.75</v>
      </c>
      <c r="W218">
        <v>10</v>
      </c>
      <c r="X218" s="200" t="str">
        <f t="shared" si="3"/>
        <v>Bay Family CGE CQ1-16</v>
      </c>
    </row>
    <row r="219" spans="1:24" ht="15" customHeight="1" x14ac:dyDescent="0.25">
      <c r="A219" t="s">
        <v>50</v>
      </c>
      <c r="B219" t="s">
        <v>46</v>
      </c>
      <c r="C219" t="s">
        <v>274</v>
      </c>
      <c r="D219" s="202">
        <v>114328.5</v>
      </c>
      <c r="E219" s="202">
        <v>114328.5</v>
      </c>
      <c r="F219" s="202">
        <v>113533.5</v>
      </c>
      <c r="G219" s="202">
        <v>113533.5</v>
      </c>
      <c r="H219" s="202"/>
      <c r="I219" s="202">
        <v>111135.5</v>
      </c>
      <c r="J219" s="202">
        <v>111135.5</v>
      </c>
      <c r="K219" s="202">
        <v>111135.5</v>
      </c>
      <c r="L219" s="202">
        <v>111135.5</v>
      </c>
      <c r="M219" s="202"/>
      <c r="N219" s="203"/>
      <c r="O219" s="203"/>
      <c r="P219"/>
      <c r="Q219"/>
      <c r="R219"/>
      <c r="S219"/>
      <c r="T219" s="204">
        <v>42746.609131944446</v>
      </c>
      <c r="U219"/>
      <c r="V219">
        <v>0.75</v>
      </c>
      <c r="W219">
        <v>10</v>
      </c>
      <c r="X219" s="200" t="str">
        <f t="shared" si="3"/>
        <v>Bay Family CGE CQ1-17</v>
      </c>
    </row>
    <row r="220" spans="1:24" ht="15" customHeight="1" x14ac:dyDescent="0.25">
      <c r="A220" t="s">
        <v>50</v>
      </c>
      <c r="B220" t="s">
        <v>46</v>
      </c>
      <c r="C220" t="s">
        <v>271</v>
      </c>
      <c r="D220" s="202">
        <v>140205</v>
      </c>
      <c r="E220" s="202">
        <v>139400</v>
      </c>
      <c r="F220" s="202">
        <v>138706</v>
      </c>
      <c r="G220" s="202">
        <v>138706</v>
      </c>
      <c r="H220" s="202">
        <v>138706</v>
      </c>
      <c r="I220" s="202">
        <v>136068</v>
      </c>
      <c r="J220" s="202">
        <v>136092</v>
      </c>
      <c r="K220" s="202">
        <v>136598</v>
      </c>
      <c r="L220" s="202">
        <v>136995.5</v>
      </c>
      <c r="M220" s="202">
        <v>136995.5</v>
      </c>
      <c r="N220" s="203"/>
      <c r="O220" s="203"/>
      <c r="P220"/>
      <c r="Q220"/>
      <c r="R220"/>
      <c r="S220"/>
      <c r="T220" s="204">
        <v>42746.609131944446</v>
      </c>
      <c r="U220"/>
      <c r="V220">
        <v>0.75</v>
      </c>
      <c r="W220">
        <v>10</v>
      </c>
      <c r="X220" s="200" t="str">
        <f t="shared" si="3"/>
        <v>Bay Family CGE CQ2-16</v>
      </c>
    </row>
    <row r="221" spans="1:24" ht="15" customHeight="1" x14ac:dyDescent="0.25">
      <c r="A221" t="s">
        <v>50</v>
      </c>
      <c r="B221" t="s">
        <v>46</v>
      </c>
      <c r="C221" t="s">
        <v>275</v>
      </c>
      <c r="D221" s="202">
        <v>127744</v>
      </c>
      <c r="E221" s="202">
        <v>127346.5</v>
      </c>
      <c r="F221" s="202">
        <v>127346.5</v>
      </c>
      <c r="G221" s="202"/>
      <c r="H221" s="202"/>
      <c r="I221" s="202">
        <v>121272</v>
      </c>
      <c r="J221" s="202">
        <v>121275</v>
      </c>
      <c r="K221" s="202">
        <v>121275</v>
      </c>
      <c r="L221" s="202"/>
      <c r="M221" s="202"/>
      <c r="N221" s="203"/>
      <c r="O221" s="203"/>
      <c r="P221"/>
      <c r="Q221"/>
      <c r="R221"/>
      <c r="S221"/>
      <c r="T221" s="204">
        <v>42746.609131944446</v>
      </c>
      <c r="U221"/>
      <c r="V221">
        <v>0.75</v>
      </c>
      <c r="W221">
        <v>10</v>
      </c>
      <c r="X221" s="200" t="str">
        <f t="shared" si="3"/>
        <v>Bay Family CGE CQ2-17</v>
      </c>
    </row>
    <row r="222" spans="1:24" ht="15" customHeight="1" x14ac:dyDescent="0.25">
      <c r="A222" t="s">
        <v>50</v>
      </c>
      <c r="B222" t="s">
        <v>46</v>
      </c>
      <c r="C222" t="s">
        <v>272</v>
      </c>
      <c r="D222" s="202">
        <v>130310.5</v>
      </c>
      <c r="E222" s="202">
        <v>130294.5</v>
      </c>
      <c r="F222" s="202">
        <v>130294.5</v>
      </c>
      <c r="G222" s="202">
        <v>130294.5</v>
      </c>
      <c r="H222" s="202">
        <v>130294.5</v>
      </c>
      <c r="I222" s="202">
        <v>127001.5</v>
      </c>
      <c r="J222" s="202">
        <v>127455.5</v>
      </c>
      <c r="K222" s="202">
        <v>127856</v>
      </c>
      <c r="L222" s="202">
        <v>127856</v>
      </c>
      <c r="M222" s="202">
        <v>127856</v>
      </c>
      <c r="N222" s="203"/>
      <c r="O222" s="203"/>
      <c r="P222"/>
      <c r="Q222"/>
      <c r="R222"/>
      <c r="S222"/>
      <c r="T222" s="204">
        <v>42746.609131944446</v>
      </c>
      <c r="U222"/>
      <c r="V222">
        <v>0.75</v>
      </c>
      <c r="W222">
        <v>10</v>
      </c>
      <c r="X222" s="200" t="str">
        <f t="shared" si="3"/>
        <v>Bay Family CGE CQ3-16</v>
      </c>
    </row>
    <row r="223" spans="1:24" ht="15" customHeight="1" x14ac:dyDescent="0.25">
      <c r="A223" t="s">
        <v>50</v>
      </c>
      <c r="B223" t="s">
        <v>46</v>
      </c>
      <c r="C223" t="s">
        <v>276</v>
      </c>
      <c r="D223" s="202">
        <v>134555</v>
      </c>
      <c r="E223" s="202">
        <v>133857.5</v>
      </c>
      <c r="F223" s="202"/>
      <c r="G223" s="202"/>
      <c r="H223" s="202"/>
      <c r="I223" s="202">
        <v>130095.5</v>
      </c>
      <c r="J223" s="202">
        <v>130493</v>
      </c>
      <c r="K223" s="202"/>
      <c r="L223" s="202"/>
      <c r="M223" s="202"/>
      <c r="N223" s="203"/>
      <c r="O223" s="203"/>
      <c r="P223"/>
      <c r="Q223"/>
      <c r="R223"/>
      <c r="S223"/>
      <c r="T223" s="204">
        <v>42746.609131944446</v>
      </c>
      <c r="U223"/>
      <c r="V223">
        <v>0.75</v>
      </c>
      <c r="W223">
        <v>10</v>
      </c>
      <c r="X223" s="200" t="str">
        <f t="shared" si="3"/>
        <v>Bay Family CGE CQ3-17</v>
      </c>
    </row>
    <row r="224" spans="1:24" ht="15" customHeight="1" x14ac:dyDescent="0.25">
      <c r="A224" t="s">
        <v>50</v>
      </c>
      <c r="B224" t="s">
        <v>46</v>
      </c>
      <c r="C224" t="s">
        <v>273</v>
      </c>
      <c r="D224" s="202">
        <v>150627.5</v>
      </c>
      <c r="E224" s="202">
        <v>148620</v>
      </c>
      <c r="F224" s="202">
        <v>148620</v>
      </c>
      <c r="G224" s="202">
        <v>148620</v>
      </c>
      <c r="H224" s="202">
        <v>148620</v>
      </c>
      <c r="I224" s="202">
        <v>142683</v>
      </c>
      <c r="J224" s="202">
        <v>142683</v>
      </c>
      <c r="K224" s="202">
        <v>142683</v>
      </c>
      <c r="L224" s="202">
        <v>142683</v>
      </c>
      <c r="M224" s="202">
        <v>142686</v>
      </c>
      <c r="N224" s="203"/>
      <c r="O224" s="203"/>
      <c r="P224"/>
      <c r="Q224"/>
      <c r="R224"/>
      <c r="S224"/>
      <c r="T224" s="204">
        <v>42746.609131944446</v>
      </c>
      <c r="U224"/>
      <c r="V224">
        <v>0.75</v>
      </c>
      <c r="W224">
        <v>10</v>
      </c>
      <c r="X224" s="200" t="str">
        <f t="shared" si="3"/>
        <v>Bay Family CGE CQ4-16</v>
      </c>
    </row>
    <row r="225" spans="1:24" ht="15" customHeight="1" x14ac:dyDescent="0.25">
      <c r="A225" t="s">
        <v>50</v>
      </c>
      <c r="B225" t="s">
        <v>46</v>
      </c>
      <c r="C225" t="s">
        <v>277</v>
      </c>
      <c r="D225" s="202">
        <v>140274</v>
      </c>
      <c r="E225" s="202"/>
      <c r="F225" s="202"/>
      <c r="G225" s="202"/>
      <c r="H225" s="202"/>
      <c r="I225" s="202">
        <v>133241</v>
      </c>
      <c r="J225" s="202"/>
      <c r="K225" s="202"/>
      <c r="L225" s="202"/>
      <c r="M225" s="202"/>
      <c r="N225" s="203"/>
      <c r="O225" s="203"/>
      <c r="P225"/>
      <c r="Q225"/>
      <c r="R225"/>
      <c r="S225"/>
      <c r="T225" s="204">
        <v>42746.609131944446</v>
      </c>
      <c r="U225"/>
      <c r="V225">
        <v>0.75</v>
      </c>
      <c r="W225">
        <v>10</v>
      </c>
      <c r="X225" s="200" t="str">
        <f t="shared" si="3"/>
        <v>Bay Family CGE CQ4-17</v>
      </c>
    </row>
    <row r="226" spans="1:24" ht="15" customHeight="1" x14ac:dyDescent="0.25">
      <c r="A226" t="s">
        <v>50</v>
      </c>
      <c r="B226" t="s">
        <v>40</v>
      </c>
      <c r="C226" t="s">
        <v>270</v>
      </c>
      <c r="D226" s="202">
        <v>8760</v>
      </c>
      <c r="E226" s="202">
        <v>8880</v>
      </c>
      <c r="F226" s="202">
        <v>8830</v>
      </c>
      <c r="G226" s="202">
        <v>8830</v>
      </c>
      <c r="H226" s="202">
        <v>8830</v>
      </c>
      <c r="I226" s="202">
        <v>730</v>
      </c>
      <c r="J226" s="202">
        <v>1440</v>
      </c>
      <c r="K226" s="202">
        <v>2430</v>
      </c>
      <c r="L226" s="202">
        <v>2900</v>
      </c>
      <c r="M226" s="202">
        <v>3450</v>
      </c>
      <c r="N226" s="203"/>
      <c r="O226" s="203"/>
      <c r="P226"/>
      <c r="Q226"/>
      <c r="R226"/>
      <c r="S226"/>
      <c r="T226" s="204">
        <v>42746.609131944446</v>
      </c>
      <c r="U226"/>
      <c r="V226">
        <v>0.09</v>
      </c>
      <c r="W226">
        <v>4</v>
      </c>
      <c r="X226" s="200" t="str">
        <f t="shared" si="3"/>
        <v>Bay Juvenile Delinquency CGE CQ1-16</v>
      </c>
    </row>
    <row r="227" spans="1:24" ht="15" customHeight="1" x14ac:dyDescent="0.25">
      <c r="A227" t="s">
        <v>50</v>
      </c>
      <c r="B227" t="s">
        <v>40</v>
      </c>
      <c r="C227" t="s">
        <v>274</v>
      </c>
      <c r="D227" s="202">
        <v>11182</v>
      </c>
      <c r="E227" s="202">
        <v>11182</v>
      </c>
      <c r="F227" s="202">
        <v>11252</v>
      </c>
      <c r="G227" s="202">
        <v>11252</v>
      </c>
      <c r="H227" s="202"/>
      <c r="I227" s="202">
        <v>1542</v>
      </c>
      <c r="J227" s="202">
        <v>2152</v>
      </c>
      <c r="K227" s="202">
        <v>2722</v>
      </c>
      <c r="L227" s="202">
        <v>3832</v>
      </c>
      <c r="M227" s="202"/>
      <c r="N227" s="203"/>
      <c r="O227" s="203"/>
      <c r="P227"/>
      <c r="Q227"/>
      <c r="R227"/>
      <c r="S227"/>
      <c r="T227" s="204">
        <v>42746.609131944446</v>
      </c>
      <c r="U227"/>
      <c r="V227">
        <v>0.09</v>
      </c>
      <c r="W227">
        <v>4</v>
      </c>
      <c r="X227" s="200" t="str">
        <f t="shared" si="3"/>
        <v>Bay Juvenile Delinquency CGE CQ1-17</v>
      </c>
    </row>
    <row r="228" spans="1:24" ht="15" customHeight="1" x14ac:dyDescent="0.25">
      <c r="A228" t="s">
        <v>50</v>
      </c>
      <c r="B228" t="s">
        <v>40</v>
      </c>
      <c r="C228" t="s">
        <v>271</v>
      </c>
      <c r="D228" s="202">
        <v>7128</v>
      </c>
      <c r="E228" s="202">
        <v>7128</v>
      </c>
      <c r="F228" s="202">
        <v>7128</v>
      </c>
      <c r="G228" s="202">
        <v>7128</v>
      </c>
      <c r="H228" s="202">
        <v>7128</v>
      </c>
      <c r="I228" s="202">
        <v>398</v>
      </c>
      <c r="J228" s="202">
        <v>828</v>
      </c>
      <c r="K228" s="202">
        <v>1408</v>
      </c>
      <c r="L228" s="202">
        <v>2008</v>
      </c>
      <c r="M228" s="202">
        <v>2158</v>
      </c>
      <c r="N228" s="203"/>
      <c r="O228" s="203"/>
      <c r="P228"/>
      <c r="Q228"/>
      <c r="R228"/>
      <c r="S228"/>
      <c r="T228" s="204">
        <v>42746.609131944446</v>
      </c>
      <c r="U228"/>
      <c r="V228">
        <v>0.09</v>
      </c>
      <c r="W228">
        <v>4</v>
      </c>
      <c r="X228" s="200" t="str">
        <f t="shared" si="3"/>
        <v>Bay Juvenile Delinquency CGE CQ2-16</v>
      </c>
    </row>
    <row r="229" spans="1:24" ht="15" customHeight="1" x14ac:dyDescent="0.25">
      <c r="A229" t="s">
        <v>50</v>
      </c>
      <c r="B229" t="s">
        <v>40</v>
      </c>
      <c r="C229" t="s">
        <v>275</v>
      </c>
      <c r="D229" s="202">
        <v>10208</v>
      </c>
      <c r="E229" s="202">
        <v>10448</v>
      </c>
      <c r="F229" s="202">
        <v>10448</v>
      </c>
      <c r="G229" s="202"/>
      <c r="H229" s="202"/>
      <c r="I229" s="202">
        <v>1228</v>
      </c>
      <c r="J229" s="202">
        <v>3034.5</v>
      </c>
      <c r="K229" s="202">
        <v>3804.5</v>
      </c>
      <c r="L229" s="202"/>
      <c r="M229" s="202"/>
      <c r="N229" s="203"/>
      <c r="O229" s="203"/>
      <c r="P229"/>
      <c r="Q229"/>
      <c r="R229"/>
      <c r="S229"/>
      <c r="T229" s="204">
        <v>42746.609131944446</v>
      </c>
      <c r="U229"/>
      <c r="V229">
        <v>0.09</v>
      </c>
      <c r="W229">
        <v>4</v>
      </c>
      <c r="X229" s="200" t="str">
        <f t="shared" si="3"/>
        <v>Bay Juvenile Delinquency CGE CQ2-17</v>
      </c>
    </row>
    <row r="230" spans="1:24" ht="15" customHeight="1" x14ac:dyDescent="0.25">
      <c r="A230" t="s">
        <v>50</v>
      </c>
      <c r="B230" t="s">
        <v>40</v>
      </c>
      <c r="C230" t="s">
        <v>272</v>
      </c>
      <c r="D230" s="202">
        <v>10433</v>
      </c>
      <c r="E230" s="202">
        <v>10433</v>
      </c>
      <c r="F230" s="202">
        <v>10433</v>
      </c>
      <c r="G230" s="202">
        <v>10383</v>
      </c>
      <c r="H230" s="202">
        <v>10383</v>
      </c>
      <c r="I230" s="202">
        <v>1443.55</v>
      </c>
      <c r="J230" s="202">
        <v>2566.5500000000002</v>
      </c>
      <c r="K230" s="202">
        <v>3116.55</v>
      </c>
      <c r="L230" s="202">
        <v>3581</v>
      </c>
      <c r="M230" s="202">
        <v>3851</v>
      </c>
      <c r="N230" s="203"/>
      <c r="O230" s="203"/>
      <c r="P230"/>
      <c r="Q230"/>
      <c r="R230"/>
      <c r="S230"/>
      <c r="T230" s="204">
        <v>42746.609131944446</v>
      </c>
      <c r="U230"/>
      <c r="V230">
        <v>0.09</v>
      </c>
      <c r="W230">
        <v>4</v>
      </c>
      <c r="X230" s="200" t="str">
        <f t="shared" si="3"/>
        <v>Bay Juvenile Delinquency CGE CQ3-16</v>
      </c>
    </row>
    <row r="231" spans="1:24" ht="15" customHeight="1" x14ac:dyDescent="0.25">
      <c r="A231" t="s">
        <v>50</v>
      </c>
      <c r="B231" t="s">
        <v>40</v>
      </c>
      <c r="C231" t="s">
        <v>276</v>
      </c>
      <c r="D231" s="202">
        <v>7910</v>
      </c>
      <c r="E231" s="202">
        <v>7910</v>
      </c>
      <c r="F231" s="202"/>
      <c r="G231" s="202"/>
      <c r="H231" s="202"/>
      <c r="I231" s="202">
        <v>960</v>
      </c>
      <c r="J231" s="202">
        <v>1580</v>
      </c>
      <c r="K231" s="202"/>
      <c r="L231" s="202"/>
      <c r="M231" s="202"/>
      <c r="N231" s="203"/>
      <c r="O231" s="203"/>
      <c r="P231"/>
      <c r="Q231"/>
      <c r="R231"/>
      <c r="S231"/>
      <c r="T231" s="204">
        <v>42746.609131944446</v>
      </c>
      <c r="U231"/>
      <c r="V231">
        <v>0.09</v>
      </c>
      <c r="W231">
        <v>4</v>
      </c>
      <c r="X231" s="200" t="str">
        <f t="shared" si="3"/>
        <v>Bay Juvenile Delinquency CGE CQ3-17</v>
      </c>
    </row>
    <row r="232" spans="1:24" ht="15" customHeight="1" x14ac:dyDescent="0.25">
      <c r="A232" t="s">
        <v>50</v>
      </c>
      <c r="B232" t="s">
        <v>40</v>
      </c>
      <c r="C232" t="s">
        <v>273</v>
      </c>
      <c r="D232" s="202">
        <v>12318</v>
      </c>
      <c r="E232" s="202">
        <v>12318</v>
      </c>
      <c r="F232" s="202">
        <v>12318</v>
      </c>
      <c r="G232" s="202">
        <v>12318</v>
      </c>
      <c r="H232" s="202">
        <v>12318</v>
      </c>
      <c r="I232" s="202">
        <v>1789.5</v>
      </c>
      <c r="J232" s="202">
        <v>2609.5</v>
      </c>
      <c r="K232" s="202">
        <v>3439.5</v>
      </c>
      <c r="L232" s="202">
        <v>3579.5</v>
      </c>
      <c r="M232" s="202">
        <v>4049.5</v>
      </c>
      <c r="N232" s="203"/>
      <c r="O232" s="203"/>
      <c r="P232"/>
      <c r="Q232"/>
      <c r="R232"/>
      <c r="S232"/>
      <c r="T232" s="204">
        <v>42746.609131944446</v>
      </c>
      <c r="U232"/>
      <c r="V232">
        <v>0.09</v>
      </c>
      <c r="W232">
        <v>4</v>
      </c>
      <c r="X232" s="200" t="str">
        <f t="shared" si="3"/>
        <v>Bay Juvenile Delinquency CGE CQ4-16</v>
      </c>
    </row>
    <row r="233" spans="1:24" ht="15" customHeight="1" x14ac:dyDescent="0.25">
      <c r="A233" t="s">
        <v>50</v>
      </c>
      <c r="B233" t="s">
        <v>40</v>
      </c>
      <c r="C233" t="s">
        <v>277</v>
      </c>
      <c r="D233" s="202">
        <v>8360</v>
      </c>
      <c r="E233" s="202"/>
      <c r="F233" s="202"/>
      <c r="G233" s="202"/>
      <c r="H233" s="202"/>
      <c r="I233" s="202">
        <v>280</v>
      </c>
      <c r="J233" s="202"/>
      <c r="K233" s="202"/>
      <c r="L233" s="202"/>
      <c r="M233" s="202"/>
      <c r="N233" s="203"/>
      <c r="O233" s="203"/>
      <c r="P233"/>
      <c r="Q233"/>
      <c r="R233"/>
      <c r="S233"/>
      <c r="T233" s="204">
        <v>42746.609131944446</v>
      </c>
      <c r="U233"/>
      <c r="V233">
        <v>0.09</v>
      </c>
      <c r="W233">
        <v>4</v>
      </c>
      <c r="X233" s="200" t="str">
        <f t="shared" si="3"/>
        <v>Bay Juvenile Delinquency CGE CQ4-17</v>
      </c>
    </row>
    <row r="234" spans="1:24" ht="15" customHeight="1" x14ac:dyDescent="0.25">
      <c r="A234" t="s">
        <v>50</v>
      </c>
      <c r="B234" t="s">
        <v>45</v>
      </c>
      <c r="C234" t="s">
        <v>270</v>
      </c>
      <c r="D234" s="202">
        <v>58142.75</v>
      </c>
      <c r="E234" s="202">
        <v>58142.75</v>
      </c>
      <c r="F234" s="202">
        <v>58142.75</v>
      </c>
      <c r="G234" s="202">
        <v>58142.75</v>
      </c>
      <c r="H234" s="202">
        <v>57907.75</v>
      </c>
      <c r="I234" s="202">
        <v>57911.75</v>
      </c>
      <c r="J234" s="202">
        <v>57911.75</v>
      </c>
      <c r="K234" s="202">
        <v>57911.75</v>
      </c>
      <c r="L234" s="202">
        <v>57911.75</v>
      </c>
      <c r="M234" s="202">
        <v>57676.75</v>
      </c>
      <c r="N234" s="203"/>
      <c r="O234" s="203"/>
      <c r="P234"/>
      <c r="Q234"/>
      <c r="R234"/>
      <c r="S234"/>
      <c r="T234" s="204">
        <v>42746.609131944446</v>
      </c>
      <c r="U234"/>
      <c r="V234">
        <v>0.9</v>
      </c>
      <c r="W234">
        <v>9</v>
      </c>
      <c r="X234" s="200" t="str">
        <f t="shared" si="3"/>
        <v>Bay Probate CGE CQ1-16</v>
      </c>
    </row>
    <row r="235" spans="1:24" ht="15" customHeight="1" x14ac:dyDescent="0.25">
      <c r="A235" t="s">
        <v>50</v>
      </c>
      <c r="B235" t="s">
        <v>45</v>
      </c>
      <c r="C235" t="s">
        <v>274</v>
      </c>
      <c r="D235" s="202">
        <v>63988.5</v>
      </c>
      <c r="E235" s="202">
        <v>63643.5</v>
      </c>
      <c r="F235" s="202">
        <v>63643.5</v>
      </c>
      <c r="G235" s="202">
        <v>63643.5</v>
      </c>
      <c r="H235" s="202"/>
      <c r="I235" s="202">
        <v>63526.5</v>
      </c>
      <c r="J235" s="202">
        <v>63412.5</v>
      </c>
      <c r="K235" s="202">
        <v>63412.5</v>
      </c>
      <c r="L235" s="202">
        <v>63412.5</v>
      </c>
      <c r="M235" s="202"/>
      <c r="N235" s="203"/>
      <c r="O235" s="203"/>
      <c r="P235"/>
      <c r="Q235"/>
      <c r="R235"/>
      <c r="S235"/>
      <c r="T235" s="204">
        <v>42746.609131944446</v>
      </c>
      <c r="U235"/>
      <c r="V235">
        <v>0.9</v>
      </c>
      <c r="W235">
        <v>9</v>
      </c>
      <c r="X235" s="200" t="str">
        <f t="shared" si="3"/>
        <v>Bay Probate CGE CQ1-17</v>
      </c>
    </row>
    <row r="236" spans="1:24" ht="15" customHeight="1" x14ac:dyDescent="0.25">
      <c r="A236" t="s">
        <v>50</v>
      </c>
      <c r="B236" t="s">
        <v>45</v>
      </c>
      <c r="C236" t="s">
        <v>271</v>
      </c>
      <c r="D236" s="202">
        <v>64596.24</v>
      </c>
      <c r="E236" s="202">
        <v>64365.24</v>
      </c>
      <c r="F236" s="202">
        <v>64465.24</v>
      </c>
      <c r="G236" s="202">
        <v>63901.75</v>
      </c>
      <c r="H236" s="202">
        <v>63881.75</v>
      </c>
      <c r="I236" s="202">
        <v>63879.24</v>
      </c>
      <c r="J236" s="202">
        <v>63580.24</v>
      </c>
      <c r="K236" s="202">
        <v>63915.24</v>
      </c>
      <c r="L236" s="202">
        <v>63419.75</v>
      </c>
      <c r="M236" s="202">
        <v>63419.75</v>
      </c>
      <c r="N236" s="203"/>
      <c r="O236" s="203"/>
      <c r="P236"/>
      <c r="Q236"/>
      <c r="R236"/>
      <c r="S236"/>
      <c r="T236" s="204">
        <v>42746.609131944446</v>
      </c>
      <c r="U236"/>
      <c r="V236">
        <v>0.9</v>
      </c>
      <c r="W236">
        <v>9</v>
      </c>
      <c r="X236" s="200" t="str">
        <f t="shared" si="3"/>
        <v>Bay Probate CGE CQ2-16</v>
      </c>
    </row>
    <row r="237" spans="1:24" ht="15" customHeight="1" x14ac:dyDescent="0.25">
      <c r="A237" t="s">
        <v>50</v>
      </c>
      <c r="B237" t="s">
        <v>45</v>
      </c>
      <c r="C237" t="s">
        <v>275</v>
      </c>
      <c r="D237" s="202">
        <v>62198.05</v>
      </c>
      <c r="E237" s="202">
        <v>61963.05</v>
      </c>
      <c r="F237" s="202">
        <v>61833.05</v>
      </c>
      <c r="G237" s="202"/>
      <c r="H237" s="202"/>
      <c r="I237" s="202">
        <v>61933.4</v>
      </c>
      <c r="J237" s="202">
        <v>61698.400000000001</v>
      </c>
      <c r="K237" s="202">
        <v>61528.4</v>
      </c>
      <c r="L237" s="202"/>
      <c r="M237" s="202"/>
      <c r="N237" s="203"/>
      <c r="O237" s="203"/>
      <c r="P237"/>
      <c r="Q237"/>
      <c r="R237"/>
      <c r="S237"/>
      <c r="T237" s="204">
        <v>42746.609131944446</v>
      </c>
      <c r="U237"/>
      <c r="V237">
        <v>0.9</v>
      </c>
      <c r="W237">
        <v>9</v>
      </c>
      <c r="X237" s="200" t="str">
        <f t="shared" si="3"/>
        <v>Bay Probate CGE CQ2-17</v>
      </c>
    </row>
    <row r="238" spans="1:24" ht="15" customHeight="1" x14ac:dyDescent="0.25">
      <c r="A238" t="s">
        <v>50</v>
      </c>
      <c r="B238" t="s">
        <v>45</v>
      </c>
      <c r="C238" t="s">
        <v>272</v>
      </c>
      <c r="D238" s="202">
        <v>91678.25</v>
      </c>
      <c r="E238" s="202">
        <v>91358.25</v>
      </c>
      <c r="F238" s="202">
        <v>71900.75</v>
      </c>
      <c r="G238" s="202">
        <v>71900.75</v>
      </c>
      <c r="H238" s="202">
        <v>71900.75</v>
      </c>
      <c r="I238" s="202">
        <v>91246.25</v>
      </c>
      <c r="J238" s="202">
        <v>90926.25</v>
      </c>
      <c r="K238" s="202">
        <v>71690.75</v>
      </c>
      <c r="L238" s="202">
        <v>71690.75</v>
      </c>
      <c r="M238" s="202">
        <v>71690.75</v>
      </c>
      <c r="N238" s="203"/>
      <c r="O238" s="203"/>
      <c r="P238"/>
      <c r="Q238"/>
      <c r="R238"/>
      <c r="S238"/>
      <c r="T238" s="204">
        <v>42746.609131944446</v>
      </c>
      <c r="U238"/>
      <c r="V238">
        <v>0.9</v>
      </c>
      <c r="W238">
        <v>9</v>
      </c>
      <c r="X238" s="200" t="str">
        <f t="shared" si="3"/>
        <v>Bay Probate CGE CQ3-16</v>
      </c>
    </row>
    <row r="239" spans="1:24" ht="15" customHeight="1" x14ac:dyDescent="0.25">
      <c r="A239" t="s">
        <v>50</v>
      </c>
      <c r="B239" t="s">
        <v>45</v>
      </c>
      <c r="C239" t="s">
        <v>276</v>
      </c>
      <c r="D239" s="202">
        <v>72014</v>
      </c>
      <c r="E239" s="202">
        <v>71669</v>
      </c>
      <c r="F239" s="202"/>
      <c r="G239" s="202"/>
      <c r="H239" s="202"/>
      <c r="I239" s="202">
        <v>72014</v>
      </c>
      <c r="J239" s="202">
        <v>71669</v>
      </c>
      <c r="K239" s="202"/>
      <c r="L239" s="202"/>
      <c r="M239" s="202"/>
      <c r="N239" s="203"/>
      <c r="O239" s="203"/>
      <c r="P239"/>
      <c r="Q239"/>
      <c r="R239"/>
      <c r="S239"/>
      <c r="T239" s="204">
        <v>42746.609131944446</v>
      </c>
      <c r="U239"/>
      <c r="V239">
        <v>0.9</v>
      </c>
      <c r="W239">
        <v>9</v>
      </c>
      <c r="X239" s="200" t="str">
        <f t="shared" si="3"/>
        <v>Bay Probate CGE CQ3-17</v>
      </c>
    </row>
    <row r="240" spans="1:24" ht="15" customHeight="1" x14ac:dyDescent="0.25">
      <c r="A240" t="s">
        <v>50</v>
      </c>
      <c r="B240" t="s">
        <v>45</v>
      </c>
      <c r="C240" t="s">
        <v>273</v>
      </c>
      <c r="D240" s="202">
        <v>67981.11</v>
      </c>
      <c r="E240" s="202">
        <v>66969</v>
      </c>
      <c r="F240" s="202">
        <v>66969</v>
      </c>
      <c r="G240" s="202">
        <v>66969</v>
      </c>
      <c r="H240" s="202">
        <v>66969</v>
      </c>
      <c r="I240" s="202">
        <v>67115.11</v>
      </c>
      <c r="J240" s="202">
        <v>66734</v>
      </c>
      <c r="K240" s="202">
        <v>66734</v>
      </c>
      <c r="L240" s="202">
        <v>66734</v>
      </c>
      <c r="M240" s="202">
        <v>66734</v>
      </c>
      <c r="N240" s="203"/>
      <c r="O240" s="203"/>
      <c r="P240"/>
      <c r="Q240"/>
      <c r="R240"/>
      <c r="S240"/>
      <c r="T240" s="204">
        <v>42746.609131944446</v>
      </c>
      <c r="U240"/>
      <c r="V240">
        <v>0.9</v>
      </c>
      <c r="W240">
        <v>9</v>
      </c>
      <c r="X240" s="200" t="str">
        <f t="shared" si="3"/>
        <v>Bay Probate CGE CQ4-16</v>
      </c>
    </row>
    <row r="241" spans="1:24" ht="15" customHeight="1" x14ac:dyDescent="0.25">
      <c r="A241" t="s">
        <v>50</v>
      </c>
      <c r="B241" t="s">
        <v>45</v>
      </c>
      <c r="C241" t="s">
        <v>277</v>
      </c>
      <c r="D241" s="202">
        <v>67197.8</v>
      </c>
      <c r="E241" s="202"/>
      <c r="F241" s="202"/>
      <c r="G241" s="202"/>
      <c r="H241" s="202"/>
      <c r="I241" s="202">
        <v>67197.8</v>
      </c>
      <c r="J241" s="202"/>
      <c r="K241" s="202"/>
      <c r="L241" s="202"/>
      <c r="M241" s="202"/>
      <c r="N241" s="203"/>
      <c r="O241" s="203"/>
      <c r="P241"/>
      <c r="Q241"/>
      <c r="R241"/>
      <c r="S241"/>
      <c r="T241" s="204">
        <v>42746.609131944446</v>
      </c>
      <c r="U241"/>
      <c r="V241">
        <v>0.9</v>
      </c>
      <c r="W241">
        <v>9</v>
      </c>
      <c r="X241" s="200" t="str">
        <f t="shared" si="3"/>
        <v>Bay Probate CGE CQ4-17</v>
      </c>
    </row>
    <row r="242" spans="1:24" ht="15" customHeight="1" x14ac:dyDescent="0.25">
      <c r="A242" t="s">
        <v>51</v>
      </c>
      <c r="B242" t="s">
        <v>280</v>
      </c>
      <c r="C242" t="s">
        <v>270</v>
      </c>
      <c r="D242" s="202">
        <v>0</v>
      </c>
      <c r="E242" s="202">
        <v>0</v>
      </c>
      <c r="F242" s="202">
        <v>0</v>
      </c>
      <c r="G242" s="202">
        <v>0</v>
      </c>
      <c r="H242" s="202">
        <v>0</v>
      </c>
      <c r="I242" s="202">
        <v>0</v>
      </c>
      <c r="J242" s="202">
        <v>0</v>
      </c>
      <c r="K242" s="202">
        <v>0</v>
      </c>
      <c r="L242" s="202">
        <v>0</v>
      </c>
      <c r="M242" s="202">
        <v>0</v>
      </c>
      <c r="N242" s="203"/>
      <c r="O242" s="203"/>
      <c r="P242"/>
      <c r="Q242"/>
      <c r="R242"/>
      <c r="S242"/>
      <c r="T242" s="204">
        <v>42746.609131944446</v>
      </c>
      <c r="U242"/>
      <c r="V242">
        <v>0.09</v>
      </c>
      <c r="W242">
        <v>2</v>
      </c>
      <c r="X242" s="200" t="str">
        <f t="shared" si="3"/>
        <v>Bradford Circ Crim Drug Trfc Cases CGE CQ1-16</v>
      </c>
    </row>
    <row r="243" spans="1:24" ht="15" customHeight="1" x14ac:dyDescent="0.25">
      <c r="A243" t="s">
        <v>51</v>
      </c>
      <c r="B243" t="s">
        <v>280</v>
      </c>
      <c r="C243" t="s">
        <v>274</v>
      </c>
      <c r="D243" s="202">
        <v>0</v>
      </c>
      <c r="E243" s="202">
        <v>0</v>
      </c>
      <c r="F243" s="202"/>
      <c r="G243" s="202"/>
      <c r="H243" s="202"/>
      <c r="I243" s="202">
        <v>0</v>
      </c>
      <c r="J243" s="202">
        <v>0</v>
      </c>
      <c r="K243" s="202"/>
      <c r="L243" s="202"/>
      <c r="M243" s="202"/>
      <c r="N243" s="203"/>
      <c r="O243" s="203"/>
      <c r="P243"/>
      <c r="Q243"/>
      <c r="R243"/>
      <c r="S243"/>
      <c r="T243" s="204">
        <v>42746.609131944446</v>
      </c>
      <c r="U243"/>
      <c r="V243">
        <v>0.09</v>
      </c>
      <c r="W243">
        <v>2</v>
      </c>
      <c r="X243" s="200" t="str">
        <f t="shared" si="3"/>
        <v>Bradford Circ Crim Drug Trfc Cases CGE CQ1-17</v>
      </c>
    </row>
    <row r="244" spans="1:24" ht="15" customHeight="1" x14ac:dyDescent="0.25">
      <c r="A244" t="s">
        <v>51</v>
      </c>
      <c r="B244" t="s">
        <v>280</v>
      </c>
      <c r="C244" t="s">
        <v>271</v>
      </c>
      <c r="D244" s="202">
        <v>0</v>
      </c>
      <c r="E244" s="202">
        <v>0</v>
      </c>
      <c r="F244" s="202">
        <v>0</v>
      </c>
      <c r="G244" s="202">
        <v>0</v>
      </c>
      <c r="H244" s="202">
        <v>0</v>
      </c>
      <c r="I244" s="202">
        <v>0</v>
      </c>
      <c r="J244" s="202">
        <v>0</v>
      </c>
      <c r="K244" s="202">
        <v>0</v>
      </c>
      <c r="L244" s="202">
        <v>0</v>
      </c>
      <c r="M244" s="202">
        <v>0</v>
      </c>
      <c r="N244" s="203"/>
      <c r="O244" s="203"/>
      <c r="P244"/>
      <c r="Q244"/>
      <c r="R244"/>
      <c r="S244"/>
      <c r="T244" s="204">
        <v>42746.609131944446</v>
      </c>
      <c r="U244"/>
      <c r="V244">
        <v>0.09</v>
      </c>
      <c r="W244">
        <v>2</v>
      </c>
      <c r="X244" s="200" t="str">
        <f t="shared" si="3"/>
        <v>Bradford Circ Crim Drug Trfc Cases CGE CQ2-16</v>
      </c>
    </row>
    <row r="245" spans="1:24" ht="15" customHeight="1" x14ac:dyDescent="0.25">
      <c r="A245" t="s">
        <v>51</v>
      </c>
      <c r="B245" t="s">
        <v>280</v>
      </c>
      <c r="C245" t="s">
        <v>275</v>
      </c>
      <c r="D245" s="202">
        <v>0</v>
      </c>
      <c r="E245" s="202"/>
      <c r="F245" s="202"/>
      <c r="G245" s="202"/>
      <c r="H245" s="202"/>
      <c r="I245" s="202">
        <v>0</v>
      </c>
      <c r="J245" s="202"/>
      <c r="K245" s="202"/>
      <c r="L245" s="202"/>
      <c r="M245" s="202"/>
      <c r="N245" s="203"/>
      <c r="O245" s="203"/>
      <c r="P245"/>
      <c r="Q245"/>
      <c r="R245"/>
      <c r="S245"/>
      <c r="T245" s="204">
        <v>42746.609131944446</v>
      </c>
      <c r="U245"/>
      <c r="V245">
        <v>0.09</v>
      </c>
      <c r="W245">
        <v>2</v>
      </c>
      <c r="X245" s="200" t="str">
        <f t="shared" si="3"/>
        <v>Bradford Circ Crim Drug Trfc Cases CGE CQ2-17</v>
      </c>
    </row>
    <row r="246" spans="1:24" ht="15" customHeight="1" x14ac:dyDescent="0.25">
      <c r="A246" t="s">
        <v>51</v>
      </c>
      <c r="B246" t="s">
        <v>280</v>
      </c>
      <c r="C246" t="s">
        <v>272</v>
      </c>
      <c r="D246" s="202">
        <v>0</v>
      </c>
      <c r="E246" s="202">
        <v>0</v>
      </c>
      <c r="F246" s="202">
        <v>0</v>
      </c>
      <c r="G246" s="202">
        <v>0</v>
      </c>
      <c r="H246" s="202"/>
      <c r="I246" s="202">
        <v>0</v>
      </c>
      <c r="J246" s="202">
        <v>0</v>
      </c>
      <c r="K246" s="202">
        <v>0</v>
      </c>
      <c r="L246" s="202">
        <v>0</v>
      </c>
      <c r="M246" s="202"/>
      <c r="N246" s="203"/>
      <c r="O246" s="203"/>
      <c r="P246"/>
      <c r="Q246"/>
      <c r="R246"/>
      <c r="S246"/>
      <c r="T246" s="204">
        <v>42746.609131944446</v>
      </c>
      <c r="U246"/>
      <c r="V246">
        <v>0.09</v>
      </c>
      <c r="W246">
        <v>2</v>
      </c>
      <c r="X246" s="200" t="str">
        <f t="shared" si="3"/>
        <v>Bradford Circ Crim Drug Trfc Cases CGE CQ3-16</v>
      </c>
    </row>
    <row r="247" spans="1:24" ht="15" customHeight="1" x14ac:dyDescent="0.25">
      <c r="A247" t="s">
        <v>51</v>
      </c>
      <c r="B247" t="s">
        <v>280</v>
      </c>
      <c r="C247" t="s">
        <v>276</v>
      </c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3"/>
      <c r="O247" s="203"/>
      <c r="P247"/>
      <c r="Q247"/>
      <c r="R247"/>
      <c r="S247"/>
      <c r="T247" s="204">
        <v>42746.609131944446</v>
      </c>
      <c r="U247"/>
      <c r="V247">
        <v>0.09</v>
      </c>
      <c r="W247">
        <v>2</v>
      </c>
      <c r="X247" s="200" t="str">
        <f t="shared" si="3"/>
        <v>Bradford Circ Crim Drug Trfc Cases CGE CQ3-17</v>
      </c>
    </row>
    <row r="248" spans="1:24" ht="15" customHeight="1" x14ac:dyDescent="0.25">
      <c r="A248" t="s">
        <v>51</v>
      </c>
      <c r="B248" t="s">
        <v>280</v>
      </c>
      <c r="C248" t="s">
        <v>273</v>
      </c>
      <c r="D248" s="202">
        <v>0</v>
      </c>
      <c r="E248" s="202">
        <v>0</v>
      </c>
      <c r="F248" s="202">
        <v>0</v>
      </c>
      <c r="G248" s="202"/>
      <c r="H248" s="202"/>
      <c r="I248" s="202">
        <v>0</v>
      </c>
      <c r="J248" s="202">
        <v>0</v>
      </c>
      <c r="K248" s="202">
        <v>0</v>
      </c>
      <c r="L248" s="202"/>
      <c r="M248" s="202"/>
      <c r="N248" s="203"/>
      <c r="O248" s="203"/>
      <c r="P248"/>
      <c r="Q248"/>
      <c r="R248"/>
      <c r="S248"/>
      <c r="T248" s="204">
        <v>42746.609131944446</v>
      </c>
      <c r="U248"/>
      <c r="V248">
        <v>0.09</v>
      </c>
      <c r="W248">
        <v>2</v>
      </c>
      <c r="X248" s="200" t="str">
        <f t="shared" si="3"/>
        <v>Bradford Circ Crim Drug Trfc Cases CGE CQ4-16</v>
      </c>
    </row>
    <row r="249" spans="1:24" ht="15" customHeight="1" x14ac:dyDescent="0.25">
      <c r="A249" t="s">
        <v>51</v>
      </c>
      <c r="B249" t="s">
        <v>280</v>
      </c>
      <c r="C249" t="s">
        <v>277</v>
      </c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3"/>
      <c r="O249" s="203"/>
      <c r="P249"/>
      <c r="Q249"/>
      <c r="R249"/>
      <c r="S249"/>
      <c r="T249" s="204">
        <v>42746.609131944446</v>
      </c>
      <c r="U249"/>
      <c r="V249">
        <v>0.09</v>
      </c>
      <c r="W249">
        <v>2</v>
      </c>
      <c r="X249" s="200" t="str">
        <f t="shared" si="3"/>
        <v>Bradford Circ Crim Drug Trfc Cases CGE CQ4-17</v>
      </c>
    </row>
    <row r="250" spans="1:24" ht="15" customHeight="1" x14ac:dyDescent="0.25">
      <c r="A250" t="s">
        <v>51</v>
      </c>
      <c r="B250" t="s">
        <v>42</v>
      </c>
      <c r="C250" t="s">
        <v>270</v>
      </c>
      <c r="D250" s="202">
        <v>30470</v>
      </c>
      <c r="E250" s="202">
        <v>30470</v>
      </c>
      <c r="F250" s="202">
        <v>30470</v>
      </c>
      <c r="G250" s="202">
        <v>30470</v>
      </c>
      <c r="H250" s="202">
        <v>30470</v>
      </c>
      <c r="I250" s="202">
        <v>26583</v>
      </c>
      <c r="J250" s="202">
        <v>29267</v>
      </c>
      <c r="K250" s="202">
        <v>29267</v>
      </c>
      <c r="L250" s="202">
        <v>29267</v>
      </c>
      <c r="M250" s="202">
        <v>29267</v>
      </c>
      <c r="N250" s="203"/>
      <c r="O250" s="203"/>
      <c r="P250"/>
      <c r="Q250"/>
      <c r="R250"/>
      <c r="S250"/>
      <c r="T250" s="204">
        <v>42746.609131944446</v>
      </c>
      <c r="U250"/>
      <c r="V250">
        <v>0.9</v>
      </c>
      <c r="W250">
        <v>6</v>
      </c>
      <c r="X250" s="200" t="str">
        <f t="shared" si="3"/>
        <v>Bradford Circuit Civil CGE CQ1-16</v>
      </c>
    </row>
    <row r="251" spans="1:24" ht="15" customHeight="1" x14ac:dyDescent="0.25">
      <c r="A251" t="s">
        <v>51</v>
      </c>
      <c r="B251" t="s">
        <v>42</v>
      </c>
      <c r="C251" t="s">
        <v>274</v>
      </c>
      <c r="D251" s="202">
        <v>24382.5</v>
      </c>
      <c r="E251" s="202">
        <v>24382.5</v>
      </c>
      <c r="F251" s="202">
        <v>24382.5</v>
      </c>
      <c r="G251" s="202">
        <v>24382.5</v>
      </c>
      <c r="H251" s="202"/>
      <c r="I251" s="202">
        <v>20712.5</v>
      </c>
      <c r="J251" s="202">
        <v>20732.5</v>
      </c>
      <c r="K251" s="202">
        <v>20782.349999999999</v>
      </c>
      <c r="L251" s="202">
        <v>20782.349999999999</v>
      </c>
      <c r="M251" s="202"/>
      <c r="N251" s="203"/>
      <c r="O251" s="203"/>
      <c r="P251"/>
      <c r="Q251"/>
      <c r="R251"/>
      <c r="S251"/>
      <c r="T251" s="204">
        <v>42746.609131944446</v>
      </c>
      <c r="U251"/>
      <c r="V251">
        <v>0.9</v>
      </c>
      <c r="W251">
        <v>6</v>
      </c>
      <c r="X251" s="200" t="str">
        <f t="shared" si="3"/>
        <v>Bradford Circuit Civil CGE CQ1-17</v>
      </c>
    </row>
    <row r="252" spans="1:24" ht="15" customHeight="1" x14ac:dyDescent="0.25">
      <c r="A252" t="s">
        <v>51</v>
      </c>
      <c r="B252" t="s">
        <v>42</v>
      </c>
      <c r="C252" t="s">
        <v>271</v>
      </c>
      <c r="D252" s="202">
        <v>33026</v>
      </c>
      <c r="E252" s="202">
        <v>33026</v>
      </c>
      <c r="F252" s="202">
        <v>33026</v>
      </c>
      <c r="G252" s="202">
        <v>33026</v>
      </c>
      <c r="H252" s="202">
        <v>33026</v>
      </c>
      <c r="I252" s="202">
        <v>32187</v>
      </c>
      <c r="J252" s="202">
        <v>32187</v>
      </c>
      <c r="K252" s="202">
        <v>32187</v>
      </c>
      <c r="L252" s="202">
        <v>32187</v>
      </c>
      <c r="M252" s="202">
        <v>32187</v>
      </c>
      <c r="N252" s="203"/>
      <c r="O252" s="203"/>
      <c r="P252"/>
      <c r="Q252"/>
      <c r="R252"/>
      <c r="S252"/>
      <c r="T252" s="204">
        <v>42746.609131944446</v>
      </c>
      <c r="U252"/>
      <c r="V252">
        <v>0.9</v>
      </c>
      <c r="W252">
        <v>6</v>
      </c>
      <c r="X252" s="200" t="str">
        <f t="shared" si="3"/>
        <v>Bradford Circuit Civil CGE CQ2-16</v>
      </c>
    </row>
    <row r="253" spans="1:24" ht="15" customHeight="1" x14ac:dyDescent="0.25">
      <c r="A253" t="s">
        <v>51</v>
      </c>
      <c r="B253" t="s">
        <v>42</v>
      </c>
      <c r="C253" t="s">
        <v>275</v>
      </c>
      <c r="D253" s="202">
        <v>40859.5</v>
      </c>
      <c r="E253" s="202">
        <v>40909.5</v>
      </c>
      <c r="F253" s="202">
        <v>40909.5</v>
      </c>
      <c r="G253" s="202"/>
      <c r="H253" s="202"/>
      <c r="I253" s="202">
        <v>37934.5</v>
      </c>
      <c r="J253" s="202">
        <v>37984.5</v>
      </c>
      <c r="K253" s="202">
        <v>37984.5</v>
      </c>
      <c r="L253" s="202"/>
      <c r="M253" s="202"/>
      <c r="N253" s="203"/>
      <c r="O253" s="203"/>
      <c r="P253"/>
      <c r="Q253"/>
      <c r="R253"/>
      <c r="S253"/>
      <c r="T253" s="204">
        <v>42746.609131944446</v>
      </c>
      <c r="U253"/>
      <c r="V253">
        <v>0.9</v>
      </c>
      <c r="W253">
        <v>6</v>
      </c>
      <c r="X253" s="200" t="str">
        <f t="shared" si="3"/>
        <v>Bradford Circuit Civil CGE CQ2-17</v>
      </c>
    </row>
    <row r="254" spans="1:24" ht="15" customHeight="1" x14ac:dyDescent="0.25">
      <c r="A254" t="s">
        <v>51</v>
      </c>
      <c r="B254" t="s">
        <v>42</v>
      </c>
      <c r="C254" t="s">
        <v>272</v>
      </c>
      <c r="D254" s="202">
        <v>37349</v>
      </c>
      <c r="E254" s="202">
        <v>36949</v>
      </c>
      <c r="F254" s="202">
        <v>36949</v>
      </c>
      <c r="G254" s="202">
        <v>36949</v>
      </c>
      <c r="H254" s="202">
        <v>36949</v>
      </c>
      <c r="I254" s="202">
        <v>36348</v>
      </c>
      <c r="J254" s="202">
        <v>36348</v>
      </c>
      <c r="K254" s="202">
        <v>36348</v>
      </c>
      <c r="L254" s="202">
        <v>36348</v>
      </c>
      <c r="M254" s="202">
        <v>36348</v>
      </c>
      <c r="N254" s="203"/>
      <c r="O254" s="203"/>
      <c r="P254"/>
      <c r="Q254"/>
      <c r="R254"/>
      <c r="S254"/>
      <c r="T254" s="204">
        <v>42746.609131944446</v>
      </c>
      <c r="U254"/>
      <c r="V254">
        <v>0.9</v>
      </c>
      <c r="W254">
        <v>6</v>
      </c>
      <c r="X254" s="200" t="str">
        <f t="shared" si="3"/>
        <v>Bradford Circuit Civil CGE CQ3-16</v>
      </c>
    </row>
    <row r="255" spans="1:24" ht="15" customHeight="1" x14ac:dyDescent="0.25">
      <c r="A255" t="s">
        <v>51</v>
      </c>
      <c r="B255" t="s">
        <v>42</v>
      </c>
      <c r="C255" t="s">
        <v>276</v>
      </c>
      <c r="D255" s="202">
        <v>30545</v>
      </c>
      <c r="E255" s="202">
        <v>30545</v>
      </c>
      <c r="F255" s="202"/>
      <c r="G255" s="202"/>
      <c r="H255" s="202"/>
      <c r="I255" s="202">
        <v>30545</v>
      </c>
      <c r="J255" s="202">
        <v>30545</v>
      </c>
      <c r="K255" s="202"/>
      <c r="L255" s="202"/>
      <c r="M255" s="202"/>
      <c r="N255" s="203"/>
      <c r="O255" s="203"/>
      <c r="P255"/>
      <c r="Q255"/>
      <c r="R255"/>
      <c r="S255"/>
      <c r="T255" s="204">
        <v>42746.609131944446</v>
      </c>
      <c r="U255"/>
      <c r="V255">
        <v>0.9</v>
      </c>
      <c r="W255">
        <v>6</v>
      </c>
      <c r="X255" s="200" t="str">
        <f t="shared" si="3"/>
        <v>Bradford Circuit Civil CGE CQ3-17</v>
      </c>
    </row>
    <row r="256" spans="1:24" ht="15" customHeight="1" x14ac:dyDescent="0.25">
      <c r="A256" t="s">
        <v>51</v>
      </c>
      <c r="B256" t="s">
        <v>42</v>
      </c>
      <c r="C256" t="s">
        <v>273</v>
      </c>
      <c r="D256" s="202">
        <v>32494.5</v>
      </c>
      <c r="E256" s="202">
        <v>32894.5</v>
      </c>
      <c r="F256" s="202">
        <v>32894.5</v>
      </c>
      <c r="G256" s="202">
        <v>32894.5</v>
      </c>
      <c r="H256" s="202">
        <v>32894.5</v>
      </c>
      <c r="I256" s="202">
        <v>29889.5</v>
      </c>
      <c r="J256" s="202">
        <v>30329.5</v>
      </c>
      <c r="K256" s="202">
        <v>30329.5</v>
      </c>
      <c r="L256" s="202">
        <v>30329.5</v>
      </c>
      <c r="M256" s="202">
        <v>30329.5</v>
      </c>
      <c r="N256" s="203"/>
      <c r="O256" s="203"/>
      <c r="P256"/>
      <c r="Q256"/>
      <c r="R256"/>
      <c r="S256"/>
      <c r="T256" s="204">
        <v>42746.609131944446</v>
      </c>
      <c r="U256"/>
      <c r="V256">
        <v>0.9</v>
      </c>
      <c r="W256">
        <v>6</v>
      </c>
      <c r="X256" s="200" t="str">
        <f t="shared" si="3"/>
        <v>Bradford Circuit Civil CGE CQ4-16</v>
      </c>
    </row>
    <row r="257" spans="1:24" ht="15" customHeight="1" x14ac:dyDescent="0.25">
      <c r="A257" t="s">
        <v>51</v>
      </c>
      <c r="B257" t="s">
        <v>42</v>
      </c>
      <c r="C257" t="s">
        <v>277</v>
      </c>
      <c r="D257" s="202">
        <v>29571.5</v>
      </c>
      <c r="E257" s="202"/>
      <c r="F257" s="202"/>
      <c r="G257" s="202"/>
      <c r="H257" s="202"/>
      <c r="I257" s="202">
        <v>27151.5</v>
      </c>
      <c r="J257" s="202"/>
      <c r="K257" s="202"/>
      <c r="L257" s="202"/>
      <c r="M257" s="202"/>
      <c r="N257" s="203"/>
      <c r="O257" s="203"/>
      <c r="P257"/>
      <c r="Q257"/>
      <c r="R257"/>
      <c r="S257"/>
      <c r="T257" s="204">
        <v>42746.609131944446</v>
      </c>
      <c r="U257"/>
      <c r="V257">
        <v>0.9</v>
      </c>
      <c r="W257">
        <v>6</v>
      </c>
      <c r="X257" s="200" t="str">
        <f t="shared" si="3"/>
        <v>Bradford Circuit Civil CGE CQ4-17</v>
      </c>
    </row>
    <row r="258" spans="1:24" ht="15" customHeight="1" x14ac:dyDescent="0.25">
      <c r="A258" t="s">
        <v>51</v>
      </c>
      <c r="B258" t="s">
        <v>38</v>
      </c>
      <c r="C258" t="s">
        <v>270</v>
      </c>
      <c r="D258" s="202">
        <v>96252</v>
      </c>
      <c r="E258" s="202">
        <v>96252</v>
      </c>
      <c r="F258" s="202">
        <v>96252</v>
      </c>
      <c r="G258" s="202">
        <v>96252</v>
      </c>
      <c r="H258" s="202">
        <v>96202</v>
      </c>
      <c r="I258" s="202">
        <v>2706.93</v>
      </c>
      <c r="J258" s="202">
        <v>8880.57</v>
      </c>
      <c r="K258" s="202">
        <v>12764.51</v>
      </c>
      <c r="L258" s="202">
        <v>15215.5</v>
      </c>
      <c r="M258" s="202">
        <v>18084.919999999998</v>
      </c>
      <c r="N258" s="203"/>
      <c r="O258" s="203"/>
      <c r="P258"/>
      <c r="Q258"/>
      <c r="R258"/>
      <c r="S258"/>
      <c r="T258" s="204">
        <v>42746.609131944446</v>
      </c>
      <c r="U258"/>
      <c r="V258">
        <v>0.09</v>
      </c>
      <c r="W258">
        <v>1</v>
      </c>
      <c r="X258" s="200" t="str">
        <f t="shared" ref="X258:X321" si="4">A258&amp;" "&amp;B258&amp;" "&amp;C258</f>
        <v>Bradford Circuit Criminal CGE CQ1-16</v>
      </c>
    </row>
    <row r="259" spans="1:24" ht="15" customHeight="1" x14ac:dyDescent="0.25">
      <c r="A259" t="s">
        <v>51</v>
      </c>
      <c r="B259" t="s">
        <v>38</v>
      </c>
      <c r="C259" t="s">
        <v>274</v>
      </c>
      <c r="D259" s="202">
        <v>60291</v>
      </c>
      <c r="E259" s="202">
        <v>60241</v>
      </c>
      <c r="F259" s="202">
        <v>60491</v>
      </c>
      <c r="G259" s="202">
        <v>60491</v>
      </c>
      <c r="H259" s="202"/>
      <c r="I259" s="202">
        <v>5126.7299999999996</v>
      </c>
      <c r="J259" s="202">
        <v>6167.38</v>
      </c>
      <c r="K259" s="202">
        <v>11447.54</v>
      </c>
      <c r="L259" s="202">
        <v>15330.33</v>
      </c>
      <c r="M259" s="202"/>
      <c r="N259" s="203"/>
      <c r="O259" s="203"/>
      <c r="P259"/>
      <c r="Q259"/>
      <c r="R259"/>
      <c r="S259"/>
      <c r="T259" s="204">
        <v>42746.609131944446</v>
      </c>
      <c r="U259"/>
      <c r="V259">
        <v>0.09</v>
      </c>
      <c r="W259">
        <v>1</v>
      </c>
      <c r="X259" s="200" t="str">
        <f t="shared" si="4"/>
        <v>Bradford Circuit Criminal CGE CQ1-17</v>
      </c>
    </row>
    <row r="260" spans="1:24" ht="15" customHeight="1" x14ac:dyDescent="0.25">
      <c r="A260" t="s">
        <v>51</v>
      </c>
      <c r="B260" t="s">
        <v>38</v>
      </c>
      <c r="C260" t="s">
        <v>271</v>
      </c>
      <c r="D260" s="202">
        <v>78726</v>
      </c>
      <c r="E260" s="202">
        <v>78676</v>
      </c>
      <c r="F260" s="202">
        <v>79344</v>
      </c>
      <c r="G260" s="202">
        <v>79344</v>
      </c>
      <c r="H260" s="202">
        <v>78426</v>
      </c>
      <c r="I260" s="202">
        <v>9610</v>
      </c>
      <c r="J260" s="202">
        <v>12838.25</v>
      </c>
      <c r="K260" s="202">
        <v>16036.42</v>
      </c>
      <c r="L260" s="202">
        <v>17828.53</v>
      </c>
      <c r="M260" s="202">
        <v>20114.16</v>
      </c>
      <c r="N260" s="203"/>
      <c r="O260" s="203"/>
      <c r="P260"/>
      <c r="Q260"/>
      <c r="R260"/>
      <c r="S260"/>
      <c r="T260" s="204">
        <v>42746.609131944446</v>
      </c>
      <c r="U260"/>
      <c r="V260">
        <v>0.09</v>
      </c>
      <c r="W260">
        <v>1</v>
      </c>
      <c r="X260" s="200" t="str">
        <f t="shared" si="4"/>
        <v>Bradford Circuit Criminal CGE CQ2-16</v>
      </c>
    </row>
    <row r="261" spans="1:24" ht="15" customHeight="1" x14ac:dyDescent="0.25">
      <c r="A261" t="s">
        <v>51</v>
      </c>
      <c r="B261" t="s">
        <v>38</v>
      </c>
      <c r="C261" t="s">
        <v>275</v>
      </c>
      <c r="D261" s="202">
        <v>107311.43</v>
      </c>
      <c r="E261" s="202">
        <v>107311.43</v>
      </c>
      <c r="F261" s="202">
        <v>107455.43</v>
      </c>
      <c r="G261" s="202"/>
      <c r="H261" s="202"/>
      <c r="I261" s="202">
        <v>6125.8</v>
      </c>
      <c r="J261" s="202">
        <v>14714.59</v>
      </c>
      <c r="K261" s="202">
        <v>22380.89</v>
      </c>
      <c r="L261" s="202"/>
      <c r="M261" s="202"/>
      <c r="N261" s="203"/>
      <c r="O261" s="203"/>
      <c r="P261"/>
      <c r="Q261"/>
      <c r="R261"/>
      <c r="S261"/>
      <c r="T261" s="204">
        <v>42746.609131944446</v>
      </c>
      <c r="U261"/>
      <c r="V261">
        <v>0.09</v>
      </c>
      <c r="W261">
        <v>1</v>
      </c>
      <c r="X261" s="200" t="str">
        <f t="shared" si="4"/>
        <v>Bradford Circuit Criminal CGE CQ2-17</v>
      </c>
    </row>
    <row r="262" spans="1:24" ht="15" customHeight="1" x14ac:dyDescent="0.25">
      <c r="A262" t="s">
        <v>51</v>
      </c>
      <c r="B262" t="s">
        <v>38</v>
      </c>
      <c r="C262" t="s">
        <v>272</v>
      </c>
      <c r="D262" s="202">
        <v>147305</v>
      </c>
      <c r="E262" s="202">
        <v>147458</v>
      </c>
      <c r="F262" s="202">
        <v>146990</v>
      </c>
      <c r="G262" s="202">
        <v>146990</v>
      </c>
      <c r="H262" s="202">
        <v>146990</v>
      </c>
      <c r="I262" s="202">
        <v>4162.18</v>
      </c>
      <c r="J262" s="202">
        <v>6971.38</v>
      </c>
      <c r="K262" s="202">
        <v>10777.19</v>
      </c>
      <c r="L262" s="202">
        <v>14036.07</v>
      </c>
      <c r="M262" s="202">
        <v>16995.93</v>
      </c>
      <c r="N262" s="203"/>
      <c r="O262" s="203"/>
      <c r="P262"/>
      <c r="Q262"/>
      <c r="R262"/>
      <c r="S262"/>
      <c r="T262" s="204">
        <v>42746.609131944446</v>
      </c>
      <c r="U262"/>
      <c r="V262">
        <v>0.09</v>
      </c>
      <c r="W262">
        <v>1</v>
      </c>
      <c r="X262" s="200" t="str">
        <f t="shared" si="4"/>
        <v>Bradford Circuit Criminal CGE CQ3-16</v>
      </c>
    </row>
    <row r="263" spans="1:24" ht="15" customHeight="1" x14ac:dyDescent="0.25">
      <c r="A263" t="s">
        <v>51</v>
      </c>
      <c r="B263" t="s">
        <v>38</v>
      </c>
      <c r="C263" t="s">
        <v>276</v>
      </c>
      <c r="D263" s="202">
        <v>125426</v>
      </c>
      <c r="E263" s="202">
        <v>125376</v>
      </c>
      <c r="F263" s="202"/>
      <c r="G263" s="202"/>
      <c r="H263" s="202"/>
      <c r="I263" s="202">
        <v>3684.35</v>
      </c>
      <c r="J263" s="202">
        <v>8379.9500000000007</v>
      </c>
      <c r="K263" s="202"/>
      <c r="L263" s="202"/>
      <c r="M263" s="202"/>
      <c r="N263" s="203"/>
      <c r="O263" s="203"/>
      <c r="P263"/>
      <c r="Q263"/>
      <c r="R263"/>
      <c r="S263"/>
      <c r="T263" s="204">
        <v>42746.609131944446</v>
      </c>
      <c r="U263"/>
      <c r="V263">
        <v>0.09</v>
      </c>
      <c r="W263">
        <v>1</v>
      </c>
      <c r="X263" s="200" t="str">
        <f t="shared" si="4"/>
        <v>Bradford Circuit Criminal CGE CQ3-17</v>
      </c>
    </row>
    <row r="264" spans="1:24" ht="15" customHeight="1" x14ac:dyDescent="0.25">
      <c r="A264" t="s">
        <v>51</v>
      </c>
      <c r="B264" t="s">
        <v>38</v>
      </c>
      <c r="C264" t="s">
        <v>273</v>
      </c>
      <c r="D264" s="202">
        <v>236962.64</v>
      </c>
      <c r="E264" s="202">
        <v>237780.64</v>
      </c>
      <c r="F264" s="202">
        <v>237780.64</v>
      </c>
      <c r="G264" s="202">
        <v>237830.64</v>
      </c>
      <c r="H264" s="202">
        <v>237930.64</v>
      </c>
      <c r="I264" s="202">
        <v>3089.13</v>
      </c>
      <c r="J264" s="202">
        <v>7930.06</v>
      </c>
      <c r="K264" s="202">
        <v>12862.32</v>
      </c>
      <c r="L264" s="202">
        <v>16876.82</v>
      </c>
      <c r="M264" s="202">
        <v>18855.47</v>
      </c>
      <c r="N264" s="203"/>
      <c r="O264" s="203"/>
      <c r="P264"/>
      <c r="Q264"/>
      <c r="R264"/>
      <c r="S264"/>
      <c r="T264" s="204">
        <v>42746.609131944446</v>
      </c>
      <c r="U264"/>
      <c r="V264">
        <v>0.09</v>
      </c>
      <c r="W264">
        <v>1</v>
      </c>
      <c r="X264" s="200" t="str">
        <f t="shared" si="4"/>
        <v>Bradford Circuit Criminal CGE CQ4-16</v>
      </c>
    </row>
    <row r="265" spans="1:24" ht="15" customHeight="1" x14ac:dyDescent="0.25">
      <c r="A265" t="s">
        <v>51</v>
      </c>
      <c r="B265" t="s">
        <v>38</v>
      </c>
      <c r="C265" t="s">
        <v>277</v>
      </c>
      <c r="D265" s="202">
        <v>102918</v>
      </c>
      <c r="E265" s="202"/>
      <c r="F265" s="202"/>
      <c r="G265" s="202"/>
      <c r="H265" s="202"/>
      <c r="I265" s="202">
        <v>7826.99</v>
      </c>
      <c r="J265" s="202"/>
      <c r="K265" s="202"/>
      <c r="L265" s="202"/>
      <c r="M265" s="202"/>
      <c r="N265" s="203"/>
      <c r="O265" s="203"/>
      <c r="P265"/>
      <c r="Q265"/>
      <c r="R265"/>
      <c r="S265"/>
      <c r="T265" s="204">
        <v>42746.609131944446</v>
      </c>
      <c r="U265"/>
      <c r="V265">
        <v>0.09</v>
      </c>
      <c r="W265">
        <v>1</v>
      </c>
      <c r="X265" s="200" t="str">
        <f t="shared" si="4"/>
        <v>Bradford Circuit Criminal CGE CQ4-17</v>
      </c>
    </row>
    <row r="266" spans="1:24" ht="15" customHeight="1" x14ac:dyDescent="0.25">
      <c r="A266" t="s">
        <v>51</v>
      </c>
      <c r="B266" t="s">
        <v>44</v>
      </c>
      <c r="C266" t="s">
        <v>270</v>
      </c>
      <c r="D266" s="202">
        <v>502886.25</v>
      </c>
      <c r="E266" s="202">
        <v>489464.5</v>
      </c>
      <c r="F266" s="202">
        <v>486673.5</v>
      </c>
      <c r="G266" s="202">
        <v>486332.5</v>
      </c>
      <c r="H266" s="202">
        <v>486040.5</v>
      </c>
      <c r="I266" s="202">
        <v>184236.5</v>
      </c>
      <c r="J266" s="202">
        <v>381316.03</v>
      </c>
      <c r="K266" s="202">
        <v>425023.5</v>
      </c>
      <c r="L266" s="202">
        <v>437428.5</v>
      </c>
      <c r="M266" s="202">
        <v>442706.5</v>
      </c>
      <c r="N266" s="203"/>
      <c r="O266" s="203"/>
      <c r="P266"/>
      <c r="Q266"/>
      <c r="R266"/>
      <c r="S266"/>
      <c r="T266" s="204">
        <v>42746.609131944446</v>
      </c>
      <c r="U266"/>
      <c r="V266">
        <v>0.9</v>
      </c>
      <c r="W266">
        <v>8</v>
      </c>
      <c r="X266" s="200" t="str">
        <f t="shared" si="4"/>
        <v>Bradford Civil Traffic CGE CQ1-16</v>
      </c>
    </row>
    <row r="267" spans="1:24" ht="15" customHeight="1" x14ac:dyDescent="0.25">
      <c r="A267" t="s">
        <v>51</v>
      </c>
      <c r="B267" t="s">
        <v>44</v>
      </c>
      <c r="C267" t="s">
        <v>274</v>
      </c>
      <c r="D267" s="202">
        <v>396998.1</v>
      </c>
      <c r="E267" s="202">
        <v>390012.6</v>
      </c>
      <c r="F267" s="202">
        <v>387302.2</v>
      </c>
      <c r="G267" s="202">
        <v>386683.2</v>
      </c>
      <c r="H267" s="202"/>
      <c r="I267" s="202">
        <v>120504.1</v>
      </c>
      <c r="J267" s="202">
        <v>305675.59999999998</v>
      </c>
      <c r="K267" s="202">
        <v>339273.2</v>
      </c>
      <c r="L267" s="202">
        <v>350234.2</v>
      </c>
      <c r="M267" s="202"/>
      <c r="N267" s="203"/>
      <c r="O267" s="203"/>
      <c r="P267"/>
      <c r="Q267"/>
      <c r="R267"/>
      <c r="S267"/>
      <c r="T267" s="204">
        <v>42746.609131944446</v>
      </c>
      <c r="U267"/>
      <c r="V267">
        <v>0.9</v>
      </c>
      <c r="W267">
        <v>8</v>
      </c>
      <c r="X267" s="200" t="str">
        <f t="shared" si="4"/>
        <v>Bradford Civil Traffic CGE CQ1-17</v>
      </c>
    </row>
    <row r="268" spans="1:24" ht="15" customHeight="1" x14ac:dyDescent="0.25">
      <c r="A268" t="s">
        <v>51</v>
      </c>
      <c r="B268" t="s">
        <v>44</v>
      </c>
      <c r="C268" t="s">
        <v>271</v>
      </c>
      <c r="D268" s="202">
        <v>462449.05</v>
      </c>
      <c r="E268" s="202">
        <v>452643.8</v>
      </c>
      <c r="F268" s="202">
        <v>451508.8</v>
      </c>
      <c r="G268" s="202">
        <v>451087.8</v>
      </c>
      <c r="H268" s="202">
        <v>450939.8</v>
      </c>
      <c r="I268" s="202">
        <v>157324.04999999999</v>
      </c>
      <c r="J268" s="202">
        <v>352233.8</v>
      </c>
      <c r="K268" s="202">
        <v>397629.8</v>
      </c>
      <c r="L268" s="202">
        <v>405016.8</v>
      </c>
      <c r="M268" s="202">
        <v>411862.8</v>
      </c>
      <c r="N268" s="203"/>
      <c r="O268" s="203"/>
      <c r="P268"/>
      <c r="Q268"/>
      <c r="R268"/>
      <c r="S268"/>
      <c r="T268" s="204">
        <v>42746.609131944446</v>
      </c>
      <c r="U268"/>
      <c r="V268">
        <v>0.9</v>
      </c>
      <c r="W268">
        <v>8</v>
      </c>
      <c r="X268" s="200" t="str">
        <f t="shared" si="4"/>
        <v>Bradford Civil Traffic CGE CQ2-16</v>
      </c>
    </row>
    <row r="269" spans="1:24" ht="15" customHeight="1" x14ac:dyDescent="0.25">
      <c r="A269" t="s">
        <v>51</v>
      </c>
      <c r="B269" t="s">
        <v>44</v>
      </c>
      <c r="C269" t="s">
        <v>275</v>
      </c>
      <c r="D269" s="202">
        <v>425157.45</v>
      </c>
      <c r="E269" s="202">
        <v>413631.35</v>
      </c>
      <c r="F269" s="202">
        <v>410713.35</v>
      </c>
      <c r="G269" s="202"/>
      <c r="H269" s="202"/>
      <c r="I269" s="202">
        <v>137202.85</v>
      </c>
      <c r="J269" s="202">
        <v>327240.34999999998</v>
      </c>
      <c r="K269" s="202">
        <v>362387.35</v>
      </c>
      <c r="L269" s="202"/>
      <c r="M269" s="202"/>
      <c r="N269" s="203"/>
      <c r="O269" s="203"/>
      <c r="P269"/>
      <c r="Q269"/>
      <c r="R269"/>
      <c r="S269"/>
      <c r="T269" s="204">
        <v>42746.609131944446</v>
      </c>
      <c r="U269"/>
      <c r="V269">
        <v>0.9</v>
      </c>
      <c r="W269">
        <v>8</v>
      </c>
      <c r="X269" s="200" t="str">
        <f t="shared" si="4"/>
        <v>Bradford Civil Traffic CGE CQ2-17</v>
      </c>
    </row>
    <row r="270" spans="1:24" ht="15" customHeight="1" x14ac:dyDescent="0.25">
      <c r="A270" t="s">
        <v>51</v>
      </c>
      <c r="B270" t="s">
        <v>44</v>
      </c>
      <c r="C270" t="s">
        <v>272</v>
      </c>
      <c r="D270" s="202">
        <v>497643.8</v>
      </c>
      <c r="E270" s="202">
        <v>490812.55</v>
      </c>
      <c r="F270" s="202">
        <v>487792.55</v>
      </c>
      <c r="G270" s="202">
        <v>487769.55</v>
      </c>
      <c r="H270" s="202">
        <v>487769.55</v>
      </c>
      <c r="I270" s="202">
        <v>173086.8</v>
      </c>
      <c r="J270" s="202">
        <v>383068.55</v>
      </c>
      <c r="K270" s="202">
        <v>424373.55</v>
      </c>
      <c r="L270" s="202">
        <v>443098.55</v>
      </c>
      <c r="M270" s="202">
        <v>447616.55</v>
      </c>
      <c r="N270" s="203"/>
      <c r="O270" s="203"/>
      <c r="P270"/>
      <c r="Q270"/>
      <c r="R270"/>
      <c r="S270"/>
      <c r="T270" s="204">
        <v>42746.609131944446</v>
      </c>
      <c r="U270"/>
      <c r="V270">
        <v>0.9</v>
      </c>
      <c r="W270">
        <v>8</v>
      </c>
      <c r="X270" s="200" t="str">
        <f t="shared" si="4"/>
        <v>Bradford Civil Traffic CGE CQ3-16</v>
      </c>
    </row>
    <row r="271" spans="1:24" ht="15" customHeight="1" x14ac:dyDescent="0.25">
      <c r="A271" t="s">
        <v>51</v>
      </c>
      <c r="B271" t="s">
        <v>44</v>
      </c>
      <c r="C271" t="s">
        <v>276</v>
      </c>
      <c r="D271" s="202">
        <v>401806.79</v>
      </c>
      <c r="E271" s="202">
        <v>394899.79</v>
      </c>
      <c r="F271" s="202"/>
      <c r="G271" s="202"/>
      <c r="H271" s="202"/>
      <c r="I271" s="202">
        <v>119739.64</v>
      </c>
      <c r="J271" s="202">
        <v>296303.39</v>
      </c>
      <c r="K271" s="202"/>
      <c r="L271" s="202"/>
      <c r="M271" s="202"/>
      <c r="N271" s="203"/>
      <c r="O271" s="203"/>
      <c r="P271"/>
      <c r="Q271"/>
      <c r="R271"/>
      <c r="S271"/>
      <c r="T271" s="204">
        <v>42746.609131944446</v>
      </c>
      <c r="U271"/>
      <c r="V271">
        <v>0.9</v>
      </c>
      <c r="W271">
        <v>8</v>
      </c>
      <c r="X271" s="200" t="str">
        <f t="shared" si="4"/>
        <v>Bradford Civil Traffic CGE CQ3-17</v>
      </c>
    </row>
    <row r="272" spans="1:24" ht="15" customHeight="1" x14ac:dyDescent="0.25">
      <c r="A272" t="s">
        <v>51</v>
      </c>
      <c r="B272" t="s">
        <v>44</v>
      </c>
      <c r="C272" t="s">
        <v>273</v>
      </c>
      <c r="D272" s="202">
        <v>493538.65</v>
      </c>
      <c r="E272" s="202">
        <v>482202.19</v>
      </c>
      <c r="F272" s="202">
        <v>479979.19</v>
      </c>
      <c r="G272" s="202">
        <v>479927.79</v>
      </c>
      <c r="H272" s="202">
        <v>479904.79</v>
      </c>
      <c r="I272" s="202">
        <v>151093.25</v>
      </c>
      <c r="J272" s="202">
        <v>376117.19</v>
      </c>
      <c r="K272" s="202">
        <v>424655.19</v>
      </c>
      <c r="L272" s="202">
        <v>436185.79</v>
      </c>
      <c r="M272" s="202">
        <v>442210.79</v>
      </c>
      <c r="N272" s="203"/>
      <c r="O272" s="203"/>
      <c r="P272"/>
      <c r="Q272"/>
      <c r="R272"/>
      <c r="S272"/>
      <c r="T272" s="204">
        <v>42746.609131944446</v>
      </c>
      <c r="U272"/>
      <c r="V272">
        <v>0.9</v>
      </c>
      <c r="W272">
        <v>8</v>
      </c>
      <c r="X272" s="200" t="str">
        <f t="shared" si="4"/>
        <v>Bradford Civil Traffic CGE CQ4-16</v>
      </c>
    </row>
    <row r="273" spans="1:24" ht="15" customHeight="1" x14ac:dyDescent="0.25">
      <c r="A273" t="s">
        <v>51</v>
      </c>
      <c r="B273" t="s">
        <v>44</v>
      </c>
      <c r="C273" t="s">
        <v>277</v>
      </c>
      <c r="D273" s="202">
        <v>379462.6</v>
      </c>
      <c r="E273" s="202"/>
      <c r="F273" s="202"/>
      <c r="G273" s="202"/>
      <c r="H273" s="202"/>
      <c r="I273" s="202">
        <v>117582.55</v>
      </c>
      <c r="J273" s="202"/>
      <c r="K273" s="202"/>
      <c r="L273" s="202"/>
      <c r="M273" s="202"/>
      <c r="N273" s="203"/>
      <c r="O273" s="203"/>
      <c r="P273"/>
      <c r="Q273"/>
      <c r="R273"/>
      <c r="S273"/>
      <c r="T273" s="204">
        <v>42746.609131944446</v>
      </c>
      <c r="U273"/>
      <c r="V273">
        <v>0.9</v>
      </c>
      <c r="W273">
        <v>8</v>
      </c>
      <c r="X273" s="200" t="str">
        <f t="shared" si="4"/>
        <v>Bradford Civil Traffic CGE CQ4-17</v>
      </c>
    </row>
    <row r="274" spans="1:24" ht="15" customHeight="1" x14ac:dyDescent="0.25">
      <c r="A274" t="s">
        <v>51</v>
      </c>
      <c r="B274" t="s">
        <v>43</v>
      </c>
      <c r="C274" t="s">
        <v>270</v>
      </c>
      <c r="D274" s="202">
        <v>27527</v>
      </c>
      <c r="E274" s="202">
        <v>27527</v>
      </c>
      <c r="F274" s="202">
        <v>27527</v>
      </c>
      <c r="G274" s="202">
        <v>27527</v>
      </c>
      <c r="H274" s="202">
        <v>27527</v>
      </c>
      <c r="I274" s="202">
        <v>27052</v>
      </c>
      <c r="J274" s="202">
        <v>27527</v>
      </c>
      <c r="K274" s="202">
        <v>27527</v>
      </c>
      <c r="L274" s="202">
        <v>27527</v>
      </c>
      <c r="M274" s="202">
        <v>27527</v>
      </c>
      <c r="N274" s="203"/>
      <c r="O274" s="203"/>
      <c r="P274"/>
      <c r="Q274"/>
      <c r="R274"/>
      <c r="S274"/>
      <c r="T274" s="204">
        <v>42746.609131944446</v>
      </c>
      <c r="U274"/>
      <c r="V274">
        <v>0.9</v>
      </c>
      <c r="W274">
        <v>7</v>
      </c>
      <c r="X274" s="200" t="str">
        <f t="shared" si="4"/>
        <v>Bradford County Civil CGE CQ1-16</v>
      </c>
    </row>
    <row r="275" spans="1:24" ht="15" customHeight="1" x14ac:dyDescent="0.25">
      <c r="A275" t="s">
        <v>51</v>
      </c>
      <c r="B275" t="s">
        <v>43</v>
      </c>
      <c r="C275" t="s">
        <v>274</v>
      </c>
      <c r="D275" s="202">
        <v>19127.5</v>
      </c>
      <c r="E275" s="202">
        <v>18932.5</v>
      </c>
      <c r="F275" s="202">
        <v>18932.5</v>
      </c>
      <c r="G275" s="202">
        <v>18932.5</v>
      </c>
      <c r="H275" s="202"/>
      <c r="I275" s="202">
        <v>17901.5</v>
      </c>
      <c r="J275" s="202">
        <v>18551.5</v>
      </c>
      <c r="K275" s="202">
        <v>18551.5</v>
      </c>
      <c r="L275" s="202">
        <v>18551.5</v>
      </c>
      <c r="M275" s="202"/>
      <c r="N275" s="203"/>
      <c r="O275" s="203"/>
      <c r="P275"/>
      <c r="Q275"/>
      <c r="R275"/>
      <c r="S275"/>
      <c r="T275" s="204">
        <v>42746.609131944446</v>
      </c>
      <c r="U275"/>
      <c r="V275">
        <v>0.9</v>
      </c>
      <c r="W275">
        <v>7</v>
      </c>
      <c r="X275" s="200" t="str">
        <f t="shared" si="4"/>
        <v>Bradford County Civil CGE CQ1-17</v>
      </c>
    </row>
    <row r="276" spans="1:24" ht="15" customHeight="1" x14ac:dyDescent="0.25">
      <c r="A276" t="s">
        <v>51</v>
      </c>
      <c r="B276" t="s">
        <v>43</v>
      </c>
      <c r="C276" t="s">
        <v>271</v>
      </c>
      <c r="D276" s="202">
        <v>16725</v>
      </c>
      <c r="E276" s="202">
        <v>16125</v>
      </c>
      <c r="F276" s="202">
        <v>16125</v>
      </c>
      <c r="G276" s="202">
        <v>16125</v>
      </c>
      <c r="H276" s="202">
        <v>16125</v>
      </c>
      <c r="I276" s="202">
        <v>16550</v>
      </c>
      <c r="J276" s="202">
        <v>16125</v>
      </c>
      <c r="K276" s="202">
        <v>16125</v>
      </c>
      <c r="L276" s="202">
        <v>16125</v>
      </c>
      <c r="M276" s="202">
        <v>16125</v>
      </c>
      <c r="N276" s="203"/>
      <c r="O276" s="203"/>
      <c r="P276"/>
      <c r="Q276"/>
      <c r="R276"/>
      <c r="S276"/>
      <c r="T276" s="204">
        <v>42746.609131944446</v>
      </c>
      <c r="U276"/>
      <c r="V276">
        <v>0.9</v>
      </c>
      <c r="W276">
        <v>7</v>
      </c>
      <c r="X276" s="200" t="str">
        <f t="shared" si="4"/>
        <v>Bradford County Civil CGE CQ2-16</v>
      </c>
    </row>
    <row r="277" spans="1:24" ht="15" customHeight="1" x14ac:dyDescent="0.25">
      <c r="A277" t="s">
        <v>51</v>
      </c>
      <c r="B277" t="s">
        <v>43</v>
      </c>
      <c r="C277" t="s">
        <v>275</v>
      </c>
      <c r="D277" s="202">
        <v>27506</v>
      </c>
      <c r="E277" s="202">
        <v>27506</v>
      </c>
      <c r="F277" s="202">
        <v>27506</v>
      </c>
      <c r="G277" s="202"/>
      <c r="H277" s="202"/>
      <c r="I277" s="202">
        <v>27496</v>
      </c>
      <c r="J277" s="202">
        <v>27496</v>
      </c>
      <c r="K277" s="202">
        <v>27496</v>
      </c>
      <c r="L277" s="202"/>
      <c r="M277" s="202"/>
      <c r="N277" s="203"/>
      <c r="O277" s="203"/>
      <c r="P277"/>
      <c r="Q277"/>
      <c r="R277"/>
      <c r="S277"/>
      <c r="T277" s="204">
        <v>42746.609131944446</v>
      </c>
      <c r="U277"/>
      <c r="V277">
        <v>0.9</v>
      </c>
      <c r="W277">
        <v>7</v>
      </c>
      <c r="X277" s="200" t="str">
        <f t="shared" si="4"/>
        <v>Bradford County Civil CGE CQ2-17</v>
      </c>
    </row>
    <row r="278" spans="1:24" ht="15" customHeight="1" x14ac:dyDescent="0.25">
      <c r="A278" t="s">
        <v>51</v>
      </c>
      <c r="B278" t="s">
        <v>43</v>
      </c>
      <c r="C278" t="s">
        <v>272</v>
      </c>
      <c r="D278" s="202">
        <v>25325</v>
      </c>
      <c r="E278" s="202">
        <v>25325</v>
      </c>
      <c r="F278" s="202">
        <v>25325</v>
      </c>
      <c r="G278" s="202">
        <v>25325</v>
      </c>
      <c r="H278" s="202">
        <v>25325</v>
      </c>
      <c r="I278" s="202">
        <v>25315</v>
      </c>
      <c r="J278" s="202">
        <v>25315</v>
      </c>
      <c r="K278" s="202">
        <v>25315</v>
      </c>
      <c r="L278" s="202">
        <v>25315</v>
      </c>
      <c r="M278" s="202">
        <v>25315</v>
      </c>
      <c r="N278" s="203"/>
      <c r="O278" s="203"/>
      <c r="P278"/>
      <c r="Q278"/>
      <c r="R278"/>
      <c r="S278"/>
      <c r="T278" s="204">
        <v>42746.609131944446</v>
      </c>
      <c r="U278"/>
      <c r="V278">
        <v>0.9</v>
      </c>
      <c r="W278">
        <v>7</v>
      </c>
      <c r="X278" s="200" t="str">
        <f t="shared" si="4"/>
        <v>Bradford County Civil CGE CQ3-16</v>
      </c>
    </row>
    <row r="279" spans="1:24" ht="15" customHeight="1" x14ac:dyDescent="0.25">
      <c r="A279" t="s">
        <v>51</v>
      </c>
      <c r="B279" t="s">
        <v>43</v>
      </c>
      <c r="C279" t="s">
        <v>276</v>
      </c>
      <c r="D279" s="202">
        <v>28164</v>
      </c>
      <c r="E279" s="202">
        <v>28164</v>
      </c>
      <c r="F279" s="202"/>
      <c r="G279" s="202"/>
      <c r="H279" s="202"/>
      <c r="I279" s="202">
        <v>28154</v>
      </c>
      <c r="J279" s="202">
        <v>28154</v>
      </c>
      <c r="K279" s="202"/>
      <c r="L279" s="202"/>
      <c r="M279" s="202"/>
      <c r="N279" s="203"/>
      <c r="O279" s="203"/>
      <c r="P279"/>
      <c r="Q279"/>
      <c r="R279"/>
      <c r="S279"/>
      <c r="T279" s="204">
        <v>42746.609131944446</v>
      </c>
      <c r="U279"/>
      <c r="V279">
        <v>0.9</v>
      </c>
      <c r="W279">
        <v>7</v>
      </c>
      <c r="X279" s="200" t="str">
        <f t="shared" si="4"/>
        <v>Bradford County Civil CGE CQ3-17</v>
      </c>
    </row>
    <row r="280" spans="1:24" ht="15" customHeight="1" x14ac:dyDescent="0.25">
      <c r="A280" t="s">
        <v>51</v>
      </c>
      <c r="B280" t="s">
        <v>43</v>
      </c>
      <c r="C280" t="s">
        <v>273</v>
      </c>
      <c r="D280" s="202">
        <v>28162.5</v>
      </c>
      <c r="E280" s="202">
        <v>28162.5</v>
      </c>
      <c r="F280" s="202">
        <v>28162.5</v>
      </c>
      <c r="G280" s="202">
        <v>28162.5</v>
      </c>
      <c r="H280" s="202">
        <v>28162.5</v>
      </c>
      <c r="I280" s="202">
        <v>27633.5</v>
      </c>
      <c r="J280" s="202">
        <v>28158.5</v>
      </c>
      <c r="K280" s="202">
        <v>28158.5</v>
      </c>
      <c r="L280" s="202">
        <v>28158.5</v>
      </c>
      <c r="M280" s="202">
        <v>28158.5</v>
      </c>
      <c r="N280" s="203"/>
      <c r="O280" s="203"/>
      <c r="P280"/>
      <c r="Q280"/>
      <c r="R280"/>
      <c r="S280"/>
      <c r="T280" s="204">
        <v>42746.609131944446</v>
      </c>
      <c r="U280"/>
      <c r="V280">
        <v>0.9</v>
      </c>
      <c r="W280">
        <v>7</v>
      </c>
      <c r="X280" s="200" t="str">
        <f t="shared" si="4"/>
        <v>Bradford County Civil CGE CQ4-16</v>
      </c>
    </row>
    <row r="281" spans="1:24" ht="15" customHeight="1" x14ac:dyDescent="0.25">
      <c r="A281" t="s">
        <v>51</v>
      </c>
      <c r="B281" t="s">
        <v>43</v>
      </c>
      <c r="C281" t="s">
        <v>277</v>
      </c>
      <c r="D281" s="202">
        <v>28075</v>
      </c>
      <c r="E281" s="202"/>
      <c r="F281" s="202"/>
      <c r="G281" s="202"/>
      <c r="H281" s="202"/>
      <c r="I281" s="202">
        <v>27455</v>
      </c>
      <c r="J281" s="202"/>
      <c r="K281" s="202"/>
      <c r="L281" s="202"/>
      <c r="M281" s="202"/>
      <c r="N281" s="203"/>
      <c r="O281" s="203"/>
      <c r="P281"/>
      <c r="Q281"/>
      <c r="R281"/>
      <c r="S281"/>
      <c r="T281" s="204">
        <v>42746.609131944446</v>
      </c>
      <c r="U281"/>
      <c r="V281">
        <v>0.9</v>
      </c>
      <c r="W281">
        <v>7</v>
      </c>
      <c r="X281" s="200" t="str">
        <f t="shared" si="4"/>
        <v>Bradford County Civil CGE CQ4-17</v>
      </c>
    </row>
    <row r="282" spans="1:24" ht="15" customHeight="1" x14ac:dyDescent="0.25">
      <c r="A282" t="s">
        <v>51</v>
      </c>
      <c r="B282" t="s">
        <v>39</v>
      </c>
      <c r="C282" t="s">
        <v>270</v>
      </c>
      <c r="D282" s="202">
        <v>40211</v>
      </c>
      <c r="E282" s="202">
        <v>40211</v>
      </c>
      <c r="F282" s="202">
        <v>40211</v>
      </c>
      <c r="G282" s="202">
        <v>40203</v>
      </c>
      <c r="H282" s="202">
        <v>39214</v>
      </c>
      <c r="I282" s="202">
        <v>4790.2</v>
      </c>
      <c r="J282" s="202">
        <v>13082.83</v>
      </c>
      <c r="K282" s="202">
        <v>16753.080000000002</v>
      </c>
      <c r="L282" s="202">
        <v>18913.75</v>
      </c>
      <c r="M282" s="202">
        <v>20206.75</v>
      </c>
      <c r="N282" s="203"/>
      <c r="O282" s="203"/>
      <c r="P282"/>
      <c r="Q282"/>
      <c r="R282"/>
      <c r="S282"/>
      <c r="T282" s="204">
        <v>42746.609131944446</v>
      </c>
      <c r="U282"/>
      <c r="V282">
        <v>0.4</v>
      </c>
      <c r="W282">
        <v>3</v>
      </c>
      <c r="X282" s="200" t="str">
        <f t="shared" si="4"/>
        <v>Bradford County Criminal CGE CQ1-16</v>
      </c>
    </row>
    <row r="283" spans="1:24" ht="15" customHeight="1" x14ac:dyDescent="0.25">
      <c r="A283" t="s">
        <v>51</v>
      </c>
      <c r="B283" t="s">
        <v>39</v>
      </c>
      <c r="C283" t="s">
        <v>274</v>
      </c>
      <c r="D283" s="202">
        <v>26739.5</v>
      </c>
      <c r="E283" s="202">
        <v>26839.5</v>
      </c>
      <c r="F283" s="202">
        <v>26689.5</v>
      </c>
      <c r="G283" s="202">
        <v>26689.5</v>
      </c>
      <c r="H283" s="202"/>
      <c r="I283" s="202">
        <v>2400.5</v>
      </c>
      <c r="J283" s="202">
        <v>6736.5</v>
      </c>
      <c r="K283" s="202">
        <v>8571.25</v>
      </c>
      <c r="L283" s="202">
        <v>9580.75</v>
      </c>
      <c r="M283" s="202"/>
      <c r="N283" s="203"/>
      <c r="O283" s="203"/>
      <c r="P283"/>
      <c r="Q283"/>
      <c r="R283"/>
      <c r="S283"/>
      <c r="T283" s="204">
        <v>42746.609131944446</v>
      </c>
      <c r="U283"/>
      <c r="V283">
        <v>0.4</v>
      </c>
      <c r="W283">
        <v>3</v>
      </c>
      <c r="X283" s="200" t="str">
        <f t="shared" si="4"/>
        <v>Bradford County Criminal CGE CQ1-17</v>
      </c>
    </row>
    <row r="284" spans="1:24" ht="15" customHeight="1" x14ac:dyDescent="0.25">
      <c r="A284" t="s">
        <v>51</v>
      </c>
      <c r="B284" t="s">
        <v>39</v>
      </c>
      <c r="C284" t="s">
        <v>271</v>
      </c>
      <c r="D284" s="202">
        <v>37283.71</v>
      </c>
      <c r="E284" s="202">
        <v>37060.71</v>
      </c>
      <c r="F284" s="202">
        <v>36737.71</v>
      </c>
      <c r="G284" s="202">
        <v>36537.71</v>
      </c>
      <c r="H284" s="202">
        <v>35437.71</v>
      </c>
      <c r="I284" s="202">
        <v>5165.21</v>
      </c>
      <c r="J284" s="202">
        <v>8577.4599999999991</v>
      </c>
      <c r="K284" s="202">
        <v>11816.96</v>
      </c>
      <c r="L284" s="202">
        <v>13216.46</v>
      </c>
      <c r="M284" s="202">
        <v>14584.71</v>
      </c>
      <c r="N284" s="203"/>
      <c r="O284" s="203"/>
      <c r="P284"/>
      <c r="Q284"/>
      <c r="R284"/>
      <c r="S284"/>
      <c r="T284" s="204">
        <v>42746.609131944446</v>
      </c>
      <c r="U284"/>
      <c r="V284">
        <v>0.4</v>
      </c>
      <c r="W284">
        <v>3</v>
      </c>
      <c r="X284" s="200" t="str">
        <f t="shared" si="4"/>
        <v>Bradford County Criminal CGE CQ2-16</v>
      </c>
    </row>
    <row r="285" spans="1:24" ht="15" customHeight="1" x14ac:dyDescent="0.25">
      <c r="A285" t="s">
        <v>51</v>
      </c>
      <c r="B285" t="s">
        <v>39</v>
      </c>
      <c r="C285" t="s">
        <v>275</v>
      </c>
      <c r="D285" s="202">
        <v>42470.53</v>
      </c>
      <c r="E285" s="202">
        <v>42181.24</v>
      </c>
      <c r="F285" s="202">
        <v>42181.24</v>
      </c>
      <c r="G285" s="202"/>
      <c r="H285" s="202"/>
      <c r="I285" s="202">
        <v>7903.26</v>
      </c>
      <c r="J285" s="202">
        <v>14629.44</v>
      </c>
      <c r="K285" s="202">
        <v>18461.650000000001</v>
      </c>
      <c r="L285" s="202"/>
      <c r="M285" s="202"/>
      <c r="N285" s="203"/>
      <c r="O285" s="203"/>
      <c r="P285"/>
      <c r="Q285"/>
      <c r="R285"/>
      <c r="S285"/>
      <c r="T285" s="204">
        <v>42746.609131944446</v>
      </c>
      <c r="U285"/>
      <c r="V285">
        <v>0.4</v>
      </c>
      <c r="W285">
        <v>3</v>
      </c>
      <c r="X285" s="200" t="str">
        <f t="shared" si="4"/>
        <v>Bradford County Criminal CGE CQ2-17</v>
      </c>
    </row>
    <row r="286" spans="1:24" ht="15" customHeight="1" x14ac:dyDescent="0.25">
      <c r="A286" t="s">
        <v>51</v>
      </c>
      <c r="B286" t="s">
        <v>39</v>
      </c>
      <c r="C286" t="s">
        <v>272</v>
      </c>
      <c r="D286" s="202">
        <v>35059</v>
      </c>
      <c r="E286" s="202">
        <v>34909</v>
      </c>
      <c r="F286" s="202">
        <v>33065</v>
      </c>
      <c r="G286" s="202">
        <v>33065</v>
      </c>
      <c r="H286" s="202">
        <v>32340</v>
      </c>
      <c r="I286" s="202">
        <v>2685.5</v>
      </c>
      <c r="J286" s="202">
        <v>5521</v>
      </c>
      <c r="K286" s="202">
        <v>8644</v>
      </c>
      <c r="L286" s="202">
        <v>10892</v>
      </c>
      <c r="M286" s="202">
        <v>12544</v>
      </c>
      <c r="N286" s="203"/>
      <c r="O286" s="203"/>
      <c r="P286"/>
      <c r="Q286"/>
      <c r="R286"/>
      <c r="S286"/>
      <c r="T286" s="204">
        <v>42746.609131944446</v>
      </c>
      <c r="U286"/>
      <c r="V286">
        <v>0.4</v>
      </c>
      <c r="W286">
        <v>3</v>
      </c>
      <c r="X286" s="200" t="str">
        <f t="shared" si="4"/>
        <v>Bradford County Criminal CGE CQ3-16</v>
      </c>
    </row>
    <row r="287" spans="1:24" ht="15" customHeight="1" x14ac:dyDescent="0.25">
      <c r="A287" t="s">
        <v>51</v>
      </c>
      <c r="B287" t="s">
        <v>39</v>
      </c>
      <c r="C287" t="s">
        <v>276</v>
      </c>
      <c r="D287" s="202">
        <v>33661.42</v>
      </c>
      <c r="E287" s="202">
        <v>33736.42</v>
      </c>
      <c r="F287" s="202"/>
      <c r="G287" s="202"/>
      <c r="H287" s="202"/>
      <c r="I287" s="202">
        <v>2905.58</v>
      </c>
      <c r="J287" s="202">
        <v>7433.85</v>
      </c>
      <c r="K287" s="202"/>
      <c r="L287" s="202"/>
      <c r="M287" s="202"/>
      <c r="N287" s="203"/>
      <c r="O287" s="203"/>
      <c r="P287"/>
      <c r="Q287"/>
      <c r="R287"/>
      <c r="S287"/>
      <c r="T287" s="204">
        <v>42746.609131944446</v>
      </c>
      <c r="U287"/>
      <c r="V287">
        <v>0.4</v>
      </c>
      <c r="W287">
        <v>3</v>
      </c>
      <c r="X287" s="200" t="str">
        <f t="shared" si="4"/>
        <v>Bradford County Criminal CGE CQ3-17</v>
      </c>
    </row>
    <row r="288" spans="1:24" ht="15" customHeight="1" x14ac:dyDescent="0.25">
      <c r="A288" t="s">
        <v>51</v>
      </c>
      <c r="B288" t="s">
        <v>39</v>
      </c>
      <c r="C288" t="s">
        <v>273</v>
      </c>
      <c r="D288" s="202">
        <v>32444.75</v>
      </c>
      <c r="E288" s="202">
        <v>32344.75</v>
      </c>
      <c r="F288" s="202">
        <v>32246.75</v>
      </c>
      <c r="G288" s="202">
        <v>30770.75</v>
      </c>
      <c r="H288" s="202">
        <v>30422.75</v>
      </c>
      <c r="I288" s="202">
        <v>3224.5</v>
      </c>
      <c r="J288" s="202">
        <v>8187.25</v>
      </c>
      <c r="K288" s="202">
        <v>10247.25</v>
      </c>
      <c r="L288" s="202">
        <v>11417.75</v>
      </c>
      <c r="M288" s="202">
        <v>12417.75</v>
      </c>
      <c r="N288" s="203"/>
      <c r="O288" s="203"/>
      <c r="P288"/>
      <c r="Q288"/>
      <c r="R288"/>
      <c r="S288"/>
      <c r="T288" s="204">
        <v>42746.609131944446</v>
      </c>
      <c r="U288"/>
      <c r="V288">
        <v>0.4</v>
      </c>
      <c r="W288">
        <v>3</v>
      </c>
      <c r="X288" s="200" t="str">
        <f t="shared" si="4"/>
        <v>Bradford County Criminal CGE CQ4-16</v>
      </c>
    </row>
    <row r="289" spans="1:24" ht="15" customHeight="1" x14ac:dyDescent="0.25">
      <c r="A289" t="s">
        <v>51</v>
      </c>
      <c r="B289" t="s">
        <v>39</v>
      </c>
      <c r="C289" t="s">
        <v>277</v>
      </c>
      <c r="D289" s="202">
        <v>28191.16</v>
      </c>
      <c r="E289" s="202"/>
      <c r="F289" s="202"/>
      <c r="G289" s="202"/>
      <c r="H289" s="202"/>
      <c r="I289" s="202">
        <v>3551.66</v>
      </c>
      <c r="J289" s="202"/>
      <c r="K289" s="202"/>
      <c r="L289" s="202"/>
      <c r="M289" s="202"/>
      <c r="N289" s="203"/>
      <c r="O289" s="203"/>
      <c r="P289"/>
      <c r="Q289"/>
      <c r="R289"/>
      <c r="S289"/>
      <c r="T289" s="204">
        <v>42746.609131944446</v>
      </c>
      <c r="U289"/>
      <c r="V289">
        <v>0.4</v>
      </c>
      <c r="W289">
        <v>3</v>
      </c>
      <c r="X289" s="200" t="str">
        <f t="shared" si="4"/>
        <v>Bradford County Criminal CGE CQ4-17</v>
      </c>
    </row>
    <row r="290" spans="1:24" ht="15" customHeight="1" x14ac:dyDescent="0.25">
      <c r="A290" t="s">
        <v>51</v>
      </c>
      <c r="B290" t="s">
        <v>41</v>
      </c>
      <c r="C290" t="s">
        <v>270</v>
      </c>
      <c r="D290" s="202">
        <v>47449.4</v>
      </c>
      <c r="E290" s="202">
        <v>46678.400000000001</v>
      </c>
      <c r="F290" s="202">
        <v>46578.400000000001</v>
      </c>
      <c r="G290" s="202">
        <v>46255.4</v>
      </c>
      <c r="H290" s="202">
        <v>46255.4</v>
      </c>
      <c r="I290" s="202">
        <v>6114.9</v>
      </c>
      <c r="J290" s="202">
        <v>17858.900000000001</v>
      </c>
      <c r="K290" s="202">
        <v>22260.400000000001</v>
      </c>
      <c r="L290" s="202">
        <v>28217.360000000001</v>
      </c>
      <c r="M290" s="202">
        <v>30328.86</v>
      </c>
      <c r="N290" s="203"/>
      <c r="O290" s="203"/>
      <c r="P290"/>
      <c r="Q290"/>
      <c r="R290"/>
      <c r="S290"/>
      <c r="T290" s="204">
        <v>42746.609131944446</v>
      </c>
      <c r="U290"/>
      <c r="V290">
        <v>0.4</v>
      </c>
      <c r="W290">
        <v>5</v>
      </c>
      <c r="X290" s="200" t="str">
        <f t="shared" si="4"/>
        <v>Bradford Criminal Traffic CGE CQ1-16</v>
      </c>
    </row>
    <row r="291" spans="1:24" ht="15" customHeight="1" x14ac:dyDescent="0.25">
      <c r="A291" t="s">
        <v>51</v>
      </c>
      <c r="B291" t="s">
        <v>41</v>
      </c>
      <c r="C291" t="s">
        <v>274</v>
      </c>
      <c r="D291" s="202">
        <v>30317.5</v>
      </c>
      <c r="E291" s="202">
        <v>29994.5</v>
      </c>
      <c r="F291" s="202">
        <v>29621.5</v>
      </c>
      <c r="G291" s="202">
        <v>29571.5</v>
      </c>
      <c r="H291" s="202"/>
      <c r="I291" s="202">
        <v>2794.5</v>
      </c>
      <c r="J291" s="202">
        <v>7103.5</v>
      </c>
      <c r="K291" s="202">
        <v>9804.5</v>
      </c>
      <c r="L291" s="202">
        <v>12240.5</v>
      </c>
      <c r="M291" s="202"/>
      <c r="N291" s="203"/>
      <c r="O291" s="203"/>
      <c r="P291"/>
      <c r="Q291"/>
      <c r="R291"/>
      <c r="S291"/>
      <c r="T291" s="204">
        <v>42746.609131944446</v>
      </c>
      <c r="U291"/>
      <c r="V291">
        <v>0.4</v>
      </c>
      <c r="W291">
        <v>5</v>
      </c>
      <c r="X291" s="200" t="str">
        <f t="shared" si="4"/>
        <v>Bradford Criminal Traffic CGE CQ1-17</v>
      </c>
    </row>
    <row r="292" spans="1:24" ht="15" customHeight="1" x14ac:dyDescent="0.25">
      <c r="A292" t="s">
        <v>51</v>
      </c>
      <c r="B292" t="s">
        <v>41</v>
      </c>
      <c r="C292" t="s">
        <v>271</v>
      </c>
      <c r="D292" s="202">
        <v>37258.589999999997</v>
      </c>
      <c r="E292" s="202">
        <v>36933.589999999997</v>
      </c>
      <c r="F292" s="202">
        <v>36933.589999999997</v>
      </c>
      <c r="G292" s="202">
        <v>35879.589999999997</v>
      </c>
      <c r="H292" s="202">
        <v>35706.589999999997</v>
      </c>
      <c r="I292" s="202">
        <v>10285.34</v>
      </c>
      <c r="J292" s="202">
        <v>16336.59</v>
      </c>
      <c r="K292" s="202">
        <v>22983.59</v>
      </c>
      <c r="L292" s="202">
        <v>24091.59</v>
      </c>
      <c r="M292" s="202">
        <v>25459.59</v>
      </c>
      <c r="N292" s="203"/>
      <c r="O292" s="203"/>
      <c r="P292"/>
      <c r="Q292"/>
      <c r="R292"/>
      <c r="S292"/>
      <c r="T292" s="204">
        <v>42746.609131944446</v>
      </c>
      <c r="U292"/>
      <c r="V292">
        <v>0.4</v>
      </c>
      <c r="W292">
        <v>5</v>
      </c>
      <c r="X292" s="200" t="str">
        <f t="shared" si="4"/>
        <v>Bradford Criminal Traffic CGE CQ2-16</v>
      </c>
    </row>
    <row r="293" spans="1:24" ht="15" customHeight="1" x14ac:dyDescent="0.25">
      <c r="A293" t="s">
        <v>51</v>
      </c>
      <c r="B293" t="s">
        <v>41</v>
      </c>
      <c r="C293" t="s">
        <v>275</v>
      </c>
      <c r="D293" s="202">
        <v>28140.95</v>
      </c>
      <c r="E293" s="202">
        <v>28140.95</v>
      </c>
      <c r="F293" s="202">
        <v>28140.95</v>
      </c>
      <c r="G293" s="202"/>
      <c r="H293" s="202"/>
      <c r="I293" s="202">
        <v>4792.7</v>
      </c>
      <c r="J293" s="202">
        <v>9629.7000000000007</v>
      </c>
      <c r="K293" s="202">
        <v>12030.7</v>
      </c>
      <c r="L293" s="202"/>
      <c r="M293" s="202"/>
      <c r="N293" s="203"/>
      <c r="O293" s="203"/>
      <c r="P293"/>
      <c r="Q293"/>
      <c r="R293"/>
      <c r="S293"/>
      <c r="T293" s="204">
        <v>42746.609131944446</v>
      </c>
      <c r="U293"/>
      <c r="V293">
        <v>0.4</v>
      </c>
      <c r="W293">
        <v>5</v>
      </c>
      <c r="X293" s="200" t="str">
        <f t="shared" si="4"/>
        <v>Bradford Criminal Traffic CGE CQ2-17</v>
      </c>
    </row>
    <row r="294" spans="1:24" ht="15" customHeight="1" x14ac:dyDescent="0.25">
      <c r="A294" t="s">
        <v>51</v>
      </c>
      <c r="B294" t="s">
        <v>41</v>
      </c>
      <c r="C294" t="s">
        <v>272</v>
      </c>
      <c r="D294" s="202">
        <v>44183.75</v>
      </c>
      <c r="E294" s="202">
        <v>43412.75</v>
      </c>
      <c r="F294" s="202">
        <v>42616.75</v>
      </c>
      <c r="G294" s="202">
        <v>42616.75</v>
      </c>
      <c r="H294" s="202">
        <v>42243.75</v>
      </c>
      <c r="I294" s="202">
        <v>5123.75</v>
      </c>
      <c r="J294" s="202">
        <v>16529.75</v>
      </c>
      <c r="K294" s="202">
        <v>21138.75</v>
      </c>
      <c r="L294" s="202">
        <v>26607.75</v>
      </c>
      <c r="M294" s="202">
        <v>29241.75</v>
      </c>
      <c r="N294" s="203"/>
      <c r="O294" s="203"/>
      <c r="P294"/>
      <c r="Q294"/>
      <c r="R294"/>
      <c r="S294"/>
      <c r="T294" s="204">
        <v>42746.609131944446</v>
      </c>
      <c r="U294"/>
      <c r="V294">
        <v>0.4</v>
      </c>
      <c r="W294">
        <v>5</v>
      </c>
      <c r="X294" s="200" t="str">
        <f t="shared" si="4"/>
        <v>Bradford Criminal Traffic CGE CQ3-16</v>
      </c>
    </row>
    <row r="295" spans="1:24" ht="15" customHeight="1" x14ac:dyDescent="0.25">
      <c r="A295" t="s">
        <v>51</v>
      </c>
      <c r="B295" t="s">
        <v>41</v>
      </c>
      <c r="C295" t="s">
        <v>276</v>
      </c>
      <c r="D295" s="202">
        <v>23793</v>
      </c>
      <c r="E295" s="202">
        <v>23893</v>
      </c>
      <c r="F295" s="202"/>
      <c r="G295" s="202"/>
      <c r="H295" s="202"/>
      <c r="I295" s="202">
        <v>4065.18</v>
      </c>
      <c r="J295" s="202">
        <v>7194.36</v>
      </c>
      <c r="K295" s="202"/>
      <c r="L295" s="202"/>
      <c r="M295" s="202"/>
      <c r="N295" s="203"/>
      <c r="O295" s="203"/>
      <c r="P295"/>
      <c r="Q295"/>
      <c r="R295"/>
      <c r="S295"/>
      <c r="T295" s="204">
        <v>42746.609131944446</v>
      </c>
      <c r="U295"/>
      <c r="V295">
        <v>0.4</v>
      </c>
      <c r="W295">
        <v>5</v>
      </c>
      <c r="X295" s="200" t="str">
        <f t="shared" si="4"/>
        <v>Bradford Criminal Traffic CGE CQ3-17</v>
      </c>
    </row>
    <row r="296" spans="1:24" ht="15" customHeight="1" x14ac:dyDescent="0.25">
      <c r="A296" t="s">
        <v>51</v>
      </c>
      <c r="B296" t="s">
        <v>41</v>
      </c>
      <c r="C296" t="s">
        <v>273</v>
      </c>
      <c r="D296" s="202">
        <v>38839.5</v>
      </c>
      <c r="E296" s="202">
        <v>38839.5</v>
      </c>
      <c r="F296" s="202">
        <v>38391.5</v>
      </c>
      <c r="G296" s="202">
        <v>37595.5</v>
      </c>
      <c r="H296" s="202">
        <v>37595.5</v>
      </c>
      <c r="I296" s="202">
        <v>5024.25</v>
      </c>
      <c r="J296" s="202">
        <v>12559.23</v>
      </c>
      <c r="K296" s="202">
        <v>18230.080000000002</v>
      </c>
      <c r="L296" s="202">
        <v>21321.38</v>
      </c>
      <c r="M296" s="202">
        <v>22518.5</v>
      </c>
      <c r="N296" s="203"/>
      <c r="O296" s="203"/>
      <c r="P296"/>
      <c r="Q296"/>
      <c r="R296"/>
      <c r="S296"/>
      <c r="T296" s="204">
        <v>42746.609131944446</v>
      </c>
      <c r="U296"/>
      <c r="V296">
        <v>0.4</v>
      </c>
      <c r="W296">
        <v>5</v>
      </c>
      <c r="X296" s="200" t="str">
        <f t="shared" si="4"/>
        <v>Bradford Criminal Traffic CGE CQ4-16</v>
      </c>
    </row>
    <row r="297" spans="1:24" ht="15" customHeight="1" x14ac:dyDescent="0.25">
      <c r="A297" t="s">
        <v>51</v>
      </c>
      <c r="B297" t="s">
        <v>41</v>
      </c>
      <c r="C297" t="s">
        <v>277</v>
      </c>
      <c r="D297" s="202">
        <v>31456</v>
      </c>
      <c r="E297" s="202"/>
      <c r="F297" s="202"/>
      <c r="G297" s="202"/>
      <c r="H297" s="202"/>
      <c r="I297" s="202">
        <v>10262</v>
      </c>
      <c r="J297" s="202"/>
      <c r="K297" s="202"/>
      <c r="L297" s="202"/>
      <c r="M297" s="202"/>
      <c r="N297" s="203"/>
      <c r="O297" s="203"/>
      <c r="P297"/>
      <c r="Q297"/>
      <c r="R297"/>
      <c r="S297"/>
      <c r="T297" s="204">
        <v>42746.609131944446</v>
      </c>
      <c r="U297"/>
      <c r="V297">
        <v>0.4</v>
      </c>
      <c r="W297">
        <v>5</v>
      </c>
      <c r="X297" s="200" t="str">
        <f t="shared" si="4"/>
        <v>Bradford Criminal Traffic CGE CQ4-17</v>
      </c>
    </row>
    <row r="298" spans="1:24" ht="15" customHeight="1" x14ac:dyDescent="0.25">
      <c r="A298" t="s">
        <v>51</v>
      </c>
      <c r="B298" t="s">
        <v>46</v>
      </c>
      <c r="C298" t="s">
        <v>270</v>
      </c>
      <c r="D298" s="202">
        <v>12075</v>
      </c>
      <c r="E298" s="202">
        <v>12075</v>
      </c>
      <c r="F298" s="202">
        <v>12075</v>
      </c>
      <c r="G298" s="202">
        <v>12075</v>
      </c>
      <c r="H298" s="202">
        <v>12075</v>
      </c>
      <c r="I298" s="202">
        <v>10955</v>
      </c>
      <c r="J298" s="202">
        <v>12054</v>
      </c>
      <c r="K298" s="202">
        <v>12054</v>
      </c>
      <c r="L298" s="202">
        <v>12054</v>
      </c>
      <c r="M298" s="202">
        <v>12054</v>
      </c>
      <c r="N298" s="203"/>
      <c r="O298" s="203"/>
      <c r="P298"/>
      <c r="Q298"/>
      <c r="R298"/>
      <c r="S298"/>
      <c r="T298" s="204">
        <v>42746.609131944446</v>
      </c>
      <c r="U298"/>
      <c r="V298">
        <v>0.75</v>
      </c>
      <c r="W298">
        <v>10</v>
      </c>
      <c r="X298" s="200" t="str">
        <f t="shared" si="4"/>
        <v>Bradford Family CGE CQ1-16</v>
      </c>
    </row>
    <row r="299" spans="1:24" ht="15" customHeight="1" x14ac:dyDescent="0.25">
      <c r="A299" t="s">
        <v>51</v>
      </c>
      <c r="B299" t="s">
        <v>46</v>
      </c>
      <c r="C299" t="s">
        <v>274</v>
      </c>
      <c r="D299" s="202">
        <v>14371.5</v>
      </c>
      <c r="E299" s="202">
        <v>14421.5</v>
      </c>
      <c r="F299" s="202">
        <v>14421.5</v>
      </c>
      <c r="G299" s="202">
        <v>14421.5</v>
      </c>
      <c r="H299" s="202"/>
      <c r="I299" s="202">
        <v>11995.5</v>
      </c>
      <c r="J299" s="202">
        <v>12045.5</v>
      </c>
      <c r="K299" s="202">
        <v>12045.5</v>
      </c>
      <c r="L299" s="202">
        <v>12045.5</v>
      </c>
      <c r="M299" s="202"/>
      <c r="N299" s="203"/>
      <c r="O299" s="203"/>
      <c r="P299"/>
      <c r="Q299"/>
      <c r="R299"/>
      <c r="S299"/>
      <c r="T299" s="204">
        <v>42746.609131944446</v>
      </c>
      <c r="U299"/>
      <c r="V299">
        <v>0.75</v>
      </c>
      <c r="W299">
        <v>10</v>
      </c>
      <c r="X299" s="200" t="str">
        <f t="shared" si="4"/>
        <v>Bradford Family CGE CQ1-17</v>
      </c>
    </row>
    <row r="300" spans="1:24" ht="15" customHeight="1" x14ac:dyDescent="0.25">
      <c r="A300" t="s">
        <v>51</v>
      </c>
      <c r="B300" t="s">
        <v>46</v>
      </c>
      <c r="C300" t="s">
        <v>271</v>
      </c>
      <c r="D300" s="202">
        <v>20745.5</v>
      </c>
      <c r="E300" s="202">
        <v>20745.5</v>
      </c>
      <c r="F300" s="202">
        <v>20745.5</v>
      </c>
      <c r="G300" s="202">
        <v>20745.5</v>
      </c>
      <c r="H300" s="202">
        <v>20745.5</v>
      </c>
      <c r="I300" s="202">
        <v>18991.5</v>
      </c>
      <c r="J300" s="202">
        <v>18991.5</v>
      </c>
      <c r="K300" s="202">
        <v>18991.5</v>
      </c>
      <c r="L300" s="202">
        <v>19209.5</v>
      </c>
      <c r="M300" s="202">
        <v>19409.5</v>
      </c>
      <c r="N300" s="203"/>
      <c r="O300" s="203"/>
      <c r="P300"/>
      <c r="Q300"/>
      <c r="R300"/>
      <c r="S300"/>
      <c r="T300" s="204">
        <v>42746.609131944446</v>
      </c>
      <c r="U300"/>
      <c r="V300">
        <v>0.75</v>
      </c>
      <c r="W300">
        <v>10</v>
      </c>
      <c r="X300" s="200" t="str">
        <f t="shared" si="4"/>
        <v>Bradford Family CGE CQ2-16</v>
      </c>
    </row>
    <row r="301" spans="1:24" ht="15" customHeight="1" x14ac:dyDescent="0.25">
      <c r="A301" t="s">
        <v>51</v>
      </c>
      <c r="B301" t="s">
        <v>46</v>
      </c>
      <c r="C301" t="s">
        <v>275</v>
      </c>
      <c r="D301" s="202">
        <v>19209.5</v>
      </c>
      <c r="E301" s="202">
        <v>18909.5</v>
      </c>
      <c r="F301" s="202">
        <v>18909.5</v>
      </c>
      <c r="G301" s="202"/>
      <c r="H301" s="202"/>
      <c r="I301" s="202">
        <v>17201.5</v>
      </c>
      <c r="J301" s="202">
        <v>17313.5</v>
      </c>
      <c r="K301" s="202">
        <v>17468.5</v>
      </c>
      <c r="L301" s="202"/>
      <c r="M301" s="202"/>
      <c r="N301" s="203"/>
      <c r="O301" s="203"/>
      <c r="P301"/>
      <c r="Q301"/>
      <c r="R301"/>
      <c r="S301"/>
      <c r="T301" s="204">
        <v>42746.609131944446</v>
      </c>
      <c r="U301"/>
      <c r="V301">
        <v>0.75</v>
      </c>
      <c r="W301">
        <v>10</v>
      </c>
      <c r="X301" s="200" t="str">
        <f t="shared" si="4"/>
        <v>Bradford Family CGE CQ2-17</v>
      </c>
    </row>
    <row r="302" spans="1:24" ht="15" customHeight="1" x14ac:dyDescent="0.25">
      <c r="A302" t="s">
        <v>51</v>
      </c>
      <c r="B302" t="s">
        <v>46</v>
      </c>
      <c r="C302" t="s">
        <v>272</v>
      </c>
      <c r="D302" s="202">
        <v>15949</v>
      </c>
      <c r="E302" s="202">
        <v>15949</v>
      </c>
      <c r="F302" s="202">
        <v>15949</v>
      </c>
      <c r="G302" s="202">
        <v>15949</v>
      </c>
      <c r="H302" s="202">
        <v>15949</v>
      </c>
      <c r="I302" s="202">
        <v>14623.09</v>
      </c>
      <c r="J302" s="202">
        <v>14892.59</v>
      </c>
      <c r="K302" s="202">
        <v>15049.09</v>
      </c>
      <c r="L302" s="202">
        <v>15199.59</v>
      </c>
      <c r="M302" s="202">
        <v>15299.09</v>
      </c>
      <c r="N302" s="203"/>
      <c r="O302" s="203"/>
      <c r="P302"/>
      <c r="Q302"/>
      <c r="R302"/>
      <c r="S302"/>
      <c r="T302" s="204">
        <v>42746.609131944446</v>
      </c>
      <c r="U302"/>
      <c r="V302">
        <v>0.75</v>
      </c>
      <c r="W302">
        <v>10</v>
      </c>
      <c r="X302" s="200" t="str">
        <f t="shared" si="4"/>
        <v>Bradford Family CGE CQ3-16</v>
      </c>
    </row>
    <row r="303" spans="1:24" ht="15" customHeight="1" x14ac:dyDescent="0.25">
      <c r="A303" t="s">
        <v>51</v>
      </c>
      <c r="B303" t="s">
        <v>46</v>
      </c>
      <c r="C303" t="s">
        <v>276</v>
      </c>
      <c r="D303" s="202">
        <v>21198.5</v>
      </c>
      <c r="E303" s="202">
        <v>21198.5</v>
      </c>
      <c r="F303" s="202"/>
      <c r="G303" s="202"/>
      <c r="H303" s="202"/>
      <c r="I303" s="202">
        <v>19266.5</v>
      </c>
      <c r="J303" s="202">
        <v>19430.560000000001</v>
      </c>
      <c r="K303" s="202"/>
      <c r="L303" s="202"/>
      <c r="M303" s="202"/>
      <c r="N303" s="203"/>
      <c r="O303" s="203"/>
      <c r="P303"/>
      <c r="Q303"/>
      <c r="R303"/>
      <c r="S303"/>
      <c r="T303" s="204">
        <v>42746.609131944446</v>
      </c>
      <c r="U303"/>
      <c r="V303">
        <v>0.75</v>
      </c>
      <c r="W303">
        <v>10</v>
      </c>
      <c r="X303" s="200" t="str">
        <f t="shared" si="4"/>
        <v>Bradford Family CGE CQ3-17</v>
      </c>
    </row>
    <row r="304" spans="1:24" ht="15" customHeight="1" x14ac:dyDescent="0.25">
      <c r="A304" t="s">
        <v>51</v>
      </c>
      <c r="B304" t="s">
        <v>46</v>
      </c>
      <c r="C304" t="s">
        <v>273</v>
      </c>
      <c r="D304" s="202">
        <v>16445.5</v>
      </c>
      <c r="E304" s="202">
        <v>15629.5</v>
      </c>
      <c r="F304" s="202">
        <v>15629.5</v>
      </c>
      <c r="G304" s="202">
        <v>15629.5</v>
      </c>
      <c r="H304" s="202">
        <v>15629.5</v>
      </c>
      <c r="I304" s="202">
        <v>14500</v>
      </c>
      <c r="J304" s="202">
        <v>14500</v>
      </c>
      <c r="K304" s="202">
        <v>14500</v>
      </c>
      <c r="L304" s="202">
        <v>14500</v>
      </c>
      <c r="M304" s="202">
        <v>14500</v>
      </c>
      <c r="N304" s="203"/>
      <c r="O304" s="203"/>
      <c r="P304"/>
      <c r="Q304"/>
      <c r="R304"/>
      <c r="S304"/>
      <c r="T304" s="204">
        <v>42746.609131944446</v>
      </c>
      <c r="U304"/>
      <c r="V304">
        <v>0.75</v>
      </c>
      <c r="W304">
        <v>10</v>
      </c>
      <c r="X304" s="200" t="str">
        <f t="shared" si="4"/>
        <v>Bradford Family CGE CQ4-16</v>
      </c>
    </row>
    <row r="305" spans="1:24" ht="15" customHeight="1" x14ac:dyDescent="0.25">
      <c r="A305" t="s">
        <v>51</v>
      </c>
      <c r="B305" t="s">
        <v>46</v>
      </c>
      <c r="C305" t="s">
        <v>277</v>
      </c>
      <c r="D305" s="202">
        <v>16577.5</v>
      </c>
      <c r="E305" s="202"/>
      <c r="F305" s="202"/>
      <c r="G305" s="202"/>
      <c r="H305" s="202"/>
      <c r="I305" s="202">
        <v>15751.5</v>
      </c>
      <c r="J305" s="202"/>
      <c r="K305" s="202"/>
      <c r="L305" s="202"/>
      <c r="M305" s="202"/>
      <c r="N305" s="203"/>
      <c r="O305" s="203"/>
      <c r="P305"/>
      <c r="Q305"/>
      <c r="R305"/>
      <c r="S305"/>
      <c r="T305" s="204">
        <v>42746.609131944446</v>
      </c>
      <c r="U305"/>
      <c r="V305">
        <v>0.75</v>
      </c>
      <c r="W305">
        <v>10</v>
      </c>
      <c r="X305" s="200" t="str">
        <f t="shared" si="4"/>
        <v>Bradford Family CGE CQ4-17</v>
      </c>
    </row>
    <row r="306" spans="1:24" ht="15" customHeight="1" x14ac:dyDescent="0.25">
      <c r="A306" t="s">
        <v>51</v>
      </c>
      <c r="B306" t="s">
        <v>40</v>
      </c>
      <c r="C306" t="s">
        <v>270</v>
      </c>
      <c r="D306" s="202">
        <v>1616</v>
      </c>
      <c r="E306" s="202">
        <v>1616</v>
      </c>
      <c r="F306" s="202">
        <v>1616</v>
      </c>
      <c r="G306" s="202">
        <v>1616</v>
      </c>
      <c r="H306" s="202">
        <v>1616</v>
      </c>
      <c r="I306" s="202">
        <v>80</v>
      </c>
      <c r="J306" s="202">
        <v>80</v>
      </c>
      <c r="K306" s="202">
        <v>110</v>
      </c>
      <c r="L306" s="202">
        <v>498</v>
      </c>
      <c r="M306" s="202">
        <v>598</v>
      </c>
      <c r="N306" s="203"/>
      <c r="O306" s="203"/>
      <c r="P306"/>
      <c r="Q306"/>
      <c r="R306"/>
      <c r="S306"/>
      <c r="T306" s="204">
        <v>42746.609131944446</v>
      </c>
      <c r="U306"/>
      <c r="V306">
        <v>0.09</v>
      </c>
      <c r="W306">
        <v>4</v>
      </c>
      <c r="X306" s="200" t="str">
        <f t="shared" si="4"/>
        <v>Bradford Juvenile Delinquency CGE CQ1-16</v>
      </c>
    </row>
    <row r="307" spans="1:24" ht="15" customHeight="1" x14ac:dyDescent="0.25">
      <c r="A307" t="s">
        <v>51</v>
      </c>
      <c r="B307" t="s">
        <v>40</v>
      </c>
      <c r="C307" t="s">
        <v>274</v>
      </c>
      <c r="D307" s="202">
        <v>3102</v>
      </c>
      <c r="E307" s="202">
        <v>3102</v>
      </c>
      <c r="F307" s="202">
        <v>3102</v>
      </c>
      <c r="G307" s="202">
        <v>2762</v>
      </c>
      <c r="H307" s="202"/>
      <c r="I307" s="202">
        <v>0</v>
      </c>
      <c r="J307" s="202">
        <v>0</v>
      </c>
      <c r="K307" s="202">
        <v>0</v>
      </c>
      <c r="L307" s="202">
        <v>0</v>
      </c>
      <c r="M307" s="202"/>
      <c r="N307" s="203"/>
      <c r="O307" s="203"/>
      <c r="P307"/>
      <c r="Q307"/>
      <c r="R307"/>
      <c r="S307"/>
      <c r="T307" s="204">
        <v>42746.609131944446</v>
      </c>
      <c r="U307"/>
      <c r="V307">
        <v>0.09</v>
      </c>
      <c r="W307">
        <v>4</v>
      </c>
      <c r="X307" s="200" t="str">
        <f t="shared" si="4"/>
        <v>Bradford Juvenile Delinquency CGE CQ1-17</v>
      </c>
    </row>
    <row r="308" spans="1:24" ht="15" customHeight="1" x14ac:dyDescent="0.25">
      <c r="A308" t="s">
        <v>51</v>
      </c>
      <c r="B308" t="s">
        <v>40</v>
      </c>
      <c r="C308" t="s">
        <v>271</v>
      </c>
      <c r="D308" s="202">
        <v>3337</v>
      </c>
      <c r="E308" s="202">
        <v>3337</v>
      </c>
      <c r="F308" s="202">
        <v>3575</v>
      </c>
      <c r="G308" s="202">
        <v>3575</v>
      </c>
      <c r="H308" s="202">
        <v>3133</v>
      </c>
      <c r="I308" s="202">
        <v>0</v>
      </c>
      <c r="J308" s="202">
        <v>0</v>
      </c>
      <c r="K308" s="202">
        <v>0</v>
      </c>
      <c r="L308" s="202">
        <v>240</v>
      </c>
      <c r="M308" s="202">
        <v>240</v>
      </c>
      <c r="N308" s="203"/>
      <c r="O308" s="203"/>
      <c r="P308"/>
      <c r="Q308"/>
      <c r="R308"/>
      <c r="S308"/>
      <c r="T308" s="204">
        <v>42746.609131944446</v>
      </c>
      <c r="U308"/>
      <c r="V308">
        <v>0.09</v>
      </c>
      <c r="W308">
        <v>4</v>
      </c>
      <c r="X308" s="200" t="str">
        <f t="shared" si="4"/>
        <v>Bradford Juvenile Delinquency CGE CQ2-16</v>
      </c>
    </row>
    <row r="309" spans="1:24" ht="15" customHeight="1" x14ac:dyDescent="0.25">
      <c r="A309" t="s">
        <v>51</v>
      </c>
      <c r="B309" t="s">
        <v>40</v>
      </c>
      <c r="C309" t="s">
        <v>275</v>
      </c>
      <c r="D309" s="202">
        <v>2150</v>
      </c>
      <c r="E309" s="202">
        <v>2150</v>
      </c>
      <c r="F309" s="202">
        <v>2150</v>
      </c>
      <c r="G309" s="202"/>
      <c r="H309" s="202"/>
      <c r="I309" s="202">
        <v>0</v>
      </c>
      <c r="J309" s="202">
        <v>0</v>
      </c>
      <c r="K309" s="202">
        <v>0</v>
      </c>
      <c r="L309" s="202"/>
      <c r="M309" s="202"/>
      <c r="N309" s="203"/>
      <c r="O309" s="203"/>
      <c r="P309"/>
      <c r="Q309"/>
      <c r="R309"/>
      <c r="S309"/>
      <c r="T309" s="204">
        <v>42746.609131944446</v>
      </c>
      <c r="U309"/>
      <c r="V309">
        <v>0.09</v>
      </c>
      <c r="W309">
        <v>4</v>
      </c>
      <c r="X309" s="200" t="str">
        <f t="shared" si="4"/>
        <v>Bradford Juvenile Delinquency CGE CQ2-17</v>
      </c>
    </row>
    <row r="310" spans="1:24" ht="15" customHeight="1" x14ac:dyDescent="0.25">
      <c r="A310" t="s">
        <v>51</v>
      </c>
      <c r="B310" t="s">
        <v>40</v>
      </c>
      <c r="C310" t="s">
        <v>272</v>
      </c>
      <c r="D310" s="202">
        <v>1754</v>
      </c>
      <c r="E310" s="202">
        <v>1754</v>
      </c>
      <c r="F310" s="202">
        <v>1754</v>
      </c>
      <c r="G310" s="202">
        <v>1434</v>
      </c>
      <c r="H310" s="202">
        <v>1434</v>
      </c>
      <c r="I310" s="202">
        <v>0</v>
      </c>
      <c r="J310" s="202">
        <v>240</v>
      </c>
      <c r="K310" s="202">
        <v>478</v>
      </c>
      <c r="L310" s="202">
        <v>478</v>
      </c>
      <c r="M310" s="202">
        <v>478</v>
      </c>
      <c r="N310" s="203"/>
      <c r="O310" s="203"/>
      <c r="P310"/>
      <c r="Q310"/>
      <c r="R310"/>
      <c r="S310"/>
      <c r="T310" s="204">
        <v>42746.609131944446</v>
      </c>
      <c r="U310"/>
      <c r="V310">
        <v>0.09</v>
      </c>
      <c r="W310">
        <v>4</v>
      </c>
      <c r="X310" s="200" t="str">
        <f t="shared" si="4"/>
        <v>Bradford Juvenile Delinquency CGE CQ3-16</v>
      </c>
    </row>
    <row r="311" spans="1:24" ht="15" customHeight="1" x14ac:dyDescent="0.25">
      <c r="A311" t="s">
        <v>51</v>
      </c>
      <c r="B311" t="s">
        <v>40</v>
      </c>
      <c r="C311" t="s">
        <v>276</v>
      </c>
      <c r="D311" s="202">
        <v>1248</v>
      </c>
      <c r="E311" s="202">
        <v>1248</v>
      </c>
      <c r="F311" s="202"/>
      <c r="G311" s="202"/>
      <c r="H311" s="202"/>
      <c r="I311" s="202">
        <v>0</v>
      </c>
      <c r="J311" s="202">
        <v>0</v>
      </c>
      <c r="K311" s="202"/>
      <c r="L311" s="202"/>
      <c r="M311" s="202"/>
      <c r="N311" s="203"/>
      <c r="O311" s="203"/>
      <c r="P311"/>
      <c r="Q311"/>
      <c r="R311"/>
      <c r="S311"/>
      <c r="T311" s="204">
        <v>42746.609131944446</v>
      </c>
      <c r="U311"/>
      <c r="V311">
        <v>0.09</v>
      </c>
      <c r="W311">
        <v>4</v>
      </c>
      <c r="X311" s="200" t="str">
        <f t="shared" si="4"/>
        <v>Bradford Juvenile Delinquency CGE CQ3-17</v>
      </c>
    </row>
    <row r="312" spans="1:24" ht="15" customHeight="1" x14ac:dyDescent="0.25">
      <c r="A312" t="s">
        <v>51</v>
      </c>
      <c r="B312" t="s">
        <v>40</v>
      </c>
      <c r="C312" t="s">
        <v>273</v>
      </c>
      <c r="D312" s="202">
        <v>3988</v>
      </c>
      <c r="E312" s="202">
        <v>3668</v>
      </c>
      <c r="F312" s="202">
        <v>3208</v>
      </c>
      <c r="G312" s="202">
        <v>3208</v>
      </c>
      <c r="H312" s="202">
        <v>2936</v>
      </c>
      <c r="I312" s="202">
        <v>100</v>
      </c>
      <c r="J312" s="202">
        <v>378</v>
      </c>
      <c r="K312" s="202">
        <v>438</v>
      </c>
      <c r="L312" s="202">
        <v>438</v>
      </c>
      <c r="M312" s="202">
        <v>438</v>
      </c>
      <c r="N312" s="203"/>
      <c r="O312" s="203"/>
      <c r="P312"/>
      <c r="Q312"/>
      <c r="R312"/>
      <c r="S312"/>
      <c r="T312" s="204">
        <v>42746.609131944446</v>
      </c>
      <c r="U312"/>
      <c r="V312">
        <v>0.09</v>
      </c>
      <c r="W312">
        <v>4</v>
      </c>
      <c r="X312" s="200" t="str">
        <f t="shared" si="4"/>
        <v>Bradford Juvenile Delinquency CGE CQ4-16</v>
      </c>
    </row>
    <row r="313" spans="1:24" ht="15" customHeight="1" x14ac:dyDescent="0.25">
      <c r="A313" t="s">
        <v>51</v>
      </c>
      <c r="B313" t="s">
        <v>40</v>
      </c>
      <c r="C313" t="s">
        <v>277</v>
      </c>
      <c r="D313" s="202">
        <v>848</v>
      </c>
      <c r="E313" s="202"/>
      <c r="F313" s="202"/>
      <c r="G313" s="202"/>
      <c r="H313" s="202"/>
      <c r="I313" s="202">
        <v>0</v>
      </c>
      <c r="J313" s="202"/>
      <c r="K313" s="202"/>
      <c r="L313" s="202"/>
      <c r="M313" s="202"/>
      <c r="N313" s="203"/>
      <c r="O313" s="203"/>
      <c r="P313"/>
      <c r="Q313"/>
      <c r="R313"/>
      <c r="S313"/>
      <c r="T313" s="204">
        <v>42746.609131944446</v>
      </c>
      <c r="U313"/>
      <c r="V313">
        <v>0.09</v>
      </c>
      <c r="W313">
        <v>4</v>
      </c>
      <c r="X313" s="200" t="str">
        <f t="shared" si="4"/>
        <v>Bradford Juvenile Delinquency CGE CQ4-17</v>
      </c>
    </row>
    <row r="314" spans="1:24" ht="15" customHeight="1" x14ac:dyDescent="0.25">
      <c r="A314" t="s">
        <v>51</v>
      </c>
      <c r="B314" t="s">
        <v>45</v>
      </c>
      <c r="C314" t="s">
        <v>270</v>
      </c>
      <c r="D314" s="202">
        <v>7912</v>
      </c>
      <c r="E314" s="202">
        <v>7912</v>
      </c>
      <c r="F314" s="202">
        <v>7912</v>
      </c>
      <c r="G314" s="202">
        <v>7912</v>
      </c>
      <c r="H314" s="202">
        <v>7912</v>
      </c>
      <c r="I314" s="202">
        <v>7912</v>
      </c>
      <c r="J314" s="202">
        <v>7912</v>
      </c>
      <c r="K314" s="202">
        <v>7912</v>
      </c>
      <c r="L314" s="202">
        <v>7912</v>
      </c>
      <c r="M314" s="202">
        <v>7912</v>
      </c>
      <c r="N314" s="203"/>
      <c r="O314" s="203"/>
      <c r="P314"/>
      <c r="Q314"/>
      <c r="R314"/>
      <c r="S314"/>
      <c r="T314" s="204">
        <v>42746.609131944446</v>
      </c>
      <c r="U314"/>
      <c r="V314">
        <v>0.9</v>
      </c>
      <c r="W314">
        <v>9</v>
      </c>
      <c r="X314" s="200" t="str">
        <f t="shared" si="4"/>
        <v>Bradford Probate CGE CQ1-16</v>
      </c>
    </row>
    <row r="315" spans="1:24" ht="15" customHeight="1" x14ac:dyDescent="0.25">
      <c r="A315" t="s">
        <v>51</v>
      </c>
      <c r="B315" t="s">
        <v>45</v>
      </c>
      <c r="C315" t="s">
        <v>274</v>
      </c>
      <c r="D315" s="202">
        <v>5103</v>
      </c>
      <c r="E315" s="202">
        <v>5103</v>
      </c>
      <c r="F315" s="202">
        <v>5103</v>
      </c>
      <c r="G315" s="202">
        <v>5103</v>
      </c>
      <c r="H315" s="202"/>
      <c r="I315" s="202">
        <v>5103</v>
      </c>
      <c r="J315" s="202">
        <v>5103</v>
      </c>
      <c r="K315" s="202">
        <v>5103</v>
      </c>
      <c r="L315" s="202">
        <v>5103</v>
      </c>
      <c r="M315" s="202"/>
      <c r="N315" s="203"/>
      <c r="O315" s="203"/>
      <c r="P315"/>
      <c r="Q315"/>
      <c r="R315"/>
      <c r="S315"/>
      <c r="T315" s="204">
        <v>42746.609131944446</v>
      </c>
      <c r="U315"/>
      <c r="V315">
        <v>0.9</v>
      </c>
      <c r="W315">
        <v>9</v>
      </c>
      <c r="X315" s="200" t="str">
        <f t="shared" si="4"/>
        <v>Bradford Probate CGE CQ1-17</v>
      </c>
    </row>
    <row r="316" spans="1:24" ht="15" customHeight="1" x14ac:dyDescent="0.25">
      <c r="A316" t="s">
        <v>51</v>
      </c>
      <c r="B316" t="s">
        <v>45</v>
      </c>
      <c r="C316" t="s">
        <v>271</v>
      </c>
      <c r="D316" s="202">
        <v>7386</v>
      </c>
      <c r="E316" s="202">
        <v>7386</v>
      </c>
      <c r="F316" s="202">
        <v>7386</v>
      </c>
      <c r="G316" s="202">
        <v>7386</v>
      </c>
      <c r="H316" s="202">
        <v>7386</v>
      </c>
      <c r="I316" s="202">
        <v>7386</v>
      </c>
      <c r="J316" s="202">
        <v>7386</v>
      </c>
      <c r="K316" s="202">
        <v>7386</v>
      </c>
      <c r="L316" s="202">
        <v>7386</v>
      </c>
      <c r="M316" s="202">
        <v>7386</v>
      </c>
      <c r="N316" s="203"/>
      <c r="O316" s="203"/>
      <c r="P316"/>
      <c r="Q316"/>
      <c r="R316"/>
      <c r="S316"/>
      <c r="T316" s="204">
        <v>42746.609131944446</v>
      </c>
      <c r="U316"/>
      <c r="V316">
        <v>0.9</v>
      </c>
      <c r="W316">
        <v>9</v>
      </c>
      <c r="X316" s="200" t="str">
        <f t="shared" si="4"/>
        <v>Bradford Probate CGE CQ2-16</v>
      </c>
    </row>
    <row r="317" spans="1:24" ht="15" customHeight="1" x14ac:dyDescent="0.25">
      <c r="A317" t="s">
        <v>51</v>
      </c>
      <c r="B317" t="s">
        <v>45</v>
      </c>
      <c r="C317" t="s">
        <v>275</v>
      </c>
      <c r="D317" s="202">
        <v>7787</v>
      </c>
      <c r="E317" s="202">
        <v>7787</v>
      </c>
      <c r="F317" s="202">
        <v>7787</v>
      </c>
      <c r="G317" s="202"/>
      <c r="H317" s="202"/>
      <c r="I317" s="202">
        <v>7787</v>
      </c>
      <c r="J317" s="202">
        <v>7787</v>
      </c>
      <c r="K317" s="202">
        <v>7787</v>
      </c>
      <c r="L317" s="202"/>
      <c r="M317" s="202"/>
      <c r="N317" s="203"/>
      <c r="O317" s="203"/>
      <c r="P317"/>
      <c r="Q317"/>
      <c r="R317"/>
      <c r="S317"/>
      <c r="T317" s="204">
        <v>42746.609131944446</v>
      </c>
      <c r="U317"/>
      <c r="V317">
        <v>0.9</v>
      </c>
      <c r="W317">
        <v>9</v>
      </c>
      <c r="X317" s="200" t="str">
        <f t="shared" si="4"/>
        <v>Bradford Probate CGE CQ2-17</v>
      </c>
    </row>
    <row r="318" spans="1:24" ht="15" customHeight="1" x14ac:dyDescent="0.25">
      <c r="A318" t="s">
        <v>51</v>
      </c>
      <c r="B318" t="s">
        <v>45</v>
      </c>
      <c r="C318" t="s">
        <v>272</v>
      </c>
      <c r="D318" s="202">
        <v>8315</v>
      </c>
      <c r="E318" s="202">
        <v>8315</v>
      </c>
      <c r="F318" s="202">
        <v>8315</v>
      </c>
      <c r="G318" s="202">
        <v>8315</v>
      </c>
      <c r="H318" s="202">
        <v>8315</v>
      </c>
      <c r="I318" s="202">
        <v>8315</v>
      </c>
      <c r="J318" s="202">
        <v>8315</v>
      </c>
      <c r="K318" s="202">
        <v>8315</v>
      </c>
      <c r="L318" s="202">
        <v>8315</v>
      </c>
      <c r="M318" s="202">
        <v>8315</v>
      </c>
      <c r="N318" s="203"/>
      <c r="O318" s="203"/>
      <c r="P318"/>
      <c r="Q318"/>
      <c r="R318"/>
      <c r="S318"/>
      <c r="T318" s="204">
        <v>42746.609131944446</v>
      </c>
      <c r="U318"/>
      <c r="V318">
        <v>0.9</v>
      </c>
      <c r="W318">
        <v>9</v>
      </c>
      <c r="X318" s="200" t="str">
        <f t="shared" si="4"/>
        <v>Bradford Probate CGE CQ3-16</v>
      </c>
    </row>
    <row r="319" spans="1:24" ht="15" customHeight="1" x14ac:dyDescent="0.25">
      <c r="A319" t="s">
        <v>51</v>
      </c>
      <c r="B319" t="s">
        <v>45</v>
      </c>
      <c r="C319" t="s">
        <v>276</v>
      </c>
      <c r="D319" s="202">
        <v>4776</v>
      </c>
      <c r="E319" s="202">
        <v>4776</v>
      </c>
      <c r="F319" s="202"/>
      <c r="G319" s="202"/>
      <c r="H319" s="202"/>
      <c r="I319" s="202">
        <v>4776</v>
      </c>
      <c r="J319" s="202">
        <v>4776</v>
      </c>
      <c r="K319" s="202"/>
      <c r="L319" s="202"/>
      <c r="M319" s="202"/>
      <c r="N319" s="203"/>
      <c r="O319" s="203"/>
      <c r="P319"/>
      <c r="Q319"/>
      <c r="R319"/>
      <c r="S319"/>
      <c r="T319" s="204">
        <v>42746.609131944446</v>
      </c>
      <c r="U319"/>
      <c r="V319">
        <v>0.9</v>
      </c>
      <c r="W319">
        <v>9</v>
      </c>
      <c r="X319" s="200" t="str">
        <f t="shared" si="4"/>
        <v>Bradford Probate CGE CQ3-17</v>
      </c>
    </row>
    <row r="320" spans="1:24" ht="15" customHeight="1" x14ac:dyDescent="0.25">
      <c r="A320" t="s">
        <v>51</v>
      </c>
      <c r="B320" t="s">
        <v>45</v>
      </c>
      <c r="C320" t="s">
        <v>273</v>
      </c>
      <c r="D320" s="202">
        <v>8064</v>
      </c>
      <c r="E320" s="202">
        <v>8064</v>
      </c>
      <c r="F320" s="202">
        <v>8064</v>
      </c>
      <c r="G320" s="202">
        <v>8064</v>
      </c>
      <c r="H320" s="202">
        <v>8064</v>
      </c>
      <c r="I320" s="202">
        <v>7319</v>
      </c>
      <c r="J320" s="202">
        <v>8064</v>
      </c>
      <c r="K320" s="202">
        <v>8064</v>
      </c>
      <c r="L320" s="202">
        <v>8064</v>
      </c>
      <c r="M320" s="202">
        <v>8064</v>
      </c>
      <c r="N320" s="203"/>
      <c r="O320" s="203"/>
      <c r="P320"/>
      <c r="Q320"/>
      <c r="R320"/>
      <c r="S320"/>
      <c r="T320" s="204">
        <v>42746.609131944446</v>
      </c>
      <c r="U320"/>
      <c r="V320">
        <v>0.9</v>
      </c>
      <c r="W320">
        <v>9</v>
      </c>
      <c r="X320" s="200" t="str">
        <f t="shared" si="4"/>
        <v>Bradford Probate CGE CQ4-16</v>
      </c>
    </row>
    <row r="321" spans="1:24" ht="15" customHeight="1" x14ac:dyDescent="0.25">
      <c r="A321" t="s">
        <v>51</v>
      </c>
      <c r="B321" t="s">
        <v>45</v>
      </c>
      <c r="C321" t="s">
        <v>277</v>
      </c>
      <c r="D321" s="202">
        <v>6680</v>
      </c>
      <c r="E321" s="202"/>
      <c r="F321" s="202"/>
      <c r="G321" s="202"/>
      <c r="H321" s="202"/>
      <c r="I321" s="202">
        <v>6680</v>
      </c>
      <c r="J321" s="202"/>
      <c r="K321" s="202"/>
      <c r="L321" s="202"/>
      <c r="M321" s="202"/>
      <c r="N321" s="203"/>
      <c r="O321" s="203"/>
      <c r="P321"/>
      <c r="Q321"/>
      <c r="R321"/>
      <c r="S321"/>
      <c r="T321" s="204">
        <v>42746.609131944446</v>
      </c>
      <c r="U321"/>
      <c r="V321">
        <v>0.9</v>
      </c>
      <c r="W321">
        <v>9</v>
      </c>
      <c r="X321" s="200" t="str">
        <f t="shared" si="4"/>
        <v>Bradford Probate CGE CQ4-17</v>
      </c>
    </row>
    <row r="322" spans="1:24" ht="15" customHeight="1" x14ac:dyDescent="0.25">
      <c r="A322" t="s">
        <v>52</v>
      </c>
      <c r="B322" t="s">
        <v>280</v>
      </c>
      <c r="C322" t="s">
        <v>270</v>
      </c>
      <c r="D322" s="202">
        <v>2308</v>
      </c>
      <c r="E322" s="202">
        <v>2556</v>
      </c>
      <c r="F322" s="202">
        <v>2506</v>
      </c>
      <c r="G322" s="202">
        <v>2506</v>
      </c>
      <c r="H322" s="202">
        <v>2506</v>
      </c>
      <c r="I322" s="202">
        <v>222</v>
      </c>
      <c r="J322" s="202">
        <v>200</v>
      </c>
      <c r="K322" s="202">
        <v>200</v>
      </c>
      <c r="L322" s="202">
        <v>200</v>
      </c>
      <c r="M322" s="202">
        <v>200</v>
      </c>
      <c r="N322" s="203"/>
      <c r="O322" s="203"/>
      <c r="P322"/>
      <c r="Q322"/>
      <c r="R322"/>
      <c r="S322"/>
      <c r="T322" s="204">
        <v>42746.609131944446</v>
      </c>
      <c r="U322"/>
      <c r="V322">
        <v>0.09</v>
      </c>
      <c r="W322">
        <v>2</v>
      </c>
      <c r="X322" s="200" t="str">
        <f t="shared" ref="X322:X385" si="5">A322&amp;" "&amp;B322&amp;" "&amp;C322</f>
        <v>Brevard Circ Crim Drug Trfc Cases CGE CQ1-16</v>
      </c>
    </row>
    <row r="323" spans="1:24" ht="15" customHeight="1" x14ac:dyDescent="0.25">
      <c r="A323" t="s">
        <v>52</v>
      </c>
      <c r="B323" t="s">
        <v>280</v>
      </c>
      <c r="C323" t="s">
        <v>274</v>
      </c>
      <c r="D323" s="202">
        <v>107684.5</v>
      </c>
      <c r="E323" s="202">
        <v>107784.5</v>
      </c>
      <c r="F323" s="202">
        <v>107784.5</v>
      </c>
      <c r="G323" s="202">
        <v>107784.5</v>
      </c>
      <c r="H323" s="202"/>
      <c r="I323" s="202">
        <v>286.5</v>
      </c>
      <c r="J323" s="202">
        <v>286.5</v>
      </c>
      <c r="K323" s="202">
        <v>286.5</v>
      </c>
      <c r="L323" s="202">
        <v>286.5</v>
      </c>
      <c r="M323" s="202"/>
      <c r="N323" s="203"/>
      <c r="O323" s="203"/>
      <c r="P323"/>
      <c r="Q323"/>
      <c r="R323"/>
      <c r="S323"/>
      <c r="T323" s="204">
        <v>42746.609131944446</v>
      </c>
      <c r="U323"/>
      <c r="V323">
        <v>0.09</v>
      </c>
      <c r="W323">
        <v>2</v>
      </c>
      <c r="X323" s="200" t="str">
        <f t="shared" si="5"/>
        <v>Brevard Circ Crim Drug Trfc Cases CGE CQ1-17</v>
      </c>
    </row>
    <row r="324" spans="1:24" ht="15" customHeight="1" x14ac:dyDescent="0.25">
      <c r="A324" t="s">
        <v>52</v>
      </c>
      <c r="B324" t="s">
        <v>280</v>
      </c>
      <c r="C324" t="s">
        <v>271</v>
      </c>
      <c r="D324" s="202">
        <v>213130</v>
      </c>
      <c r="E324" s="202">
        <v>218080</v>
      </c>
      <c r="F324" s="202">
        <v>213080</v>
      </c>
      <c r="G324" s="202">
        <v>213080</v>
      </c>
      <c r="H324" s="202">
        <v>213080</v>
      </c>
      <c r="I324" s="202">
        <v>188</v>
      </c>
      <c r="J324" s="202">
        <v>193</v>
      </c>
      <c r="K324" s="202">
        <v>193</v>
      </c>
      <c r="L324" s="202">
        <v>193</v>
      </c>
      <c r="M324" s="202">
        <v>193</v>
      </c>
      <c r="N324" s="203"/>
      <c r="O324" s="203"/>
      <c r="P324"/>
      <c r="Q324"/>
      <c r="R324"/>
      <c r="S324"/>
      <c r="T324" s="204">
        <v>42746.609131944446</v>
      </c>
      <c r="U324"/>
      <c r="V324">
        <v>0.09</v>
      </c>
      <c r="W324">
        <v>2</v>
      </c>
      <c r="X324" s="200" t="str">
        <f t="shared" si="5"/>
        <v>Brevard Circ Crim Drug Trfc Cases CGE CQ2-16</v>
      </c>
    </row>
    <row r="325" spans="1:24" ht="15" customHeight="1" x14ac:dyDescent="0.25">
      <c r="A325" t="s">
        <v>52</v>
      </c>
      <c r="B325" t="s">
        <v>280</v>
      </c>
      <c r="C325" t="s">
        <v>275</v>
      </c>
      <c r="D325" s="202">
        <v>108478.5</v>
      </c>
      <c r="E325" s="202">
        <v>108478.5</v>
      </c>
      <c r="F325" s="202">
        <v>108478.5</v>
      </c>
      <c r="G325" s="202"/>
      <c r="H325" s="202"/>
      <c r="I325" s="202">
        <v>273.5</v>
      </c>
      <c r="J325" s="202">
        <v>320.5</v>
      </c>
      <c r="K325" s="202">
        <v>320.5</v>
      </c>
      <c r="L325" s="202"/>
      <c r="M325" s="202"/>
      <c r="N325" s="203"/>
      <c r="O325" s="203"/>
      <c r="P325"/>
      <c r="Q325"/>
      <c r="R325"/>
      <c r="S325"/>
      <c r="T325" s="204">
        <v>42746.609131944446</v>
      </c>
      <c r="U325"/>
      <c r="V325">
        <v>0.09</v>
      </c>
      <c r="W325">
        <v>2</v>
      </c>
      <c r="X325" s="200" t="str">
        <f t="shared" si="5"/>
        <v>Brevard Circ Crim Drug Trfc Cases CGE CQ2-17</v>
      </c>
    </row>
    <row r="326" spans="1:24" ht="15" customHeight="1" x14ac:dyDescent="0.25">
      <c r="A326" t="s">
        <v>52</v>
      </c>
      <c r="B326" t="s">
        <v>280</v>
      </c>
      <c r="C326" t="s">
        <v>272</v>
      </c>
      <c r="D326" s="202">
        <v>108081.13</v>
      </c>
      <c r="E326" s="202">
        <v>108031.13</v>
      </c>
      <c r="F326" s="202">
        <v>108076.13</v>
      </c>
      <c r="G326" s="202">
        <v>108076.13</v>
      </c>
      <c r="H326" s="202">
        <v>108176.13</v>
      </c>
      <c r="I326" s="202">
        <v>230</v>
      </c>
      <c r="J326" s="202">
        <v>245</v>
      </c>
      <c r="K326" s="202">
        <v>245</v>
      </c>
      <c r="L326" s="202">
        <v>245</v>
      </c>
      <c r="M326" s="202">
        <v>245</v>
      </c>
      <c r="N326" s="203"/>
      <c r="O326" s="203"/>
      <c r="P326"/>
      <c r="Q326"/>
      <c r="R326"/>
      <c r="S326"/>
      <c r="T326" s="204">
        <v>42746.609131944446</v>
      </c>
      <c r="U326"/>
      <c r="V326">
        <v>0.09</v>
      </c>
      <c r="W326">
        <v>2</v>
      </c>
      <c r="X326" s="200" t="str">
        <f t="shared" si="5"/>
        <v>Brevard Circ Crim Drug Trfc Cases CGE CQ3-16</v>
      </c>
    </row>
    <row r="327" spans="1:24" ht="15" customHeight="1" x14ac:dyDescent="0.25">
      <c r="A327" t="s">
        <v>52</v>
      </c>
      <c r="B327" t="s">
        <v>280</v>
      </c>
      <c r="C327" t="s">
        <v>276</v>
      </c>
      <c r="D327" s="202">
        <v>582206.5</v>
      </c>
      <c r="E327" s="202">
        <v>582206.5</v>
      </c>
      <c r="F327" s="202"/>
      <c r="G327" s="202"/>
      <c r="H327" s="202"/>
      <c r="I327" s="202">
        <v>221.5</v>
      </c>
      <c r="J327" s="202">
        <v>221.5</v>
      </c>
      <c r="K327" s="202"/>
      <c r="L327" s="202"/>
      <c r="M327" s="202"/>
      <c r="N327" s="203"/>
      <c r="O327" s="203"/>
      <c r="P327"/>
      <c r="Q327"/>
      <c r="R327"/>
      <c r="S327"/>
      <c r="T327" s="204">
        <v>42746.609131944446</v>
      </c>
      <c r="U327"/>
      <c r="V327">
        <v>0.09</v>
      </c>
      <c r="W327">
        <v>2</v>
      </c>
      <c r="X327" s="200" t="str">
        <f t="shared" si="5"/>
        <v>Brevard Circ Crim Drug Trfc Cases CGE CQ3-17</v>
      </c>
    </row>
    <row r="328" spans="1:24" ht="15" customHeight="1" x14ac:dyDescent="0.25">
      <c r="A328" t="s">
        <v>52</v>
      </c>
      <c r="B328" t="s">
        <v>280</v>
      </c>
      <c r="C328" t="s">
        <v>273</v>
      </c>
      <c r="D328" s="202">
        <v>213292</v>
      </c>
      <c r="E328" s="202">
        <v>213337</v>
      </c>
      <c r="F328" s="202">
        <v>213337</v>
      </c>
      <c r="G328" s="202">
        <v>213337</v>
      </c>
      <c r="H328" s="202">
        <v>213337</v>
      </c>
      <c r="I328" s="202">
        <v>255</v>
      </c>
      <c r="J328" s="202">
        <v>320</v>
      </c>
      <c r="K328" s="202">
        <v>320</v>
      </c>
      <c r="L328" s="202">
        <v>320</v>
      </c>
      <c r="M328" s="202">
        <v>320</v>
      </c>
      <c r="N328" s="203"/>
      <c r="O328" s="203"/>
      <c r="P328"/>
      <c r="Q328"/>
      <c r="R328"/>
      <c r="S328"/>
      <c r="T328" s="204">
        <v>42746.609131944446</v>
      </c>
      <c r="U328"/>
      <c r="V328">
        <v>0.09</v>
      </c>
      <c r="W328">
        <v>2</v>
      </c>
      <c r="X328" s="200" t="str">
        <f t="shared" si="5"/>
        <v>Brevard Circ Crim Drug Trfc Cases CGE CQ4-16</v>
      </c>
    </row>
    <row r="329" spans="1:24" ht="15" customHeight="1" x14ac:dyDescent="0.25">
      <c r="A329" t="s">
        <v>52</v>
      </c>
      <c r="B329" t="s">
        <v>280</v>
      </c>
      <c r="C329" t="s">
        <v>277</v>
      </c>
      <c r="D329" s="202">
        <v>321908.87</v>
      </c>
      <c r="E329" s="202"/>
      <c r="F329" s="202"/>
      <c r="G329" s="202"/>
      <c r="H329" s="202"/>
      <c r="I329" s="202">
        <v>328</v>
      </c>
      <c r="J329" s="202"/>
      <c r="K329" s="202"/>
      <c r="L329" s="202"/>
      <c r="M329" s="202"/>
      <c r="N329" s="203"/>
      <c r="O329" s="203"/>
      <c r="P329"/>
      <c r="Q329"/>
      <c r="R329"/>
      <c r="S329"/>
      <c r="T329" s="204">
        <v>42746.609131944446</v>
      </c>
      <c r="U329"/>
      <c r="V329">
        <v>0.09</v>
      </c>
      <c r="W329">
        <v>2</v>
      </c>
      <c r="X329" s="200" t="str">
        <f t="shared" si="5"/>
        <v>Brevard Circ Crim Drug Trfc Cases CGE CQ4-17</v>
      </c>
    </row>
    <row r="330" spans="1:24" ht="15" customHeight="1" x14ac:dyDescent="0.25">
      <c r="A330" t="s">
        <v>52</v>
      </c>
      <c r="B330" t="s">
        <v>42</v>
      </c>
      <c r="C330" t="s">
        <v>270</v>
      </c>
      <c r="D330" s="202">
        <v>856517.27</v>
      </c>
      <c r="E330" s="202">
        <v>856517.27</v>
      </c>
      <c r="F330" s="202">
        <v>856503.27</v>
      </c>
      <c r="G330" s="202">
        <v>856503.27</v>
      </c>
      <c r="H330" s="202">
        <v>856503.27</v>
      </c>
      <c r="I330" s="202">
        <v>790725.48</v>
      </c>
      <c r="J330" s="202">
        <v>838792.47</v>
      </c>
      <c r="K330" s="202">
        <v>839265.79</v>
      </c>
      <c r="L330" s="202">
        <v>837928.1</v>
      </c>
      <c r="M330" s="202">
        <v>836441.57</v>
      </c>
      <c r="N330" s="203"/>
      <c r="O330" s="203"/>
      <c r="P330"/>
      <c r="Q330"/>
      <c r="R330"/>
      <c r="S330"/>
      <c r="T330" s="204">
        <v>42746.609131944446</v>
      </c>
      <c r="U330"/>
      <c r="V330">
        <v>0.9</v>
      </c>
      <c r="W330">
        <v>6</v>
      </c>
      <c r="X330" s="200" t="str">
        <f t="shared" si="5"/>
        <v>Brevard Circuit Civil CGE CQ1-16</v>
      </c>
    </row>
    <row r="331" spans="1:24" ht="15" customHeight="1" x14ac:dyDescent="0.25">
      <c r="A331" t="s">
        <v>52</v>
      </c>
      <c r="B331" t="s">
        <v>42</v>
      </c>
      <c r="C331" t="s">
        <v>274</v>
      </c>
      <c r="D331" s="202">
        <v>834675.06</v>
      </c>
      <c r="E331" s="202">
        <v>834224.06</v>
      </c>
      <c r="F331" s="202">
        <v>833318.06</v>
      </c>
      <c r="G331" s="202">
        <v>832516.06</v>
      </c>
      <c r="H331" s="202"/>
      <c r="I331" s="202">
        <v>763884.34</v>
      </c>
      <c r="J331" s="202">
        <v>824144.15</v>
      </c>
      <c r="K331" s="202">
        <v>823374.76</v>
      </c>
      <c r="L331" s="202">
        <v>820913.99</v>
      </c>
      <c r="M331" s="202"/>
      <c r="N331" s="203"/>
      <c r="O331" s="203"/>
      <c r="P331"/>
      <c r="Q331"/>
      <c r="R331"/>
      <c r="S331"/>
      <c r="T331" s="204">
        <v>42746.609131944446</v>
      </c>
      <c r="U331"/>
      <c r="V331">
        <v>0.9</v>
      </c>
      <c r="W331">
        <v>6</v>
      </c>
      <c r="X331" s="200" t="str">
        <f t="shared" si="5"/>
        <v>Brevard Circuit Civil CGE CQ1-17</v>
      </c>
    </row>
    <row r="332" spans="1:24" ht="15" customHeight="1" x14ac:dyDescent="0.25">
      <c r="A332" t="s">
        <v>52</v>
      </c>
      <c r="B332" t="s">
        <v>42</v>
      </c>
      <c r="C332" t="s">
        <v>271</v>
      </c>
      <c r="D332" s="202">
        <v>886179.28</v>
      </c>
      <c r="E332" s="202">
        <v>884858.28</v>
      </c>
      <c r="F332" s="202">
        <v>882749.28</v>
      </c>
      <c r="G332" s="202">
        <v>882749.28</v>
      </c>
      <c r="H332" s="202">
        <v>881947.28</v>
      </c>
      <c r="I332" s="202">
        <v>824060.58</v>
      </c>
      <c r="J332" s="202">
        <v>873134</v>
      </c>
      <c r="K332" s="202">
        <v>870183.99</v>
      </c>
      <c r="L332" s="202">
        <v>869396.91</v>
      </c>
      <c r="M332" s="202">
        <v>866784.93</v>
      </c>
      <c r="N332" s="203"/>
      <c r="O332" s="203"/>
      <c r="P332"/>
      <c r="Q332"/>
      <c r="R332"/>
      <c r="S332"/>
      <c r="T332" s="204">
        <v>42746.609131944446</v>
      </c>
      <c r="U332"/>
      <c r="V332">
        <v>0.9</v>
      </c>
      <c r="W332">
        <v>6</v>
      </c>
      <c r="X332" s="200" t="str">
        <f t="shared" si="5"/>
        <v>Brevard Circuit Civil CGE CQ2-16</v>
      </c>
    </row>
    <row r="333" spans="1:24" ht="15" customHeight="1" x14ac:dyDescent="0.25">
      <c r="A333" t="s">
        <v>52</v>
      </c>
      <c r="B333" t="s">
        <v>42</v>
      </c>
      <c r="C333" t="s">
        <v>275</v>
      </c>
      <c r="D333" s="202">
        <v>918122.82</v>
      </c>
      <c r="E333" s="202">
        <v>917216.82</v>
      </c>
      <c r="F333" s="202">
        <v>916310.82</v>
      </c>
      <c r="G333" s="202"/>
      <c r="H333" s="202"/>
      <c r="I333" s="202">
        <v>887414.34</v>
      </c>
      <c r="J333" s="202">
        <v>910777.87</v>
      </c>
      <c r="K333" s="202">
        <v>910501.86</v>
      </c>
      <c r="L333" s="202"/>
      <c r="M333" s="202"/>
      <c r="N333" s="203"/>
      <c r="O333" s="203"/>
      <c r="P333"/>
      <c r="Q333"/>
      <c r="R333"/>
      <c r="S333"/>
      <c r="T333" s="204">
        <v>42746.609131944446</v>
      </c>
      <c r="U333"/>
      <c r="V333">
        <v>0.9</v>
      </c>
      <c r="W333">
        <v>6</v>
      </c>
      <c r="X333" s="200" t="str">
        <f t="shared" si="5"/>
        <v>Brevard Circuit Civil CGE CQ2-17</v>
      </c>
    </row>
    <row r="334" spans="1:24" ht="15" customHeight="1" x14ac:dyDescent="0.25">
      <c r="A334" t="s">
        <v>52</v>
      </c>
      <c r="B334" t="s">
        <v>42</v>
      </c>
      <c r="C334" t="s">
        <v>272</v>
      </c>
      <c r="D334" s="202">
        <v>873388.72</v>
      </c>
      <c r="E334" s="202">
        <v>872941.72</v>
      </c>
      <c r="F334" s="202">
        <v>869525.72</v>
      </c>
      <c r="G334" s="202">
        <v>867312.72</v>
      </c>
      <c r="H334" s="202">
        <v>865604.72</v>
      </c>
      <c r="I334" s="202">
        <v>804230.19</v>
      </c>
      <c r="J334" s="202">
        <v>851527.95</v>
      </c>
      <c r="K334" s="202">
        <v>851126.02</v>
      </c>
      <c r="L334" s="202">
        <v>843603.84</v>
      </c>
      <c r="M334" s="202">
        <v>840653.85</v>
      </c>
      <c r="N334" s="203"/>
      <c r="O334" s="203"/>
      <c r="P334"/>
      <c r="Q334"/>
      <c r="R334"/>
      <c r="S334"/>
      <c r="T334" s="204">
        <v>42746.609131944446</v>
      </c>
      <c r="U334"/>
      <c r="V334">
        <v>0.9</v>
      </c>
      <c r="W334">
        <v>6</v>
      </c>
      <c r="X334" s="200" t="str">
        <f t="shared" si="5"/>
        <v>Brevard Circuit Civil CGE CQ3-16</v>
      </c>
    </row>
    <row r="335" spans="1:24" ht="15" customHeight="1" x14ac:dyDescent="0.25">
      <c r="A335" t="s">
        <v>52</v>
      </c>
      <c r="B335" t="s">
        <v>42</v>
      </c>
      <c r="C335" t="s">
        <v>276</v>
      </c>
      <c r="D335" s="202">
        <v>805449.73</v>
      </c>
      <c r="E335" s="202">
        <v>805349.73</v>
      </c>
      <c r="F335" s="202"/>
      <c r="G335" s="202"/>
      <c r="H335" s="202"/>
      <c r="I335" s="202">
        <v>759269.57</v>
      </c>
      <c r="J335" s="202">
        <v>797870.81</v>
      </c>
      <c r="K335" s="202"/>
      <c r="L335" s="202"/>
      <c r="M335" s="202"/>
      <c r="N335" s="203"/>
      <c r="O335" s="203"/>
      <c r="P335"/>
      <c r="Q335"/>
      <c r="R335"/>
      <c r="S335"/>
      <c r="T335" s="204">
        <v>42746.609131944446</v>
      </c>
      <c r="U335"/>
      <c r="V335">
        <v>0.9</v>
      </c>
      <c r="W335">
        <v>6</v>
      </c>
      <c r="X335" s="200" t="str">
        <f t="shared" si="5"/>
        <v>Brevard Circuit Civil CGE CQ3-17</v>
      </c>
    </row>
    <row r="336" spans="1:24" ht="15" customHeight="1" x14ac:dyDescent="0.25">
      <c r="A336" t="s">
        <v>52</v>
      </c>
      <c r="B336" t="s">
        <v>42</v>
      </c>
      <c r="C336" t="s">
        <v>273</v>
      </c>
      <c r="D336" s="202">
        <v>1235738.98</v>
      </c>
      <c r="E336" s="202">
        <v>1235267.98</v>
      </c>
      <c r="F336" s="202">
        <v>1233455.98</v>
      </c>
      <c r="G336" s="202">
        <v>1229430.98</v>
      </c>
      <c r="H336" s="202">
        <v>1229430.98</v>
      </c>
      <c r="I336" s="202">
        <v>1180053.94</v>
      </c>
      <c r="J336" s="202">
        <v>1222686.53</v>
      </c>
      <c r="K336" s="202">
        <v>1218705.8799999999</v>
      </c>
      <c r="L336" s="202">
        <v>1214340.49</v>
      </c>
      <c r="M336" s="202">
        <v>1212140.54</v>
      </c>
      <c r="N336" s="203"/>
      <c r="O336" s="203"/>
      <c r="P336"/>
      <c r="Q336"/>
      <c r="R336"/>
      <c r="S336"/>
      <c r="T336" s="204">
        <v>42746.609131944446</v>
      </c>
      <c r="U336"/>
      <c r="V336">
        <v>0.9</v>
      </c>
      <c r="W336">
        <v>6</v>
      </c>
      <c r="X336" s="200" t="str">
        <f t="shared" si="5"/>
        <v>Brevard Circuit Civil CGE CQ4-16</v>
      </c>
    </row>
    <row r="337" spans="1:24" ht="15" customHeight="1" x14ac:dyDescent="0.25">
      <c r="A337" t="s">
        <v>52</v>
      </c>
      <c r="B337" t="s">
        <v>42</v>
      </c>
      <c r="C337" t="s">
        <v>277</v>
      </c>
      <c r="D337" s="202">
        <v>708383.15</v>
      </c>
      <c r="E337" s="202"/>
      <c r="F337" s="202"/>
      <c r="G337" s="202"/>
      <c r="H337" s="202"/>
      <c r="I337" s="202">
        <v>652916.49</v>
      </c>
      <c r="J337" s="202"/>
      <c r="K337" s="202"/>
      <c r="L337" s="202"/>
      <c r="M337" s="202"/>
      <c r="N337" s="203"/>
      <c r="O337" s="203"/>
      <c r="P337"/>
      <c r="Q337"/>
      <c r="R337"/>
      <c r="S337"/>
      <c r="T337" s="204">
        <v>42746.609131944446</v>
      </c>
      <c r="U337"/>
      <c r="V337">
        <v>0.9</v>
      </c>
      <c r="W337">
        <v>6</v>
      </c>
      <c r="X337" s="200" t="str">
        <f t="shared" si="5"/>
        <v>Brevard Circuit Civil CGE CQ4-17</v>
      </c>
    </row>
    <row r="338" spans="1:24" ht="15" customHeight="1" x14ac:dyDescent="0.25">
      <c r="A338" t="s">
        <v>52</v>
      </c>
      <c r="B338" t="s">
        <v>38</v>
      </c>
      <c r="C338" t="s">
        <v>270</v>
      </c>
      <c r="D338" s="202">
        <v>579827.94999999995</v>
      </c>
      <c r="E338" s="202">
        <v>560478.94999999995</v>
      </c>
      <c r="F338" s="202">
        <v>551669.44999999995</v>
      </c>
      <c r="G338" s="202">
        <v>547517.44999999995</v>
      </c>
      <c r="H338" s="202">
        <v>544982.94999999995</v>
      </c>
      <c r="I338" s="202">
        <v>41345.19</v>
      </c>
      <c r="J338" s="202">
        <v>62561.24</v>
      </c>
      <c r="K338" s="202">
        <v>74427.09</v>
      </c>
      <c r="L338" s="202">
        <v>90308.160000000003</v>
      </c>
      <c r="M338" s="202">
        <v>104158.79</v>
      </c>
      <c r="N338" s="203"/>
      <c r="O338" s="203"/>
      <c r="P338"/>
      <c r="Q338"/>
      <c r="R338"/>
      <c r="S338"/>
      <c r="T338" s="204">
        <v>42746.609131944446</v>
      </c>
      <c r="U338"/>
      <c r="V338">
        <v>0.09</v>
      </c>
      <c r="W338">
        <v>1</v>
      </c>
      <c r="X338" s="200" t="str">
        <f t="shared" si="5"/>
        <v>Brevard Circuit Criminal CGE CQ1-16</v>
      </c>
    </row>
    <row r="339" spans="1:24" ht="15" customHeight="1" x14ac:dyDescent="0.25">
      <c r="A339" t="s">
        <v>52</v>
      </c>
      <c r="B339" t="s">
        <v>38</v>
      </c>
      <c r="C339" t="s">
        <v>274</v>
      </c>
      <c r="D339" s="202">
        <v>772338.08</v>
      </c>
      <c r="E339" s="202">
        <v>751439.58</v>
      </c>
      <c r="F339" s="202">
        <v>749783.08</v>
      </c>
      <c r="G339" s="202">
        <v>748893.58</v>
      </c>
      <c r="H339" s="202"/>
      <c r="I339" s="202">
        <v>36680.57</v>
      </c>
      <c r="J339" s="202">
        <v>55980.75</v>
      </c>
      <c r="K339" s="202">
        <v>71177.7</v>
      </c>
      <c r="L339" s="202">
        <v>88245.27</v>
      </c>
      <c r="M339" s="202"/>
      <c r="N339" s="203"/>
      <c r="O339" s="203"/>
      <c r="P339"/>
      <c r="Q339"/>
      <c r="R339"/>
      <c r="S339"/>
      <c r="T339" s="204">
        <v>42746.609131944446</v>
      </c>
      <c r="U339"/>
      <c r="V339">
        <v>0.09</v>
      </c>
      <c r="W339">
        <v>1</v>
      </c>
      <c r="X339" s="200" t="str">
        <f t="shared" si="5"/>
        <v>Brevard Circuit Criminal CGE CQ1-17</v>
      </c>
    </row>
    <row r="340" spans="1:24" ht="15" customHeight="1" x14ac:dyDescent="0.25">
      <c r="A340" t="s">
        <v>52</v>
      </c>
      <c r="B340" t="s">
        <v>38</v>
      </c>
      <c r="C340" t="s">
        <v>271</v>
      </c>
      <c r="D340" s="202">
        <v>738206.75</v>
      </c>
      <c r="E340" s="202">
        <v>718324.75</v>
      </c>
      <c r="F340" s="202">
        <v>711164.75</v>
      </c>
      <c r="G340" s="202">
        <v>707314.25</v>
      </c>
      <c r="H340" s="202">
        <v>703632.75</v>
      </c>
      <c r="I340" s="202">
        <v>49748.85</v>
      </c>
      <c r="J340" s="202">
        <v>66623.61</v>
      </c>
      <c r="K340" s="202">
        <v>77617.34</v>
      </c>
      <c r="L340" s="202">
        <v>91158.18</v>
      </c>
      <c r="M340" s="202">
        <v>112127.61</v>
      </c>
      <c r="N340" s="203"/>
      <c r="O340" s="203"/>
      <c r="P340"/>
      <c r="Q340"/>
      <c r="R340"/>
      <c r="S340"/>
      <c r="T340" s="204">
        <v>42746.609131944446</v>
      </c>
      <c r="U340"/>
      <c r="V340">
        <v>0.09</v>
      </c>
      <c r="W340">
        <v>1</v>
      </c>
      <c r="X340" s="200" t="str">
        <f t="shared" si="5"/>
        <v>Brevard Circuit Criminal CGE CQ2-16</v>
      </c>
    </row>
    <row r="341" spans="1:24" ht="15" customHeight="1" x14ac:dyDescent="0.25">
      <c r="A341" t="s">
        <v>52</v>
      </c>
      <c r="B341" t="s">
        <v>38</v>
      </c>
      <c r="C341" t="s">
        <v>275</v>
      </c>
      <c r="D341" s="202">
        <v>757886.04</v>
      </c>
      <c r="E341" s="202">
        <v>753292.04</v>
      </c>
      <c r="F341" s="202">
        <v>752302.54</v>
      </c>
      <c r="G341" s="202"/>
      <c r="H341" s="202"/>
      <c r="I341" s="202">
        <v>37669.129999999997</v>
      </c>
      <c r="J341" s="202">
        <v>54437.51</v>
      </c>
      <c r="K341" s="202">
        <v>66437.61</v>
      </c>
      <c r="L341" s="202"/>
      <c r="M341" s="202"/>
      <c r="N341" s="203"/>
      <c r="O341" s="203"/>
      <c r="P341"/>
      <c r="Q341"/>
      <c r="R341"/>
      <c r="S341"/>
      <c r="T341" s="204">
        <v>42746.609131944446</v>
      </c>
      <c r="U341"/>
      <c r="V341">
        <v>0.09</v>
      </c>
      <c r="W341">
        <v>1</v>
      </c>
      <c r="X341" s="200" t="str">
        <f t="shared" si="5"/>
        <v>Brevard Circuit Criminal CGE CQ2-17</v>
      </c>
    </row>
    <row r="342" spans="1:24" ht="15" customHeight="1" x14ac:dyDescent="0.25">
      <c r="A342" t="s">
        <v>52</v>
      </c>
      <c r="B342" t="s">
        <v>38</v>
      </c>
      <c r="C342" t="s">
        <v>272</v>
      </c>
      <c r="D342" s="202">
        <v>633945.31999999995</v>
      </c>
      <c r="E342" s="202">
        <v>611800.31999999995</v>
      </c>
      <c r="F342" s="202">
        <v>602853.81999999995</v>
      </c>
      <c r="G342" s="202">
        <v>598346.81999999995</v>
      </c>
      <c r="H342" s="202">
        <v>597360.81999999995</v>
      </c>
      <c r="I342" s="202">
        <v>43536.800000000003</v>
      </c>
      <c r="J342" s="202">
        <v>54585.760000000002</v>
      </c>
      <c r="K342" s="202">
        <v>63795.17</v>
      </c>
      <c r="L342" s="202">
        <v>89802.15</v>
      </c>
      <c r="M342" s="202">
        <v>104258.97</v>
      </c>
      <c r="N342" s="203"/>
      <c r="O342" s="203"/>
      <c r="P342"/>
      <c r="Q342"/>
      <c r="R342"/>
      <c r="S342"/>
      <c r="T342" s="204">
        <v>42746.609131944446</v>
      </c>
      <c r="U342"/>
      <c r="V342">
        <v>0.09</v>
      </c>
      <c r="W342">
        <v>1</v>
      </c>
      <c r="X342" s="200" t="str">
        <f t="shared" si="5"/>
        <v>Brevard Circuit Criminal CGE CQ3-16</v>
      </c>
    </row>
    <row r="343" spans="1:24" ht="15" customHeight="1" x14ac:dyDescent="0.25">
      <c r="A343" t="s">
        <v>52</v>
      </c>
      <c r="B343" t="s">
        <v>38</v>
      </c>
      <c r="C343" t="s">
        <v>276</v>
      </c>
      <c r="D343" s="202">
        <v>1281107.55</v>
      </c>
      <c r="E343" s="202">
        <v>1276093.55</v>
      </c>
      <c r="F343" s="202"/>
      <c r="G343" s="202"/>
      <c r="H343" s="202"/>
      <c r="I343" s="202">
        <v>40489.47</v>
      </c>
      <c r="J343" s="202">
        <v>55557.77</v>
      </c>
      <c r="K343" s="202"/>
      <c r="L343" s="202"/>
      <c r="M343" s="202"/>
      <c r="N343" s="203"/>
      <c r="O343" s="203"/>
      <c r="P343"/>
      <c r="Q343"/>
      <c r="R343"/>
      <c r="S343"/>
      <c r="T343" s="204">
        <v>42746.609131944446</v>
      </c>
      <c r="U343"/>
      <c r="V343">
        <v>0.09</v>
      </c>
      <c r="W343">
        <v>1</v>
      </c>
      <c r="X343" s="200" t="str">
        <f t="shared" si="5"/>
        <v>Brevard Circuit Criminal CGE CQ3-17</v>
      </c>
    </row>
    <row r="344" spans="1:24" ht="15" customHeight="1" x14ac:dyDescent="0.25">
      <c r="A344" t="s">
        <v>52</v>
      </c>
      <c r="B344" t="s">
        <v>38</v>
      </c>
      <c r="C344" t="s">
        <v>273</v>
      </c>
      <c r="D344" s="202">
        <v>817861.03</v>
      </c>
      <c r="E344" s="202">
        <v>797374.03</v>
      </c>
      <c r="F344" s="202">
        <v>789616.03</v>
      </c>
      <c r="G344" s="202">
        <v>782081.53</v>
      </c>
      <c r="H344" s="202">
        <v>779508.53</v>
      </c>
      <c r="I344" s="202">
        <v>40869.19</v>
      </c>
      <c r="J344" s="202">
        <v>54957.78</v>
      </c>
      <c r="K344" s="202">
        <v>75361.61</v>
      </c>
      <c r="L344" s="202">
        <v>93354.34</v>
      </c>
      <c r="M344" s="202">
        <v>110478.31</v>
      </c>
      <c r="N344" s="203"/>
      <c r="O344" s="203"/>
      <c r="P344"/>
      <c r="Q344"/>
      <c r="R344"/>
      <c r="S344"/>
      <c r="T344" s="204">
        <v>42746.609131944446</v>
      </c>
      <c r="U344"/>
      <c r="V344">
        <v>0.09</v>
      </c>
      <c r="W344">
        <v>1</v>
      </c>
      <c r="X344" s="200" t="str">
        <f t="shared" si="5"/>
        <v>Brevard Circuit Criminal CGE CQ4-16</v>
      </c>
    </row>
    <row r="345" spans="1:24" ht="15" customHeight="1" x14ac:dyDescent="0.25">
      <c r="A345" t="s">
        <v>52</v>
      </c>
      <c r="B345" t="s">
        <v>38</v>
      </c>
      <c r="C345" t="s">
        <v>277</v>
      </c>
      <c r="D345" s="202">
        <v>1008113.74</v>
      </c>
      <c r="E345" s="202"/>
      <c r="F345" s="202"/>
      <c r="G345" s="202"/>
      <c r="H345" s="202"/>
      <c r="I345" s="202">
        <v>41407.199999999997</v>
      </c>
      <c r="J345" s="202"/>
      <c r="K345" s="202"/>
      <c r="L345" s="202"/>
      <c r="M345" s="202"/>
      <c r="N345" s="203"/>
      <c r="O345" s="203"/>
      <c r="P345"/>
      <c r="Q345"/>
      <c r="R345"/>
      <c r="S345"/>
      <c r="T345" s="204">
        <v>42746.609131944446</v>
      </c>
      <c r="U345"/>
      <c r="V345">
        <v>0.09</v>
      </c>
      <c r="W345">
        <v>1</v>
      </c>
      <c r="X345" s="200" t="str">
        <f t="shared" si="5"/>
        <v>Brevard Circuit Criminal CGE CQ4-17</v>
      </c>
    </row>
    <row r="346" spans="1:24" ht="15" customHeight="1" x14ac:dyDescent="0.25">
      <c r="A346" t="s">
        <v>52</v>
      </c>
      <c r="B346" t="s">
        <v>44</v>
      </c>
      <c r="C346" t="s">
        <v>270</v>
      </c>
      <c r="D346" s="202">
        <v>1624356.45</v>
      </c>
      <c r="E346" s="202">
        <v>1528661.3</v>
      </c>
      <c r="F346" s="202">
        <v>1519829.3</v>
      </c>
      <c r="G346" s="202">
        <v>1519034.03</v>
      </c>
      <c r="H346" s="202">
        <v>1518582.03</v>
      </c>
      <c r="I346" s="202">
        <v>809749.26</v>
      </c>
      <c r="J346" s="202">
        <v>1230519.72</v>
      </c>
      <c r="K346" s="202">
        <v>1314145.3799999999</v>
      </c>
      <c r="L346" s="202">
        <v>1345937.69</v>
      </c>
      <c r="M346" s="202">
        <v>1360245.99</v>
      </c>
      <c r="N346" s="203"/>
      <c r="O346" s="203"/>
      <c r="P346"/>
      <c r="Q346"/>
      <c r="R346"/>
      <c r="S346"/>
      <c r="T346" s="204">
        <v>42746.609131944446</v>
      </c>
      <c r="U346"/>
      <c r="V346">
        <v>0.9</v>
      </c>
      <c r="W346">
        <v>8</v>
      </c>
      <c r="X346" s="200" t="str">
        <f t="shared" si="5"/>
        <v>Brevard Civil Traffic CGE CQ1-16</v>
      </c>
    </row>
    <row r="347" spans="1:24" ht="15" customHeight="1" x14ac:dyDescent="0.25">
      <c r="A347" t="s">
        <v>52</v>
      </c>
      <c r="B347" t="s">
        <v>44</v>
      </c>
      <c r="C347" t="s">
        <v>274</v>
      </c>
      <c r="D347" s="202">
        <v>1367103.7</v>
      </c>
      <c r="E347" s="202">
        <v>1306025.75</v>
      </c>
      <c r="F347" s="202">
        <v>1302154</v>
      </c>
      <c r="G347" s="202">
        <v>1301506</v>
      </c>
      <c r="H347" s="202"/>
      <c r="I347" s="202">
        <v>753746.82</v>
      </c>
      <c r="J347" s="202">
        <v>1096736.53</v>
      </c>
      <c r="K347" s="202">
        <v>1161086.08</v>
      </c>
      <c r="L347" s="202">
        <v>1182441.47</v>
      </c>
      <c r="M347" s="202"/>
      <c r="N347" s="203"/>
      <c r="O347" s="203"/>
      <c r="P347"/>
      <c r="Q347"/>
      <c r="R347"/>
      <c r="S347"/>
      <c r="T347" s="204">
        <v>42746.609131944446</v>
      </c>
      <c r="U347"/>
      <c r="V347">
        <v>0.9</v>
      </c>
      <c r="W347">
        <v>8</v>
      </c>
      <c r="X347" s="200" t="str">
        <f t="shared" si="5"/>
        <v>Brevard Civil Traffic CGE CQ1-17</v>
      </c>
    </row>
    <row r="348" spans="1:24" ht="15" customHeight="1" x14ac:dyDescent="0.25">
      <c r="A348" t="s">
        <v>52</v>
      </c>
      <c r="B348" t="s">
        <v>44</v>
      </c>
      <c r="C348" t="s">
        <v>271</v>
      </c>
      <c r="D348" s="202">
        <v>1583874.7</v>
      </c>
      <c r="E348" s="202">
        <v>1503688.54</v>
      </c>
      <c r="F348" s="202">
        <v>1500816.54</v>
      </c>
      <c r="G348" s="202">
        <v>1499468.82</v>
      </c>
      <c r="H348" s="202">
        <v>1498997.98</v>
      </c>
      <c r="I348" s="202">
        <v>840928.05</v>
      </c>
      <c r="J348" s="202">
        <v>1212667.9099999999</v>
      </c>
      <c r="K348" s="202">
        <v>1295296.43</v>
      </c>
      <c r="L348" s="202">
        <v>1323210.8899999999</v>
      </c>
      <c r="M348" s="202">
        <v>1347720.84</v>
      </c>
      <c r="N348" s="203"/>
      <c r="O348" s="203"/>
      <c r="P348"/>
      <c r="Q348"/>
      <c r="R348"/>
      <c r="S348"/>
      <c r="T348" s="204">
        <v>42746.609131944446</v>
      </c>
      <c r="U348"/>
      <c r="V348">
        <v>0.9</v>
      </c>
      <c r="W348">
        <v>8</v>
      </c>
      <c r="X348" s="200" t="str">
        <f t="shared" si="5"/>
        <v>Brevard Civil Traffic CGE CQ2-16</v>
      </c>
    </row>
    <row r="349" spans="1:24" ht="15" customHeight="1" x14ac:dyDescent="0.25">
      <c r="A349" t="s">
        <v>52</v>
      </c>
      <c r="B349" t="s">
        <v>44</v>
      </c>
      <c r="C349" t="s">
        <v>275</v>
      </c>
      <c r="D349" s="202">
        <v>1557605.4</v>
      </c>
      <c r="E349" s="202">
        <v>1492934.05</v>
      </c>
      <c r="F349" s="202">
        <v>1486664.38</v>
      </c>
      <c r="G349" s="202"/>
      <c r="H349" s="202"/>
      <c r="I349" s="202">
        <v>843113.9</v>
      </c>
      <c r="J349" s="202">
        <v>1221989.6499999999</v>
      </c>
      <c r="K349" s="202">
        <v>1305782.8600000001</v>
      </c>
      <c r="L349" s="202"/>
      <c r="M349" s="202"/>
      <c r="N349" s="203"/>
      <c r="O349" s="203"/>
      <c r="P349"/>
      <c r="Q349"/>
      <c r="R349"/>
      <c r="S349"/>
      <c r="T349" s="204">
        <v>42746.609131944446</v>
      </c>
      <c r="U349"/>
      <c r="V349">
        <v>0.9</v>
      </c>
      <c r="W349">
        <v>8</v>
      </c>
      <c r="X349" s="200" t="str">
        <f t="shared" si="5"/>
        <v>Brevard Civil Traffic CGE CQ2-17</v>
      </c>
    </row>
    <row r="350" spans="1:24" ht="15" customHeight="1" x14ac:dyDescent="0.25">
      <c r="A350" t="s">
        <v>52</v>
      </c>
      <c r="B350" t="s">
        <v>44</v>
      </c>
      <c r="C350" t="s">
        <v>272</v>
      </c>
      <c r="D350" s="202">
        <v>1554541.1</v>
      </c>
      <c r="E350" s="202">
        <v>1483449.63</v>
      </c>
      <c r="F350" s="202">
        <v>1476708.13</v>
      </c>
      <c r="G350" s="202">
        <v>1474795.04</v>
      </c>
      <c r="H350" s="202">
        <v>1474319.54</v>
      </c>
      <c r="I350" s="202">
        <v>799282.8</v>
      </c>
      <c r="J350" s="202">
        <v>1167318.78</v>
      </c>
      <c r="K350" s="202">
        <v>1260471.48</v>
      </c>
      <c r="L350" s="202">
        <v>1310192.57</v>
      </c>
      <c r="M350" s="202">
        <v>1325096.8899999999</v>
      </c>
      <c r="N350" s="203"/>
      <c r="O350" s="203"/>
      <c r="P350"/>
      <c r="Q350"/>
      <c r="R350"/>
      <c r="S350"/>
      <c r="T350" s="204">
        <v>42746.609131944446</v>
      </c>
      <c r="U350"/>
      <c r="V350">
        <v>0.9</v>
      </c>
      <c r="W350">
        <v>8</v>
      </c>
      <c r="X350" s="200" t="str">
        <f t="shared" si="5"/>
        <v>Brevard Civil Traffic CGE CQ3-16</v>
      </c>
    </row>
    <row r="351" spans="1:24" ht="15" customHeight="1" x14ac:dyDescent="0.25">
      <c r="A351" t="s">
        <v>52</v>
      </c>
      <c r="B351" t="s">
        <v>44</v>
      </c>
      <c r="C351" t="s">
        <v>276</v>
      </c>
      <c r="D351" s="202">
        <v>1442106.93</v>
      </c>
      <c r="E351" s="202">
        <v>1379772.58</v>
      </c>
      <c r="F351" s="202"/>
      <c r="G351" s="202"/>
      <c r="H351" s="202"/>
      <c r="I351" s="202">
        <v>773028.58</v>
      </c>
      <c r="J351" s="202">
        <v>1113398.1299999999</v>
      </c>
      <c r="K351" s="202"/>
      <c r="L351" s="202"/>
      <c r="M351" s="202"/>
      <c r="N351" s="203"/>
      <c r="O351" s="203"/>
      <c r="P351"/>
      <c r="Q351"/>
      <c r="R351"/>
      <c r="S351"/>
      <c r="T351" s="204">
        <v>42746.609131944446</v>
      </c>
      <c r="U351"/>
      <c r="V351">
        <v>0.9</v>
      </c>
      <c r="W351">
        <v>8</v>
      </c>
      <c r="X351" s="200" t="str">
        <f t="shared" si="5"/>
        <v>Brevard Civil Traffic CGE CQ3-17</v>
      </c>
    </row>
    <row r="352" spans="1:24" ht="15" customHeight="1" x14ac:dyDescent="0.25">
      <c r="A352" t="s">
        <v>52</v>
      </c>
      <c r="B352" t="s">
        <v>44</v>
      </c>
      <c r="C352" t="s">
        <v>273</v>
      </c>
      <c r="D352" s="202">
        <v>1387136.4</v>
      </c>
      <c r="E352" s="202">
        <v>1327502.68</v>
      </c>
      <c r="F352" s="202">
        <v>1323582</v>
      </c>
      <c r="G352" s="202">
        <v>1322961.68</v>
      </c>
      <c r="H352" s="202">
        <v>1322176.68</v>
      </c>
      <c r="I352" s="202">
        <v>726811.93</v>
      </c>
      <c r="J352" s="202">
        <v>1046404.86</v>
      </c>
      <c r="K352" s="202">
        <v>1160248.8600000001</v>
      </c>
      <c r="L352" s="202">
        <v>1191985.9099999999</v>
      </c>
      <c r="M352" s="202">
        <v>1210086.3999999999</v>
      </c>
      <c r="N352" s="203"/>
      <c r="O352" s="203"/>
      <c r="P352"/>
      <c r="Q352"/>
      <c r="R352"/>
      <c r="S352"/>
      <c r="T352" s="204">
        <v>42746.609131944446</v>
      </c>
      <c r="U352"/>
      <c r="V352">
        <v>0.9</v>
      </c>
      <c r="W352">
        <v>8</v>
      </c>
      <c r="X352" s="200" t="str">
        <f t="shared" si="5"/>
        <v>Brevard Civil Traffic CGE CQ4-16</v>
      </c>
    </row>
    <row r="353" spans="1:24" ht="15" customHeight="1" x14ac:dyDescent="0.25">
      <c r="A353" t="s">
        <v>52</v>
      </c>
      <c r="B353" t="s">
        <v>44</v>
      </c>
      <c r="C353" t="s">
        <v>277</v>
      </c>
      <c r="D353" s="202">
        <v>1331806.75</v>
      </c>
      <c r="E353" s="202"/>
      <c r="F353" s="202"/>
      <c r="G353" s="202"/>
      <c r="H353" s="202"/>
      <c r="I353" s="202">
        <v>713614.93</v>
      </c>
      <c r="J353" s="202"/>
      <c r="K353" s="202"/>
      <c r="L353" s="202"/>
      <c r="M353" s="202"/>
      <c r="N353" s="203"/>
      <c r="O353" s="203"/>
      <c r="P353"/>
      <c r="Q353"/>
      <c r="R353"/>
      <c r="S353"/>
      <c r="T353" s="204">
        <v>42746.609131944446</v>
      </c>
      <c r="U353"/>
      <c r="V353">
        <v>0.9</v>
      </c>
      <c r="W353">
        <v>8</v>
      </c>
      <c r="X353" s="200" t="str">
        <f t="shared" si="5"/>
        <v>Brevard Civil Traffic CGE CQ4-17</v>
      </c>
    </row>
    <row r="354" spans="1:24" ht="15" customHeight="1" x14ac:dyDescent="0.25">
      <c r="A354" t="s">
        <v>52</v>
      </c>
      <c r="B354" t="s">
        <v>43</v>
      </c>
      <c r="C354" t="s">
        <v>270</v>
      </c>
      <c r="D354" s="202">
        <v>432588.49</v>
      </c>
      <c r="E354" s="202">
        <v>432493.49</v>
      </c>
      <c r="F354" s="202">
        <v>432408.49</v>
      </c>
      <c r="G354" s="202">
        <v>432408.49</v>
      </c>
      <c r="H354" s="202">
        <v>432408.49</v>
      </c>
      <c r="I354" s="202">
        <v>423305.53</v>
      </c>
      <c r="J354" s="202">
        <v>431937.42</v>
      </c>
      <c r="K354" s="202">
        <v>431937.42</v>
      </c>
      <c r="L354" s="202">
        <v>431942.42</v>
      </c>
      <c r="M354" s="202">
        <v>431942.42</v>
      </c>
      <c r="N354" s="203"/>
      <c r="O354" s="203"/>
      <c r="P354"/>
      <c r="Q354"/>
      <c r="R354"/>
      <c r="S354"/>
      <c r="T354" s="204">
        <v>42746.609131944446</v>
      </c>
      <c r="U354"/>
      <c r="V354">
        <v>0.9</v>
      </c>
      <c r="W354">
        <v>7</v>
      </c>
      <c r="X354" s="200" t="str">
        <f t="shared" si="5"/>
        <v>Brevard County Civil CGE CQ1-16</v>
      </c>
    </row>
    <row r="355" spans="1:24" ht="15" customHeight="1" x14ac:dyDescent="0.25">
      <c r="A355" t="s">
        <v>52</v>
      </c>
      <c r="B355" t="s">
        <v>43</v>
      </c>
      <c r="C355" t="s">
        <v>274</v>
      </c>
      <c r="D355" s="202">
        <v>486738.08</v>
      </c>
      <c r="E355" s="202">
        <v>486738.08</v>
      </c>
      <c r="F355" s="202">
        <v>486543.08</v>
      </c>
      <c r="G355" s="202">
        <v>486543.08</v>
      </c>
      <c r="H355" s="202"/>
      <c r="I355" s="202">
        <v>474778.08</v>
      </c>
      <c r="J355" s="202">
        <v>483042.08</v>
      </c>
      <c r="K355" s="202">
        <v>483042.08</v>
      </c>
      <c r="L355" s="202">
        <v>483042.08</v>
      </c>
      <c r="M355" s="202"/>
      <c r="N355" s="203"/>
      <c r="O355" s="203"/>
      <c r="P355"/>
      <c r="Q355"/>
      <c r="R355"/>
      <c r="S355"/>
      <c r="T355" s="204">
        <v>42746.609131944446</v>
      </c>
      <c r="U355"/>
      <c r="V355">
        <v>0.9</v>
      </c>
      <c r="W355">
        <v>7</v>
      </c>
      <c r="X355" s="200" t="str">
        <f t="shared" si="5"/>
        <v>Brevard County Civil CGE CQ1-17</v>
      </c>
    </row>
    <row r="356" spans="1:24" ht="15" customHeight="1" x14ac:dyDescent="0.25">
      <c r="A356" t="s">
        <v>52</v>
      </c>
      <c r="B356" t="s">
        <v>43</v>
      </c>
      <c r="C356" t="s">
        <v>271</v>
      </c>
      <c r="D356" s="202">
        <v>505201.86</v>
      </c>
      <c r="E356" s="202">
        <v>505193.86</v>
      </c>
      <c r="F356" s="202">
        <v>505193.86</v>
      </c>
      <c r="G356" s="202">
        <v>505193.86</v>
      </c>
      <c r="H356" s="202">
        <v>505193.86</v>
      </c>
      <c r="I356" s="202">
        <v>492109.86</v>
      </c>
      <c r="J356" s="202">
        <v>503948.86</v>
      </c>
      <c r="K356" s="202">
        <v>503898.86</v>
      </c>
      <c r="L356" s="202">
        <v>504240.86</v>
      </c>
      <c r="M356" s="202">
        <v>504240.86</v>
      </c>
      <c r="N356" s="203"/>
      <c r="O356" s="203"/>
      <c r="P356"/>
      <c r="Q356"/>
      <c r="R356"/>
      <c r="S356"/>
      <c r="T356" s="204">
        <v>42746.609131944446</v>
      </c>
      <c r="U356"/>
      <c r="V356">
        <v>0.9</v>
      </c>
      <c r="W356">
        <v>7</v>
      </c>
      <c r="X356" s="200" t="str">
        <f t="shared" si="5"/>
        <v>Brevard County Civil CGE CQ2-16</v>
      </c>
    </row>
    <row r="357" spans="1:24" ht="15" customHeight="1" x14ac:dyDescent="0.25">
      <c r="A357" t="s">
        <v>52</v>
      </c>
      <c r="B357" t="s">
        <v>43</v>
      </c>
      <c r="C357" t="s">
        <v>275</v>
      </c>
      <c r="D357" s="202">
        <v>490168.86</v>
      </c>
      <c r="E357" s="202">
        <v>490168.86</v>
      </c>
      <c r="F357" s="202">
        <v>490168.86</v>
      </c>
      <c r="G357" s="202"/>
      <c r="H357" s="202"/>
      <c r="I357" s="202">
        <v>477367.87</v>
      </c>
      <c r="J357" s="202">
        <v>487108.87</v>
      </c>
      <c r="K357" s="202">
        <v>487214.87</v>
      </c>
      <c r="L357" s="202"/>
      <c r="M357" s="202"/>
      <c r="N357" s="203"/>
      <c r="O357" s="203"/>
      <c r="P357"/>
      <c r="Q357"/>
      <c r="R357"/>
      <c r="S357"/>
      <c r="T357" s="204">
        <v>42746.609131944446</v>
      </c>
      <c r="U357"/>
      <c r="V357">
        <v>0.9</v>
      </c>
      <c r="W357">
        <v>7</v>
      </c>
      <c r="X357" s="200" t="str">
        <f t="shared" si="5"/>
        <v>Brevard County Civil CGE CQ2-17</v>
      </c>
    </row>
    <row r="358" spans="1:24" ht="15" customHeight="1" x14ac:dyDescent="0.25">
      <c r="A358" t="s">
        <v>52</v>
      </c>
      <c r="B358" t="s">
        <v>43</v>
      </c>
      <c r="C358" t="s">
        <v>272</v>
      </c>
      <c r="D358" s="202">
        <v>531302.88</v>
      </c>
      <c r="E358" s="202">
        <v>531302.88</v>
      </c>
      <c r="F358" s="202">
        <v>531302.88</v>
      </c>
      <c r="G358" s="202">
        <v>531302.88</v>
      </c>
      <c r="H358" s="202">
        <v>531302.88</v>
      </c>
      <c r="I358" s="202">
        <v>504157.79</v>
      </c>
      <c r="J358" s="202">
        <v>527913.02</v>
      </c>
      <c r="K358" s="202">
        <v>527969.05000000005</v>
      </c>
      <c r="L358" s="202">
        <v>528139.73</v>
      </c>
      <c r="M358" s="202">
        <v>528139.73</v>
      </c>
      <c r="N358" s="203"/>
      <c r="O358" s="203"/>
      <c r="P358"/>
      <c r="Q358"/>
      <c r="R358"/>
      <c r="S358"/>
      <c r="T358" s="204">
        <v>42746.609131944446</v>
      </c>
      <c r="U358"/>
      <c r="V358">
        <v>0.9</v>
      </c>
      <c r="W358">
        <v>7</v>
      </c>
      <c r="X358" s="200" t="str">
        <f t="shared" si="5"/>
        <v>Brevard County Civil CGE CQ3-16</v>
      </c>
    </row>
    <row r="359" spans="1:24" ht="15" customHeight="1" x14ac:dyDescent="0.25">
      <c r="A359" t="s">
        <v>52</v>
      </c>
      <c r="B359" t="s">
        <v>43</v>
      </c>
      <c r="C359" t="s">
        <v>276</v>
      </c>
      <c r="D359" s="202">
        <v>484686.28</v>
      </c>
      <c r="E359" s="202">
        <v>484686.28</v>
      </c>
      <c r="F359" s="202"/>
      <c r="G359" s="202"/>
      <c r="H359" s="202"/>
      <c r="I359" s="202">
        <v>467669.3</v>
      </c>
      <c r="J359" s="202">
        <v>483353.8</v>
      </c>
      <c r="K359" s="202"/>
      <c r="L359" s="202"/>
      <c r="M359" s="202"/>
      <c r="N359" s="203"/>
      <c r="O359" s="203"/>
      <c r="P359"/>
      <c r="Q359"/>
      <c r="R359"/>
      <c r="S359"/>
      <c r="T359" s="204">
        <v>42746.609131944446</v>
      </c>
      <c r="U359"/>
      <c r="V359">
        <v>0.9</v>
      </c>
      <c r="W359">
        <v>7</v>
      </c>
      <c r="X359" s="200" t="str">
        <f t="shared" si="5"/>
        <v>Brevard County Civil CGE CQ3-17</v>
      </c>
    </row>
    <row r="360" spans="1:24" ht="15" customHeight="1" x14ac:dyDescent="0.25">
      <c r="A360" t="s">
        <v>52</v>
      </c>
      <c r="B360" t="s">
        <v>43</v>
      </c>
      <c r="C360" t="s">
        <v>273</v>
      </c>
      <c r="D360" s="202">
        <v>470250.32</v>
      </c>
      <c r="E360" s="202">
        <v>470250.32</v>
      </c>
      <c r="F360" s="202">
        <v>470250.32</v>
      </c>
      <c r="G360" s="202">
        <v>470175.32</v>
      </c>
      <c r="H360" s="202">
        <v>470175.32</v>
      </c>
      <c r="I360" s="202">
        <v>448149.09</v>
      </c>
      <c r="J360" s="202">
        <v>466999.59</v>
      </c>
      <c r="K360" s="202">
        <v>467060.59</v>
      </c>
      <c r="L360" s="202">
        <v>467060.59</v>
      </c>
      <c r="M360" s="202">
        <v>467060.59</v>
      </c>
      <c r="N360" s="203"/>
      <c r="O360" s="203"/>
      <c r="P360"/>
      <c r="Q360"/>
      <c r="R360"/>
      <c r="S360"/>
      <c r="T360" s="204">
        <v>42746.609131944446</v>
      </c>
      <c r="U360"/>
      <c r="V360">
        <v>0.9</v>
      </c>
      <c r="W360">
        <v>7</v>
      </c>
      <c r="X360" s="200" t="str">
        <f t="shared" si="5"/>
        <v>Brevard County Civil CGE CQ4-16</v>
      </c>
    </row>
    <row r="361" spans="1:24" ht="15" customHeight="1" x14ac:dyDescent="0.25">
      <c r="A361" t="s">
        <v>52</v>
      </c>
      <c r="B361" t="s">
        <v>43</v>
      </c>
      <c r="C361" t="s">
        <v>277</v>
      </c>
      <c r="D361" s="202">
        <v>495466.56</v>
      </c>
      <c r="E361" s="202"/>
      <c r="F361" s="202"/>
      <c r="G361" s="202"/>
      <c r="H361" s="202"/>
      <c r="I361" s="202">
        <v>475617.35</v>
      </c>
      <c r="J361" s="202"/>
      <c r="K361" s="202"/>
      <c r="L361" s="202"/>
      <c r="M361" s="202"/>
      <c r="N361" s="203"/>
      <c r="O361" s="203"/>
      <c r="P361"/>
      <c r="Q361"/>
      <c r="R361"/>
      <c r="S361"/>
      <c r="T361" s="204">
        <v>42746.609131944446</v>
      </c>
      <c r="U361"/>
      <c r="V361">
        <v>0.9</v>
      </c>
      <c r="W361">
        <v>7</v>
      </c>
      <c r="X361" s="200" t="str">
        <f t="shared" si="5"/>
        <v>Brevard County Civil CGE CQ4-17</v>
      </c>
    </row>
    <row r="362" spans="1:24" ht="15" customHeight="1" x14ac:dyDescent="0.25">
      <c r="A362" t="s">
        <v>52</v>
      </c>
      <c r="B362" t="s">
        <v>39</v>
      </c>
      <c r="C362" t="s">
        <v>270</v>
      </c>
      <c r="D362" s="202">
        <v>428220</v>
      </c>
      <c r="E362" s="202">
        <v>421237</v>
      </c>
      <c r="F362" s="202">
        <v>418983</v>
      </c>
      <c r="G362" s="202">
        <v>418633</v>
      </c>
      <c r="H362" s="202">
        <v>418483</v>
      </c>
      <c r="I362" s="202">
        <v>61568.06</v>
      </c>
      <c r="J362" s="202">
        <v>96437.22</v>
      </c>
      <c r="K362" s="202">
        <v>126634.26</v>
      </c>
      <c r="L362" s="202">
        <v>143224.31</v>
      </c>
      <c r="M362" s="202">
        <v>162825.82999999999</v>
      </c>
      <c r="N362" s="203"/>
      <c r="O362" s="203"/>
      <c r="P362"/>
      <c r="Q362"/>
      <c r="R362"/>
      <c r="S362"/>
      <c r="T362" s="204">
        <v>42746.609131944446</v>
      </c>
      <c r="U362"/>
      <c r="V362">
        <v>0.4</v>
      </c>
      <c r="W362">
        <v>3</v>
      </c>
      <c r="X362" s="200" t="str">
        <f t="shared" si="5"/>
        <v>Brevard County Criminal CGE CQ1-16</v>
      </c>
    </row>
    <row r="363" spans="1:24" ht="15" customHeight="1" x14ac:dyDescent="0.25">
      <c r="A363" t="s">
        <v>52</v>
      </c>
      <c r="B363" t="s">
        <v>39</v>
      </c>
      <c r="C363" t="s">
        <v>274</v>
      </c>
      <c r="D363" s="202">
        <v>412342.25</v>
      </c>
      <c r="E363" s="202">
        <v>405775.25</v>
      </c>
      <c r="F363" s="202">
        <v>402343.75</v>
      </c>
      <c r="G363" s="202">
        <v>400481.75</v>
      </c>
      <c r="H363" s="202"/>
      <c r="I363" s="202">
        <v>68907.64</v>
      </c>
      <c r="J363" s="202">
        <v>100770.07</v>
      </c>
      <c r="K363" s="202">
        <v>125321.91</v>
      </c>
      <c r="L363" s="202">
        <v>140102.37</v>
      </c>
      <c r="M363" s="202"/>
      <c r="N363" s="203"/>
      <c r="O363" s="203"/>
      <c r="P363"/>
      <c r="Q363"/>
      <c r="R363"/>
      <c r="S363"/>
      <c r="T363" s="204">
        <v>42746.609131944446</v>
      </c>
      <c r="U363"/>
      <c r="V363">
        <v>0.4</v>
      </c>
      <c r="W363">
        <v>3</v>
      </c>
      <c r="X363" s="200" t="str">
        <f t="shared" si="5"/>
        <v>Brevard County Criminal CGE CQ1-17</v>
      </c>
    </row>
    <row r="364" spans="1:24" ht="15" customHeight="1" x14ac:dyDescent="0.25">
      <c r="A364" t="s">
        <v>52</v>
      </c>
      <c r="B364" t="s">
        <v>39</v>
      </c>
      <c r="C364" t="s">
        <v>271</v>
      </c>
      <c r="D364" s="202">
        <v>453592.65</v>
      </c>
      <c r="E364" s="202">
        <v>448043.65</v>
      </c>
      <c r="F364" s="202">
        <v>446698.65</v>
      </c>
      <c r="G364" s="202">
        <v>446300.65</v>
      </c>
      <c r="H364" s="202">
        <v>445831.65</v>
      </c>
      <c r="I364" s="202">
        <v>73697.960000000006</v>
      </c>
      <c r="J364" s="202">
        <v>113163.62</v>
      </c>
      <c r="K364" s="202">
        <v>149463.4</v>
      </c>
      <c r="L364" s="202">
        <v>172202.38</v>
      </c>
      <c r="M364" s="202">
        <v>193150</v>
      </c>
      <c r="N364" s="203"/>
      <c r="O364" s="203"/>
      <c r="P364"/>
      <c r="Q364"/>
      <c r="R364"/>
      <c r="S364"/>
      <c r="T364" s="204">
        <v>42746.609131944446</v>
      </c>
      <c r="U364"/>
      <c r="V364">
        <v>0.4</v>
      </c>
      <c r="W364">
        <v>3</v>
      </c>
      <c r="X364" s="200" t="str">
        <f t="shared" si="5"/>
        <v>Brevard County Criminal CGE CQ2-16</v>
      </c>
    </row>
    <row r="365" spans="1:24" ht="15" customHeight="1" x14ac:dyDescent="0.25">
      <c r="A365" t="s">
        <v>52</v>
      </c>
      <c r="B365" t="s">
        <v>39</v>
      </c>
      <c r="C365" t="s">
        <v>275</v>
      </c>
      <c r="D365" s="202">
        <v>468820</v>
      </c>
      <c r="E365" s="202">
        <v>464906</v>
      </c>
      <c r="F365" s="202">
        <v>463137.5</v>
      </c>
      <c r="G365" s="202"/>
      <c r="H365" s="202"/>
      <c r="I365" s="202">
        <v>73063.27</v>
      </c>
      <c r="J365" s="202">
        <v>106302.53</v>
      </c>
      <c r="K365" s="202">
        <v>147027.32999999999</v>
      </c>
      <c r="L365" s="202"/>
      <c r="M365" s="202"/>
      <c r="N365" s="203"/>
      <c r="O365" s="203"/>
      <c r="P365"/>
      <c r="Q365"/>
      <c r="R365"/>
      <c r="S365"/>
      <c r="T365" s="204">
        <v>42746.609131944446</v>
      </c>
      <c r="U365"/>
      <c r="V365">
        <v>0.4</v>
      </c>
      <c r="W365">
        <v>3</v>
      </c>
      <c r="X365" s="200" t="str">
        <f t="shared" si="5"/>
        <v>Brevard County Criminal CGE CQ2-17</v>
      </c>
    </row>
    <row r="366" spans="1:24" ht="15" customHeight="1" x14ac:dyDescent="0.25">
      <c r="A366" t="s">
        <v>52</v>
      </c>
      <c r="B366" t="s">
        <v>39</v>
      </c>
      <c r="C366" t="s">
        <v>272</v>
      </c>
      <c r="D366" s="202">
        <v>429970.2</v>
      </c>
      <c r="E366" s="202">
        <v>422632.7</v>
      </c>
      <c r="F366" s="202">
        <v>421498.7</v>
      </c>
      <c r="G366" s="202">
        <v>420762.7</v>
      </c>
      <c r="H366" s="202">
        <v>420140.7</v>
      </c>
      <c r="I366" s="202">
        <v>81201.58</v>
      </c>
      <c r="J366" s="202">
        <v>112062.86</v>
      </c>
      <c r="K366" s="202">
        <v>143014.29</v>
      </c>
      <c r="L366" s="202">
        <v>167223.04999999999</v>
      </c>
      <c r="M366" s="202">
        <v>184878.22</v>
      </c>
      <c r="N366" s="203"/>
      <c r="O366" s="203"/>
      <c r="P366"/>
      <c r="Q366"/>
      <c r="R366"/>
      <c r="S366"/>
      <c r="T366" s="204">
        <v>42746.609131944446</v>
      </c>
      <c r="U366"/>
      <c r="V366">
        <v>0.4</v>
      </c>
      <c r="W366">
        <v>3</v>
      </c>
      <c r="X366" s="200" t="str">
        <f t="shared" si="5"/>
        <v>Brevard County Criminal CGE CQ3-16</v>
      </c>
    </row>
    <row r="367" spans="1:24" ht="15" customHeight="1" x14ac:dyDescent="0.25">
      <c r="A367" t="s">
        <v>52</v>
      </c>
      <c r="B367" t="s">
        <v>39</v>
      </c>
      <c r="C367" t="s">
        <v>276</v>
      </c>
      <c r="D367" s="202">
        <v>465510.05</v>
      </c>
      <c r="E367" s="202">
        <v>457785.55</v>
      </c>
      <c r="F367" s="202"/>
      <c r="G367" s="202"/>
      <c r="H367" s="202"/>
      <c r="I367" s="202">
        <v>65637.37</v>
      </c>
      <c r="J367" s="202">
        <v>97549.49</v>
      </c>
      <c r="K367" s="202"/>
      <c r="L367" s="202"/>
      <c r="M367" s="202"/>
      <c r="N367" s="203"/>
      <c r="O367" s="203"/>
      <c r="P367"/>
      <c r="Q367"/>
      <c r="R367"/>
      <c r="S367"/>
      <c r="T367" s="204">
        <v>42746.609131944446</v>
      </c>
      <c r="U367"/>
      <c r="V367">
        <v>0.4</v>
      </c>
      <c r="W367">
        <v>3</v>
      </c>
      <c r="X367" s="200" t="str">
        <f t="shared" si="5"/>
        <v>Brevard County Criminal CGE CQ3-17</v>
      </c>
    </row>
    <row r="368" spans="1:24" ht="15" customHeight="1" x14ac:dyDescent="0.25">
      <c r="A368" t="s">
        <v>52</v>
      </c>
      <c r="B368" t="s">
        <v>39</v>
      </c>
      <c r="C368" t="s">
        <v>273</v>
      </c>
      <c r="D368" s="202">
        <v>459854.04</v>
      </c>
      <c r="E368" s="202">
        <v>454533.04</v>
      </c>
      <c r="F368" s="202">
        <v>452474.04</v>
      </c>
      <c r="G368" s="202">
        <v>449912.04</v>
      </c>
      <c r="H368" s="202">
        <v>448628.04</v>
      </c>
      <c r="I368" s="202">
        <v>80615.100000000006</v>
      </c>
      <c r="J368" s="202">
        <v>114056.79</v>
      </c>
      <c r="K368" s="202">
        <v>152033.42000000001</v>
      </c>
      <c r="L368" s="202">
        <v>171081.33</v>
      </c>
      <c r="M368" s="202">
        <v>186955.31</v>
      </c>
      <c r="N368" s="203"/>
      <c r="O368" s="203"/>
      <c r="P368"/>
      <c r="Q368"/>
      <c r="R368"/>
      <c r="S368"/>
      <c r="T368" s="204">
        <v>42746.609131944446</v>
      </c>
      <c r="U368"/>
      <c r="V368">
        <v>0.4</v>
      </c>
      <c r="W368">
        <v>3</v>
      </c>
      <c r="X368" s="200" t="str">
        <f t="shared" si="5"/>
        <v>Brevard County Criminal CGE CQ4-16</v>
      </c>
    </row>
    <row r="369" spans="1:24" ht="15" customHeight="1" x14ac:dyDescent="0.25">
      <c r="A369" t="s">
        <v>52</v>
      </c>
      <c r="B369" t="s">
        <v>39</v>
      </c>
      <c r="C369" t="s">
        <v>277</v>
      </c>
      <c r="D369" s="202">
        <v>455054.51</v>
      </c>
      <c r="E369" s="202"/>
      <c r="F369" s="202"/>
      <c r="G369" s="202"/>
      <c r="H369" s="202"/>
      <c r="I369" s="202">
        <v>69149.919999999998</v>
      </c>
      <c r="J369" s="202"/>
      <c r="K369" s="202"/>
      <c r="L369" s="202"/>
      <c r="M369" s="202"/>
      <c r="N369" s="203"/>
      <c r="O369" s="203"/>
      <c r="P369"/>
      <c r="Q369"/>
      <c r="R369"/>
      <c r="S369"/>
      <c r="T369" s="204">
        <v>42746.609131944446</v>
      </c>
      <c r="U369"/>
      <c r="V369">
        <v>0.4</v>
      </c>
      <c r="W369">
        <v>3</v>
      </c>
      <c r="X369" s="200" t="str">
        <f t="shared" si="5"/>
        <v>Brevard County Criminal CGE CQ4-17</v>
      </c>
    </row>
    <row r="370" spans="1:24" ht="15" customHeight="1" x14ac:dyDescent="0.25">
      <c r="A370" t="s">
        <v>52</v>
      </c>
      <c r="B370" t="s">
        <v>41</v>
      </c>
      <c r="C370" t="s">
        <v>270</v>
      </c>
      <c r="D370" s="202">
        <v>700495.4</v>
      </c>
      <c r="E370" s="202">
        <v>693315.9</v>
      </c>
      <c r="F370" s="202">
        <v>687422.9</v>
      </c>
      <c r="G370" s="202">
        <v>685723.9</v>
      </c>
      <c r="H370" s="202">
        <v>684130.4</v>
      </c>
      <c r="I370" s="202">
        <v>138135.35</v>
      </c>
      <c r="J370" s="202">
        <v>221739.81</v>
      </c>
      <c r="K370" s="202">
        <v>277898.52</v>
      </c>
      <c r="L370" s="202">
        <v>336176.86</v>
      </c>
      <c r="M370" s="202">
        <v>372042.39</v>
      </c>
      <c r="N370" s="203"/>
      <c r="O370" s="203"/>
      <c r="P370"/>
      <c r="Q370"/>
      <c r="R370"/>
      <c r="S370"/>
      <c r="T370" s="204">
        <v>42746.609131944446</v>
      </c>
      <c r="U370"/>
      <c r="V370">
        <v>0.4</v>
      </c>
      <c r="W370">
        <v>5</v>
      </c>
      <c r="X370" s="200" t="str">
        <f t="shared" si="5"/>
        <v>Brevard Criminal Traffic CGE CQ1-16</v>
      </c>
    </row>
    <row r="371" spans="1:24" ht="15" customHeight="1" x14ac:dyDescent="0.25">
      <c r="A371" t="s">
        <v>52</v>
      </c>
      <c r="B371" t="s">
        <v>41</v>
      </c>
      <c r="C371" t="s">
        <v>274</v>
      </c>
      <c r="D371" s="202">
        <v>522208.05</v>
      </c>
      <c r="E371" s="202">
        <v>518822.05</v>
      </c>
      <c r="F371" s="202">
        <v>515890.05</v>
      </c>
      <c r="G371" s="202">
        <v>515092.05</v>
      </c>
      <c r="H371" s="202"/>
      <c r="I371" s="202">
        <v>107888.21</v>
      </c>
      <c r="J371" s="202">
        <v>181939.71</v>
      </c>
      <c r="K371" s="202">
        <v>236375.04000000001</v>
      </c>
      <c r="L371" s="202">
        <v>266856.51</v>
      </c>
      <c r="M371" s="202"/>
      <c r="N371" s="203"/>
      <c r="O371" s="203"/>
      <c r="P371"/>
      <c r="Q371"/>
      <c r="R371"/>
      <c r="S371"/>
      <c r="T371" s="204">
        <v>42746.609131944446</v>
      </c>
      <c r="U371"/>
      <c r="V371">
        <v>0.4</v>
      </c>
      <c r="W371">
        <v>5</v>
      </c>
      <c r="X371" s="200" t="str">
        <f t="shared" si="5"/>
        <v>Brevard Criminal Traffic CGE CQ1-17</v>
      </c>
    </row>
    <row r="372" spans="1:24" ht="15" customHeight="1" x14ac:dyDescent="0.25">
      <c r="A372" t="s">
        <v>52</v>
      </c>
      <c r="B372" t="s">
        <v>41</v>
      </c>
      <c r="C372" t="s">
        <v>271</v>
      </c>
      <c r="D372" s="202">
        <v>748089.87</v>
      </c>
      <c r="E372" s="202">
        <v>740863.37</v>
      </c>
      <c r="F372" s="202">
        <v>736735.23</v>
      </c>
      <c r="G372" s="202">
        <v>734758.23</v>
      </c>
      <c r="H372" s="202">
        <v>733130.23</v>
      </c>
      <c r="I372" s="202">
        <v>165186.85</v>
      </c>
      <c r="J372" s="202">
        <v>246922.76</v>
      </c>
      <c r="K372" s="202">
        <v>317072.25</v>
      </c>
      <c r="L372" s="202">
        <v>369846.43</v>
      </c>
      <c r="M372" s="202">
        <v>425943.43</v>
      </c>
      <c r="N372" s="203"/>
      <c r="O372" s="203"/>
      <c r="P372"/>
      <c r="Q372"/>
      <c r="R372"/>
      <c r="S372"/>
      <c r="T372" s="204">
        <v>42746.609131944446</v>
      </c>
      <c r="U372"/>
      <c r="V372">
        <v>0.4</v>
      </c>
      <c r="W372">
        <v>5</v>
      </c>
      <c r="X372" s="200" t="str">
        <f t="shared" si="5"/>
        <v>Brevard Criminal Traffic CGE CQ2-16</v>
      </c>
    </row>
    <row r="373" spans="1:24" ht="15" customHeight="1" x14ac:dyDescent="0.25">
      <c r="A373" t="s">
        <v>52</v>
      </c>
      <c r="B373" t="s">
        <v>41</v>
      </c>
      <c r="C373" t="s">
        <v>275</v>
      </c>
      <c r="D373" s="202">
        <v>620836.30000000005</v>
      </c>
      <c r="E373" s="202">
        <v>614418.55000000005</v>
      </c>
      <c r="F373" s="202">
        <v>611717.55000000005</v>
      </c>
      <c r="G373" s="202"/>
      <c r="H373" s="202"/>
      <c r="I373" s="202">
        <v>139399.06</v>
      </c>
      <c r="J373" s="202">
        <v>200933.17</v>
      </c>
      <c r="K373" s="202">
        <v>269501.42</v>
      </c>
      <c r="L373" s="202"/>
      <c r="M373" s="202"/>
      <c r="N373" s="203"/>
      <c r="O373" s="203"/>
      <c r="P373"/>
      <c r="Q373"/>
      <c r="R373"/>
      <c r="S373"/>
      <c r="T373" s="204">
        <v>42746.609131944446</v>
      </c>
      <c r="U373"/>
      <c r="V373">
        <v>0.4</v>
      </c>
      <c r="W373">
        <v>5</v>
      </c>
      <c r="X373" s="200" t="str">
        <f t="shared" si="5"/>
        <v>Brevard Criminal Traffic CGE CQ2-17</v>
      </c>
    </row>
    <row r="374" spans="1:24" ht="15" customHeight="1" x14ac:dyDescent="0.25">
      <c r="A374" t="s">
        <v>52</v>
      </c>
      <c r="B374" t="s">
        <v>41</v>
      </c>
      <c r="C374" t="s">
        <v>272</v>
      </c>
      <c r="D374" s="202">
        <v>676812.54</v>
      </c>
      <c r="E374" s="202">
        <v>670213.29</v>
      </c>
      <c r="F374" s="202">
        <v>667908.16</v>
      </c>
      <c r="G374" s="202">
        <v>665731.16</v>
      </c>
      <c r="H374" s="202">
        <v>662763.66</v>
      </c>
      <c r="I374" s="202">
        <v>159917.99</v>
      </c>
      <c r="J374" s="202">
        <v>229539.28</v>
      </c>
      <c r="K374" s="202">
        <v>283255.81</v>
      </c>
      <c r="L374" s="202">
        <v>346155.56</v>
      </c>
      <c r="M374" s="202">
        <v>385005.7</v>
      </c>
      <c r="N374" s="203"/>
      <c r="O374" s="203"/>
      <c r="P374"/>
      <c r="Q374"/>
      <c r="R374"/>
      <c r="S374"/>
      <c r="T374" s="204">
        <v>42746.609131944446</v>
      </c>
      <c r="U374"/>
      <c r="V374">
        <v>0.4</v>
      </c>
      <c r="W374">
        <v>5</v>
      </c>
      <c r="X374" s="200" t="str">
        <f t="shared" si="5"/>
        <v>Brevard Criminal Traffic CGE CQ3-16</v>
      </c>
    </row>
    <row r="375" spans="1:24" ht="15" customHeight="1" x14ac:dyDescent="0.25">
      <c r="A375" t="s">
        <v>52</v>
      </c>
      <c r="B375" t="s">
        <v>41</v>
      </c>
      <c r="C375" t="s">
        <v>276</v>
      </c>
      <c r="D375" s="202">
        <v>659083.78</v>
      </c>
      <c r="E375" s="202">
        <v>651314.78</v>
      </c>
      <c r="F375" s="202"/>
      <c r="G375" s="202"/>
      <c r="H375" s="202"/>
      <c r="I375" s="202">
        <v>121289.89</v>
      </c>
      <c r="J375" s="202">
        <v>187579.73</v>
      </c>
      <c r="K375" s="202"/>
      <c r="L375" s="202"/>
      <c r="M375" s="202"/>
      <c r="N375" s="203"/>
      <c r="O375" s="203"/>
      <c r="P375"/>
      <c r="Q375"/>
      <c r="R375"/>
      <c r="S375"/>
      <c r="T375" s="204">
        <v>42746.609131944446</v>
      </c>
      <c r="U375"/>
      <c r="V375">
        <v>0.4</v>
      </c>
      <c r="W375">
        <v>5</v>
      </c>
      <c r="X375" s="200" t="str">
        <f t="shared" si="5"/>
        <v>Brevard Criminal Traffic CGE CQ3-17</v>
      </c>
    </row>
    <row r="376" spans="1:24" ht="15" customHeight="1" x14ac:dyDescent="0.25">
      <c r="A376" t="s">
        <v>52</v>
      </c>
      <c r="B376" t="s">
        <v>41</v>
      </c>
      <c r="C376" t="s">
        <v>273</v>
      </c>
      <c r="D376" s="202">
        <v>599072.1</v>
      </c>
      <c r="E376" s="202">
        <v>591529.6</v>
      </c>
      <c r="F376" s="202">
        <v>585848.6</v>
      </c>
      <c r="G376" s="202">
        <v>584901.6</v>
      </c>
      <c r="H376" s="202">
        <v>584516.6</v>
      </c>
      <c r="I376" s="202">
        <v>142075.03</v>
      </c>
      <c r="J376" s="202">
        <v>205580.98</v>
      </c>
      <c r="K376" s="202">
        <v>270817.49</v>
      </c>
      <c r="L376" s="202">
        <v>313382.17</v>
      </c>
      <c r="M376" s="202">
        <v>342617.33</v>
      </c>
      <c r="N376" s="203"/>
      <c r="O376" s="203"/>
      <c r="P376"/>
      <c r="Q376"/>
      <c r="R376"/>
      <c r="S376"/>
      <c r="T376" s="204">
        <v>42746.609131944446</v>
      </c>
      <c r="U376"/>
      <c r="V376">
        <v>0.4</v>
      </c>
      <c r="W376">
        <v>5</v>
      </c>
      <c r="X376" s="200" t="str">
        <f t="shared" si="5"/>
        <v>Brevard Criminal Traffic CGE CQ4-16</v>
      </c>
    </row>
    <row r="377" spans="1:24" ht="15" customHeight="1" x14ac:dyDescent="0.25">
      <c r="A377" t="s">
        <v>52</v>
      </c>
      <c r="B377" t="s">
        <v>41</v>
      </c>
      <c r="C377" t="s">
        <v>277</v>
      </c>
      <c r="D377" s="202">
        <v>604031.9</v>
      </c>
      <c r="E377" s="202"/>
      <c r="F377" s="202"/>
      <c r="G377" s="202"/>
      <c r="H377" s="202"/>
      <c r="I377" s="202">
        <v>122862.77</v>
      </c>
      <c r="J377" s="202"/>
      <c r="K377" s="202"/>
      <c r="L377" s="202"/>
      <c r="M377" s="202"/>
      <c r="N377" s="203"/>
      <c r="O377" s="203"/>
      <c r="P377"/>
      <c r="Q377"/>
      <c r="R377"/>
      <c r="S377"/>
      <c r="T377" s="204">
        <v>42746.609131944446</v>
      </c>
      <c r="U377"/>
      <c r="V377">
        <v>0.4</v>
      </c>
      <c r="W377">
        <v>5</v>
      </c>
      <c r="X377" s="200" t="str">
        <f t="shared" si="5"/>
        <v>Brevard Criminal Traffic CGE CQ4-17</v>
      </c>
    </row>
    <row r="378" spans="1:24" ht="15" customHeight="1" x14ac:dyDescent="0.25">
      <c r="A378" t="s">
        <v>52</v>
      </c>
      <c r="B378" t="s">
        <v>46</v>
      </c>
      <c r="C378" t="s">
        <v>270</v>
      </c>
      <c r="D378" s="202">
        <v>275638.5</v>
      </c>
      <c r="E378" s="202">
        <v>275223.5</v>
      </c>
      <c r="F378" s="202">
        <v>275223.5</v>
      </c>
      <c r="G378" s="202">
        <v>275223.5</v>
      </c>
      <c r="H378" s="202">
        <v>275223.5</v>
      </c>
      <c r="I378" s="202">
        <v>250309.21</v>
      </c>
      <c r="J378" s="202">
        <v>257348.46</v>
      </c>
      <c r="K378" s="202">
        <v>259900.81</v>
      </c>
      <c r="L378" s="202">
        <v>260261.11</v>
      </c>
      <c r="M378" s="202">
        <v>260576.31</v>
      </c>
      <c r="N378" s="203"/>
      <c r="O378" s="203"/>
      <c r="P378"/>
      <c r="Q378"/>
      <c r="R378"/>
      <c r="S378"/>
      <c r="T378" s="204">
        <v>42746.609131944446</v>
      </c>
      <c r="U378"/>
      <c r="V378">
        <v>0.75</v>
      </c>
      <c r="W378">
        <v>10</v>
      </c>
      <c r="X378" s="200" t="str">
        <f t="shared" si="5"/>
        <v>Brevard Family CGE CQ1-16</v>
      </c>
    </row>
    <row r="379" spans="1:24" ht="15" customHeight="1" x14ac:dyDescent="0.25">
      <c r="A379" t="s">
        <v>52</v>
      </c>
      <c r="B379" t="s">
        <v>46</v>
      </c>
      <c r="C379" t="s">
        <v>274</v>
      </c>
      <c r="D379" s="202">
        <v>321813.55</v>
      </c>
      <c r="E379" s="202">
        <v>321813.55</v>
      </c>
      <c r="F379" s="202">
        <v>321813.55</v>
      </c>
      <c r="G379" s="202">
        <v>321813.55</v>
      </c>
      <c r="H379" s="202"/>
      <c r="I379" s="202">
        <v>274043.21000000002</v>
      </c>
      <c r="J379" s="202">
        <v>285383.98</v>
      </c>
      <c r="K379" s="202">
        <v>289122.57</v>
      </c>
      <c r="L379" s="202">
        <v>289227.81</v>
      </c>
      <c r="M379" s="202"/>
      <c r="N379" s="203"/>
      <c r="O379" s="203"/>
      <c r="P379"/>
      <c r="Q379"/>
      <c r="R379"/>
      <c r="S379"/>
      <c r="T379" s="204">
        <v>42746.609131944446</v>
      </c>
      <c r="U379"/>
      <c r="V379">
        <v>0.75</v>
      </c>
      <c r="W379">
        <v>10</v>
      </c>
      <c r="X379" s="200" t="str">
        <f t="shared" si="5"/>
        <v>Brevard Family CGE CQ1-17</v>
      </c>
    </row>
    <row r="380" spans="1:24" ht="15" customHeight="1" x14ac:dyDescent="0.25">
      <c r="A380" t="s">
        <v>52</v>
      </c>
      <c r="B380" t="s">
        <v>46</v>
      </c>
      <c r="C380" t="s">
        <v>271</v>
      </c>
      <c r="D380" s="202">
        <v>336510.1</v>
      </c>
      <c r="E380" s="202">
        <v>336510.1</v>
      </c>
      <c r="F380" s="202">
        <v>336510.1</v>
      </c>
      <c r="G380" s="202">
        <v>336510.1</v>
      </c>
      <c r="H380" s="202">
        <v>336510.1</v>
      </c>
      <c r="I380" s="202">
        <v>301897.36</v>
      </c>
      <c r="J380" s="202">
        <v>313130.08</v>
      </c>
      <c r="K380" s="202">
        <v>315977.92</v>
      </c>
      <c r="L380" s="202">
        <v>317079.27</v>
      </c>
      <c r="M380" s="202">
        <v>318582.36</v>
      </c>
      <c r="N380" s="203"/>
      <c r="O380" s="203"/>
      <c r="P380"/>
      <c r="Q380"/>
      <c r="R380"/>
      <c r="S380"/>
      <c r="T380" s="204">
        <v>42746.609131944446</v>
      </c>
      <c r="U380"/>
      <c r="V380">
        <v>0.75</v>
      </c>
      <c r="W380">
        <v>10</v>
      </c>
      <c r="X380" s="200" t="str">
        <f t="shared" si="5"/>
        <v>Brevard Family CGE CQ2-16</v>
      </c>
    </row>
    <row r="381" spans="1:24" ht="15" customHeight="1" x14ac:dyDescent="0.25">
      <c r="A381" t="s">
        <v>52</v>
      </c>
      <c r="B381" t="s">
        <v>46</v>
      </c>
      <c r="C381" t="s">
        <v>275</v>
      </c>
      <c r="D381" s="202">
        <v>361179.44</v>
      </c>
      <c r="E381" s="202">
        <v>361119.44</v>
      </c>
      <c r="F381" s="202">
        <v>361059.44</v>
      </c>
      <c r="G381" s="202"/>
      <c r="H381" s="202"/>
      <c r="I381" s="202">
        <v>301961.84000000003</v>
      </c>
      <c r="J381" s="202">
        <v>317341.31</v>
      </c>
      <c r="K381" s="202">
        <v>319056.58</v>
      </c>
      <c r="L381" s="202"/>
      <c r="M381" s="202"/>
      <c r="N381" s="203"/>
      <c r="O381" s="203"/>
      <c r="P381"/>
      <c r="Q381"/>
      <c r="R381"/>
      <c r="S381"/>
      <c r="T381" s="204">
        <v>42746.609131944446</v>
      </c>
      <c r="U381"/>
      <c r="V381">
        <v>0.75</v>
      </c>
      <c r="W381">
        <v>10</v>
      </c>
      <c r="X381" s="200" t="str">
        <f t="shared" si="5"/>
        <v>Brevard Family CGE CQ2-17</v>
      </c>
    </row>
    <row r="382" spans="1:24" ht="15" customHeight="1" x14ac:dyDescent="0.25">
      <c r="A382" t="s">
        <v>52</v>
      </c>
      <c r="B382" t="s">
        <v>46</v>
      </c>
      <c r="C382" t="s">
        <v>272</v>
      </c>
      <c r="D382" s="202">
        <v>355166.35</v>
      </c>
      <c r="E382" s="202">
        <v>354971.35</v>
      </c>
      <c r="F382" s="202">
        <v>354811.35</v>
      </c>
      <c r="G382" s="202">
        <v>354811.35</v>
      </c>
      <c r="H382" s="202">
        <v>354811.35</v>
      </c>
      <c r="I382" s="202">
        <v>306162.81</v>
      </c>
      <c r="J382" s="202">
        <v>325970.40999999997</v>
      </c>
      <c r="K382" s="202">
        <v>330617.07</v>
      </c>
      <c r="L382" s="202">
        <v>333886.75</v>
      </c>
      <c r="M382" s="202">
        <v>334497.75</v>
      </c>
      <c r="N382" s="203"/>
      <c r="O382" s="203"/>
      <c r="P382"/>
      <c r="Q382"/>
      <c r="R382"/>
      <c r="S382"/>
      <c r="T382" s="204">
        <v>42746.609131944446</v>
      </c>
      <c r="U382"/>
      <c r="V382">
        <v>0.75</v>
      </c>
      <c r="W382">
        <v>10</v>
      </c>
      <c r="X382" s="200" t="str">
        <f t="shared" si="5"/>
        <v>Brevard Family CGE CQ3-16</v>
      </c>
    </row>
    <row r="383" spans="1:24" ht="15" customHeight="1" x14ac:dyDescent="0.25">
      <c r="A383" t="s">
        <v>52</v>
      </c>
      <c r="B383" t="s">
        <v>46</v>
      </c>
      <c r="C383" t="s">
        <v>276</v>
      </c>
      <c r="D383" s="202">
        <v>379513.75</v>
      </c>
      <c r="E383" s="202">
        <v>379138.75</v>
      </c>
      <c r="F383" s="202"/>
      <c r="G383" s="202"/>
      <c r="H383" s="202"/>
      <c r="I383" s="202">
        <v>313007.90000000002</v>
      </c>
      <c r="J383" s="202">
        <v>326509.28999999998</v>
      </c>
      <c r="K383" s="202"/>
      <c r="L383" s="202"/>
      <c r="M383" s="202"/>
      <c r="N383" s="203"/>
      <c r="O383" s="203"/>
      <c r="P383"/>
      <c r="Q383"/>
      <c r="R383"/>
      <c r="S383"/>
      <c r="T383" s="204">
        <v>42746.609131944446</v>
      </c>
      <c r="U383"/>
      <c r="V383">
        <v>0.75</v>
      </c>
      <c r="W383">
        <v>10</v>
      </c>
      <c r="X383" s="200" t="str">
        <f t="shared" si="5"/>
        <v>Brevard Family CGE CQ3-17</v>
      </c>
    </row>
    <row r="384" spans="1:24" ht="15" customHeight="1" x14ac:dyDescent="0.25">
      <c r="A384" t="s">
        <v>52</v>
      </c>
      <c r="B384" t="s">
        <v>46</v>
      </c>
      <c r="C384" t="s">
        <v>273</v>
      </c>
      <c r="D384" s="202">
        <v>357496.5</v>
      </c>
      <c r="E384" s="202">
        <v>357095.5</v>
      </c>
      <c r="F384" s="202">
        <v>357095.5</v>
      </c>
      <c r="G384" s="202">
        <v>357095.5</v>
      </c>
      <c r="H384" s="202">
        <v>357095.5</v>
      </c>
      <c r="I384" s="202">
        <v>295002.58</v>
      </c>
      <c r="J384" s="202">
        <v>306411.96000000002</v>
      </c>
      <c r="K384" s="202">
        <v>313489.09999999998</v>
      </c>
      <c r="L384" s="202">
        <v>316182.05</v>
      </c>
      <c r="M384" s="202">
        <v>317348.75</v>
      </c>
      <c r="N384" s="203"/>
      <c r="O384" s="203"/>
      <c r="P384"/>
      <c r="Q384"/>
      <c r="R384"/>
      <c r="S384"/>
      <c r="T384" s="204">
        <v>42746.609131944446</v>
      </c>
      <c r="U384"/>
      <c r="V384">
        <v>0.75</v>
      </c>
      <c r="W384">
        <v>10</v>
      </c>
      <c r="X384" s="200" t="str">
        <f t="shared" si="5"/>
        <v>Brevard Family CGE CQ4-16</v>
      </c>
    </row>
    <row r="385" spans="1:24" ht="15" customHeight="1" x14ac:dyDescent="0.25">
      <c r="A385" t="s">
        <v>52</v>
      </c>
      <c r="B385" t="s">
        <v>46</v>
      </c>
      <c r="C385" t="s">
        <v>277</v>
      </c>
      <c r="D385" s="202">
        <v>332178.09999999998</v>
      </c>
      <c r="E385" s="202"/>
      <c r="F385" s="202"/>
      <c r="G385" s="202"/>
      <c r="H385" s="202"/>
      <c r="I385" s="202">
        <v>277834.52</v>
      </c>
      <c r="J385" s="202"/>
      <c r="K385" s="202"/>
      <c r="L385" s="202"/>
      <c r="M385" s="202"/>
      <c r="N385" s="203"/>
      <c r="O385" s="203"/>
      <c r="P385"/>
      <c r="Q385"/>
      <c r="R385"/>
      <c r="S385"/>
      <c r="T385" s="204">
        <v>42746.609131944446</v>
      </c>
      <c r="U385"/>
      <c r="V385">
        <v>0.75</v>
      </c>
      <c r="W385">
        <v>10</v>
      </c>
      <c r="X385" s="200" t="str">
        <f t="shared" si="5"/>
        <v>Brevard Family CGE CQ4-17</v>
      </c>
    </row>
    <row r="386" spans="1:24" ht="15" customHeight="1" x14ac:dyDescent="0.25">
      <c r="A386" t="s">
        <v>52</v>
      </c>
      <c r="B386" t="s">
        <v>40</v>
      </c>
      <c r="C386" t="s">
        <v>270</v>
      </c>
      <c r="D386" s="202">
        <v>29074</v>
      </c>
      <c r="E386" s="202">
        <v>28724</v>
      </c>
      <c r="F386" s="202">
        <v>27686</v>
      </c>
      <c r="G386" s="202">
        <v>27686</v>
      </c>
      <c r="H386" s="202">
        <v>27686</v>
      </c>
      <c r="I386" s="202">
        <v>1981</v>
      </c>
      <c r="J386" s="202">
        <v>2387</v>
      </c>
      <c r="K386" s="202">
        <v>2632</v>
      </c>
      <c r="L386" s="202">
        <v>2850</v>
      </c>
      <c r="M386" s="202">
        <v>3088</v>
      </c>
      <c r="N386" s="203"/>
      <c r="O386" s="203"/>
      <c r="P386"/>
      <c r="Q386"/>
      <c r="R386"/>
      <c r="S386"/>
      <c r="T386" s="204">
        <v>42746.609131944446</v>
      </c>
      <c r="U386"/>
      <c r="V386">
        <v>0.09</v>
      </c>
      <c r="W386">
        <v>4</v>
      </c>
      <c r="X386" s="200" t="str">
        <f t="shared" ref="X386:X449" si="6">A386&amp;" "&amp;B386&amp;" "&amp;C386</f>
        <v>Brevard Juvenile Delinquency CGE CQ1-16</v>
      </c>
    </row>
    <row r="387" spans="1:24" ht="15" customHeight="1" x14ac:dyDescent="0.25">
      <c r="A387" t="s">
        <v>52</v>
      </c>
      <c r="B387" t="s">
        <v>40</v>
      </c>
      <c r="C387" t="s">
        <v>274</v>
      </c>
      <c r="D387" s="202">
        <v>28388.400000000001</v>
      </c>
      <c r="E387" s="202">
        <v>28122.9</v>
      </c>
      <c r="F387" s="202">
        <v>27788.6</v>
      </c>
      <c r="G387" s="202">
        <v>27538.6</v>
      </c>
      <c r="H387" s="202"/>
      <c r="I387" s="202">
        <v>1346.1</v>
      </c>
      <c r="J387" s="202">
        <v>2452.4</v>
      </c>
      <c r="K387" s="202">
        <v>2778.4</v>
      </c>
      <c r="L387" s="202">
        <v>2828.4</v>
      </c>
      <c r="M387" s="202"/>
      <c r="N387" s="203"/>
      <c r="O387" s="203"/>
      <c r="P387"/>
      <c r="Q387"/>
      <c r="R387"/>
      <c r="S387"/>
      <c r="T387" s="204">
        <v>42746.609131944446</v>
      </c>
      <c r="U387"/>
      <c r="V387">
        <v>0.09</v>
      </c>
      <c r="W387">
        <v>4</v>
      </c>
      <c r="X387" s="200" t="str">
        <f t="shared" si="6"/>
        <v>Brevard Juvenile Delinquency CGE CQ1-17</v>
      </c>
    </row>
    <row r="388" spans="1:24" ht="15" customHeight="1" x14ac:dyDescent="0.25">
      <c r="A388" t="s">
        <v>52</v>
      </c>
      <c r="B388" t="s">
        <v>40</v>
      </c>
      <c r="C388" t="s">
        <v>271</v>
      </c>
      <c r="D388" s="202">
        <v>34978</v>
      </c>
      <c r="E388" s="202">
        <v>34528</v>
      </c>
      <c r="F388" s="202">
        <v>34478</v>
      </c>
      <c r="G388" s="202">
        <v>34428</v>
      </c>
      <c r="H388" s="202">
        <v>34240</v>
      </c>
      <c r="I388" s="202">
        <v>1348</v>
      </c>
      <c r="J388" s="202">
        <v>1892</v>
      </c>
      <c r="K388" s="202">
        <v>2228</v>
      </c>
      <c r="L388" s="202">
        <v>2272</v>
      </c>
      <c r="M388" s="202">
        <v>2962</v>
      </c>
      <c r="N388" s="203"/>
      <c r="O388" s="203"/>
      <c r="P388"/>
      <c r="Q388"/>
      <c r="R388"/>
      <c r="S388"/>
      <c r="T388" s="204">
        <v>42746.609131944446</v>
      </c>
      <c r="U388"/>
      <c r="V388">
        <v>0.09</v>
      </c>
      <c r="W388">
        <v>4</v>
      </c>
      <c r="X388" s="200" t="str">
        <f t="shared" si="6"/>
        <v>Brevard Juvenile Delinquency CGE CQ2-16</v>
      </c>
    </row>
    <row r="389" spans="1:24" ht="15" customHeight="1" x14ac:dyDescent="0.25">
      <c r="A389" t="s">
        <v>52</v>
      </c>
      <c r="B389" t="s">
        <v>40</v>
      </c>
      <c r="C389" t="s">
        <v>275</v>
      </c>
      <c r="D389" s="202">
        <v>41790.75</v>
      </c>
      <c r="E389" s="202">
        <v>41290.75</v>
      </c>
      <c r="F389" s="202">
        <v>41240.75</v>
      </c>
      <c r="G389" s="202"/>
      <c r="H389" s="202"/>
      <c r="I389" s="202">
        <v>1341.75</v>
      </c>
      <c r="J389" s="202">
        <v>1995.25</v>
      </c>
      <c r="K389" s="202">
        <v>2211.25</v>
      </c>
      <c r="L389" s="202"/>
      <c r="M389" s="202"/>
      <c r="N389" s="203"/>
      <c r="O389" s="203"/>
      <c r="P389"/>
      <c r="Q389"/>
      <c r="R389"/>
      <c r="S389"/>
      <c r="T389" s="204">
        <v>42746.609131944446</v>
      </c>
      <c r="U389"/>
      <c r="V389">
        <v>0.09</v>
      </c>
      <c r="W389">
        <v>4</v>
      </c>
      <c r="X389" s="200" t="str">
        <f t="shared" si="6"/>
        <v>Brevard Juvenile Delinquency CGE CQ2-17</v>
      </c>
    </row>
    <row r="390" spans="1:24" ht="15" customHeight="1" x14ac:dyDescent="0.25">
      <c r="A390" t="s">
        <v>52</v>
      </c>
      <c r="B390" t="s">
        <v>40</v>
      </c>
      <c r="C390" t="s">
        <v>272</v>
      </c>
      <c r="D390" s="202">
        <v>37466.85</v>
      </c>
      <c r="E390" s="202">
        <v>36916.85</v>
      </c>
      <c r="F390" s="202">
        <v>36916.85</v>
      </c>
      <c r="G390" s="202">
        <v>36916.85</v>
      </c>
      <c r="H390" s="202">
        <v>36916.85</v>
      </c>
      <c r="I390" s="202">
        <v>1866.35</v>
      </c>
      <c r="J390" s="202">
        <v>2325.85</v>
      </c>
      <c r="K390" s="202">
        <v>2501.35</v>
      </c>
      <c r="L390" s="202">
        <v>2975.35</v>
      </c>
      <c r="M390" s="202">
        <v>3374.35</v>
      </c>
      <c r="N390" s="203"/>
      <c r="O390" s="203"/>
      <c r="P390"/>
      <c r="Q390"/>
      <c r="R390"/>
      <c r="S390"/>
      <c r="T390" s="204">
        <v>42746.609131944446</v>
      </c>
      <c r="U390"/>
      <c r="V390">
        <v>0.09</v>
      </c>
      <c r="W390">
        <v>4</v>
      </c>
      <c r="X390" s="200" t="str">
        <f t="shared" si="6"/>
        <v>Brevard Juvenile Delinquency CGE CQ3-16</v>
      </c>
    </row>
    <row r="391" spans="1:24" ht="15" customHeight="1" x14ac:dyDescent="0.25">
      <c r="A391" t="s">
        <v>52</v>
      </c>
      <c r="B391" t="s">
        <v>40</v>
      </c>
      <c r="C391" t="s">
        <v>276</v>
      </c>
      <c r="D391" s="202">
        <v>42424.25</v>
      </c>
      <c r="E391" s="202">
        <v>41974.25</v>
      </c>
      <c r="F391" s="202"/>
      <c r="G391" s="202"/>
      <c r="H391" s="202"/>
      <c r="I391" s="202">
        <v>844.25</v>
      </c>
      <c r="J391" s="202">
        <v>994.25</v>
      </c>
      <c r="K391" s="202"/>
      <c r="L391" s="202"/>
      <c r="M391" s="202"/>
      <c r="N391" s="203"/>
      <c r="O391" s="203"/>
      <c r="P391"/>
      <c r="Q391"/>
      <c r="R391"/>
      <c r="S391"/>
      <c r="T391" s="204">
        <v>42746.609131944446</v>
      </c>
      <c r="U391"/>
      <c r="V391">
        <v>0.09</v>
      </c>
      <c r="W391">
        <v>4</v>
      </c>
      <c r="X391" s="200" t="str">
        <f t="shared" si="6"/>
        <v>Brevard Juvenile Delinquency CGE CQ3-17</v>
      </c>
    </row>
    <row r="392" spans="1:24" ht="15" customHeight="1" x14ac:dyDescent="0.25">
      <c r="A392" t="s">
        <v>52</v>
      </c>
      <c r="B392" t="s">
        <v>40</v>
      </c>
      <c r="C392" t="s">
        <v>273</v>
      </c>
      <c r="D392" s="202">
        <v>26564.7</v>
      </c>
      <c r="E392" s="202">
        <v>26364.7</v>
      </c>
      <c r="F392" s="202">
        <v>26306.2</v>
      </c>
      <c r="G392" s="202">
        <v>26256.2</v>
      </c>
      <c r="H392" s="202">
        <v>26156.2</v>
      </c>
      <c r="I392" s="202">
        <v>969.7</v>
      </c>
      <c r="J392" s="202">
        <v>1911.7</v>
      </c>
      <c r="K392" s="202">
        <v>2583.6999999999998</v>
      </c>
      <c r="L392" s="202">
        <v>3039.7</v>
      </c>
      <c r="M392" s="202">
        <v>3059.7</v>
      </c>
      <c r="N392" s="203"/>
      <c r="O392" s="203"/>
      <c r="P392"/>
      <c r="Q392"/>
      <c r="R392"/>
      <c r="S392"/>
      <c r="T392" s="204">
        <v>42746.609131944446</v>
      </c>
      <c r="U392"/>
      <c r="V392">
        <v>0.09</v>
      </c>
      <c r="W392">
        <v>4</v>
      </c>
      <c r="X392" s="200" t="str">
        <f t="shared" si="6"/>
        <v>Brevard Juvenile Delinquency CGE CQ4-16</v>
      </c>
    </row>
    <row r="393" spans="1:24" ht="15" customHeight="1" x14ac:dyDescent="0.25">
      <c r="A393" t="s">
        <v>52</v>
      </c>
      <c r="B393" t="s">
        <v>40</v>
      </c>
      <c r="C393" t="s">
        <v>277</v>
      </c>
      <c r="D393" s="202">
        <v>40511.949999999997</v>
      </c>
      <c r="E393" s="202"/>
      <c r="F393" s="202"/>
      <c r="G393" s="202"/>
      <c r="H393" s="202"/>
      <c r="I393" s="202">
        <v>703.95</v>
      </c>
      <c r="J393" s="202"/>
      <c r="K393" s="202"/>
      <c r="L393" s="202"/>
      <c r="M393" s="202"/>
      <c r="N393" s="203"/>
      <c r="O393" s="203"/>
      <c r="P393"/>
      <c r="Q393"/>
      <c r="R393"/>
      <c r="S393"/>
      <c r="T393" s="204">
        <v>42746.609131944446</v>
      </c>
      <c r="U393"/>
      <c r="V393">
        <v>0.09</v>
      </c>
      <c r="W393">
        <v>4</v>
      </c>
      <c r="X393" s="200" t="str">
        <f t="shared" si="6"/>
        <v>Brevard Juvenile Delinquency CGE CQ4-17</v>
      </c>
    </row>
    <row r="394" spans="1:24" ht="15" customHeight="1" x14ac:dyDescent="0.25">
      <c r="A394" t="s">
        <v>52</v>
      </c>
      <c r="B394" t="s">
        <v>45</v>
      </c>
      <c r="C394" t="s">
        <v>270</v>
      </c>
      <c r="D394" s="202">
        <v>192352.5</v>
      </c>
      <c r="E394" s="202">
        <v>192352.5</v>
      </c>
      <c r="F394" s="202">
        <v>192352.5</v>
      </c>
      <c r="G394" s="202">
        <v>192352.5</v>
      </c>
      <c r="H394" s="202">
        <v>192352.5</v>
      </c>
      <c r="I394" s="202">
        <v>188761.82</v>
      </c>
      <c r="J394" s="202">
        <v>190840.5</v>
      </c>
      <c r="K394" s="202">
        <v>190986.5</v>
      </c>
      <c r="L394" s="202">
        <v>190965.5</v>
      </c>
      <c r="M394" s="202">
        <v>190986.5</v>
      </c>
      <c r="N394" s="203"/>
      <c r="O394" s="203"/>
      <c r="P394"/>
      <c r="Q394"/>
      <c r="R394"/>
      <c r="S394"/>
      <c r="T394" s="204">
        <v>42746.609131944446</v>
      </c>
      <c r="U394"/>
      <c r="V394">
        <v>0.9</v>
      </c>
      <c r="W394">
        <v>9</v>
      </c>
      <c r="X394" s="200" t="str">
        <f t="shared" si="6"/>
        <v>Brevard Probate CGE CQ1-16</v>
      </c>
    </row>
    <row r="395" spans="1:24" ht="15" customHeight="1" x14ac:dyDescent="0.25">
      <c r="A395" t="s">
        <v>52</v>
      </c>
      <c r="B395" t="s">
        <v>45</v>
      </c>
      <c r="C395" t="s">
        <v>274</v>
      </c>
      <c r="D395" s="202">
        <v>198583.85</v>
      </c>
      <c r="E395" s="202">
        <v>198583.85</v>
      </c>
      <c r="F395" s="202">
        <v>198583.85</v>
      </c>
      <c r="G395" s="202">
        <v>198583.85</v>
      </c>
      <c r="H395" s="202"/>
      <c r="I395" s="202">
        <v>196189.85</v>
      </c>
      <c r="J395" s="202">
        <v>197488.85</v>
      </c>
      <c r="K395" s="202">
        <v>197659.85</v>
      </c>
      <c r="L395" s="202">
        <v>197659.85</v>
      </c>
      <c r="M395" s="202"/>
      <c r="N395" s="203"/>
      <c r="O395" s="203"/>
      <c r="P395"/>
      <c r="Q395"/>
      <c r="R395"/>
      <c r="S395"/>
      <c r="T395" s="204">
        <v>42746.609131944446</v>
      </c>
      <c r="U395"/>
      <c r="V395">
        <v>0.9</v>
      </c>
      <c r="W395">
        <v>9</v>
      </c>
      <c r="X395" s="200" t="str">
        <f t="shared" si="6"/>
        <v>Brevard Probate CGE CQ1-17</v>
      </c>
    </row>
    <row r="396" spans="1:24" ht="15" customHeight="1" x14ac:dyDescent="0.25">
      <c r="A396" t="s">
        <v>52</v>
      </c>
      <c r="B396" t="s">
        <v>45</v>
      </c>
      <c r="C396" t="s">
        <v>271</v>
      </c>
      <c r="D396" s="202">
        <v>223989</v>
      </c>
      <c r="E396" s="202">
        <v>223989</v>
      </c>
      <c r="F396" s="202">
        <v>223989</v>
      </c>
      <c r="G396" s="202">
        <v>223989</v>
      </c>
      <c r="H396" s="202">
        <v>223989</v>
      </c>
      <c r="I396" s="202">
        <v>217557.25</v>
      </c>
      <c r="J396" s="202">
        <v>223046.25</v>
      </c>
      <c r="K396" s="202">
        <v>222815.78</v>
      </c>
      <c r="L396" s="202">
        <v>222815.78</v>
      </c>
      <c r="M396" s="202">
        <v>222875.25</v>
      </c>
      <c r="N396" s="203"/>
      <c r="O396" s="203"/>
      <c r="P396"/>
      <c r="Q396"/>
      <c r="R396"/>
      <c r="S396"/>
      <c r="T396" s="204">
        <v>42746.609131944446</v>
      </c>
      <c r="U396"/>
      <c r="V396">
        <v>0.9</v>
      </c>
      <c r="W396">
        <v>9</v>
      </c>
      <c r="X396" s="200" t="str">
        <f t="shared" si="6"/>
        <v>Brevard Probate CGE CQ2-16</v>
      </c>
    </row>
    <row r="397" spans="1:24" ht="15" customHeight="1" x14ac:dyDescent="0.25">
      <c r="A397" t="s">
        <v>52</v>
      </c>
      <c r="B397" t="s">
        <v>45</v>
      </c>
      <c r="C397" t="s">
        <v>275</v>
      </c>
      <c r="D397" s="202">
        <v>240099.20000000001</v>
      </c>
      <c r="E397" s="202">
        <v>240099.20000000001</v>
      </c>
      <c r="F397" s="202">
        <v>240099.20000000001</v>
      </c>
      <c r="G397" s="202"/>
      <c r="H397" s="202"/>
      <c r="I397" s="202">
        <v>231727</v>
      </c>
      <c r="J397" s="202">
        <v>238930</v>
      </c>
      <c r="K397" s="202">
        <v>238724</v>
      </c>
      <c r="L397" s="202"/>
      <c r="M397" s="202"/>
      <c r="N397" s="203"/>
      <c r="O397" s="203"/>
      <c r="P397"/>
      <c r="Q397"/>
      <c r="R397"/>
      <c r="S397"/>
      <c r="T397" s="204">
        <v>42746.609131944446</v>
      </c>
      <c r="U397"/>
      <c r="V397">
        <v>0.9</v>
      </c>
      <c r="W397">
        <v>9</v>
      </c>
      <c r="X397" s="200" t="str">
        <f t="shared" si="6"/>
        <v>Brevard Probate CGE CQ2-17</v>
      </c>
    </row>
    <row r="398" spans="1:24" ht="15" customHeight="1" x14ac:dyDescent="0.25">
      <c r="A398" t="s">
        <v>52</v>
      </c>
      <c r="B398" t="s">
        <v>45</v>
      </c>
      <c r="C398" t="s">
        <v>272</v>
      </c>
      <c r="D398" s="202">
        <v>237024.9</v>
      </c>
      <c r="E398" s="202">
        <v>236624.9</v>
      </c>
      <c r="F398" s="202">
        <v>236624.9</v>
      </c>
      <c r="G398" s="202">
        <v>236624.9</v>
      </c>
      <c r="H398" s="202">
        <v>236624.9</v>
      </c>
      <c r="I398" s="202">
        <v>222888.9</v>
      </c>
      <c r="J398" s="202">
        <v>234835.9</v>
      </c>
      <c r="K398" s="202">
        <v>234883.34</v>
      </c>
      <c r="L398" s="202">
        <v>234883.34</v>
      </c>
      <c r="M398" s="202">
        <v>234633.34</v>
      </c>
      <c r="N398" s="203"/>
      <c r="O398" s="203"/>
      <c r="P398"/>
      <c r="Q398"/>
      <c r="R398"/>
      <c r="S398"/>
      <c r="T398" s="204">
        <v>42746.609131944446</v>
      </c>
      <c r="U398"/>
      <c r="V398">
        <v>0.9</v>
      </c>
      <c r="W398">
        <v>9</v>
      </c>
      <c r="X398" s="200" t="str">
        <f t="shared" si="6"/>
        <v>Brevard Probate CGE CQ3-16</v>
      </c>
    </row>
    <row r="399" spans="1:24" ht="15" customHeight="1" x14ac:dyDescent="0.25">
      <c r="A399" t="s">
        <v>52</v>
      </c>
      <c r="B399" t="s">
        <v>45</v>
      </c>
      <c r="C399" t="s">
        <v>276</v>
      </c>
      <c r="D399" s="202">
        <v>237509.6</v>
      </c>
      <c r="E399" s="202">
        <v>237509.6</v>
      </c>
      <c r="F399" s="202"/>
      <c r="G399" s="202"/>
      <c r="H399" s="202"/>
      <c r="I399" s="202">
        <v>227672.75</v>
      </c>
      <c r="J399" s="202">
        <v>235580.25</v>
      </c>
      <c r="K399" s="202"/>
      <c r="L399" s="202"/>
      <c r="M399" s="202"/>
      <c r="N399" s="203"/>
      <c r="O399" s="203"/>
      <c r="P399"/>
      <c r="Q399"/>
      <c r="R399"/>
      <c r="S399"/>
      <c r="T399" s="204">
        <v>42746.609131944446</v>
      </c>
      <c r="U399"/>
      <c r="V399">
        <v>0.9</v>
      </c>
      <c r="W399">
        <v>9</v>
      </c>
      <c r="X399" s="200" t="str">
        <f t="shared" si="6"/>
        <v>Brevard Probate CGE CQ3-17</v>
      </c>
    </row>
    <row r="400" spans="1:24" ht="15" customHeight="1" x14ac:dyDescent="0.25">
      <c r="A400" t="s">
        <v>52</v>
      </c>
      <c r="B400" t="s">
        <v>45</v>
      </c>
      <c r="C400" t="s">
        <v>273</v>
      </c>
      <c r="D400" s="202">
        <v>223842.05</v>
      </c>
      <c r="E400" s="202">
        <v>223842.05</v>
      </c>
      <c r="F400" s="202">
        <v>223842.05</v>
      </c>
      <c r="G400" s="202">
        <v>223842.05</v>
      </c>
      <c r="H400" s="202">
        <v>223842.05</v>
      </c>
      <c r="I400" s="202">
        <v>218002.14</v>
      </c>
      <c r="J400" s="202">
        <v>222435.14</v>
      </c>
      <c r="K400" s="202">
        <v>222435.17</v>
      </c>
      <c r="L400" s="202">
        <v>222435.17</v>
      </c>
      <c r="M400" s="202">
        <v>222351.87</v>
      </c>
      <c r="N400" s="203"/>
      <c r="O400" s="203"/>
      <c r="P400"/>
      <c r="Q400"/>
      <c r="R400"/>
      <c r="S400"/>
      <c r="T400" s="204">
        <v>42746.609131944446</v>
      </c>
      <c r="U400"/>
      <c r="V400">
        <v>0.9</v>
      </c>
      <c r="W400">
        <v>9</v>
      </c>
      <c r="X400" s="200" t="str">
        <f t="shared" si="6"/>
        <v>Brevard Probate CGE CQ4-16</v>
      </c>
    </row>
    <row r="401" spans="1:24" ht="15" customHeight="1" x14ac:dyDescent="0.25">
      <c r="A401" t="s">
        <v>52</v>
      </c>
      <c r="B401" t="s">
        <v>45</v>
      </c>
      <c r="C401" t="s">
        <v>277</v>
      </c>
      <c r="D401" s="202">
        <v>233819.1</v>
      </c>
      <c r="E401" s="202"/>
      <c r="F401" s="202"/>
      <c r="G401" s="202"/>
      <c r="H401" s="202"/>
      <c r="I401" s="202">
        <v>217428.79</v>
      </c>
      <c r="J401" s="202"/>
      <c r="K401" s="202"/>
      <c r="L401" s="202"/>
      <c r="M401" s="202"/>
      <c r="N401" s="203"/>
      <c r="O401" s="203"/>
      <c r="P401"/>
      <c r="Q401"/>
      <c r="R401"/>
      <c r="S401"/>
      <c r="T401" s="204">
        <v>42746.609131944446</v>
      </c>
      <c r="U401"/>
      <c r="V401">
        <v>0.9</v>
      </c>
      <c r="W401">
        <v>9</v>
      </c>
      <c r="X401" s="200" t="str">
        <f t="shared" si="6"/>
        <v>Brevard Probate CGE CQ4-17</v>
      </c>
    </row>
    <row r="402" spans="1:24" ht="15" customHeight="1" x14ac:dyDescent="0.25">
      <c r="A402" t="s">
        <v>53</v>
      </c>
      <c r="B402" t="s">
        <v>280</v>
      </c>
      <c r="C402" t="s">
        <v>270</v>
      </c>
      <c r="D402" s="202">
        <v>662280.38</v>
      </c>
      <c r="E402" s="202">
        <v>289735.21999999997</v>
      </c>
      <c r="F402" s="202">
        <v>237932.42</v>
      </c>
      <c r="G402" s="202">
        <v>292208.42</v>
      </c>
      <c r="H402" s="202">
        <v>291574.62</v>
      </c>
      <c r="I402" s="202">
        <v>1926.97</v>
      </c>
      <c r="J402" s="202">
        <v>3439.22</v>
      </c>
      <c r="K402" s="202">
        <v>4004.71</v>
      </c>
      <c r="L402" s="202">
        <v>5162.05</v>
      </c>
      <c r="M402" s="202">
        <v>5394.7</v>
      </c>
      <c r="N402" s="203"/>
      <c r="O402" s="203"/>
      <c r="P402"/>
      <c r="Q402"/>
      <c r="R402"/>
      <c r="S402"/>
      <c r="T402" s="204">
        <v>42746.609131944446</v>
      </c>
      <c r="U402"/>
      <c r="V402">
        <v>0.09</v>
      </c>
      <c r="W402">
        <v>2</v>
      </c>
      <c r="X402" s="200" t="str">
        <f t="shared" si="6"/>
        <v>Broward Circ Crim Drug Trfc Cases CGE CQ1-16</v>
      </c>
    </row>
    <row r="403" spans="1:24" ht="15" customHeight="1" x14ac:dyDescent="0.25">
      <c r="A403" t="s">
        <v>53</v>
      </c>
      <c r="B403" t="s">
        <v>280</v>
      </c>
      <c r="C403" t="s">
        <v>274</v>
      </c>
      <c r="D403" s="202">
        <v>789824.88</v>
      </c>
      <c r="E403" s="202">
        <v>699926.2</v>
      </c>
      <c r="F403" s="202">
        <v>698430.2</v>
      </c>
      <c r="G403" s="202">
        <v>700466.2</v>
      </c>
      <c r="H403" s="202"/>
      <c r="I403" s="202">
        <v>664.77</v>
      </c>
      <c r="J403" s="202">
        <v>2487.73</v>
      </c>
      <c r="K403" s="202">
        <v>2940.57</v>
      </c>
      <c r="L403" s="202">
        <v>5773.26</v>
      </c>
      <c r="M403" s="202"/>
      <c r="N403" s="203"/>
      <c r="O403" s="203"/>
      <c r="P403"/>
      <c r="Q403"/>
      <c r="R403"/>
      <c r="S403"/>
      <c r="T403" s="204">
        <v>42746.609131944446</v>
      </c>
      <c r="U403"/>
      <c r="V403">
        <v>0.09</v>
      </c>
      <c r="W403">
        <v>2</v>
      </c>
      <c r="X403" s="200" t="str">
        <f t="shared" si="6"/>
        <v>Broward Circ Crim Drug Trfc Cases CGE CQ1-17</v>
      </c>
    </row>
    <row r="404" spans="1:24" ht="15" customHeight="1" x14ac:dyDescent="0.25">
      <c r="A404" t="s">
        <v>53</v>
      </c>
      <c r="B404" t="s">
        <v>280</v>
      </c>
      <c r="C404" t="s">
        <v>271</v>
      </c>
      <c r="D404" s="202">
        <v>49760564.899999999</v>
      </c>
      <c r="E404" s="202">
        <v>49699618.25</v>
      </c>
      <c r="F404" s="202">
        <v>49680934.450000003</v>
      </c>
      <c r="G404" s="202">
        <v>49678879.149999999</v>
      </c>
      <c r="H404" s="202">
        <v>653091.5</v>
      </c>
      <c r="I404" s="202">
        <v>3086.94</v>
      </c>
      <c r="J404" s="202">
        <v>5124.2299999999996</v>
      </c>
      <c r="K404" s="202">
        <v>7058.92</v>
      </c>
      <c r="L404" s="202">
        <v>8909.7999999999993</v>
      </c>
      <c r="M404" s="202">
        <v>7674.82</v>
      </c>
      <c r="N404" s="203"/>
      <c r="O404" s="203"/>
      <c r="P404"/>
      <c r="Q404"/>
      <c r="R404"/>
      <c r="S404"/>
      <c r="T404" s="204">
        <v>42746.609131944446</v>
      </c>
      <c r="U404"/>
      <c r="V404">
        <v>0.09</v>
      </c>
      <c r="W404">
        <v>2</v>
      </c>
      <c r="X404" s="200" t="str">
        <f t="shared" si="6"/>
        <v>Broward Circ Crim Drug Trfc Cases CGE CQ2-16</v>
      </c>
    </row>
    <row r="405" spans="1:24" ht="15" customHeight="1" x14ac:dyDescent="0.25">
      <c r="A405" t="s">
        <v>53</v>
      </c>
      <c r="B405" t="s">
        <v>280</v>
      </c>
      <c r="C405" t="s">
        <v>275</v>
      </c>
      <c r="D405" s="202">
        <v>895585.35</v>
      </c>
      <c r="E405" s="202">
        <v>395649.35</v>
      </c>
      <c r="F405" s="202">
        <v>896308.35</v>
      </c>
      <c r="G405" s="202"/>
      <c r="H405" s="202"/>
      <c r="I405" s="202">
        <v>1110.02</v>
      </c>
      <c r="J405" s="202">
        <v>1370.84</v>
      </c>
      <c r="K405" s="202">
        <v>1555.15</v>
      </c>
      <c r="L405" s="202"/>
      <c r="M405" s="202"/>
      <c r="N405" s="203"/>
      <c r="O405" s="203"/>
      <c r="P405"/>
      <c r="Q405"/>
      <c r="R405"/>
      <c r="S405"/>
      <c r="T405" s="204">
        <v>42746.609131944446</v>
      </c>
      <c r="U405"/>
      <c r="V405">
        <v>0.09</v>
      </c>
      <c r="W405">
        <v>2</v>
      </c>
      <c r="X405" s="200" t="str">
        <f t="shared" si="6"/>
        <v>Broward Circ Crim Drug Trfc Cases CGE CQ2-17</v>
      </c>
    </row>
    <row r="406" spans="1:24" ht="15" customHeight="1" x14ac:dyDescent="0.25">
      <c r="A406" t="s">
        <v>53</v>
      </c>
      <c r="B406" t="s">
        <v>280</v>
      </c>
      <c r="C406" t="s">
        <v>272</v>
      </c>
      <c r="D406" s="202">
        <v>1701703.7</v>
      </c>
      <c r="E406" s="202">
        <v>1755621.5</v>
      </c>
      <c r="F406" s="202">
        <v>1756121.5</v>
      </c>
      <c r="G406" s="202">
        <v>1434718.8</v>
      </c>
      <c r="H406" s="202">
        <v>1434918.8</v>
      </c>
      <c r="I406" s="202">
        <v>2394.87</v>
      </c>
      <c r="J406" s="202">
        <v>3110.59</v>
      </c>
      <c r="K406" s="202">
        <v>4178.13</v>
      </c>
      <c r="L406" s="202">
        <v>6022.78</v>
      </c>
      <c r="M406" s="202">
        <v>8650.98</v>
      </c>
      <c r="N406" s="203"/>
      <c r="O406" s="203"/>
      <c r="P406"/>
      <c r="Q406"/>
      <c r="R406"/>
      <c r="S406"/>
      <c r="T406" s="204">
        <v>42746.609131944446</v>
      </c>
      <c r="U406"/>
      <c r="V406">
        <v>0.09</v>
      </c>
      <c r="W406">
        <v>2</v>
      </c>
      <c r="X406" s="200" t="str">
        <f t="shared" si="6"/>
        <v>Broward Circ Crim Drug Trfc Cases CGE CQ3-16</v>
      </c>
    </row>
    <row r="407" spans="1:24" ht="15" customHeight="1" x14ac:dyDescent="0.25">
      <c r="A407" t="s">
        <v>53</v>
      </c>
      <c r="B407" t="s">
        <v>280</v>
      </c>
      <c r="C407" t="s">
        <v>276</v>
      </c>
      <c r="D407" s="202">
        <v>244968.85</v>
      </c>
      <c r="E407" s="202">
        <v>244340.85</v>
      </c>
      <c r="F407" s="202"/>
      <c r="G407" s="202"/>
      <c r="H407" s="202"/>
      <c r="I407" s="202">
        <v>1521.23</v>
      </c>
      <c r="J407" s="202">
        <v>1896.93</v>
      </c>
      <c r="K407" s="202"/>
      <c r="L407" s="202"/>
      <c r="M407" s="202"/>
      <c r="N407" s="203"/>
      <c r="O407" s="203"/>
      <c r="P407"/>
      <c r="Q407"/>
      <c r="R407"/>
      <c r="S407"/>
      <c r="T407" s="204">
        <v>42746.609131944446</v>
      </c>
      <c r="U407"/>
      <c r="V407">
        <v>0.09</v>
      </c>
      <c r="W407">
        <v>2</v>
      </c>
      <c r="X407" s="200" t="str">
        <f t="shared" si="6"/>
        <v>Broward Circ Crim Drug Trfc Cases CGE CQ3-17</v>
      </c>
    </row>
    <row r="408" spans="1:24" ht="15" customHeight="1" x14ac:dyDescent="0.25">
      <c r="A408" t="s">
        <v>53</v>
      </c>
      <c r="B408" t="s">
        <v>280</v>
      </c>
      <c r="C408" t="s">
        <v>273</v>
      </c>
      <c r="D408" s="202">
        <v>611095.63</v>
      </c>
      <c r="E408" s="202">
        <v>610511.82999999996</v>
      </c>
      <c r="F408" s="202">
        <v>249897.35</v>
      </c>
      <c r="G408" s="202">
        <v>251772.35</v>
      </c>
      <c r="H408" s="202">
        <v>251730.35</v>
      </c>
      <c r="I408" s="202">
        <v>1184.4000000000001</v>
      </c>
      <c r="J408" s="202">
        <v>2483.8200000000002</v>
      </c>
      <c r="K408" s="202">
        <v>3627.49</v>
      </c>
      <c r="L408" s="202">
        <v>4207.1099999999997</v>
      </c>
      <c r="M408" s="202">
        <v>4424.62</v>
      </c>
      <c r="N408" s="203"/>
      <c r="O408" s="203"/>
      <c r="P408"/>
      <c r="Q408"/>
      <c r="R408"/>
      <c r="S408"/>
      <c r="T408" s="204">
        <v>42746.609131944446</v>
      </c>
      <c r="U408"/>
      <c r="V408">
        <v>0.09</v>
      </c>
      <c r="W408">
        <v>2</v>
      </c>
      <c r="X408" s="200" t="str">
        <f t="shared" si="6"/>
        <v>Broward Circ Crim Drug Trfc Cases CGE CQ4-16</v>
      </c>
    </row>
    <row r="409" spans="1:24" ht="15" customHeight="1" x14ac:dyDescent="0.25">
      <c r="A409" t="s">
        <v>53</v>
      </c>
      <c r="B409" t="s">
        <v>280</v>
      </c>
      <c r="C409" t="s">
        <v>277</v>
      </c>
      <c r="D409" s="202">
        <v>243854.9</v>
      </c>
      <c r="E409" s="202"/>
      <c r="F409" s="202"/>
      <c r="G409" s="202"/>
      <c r="H409" s="202"/>
      <c r="I409" s="202">
        <v>1691.16</v>
      </c>
      <c r="J409" s="202"/>
      <c r="K409" s="202"/>
      <c r="L409" s="202"/>
      <c r="M409" s="202"/>
      <c r="N409" s="203"/>
      <c r="O409" s="203"/>
      <c r="P409"/>
      <c r="Q409"/>
      <c r="R409"/>
      <c r="S409"/>
      <c r="T409" s="204">
        <v>42746.609131944446</v>
      </c>
      <c r="U409"/>
      <c r="V409">
        <v>0.09</v>
      </c>
      <c r="W409">
        <v>2</v>
      </c>
      <c r="X409" s="200" t="str">
        <f t="shared" si="6"/>
        <v>Broward Circ Crim Drug Trfc Cases CGE CQ4-17</v>
      </c>
    </row>
    <row r="410" spans="1:24" ht="15" customHeight="1" x14ac:dyDescent="0.25">
      <c r="A410" t="s">
        <v>53</v>
      </c>
      <c r="B410" t="s">
        <v>42</v>
      </c>
      <c r="C410" t="s">
        <v>270</v>
      </c>
      <c r="D410" s="202">
        <v>6068095.0300000003</v>
      </c>
      <c r="E410" s="202">
        <v>6064952.0300000003</v>
      </c>
      <c r="F410" s="202">
        <v>6064952.0300000003</v>
      </c>
      <c r="G410" s="202">
        <v>6064952.0300000003</v>
      </c>
      <c r="H410" s="202">
        <v>6064952.0300000003</v>
      </c>
      <c r="I410" s="202">
        <v>6056933.3300000001</v>
      </c>
      <c r="J410" s="202">
        <v>6054725.3300000001</v>
      </c>
      <c r="K410" s="202">
        <v>6054499.3300000001</v>
      </c>
      <c r="L410" s="202">
        <v>6054499.3300000001</v>
      </c>
      <c r="M410" s="202">
        <v>6054499.3300000001</v>
      </c>
      <c r="N410" s="203"/>
      <c r="O410" s="203"/>
      <c r="P410"/>
      <c r="Q410"/>
      <c r="R410"/>
      <c r="S410"/>
      <c r="T410" s="204">
        <v>42746.609131944446</v>
      </c>
      <c r="U410"/>
      <c r="V410">
        <v>0.9</v>
      </c>
      <c r="W410">
        <v>6</v>
      </c>
      <c r="X410" s="200" t="str">
        <f t="shared" si="6"/>
        <v>Broward Circuit Civil CGE CQ1-16</v>
      </c>
    </row>
    <row r="411" spans="1:24" ht="15" customHeight="1" x14ac:dyDescent="0.25">
      <c r="A411" t="s">
        <v>53</v>
      </c>
      <c r="B411" t="s">
        <v>42</v>
      </c>
      <c r="C411" t="s">
        <v>274</v>
      </c>
      <c r="D411" s="202">
        <v>5540370.3300000001</v>
      </c>
      <c r="E411" s="202">
        <v>5541177.8300000001</v>
      </c>
      <c r="F411" s="202">
        <v>5544471.8300000001</v>
      </c>
      <c r="G411" s="202">
        <v>5546710.3300000001</v>
      </c>
      <c r="H411" s="202"/>
      <c r="I411" s="202">
        <v>5525184.9299999997</v>
      </c>
      <c r="J411" s="202">
        <v>5523763.4299999997</v>
      </c>
      <c r="K411" s="202">
        <v>5529202.9299999997</v>
      </c>
      <c r="L411" s="202">
        <v>5531471.4299999997</v>
      </c>
      <c r="M411" s="202"/>
      <c r="N411" s="203"/>
      <c r="O411" s="203"/>
      <c r="P411"/>
      <c r="Q411"/>
      <c r="R411"/>
      <c r="S411"/>
      <c r="T411" s="204">
        <v>42746.609131944446</v>
      </c>
      <c r="U411"/>
      <c r="V411">
        <v>0.9</v>
      </c>
      <c r="W411">
        <v>6</v>
      </c>
      <c r="X411" s="200" t="str">
        <f t="shared" si="6"/>
        <v>Broward Circuit Civil CGE CQ1-17</v>
      </c>
    </row>
    <row r="412" spans="1:24" ht="15" customHeight="1" x14ac:dyDescent="0.25">
      <c r="A412" t="s">
        <v>53</v>
      </c>
      <c r="B412" t="s">
        <v>42</v>
      </c>
      <c r="C412" t="s">
        <v>271</v>
      </c>
      <c r="D412" s="202">
        <v>5570124.4100000001</v>
      </c>
      <c r="E412" s="202">
        <v>5559889.6100000003</v>
      </c>
      <c r="F412" s="202">
        <v>5559688.6100000003</v>
      </c>
      <c r="G412" s="202">
        <v>5559688.6100000003</v>
      </c>
      <c r="H412" s="202">
        <v>5559688.6100000003</v>
      </c>
      <c r="I412" s="202">
        <v>5559224.4100000001</v>
      </c>
      <c r="J412" s="202">
        <v>5539671.6100000003</v>
      </c>
      <c r="K412" s="202">
        <v>5539539.1100000003</v>
      </c>
      <c r="L412" s="202">
        <v>5539579.1100000003</v>
      </c>
      <c r="M412" s="202">
        <v>5539619.1100000003</v>
      </c>
      <c r="N412" s="203"/>
      <c r="O412" s="203"/>
      <c r="P412"/>
      <c r="Q412"/>
      <c r="R412"/>
      <c r="S412"/>
      <c r="T412" s="204">
        <v>42746.609131944446</v>
      </c>
      <c r="U412"/>
      <c r="V412">
        <v>0.9</v>
      </c>
      <c r="W412">
        <v>6</v>
      </c>
      <c r="X412" s="200" t="str">
        <f t="shared" si="6"/>
        <v>Broward Circuit Civil CGE CQ2-16</v>
      </c>
    </row>
    <row r="413" spans="1:24" ht="15" customHeight="1" x14ac:dyDescent="0.25">
      <c r="A413" t="s">
        <v>53</v>
      </c>
      <c r="B413" t="s">
        <v>42</v>
      </c>
      <c r="C413" t="s">
        <v>275</v>
      </c>
      <c r="D413" s="202">
        <v>5093257.9800000004</v>
      </c>
      <c r="E413" s="202">
        <v>5082200.18</v>
      </c>
      <c r="F413" s="202">
        <v>5091736.68</v>
      </c>
      <c r="G413" s="202"/>
      <c r="H413" s="202"/>
      <c r="I413" s="202">
        <v>5079234.9800000004</v>
      </c>
      <c r="J413" s="202">
        <v>5068760.58</v>
      </c>
      <c r="K413" s="202">
        <v>5078174.58</v>
      </c>
      <c r="L413" s="202"/>
      <c r="M413" s="202"/>
      <c r="N413" s="203"/>
      <c r="O413" s="203"/>
      <c r="P413"/>
      <c r="Q413"/>
      <c r="R413"/>
      <c r="S413"/>
      <c r="T413" s="204">
        <v>42746.609131944446</v>
      </c>
      <c r="U413"/>
      <c r="V413">
        <v>0.9</v>
      </c>
      <c r="W413">
        <v>6</v>
      </c>
      <c r="X413" s="200" t="str">
        <f t="shared" si="6"/>
        <v>Broward Circuit Civil CGE CQ2-17</v>
      </c>
    </row>
    <row r="414" spans="1:24" ht="15" customHeight="1" x14ac:dyDescent="0.25">
      <c r="A414" t="s">
        <v>53</v>
      </c>
      <c r="B414" t="s">
        <v>42</v>
      </c>
      <c r="C414" t="s">
        <v>272</v>
      </c>
      <c r="D414" s="202">
        <v>5737850.2999999998</v>
      </c>
      <c r="E414" s="202">
        <v>5727497.2999999998</v>
      </c>
      <c r="F414" s="202">
        <v>5703438.25</v>
      </c>
      <c r="G414" s="202">
        <v>5704189.75</v>
      </c>
      <c r="H414" s="202">
        <v>5704189.75</v>
      </c>
      <c r="I414" s="202">
        <v>5698739.9500000002</v>
      </c>
      <c r="J414" s="202">
        <v>5688499.75</v>
      </c>
      <c r="K414" s="202">
        <v>5687326.25</v>
      </c>
      <c r="L414" s="202">
        <v>5687564.75</v>
      </c>
      <c r="M414" s="202">
        <v>5687566.75</v>
      </c>
      <c r="N414" s="203"/>
      <c r="O414" s="203"/>
      <c r="P414"/>
      <c r="Q414"/>
      <c r="R414"/>
      <c r="S414"/>
      <c r="T414" s="204">
        <v>42746.609131944446</v>
      </c>
      <c r="U414"/>
      <c r="V414">
        <v>0.9</v>
      </c>
      <c r="W414">
        <v>6</v>
      </c>
      <c r="X414" s="200" t="str">
        <f t="shared" si="6"/>
        <v>Broward Circuit Civil CGE CQ3-16</v>
      </c>
    </row>
    <row r="415" spans="1:24" ht="15" customHeight="1" x14ac:dyDescent="0.25">
      <c r="A415" t="s">
        <v>53</v>
      </c>
      <c r="B415" t="s">
        <v>42</v>
      </c>
      <c r="C415" t="s">
        <v>276</v>
      </c>
      <c r="D415" s="202">
        <v>5164726.6100000003</v>
      </c>
      <c r="E415" s="202">
        <v>5112932.6100000003</v>
      </c>
      <c r="F415" s="202"/>
      <c r="G415" s="202"/>
      <c r="H415" s="202"/>
      <c r="I415" s="202">
        <v>5145731.3099999996</v>
      </c>
      <c r="J415" s="202">
        <v>5096485.71</v>
      </c>
      <c r="K415" s="202"/>
      <c r="L415" s="202"/>
      <c r="M415" s="202"/>
      <c r="N415" s="203"/>
      <c r="O415" s="203"/>
      <c r="P415"/>
      <c r="Q415"/>
      <c r="R415"/>
      <c r="S415"/>
      <c r="T415" s="204">
        <v>42746.609131944446</v>
      </c>
      <c r="U415"/>
      <c r="V415">
        <v>0.9</v>
      </c>
      <c r="W415">
        <v>6</v>
      </c>
      <c r="X415" s="200" t="str">
        <f t="shared" si="6"/>
        <v>Broward Circuit Civil CGE CQ3-17</v>
      </c>
    </row>
    <row r="416" spans="1:24" ht="15" customHeight="1" x14ac:dyDescent="0.25">
      <c r="A416" t="s">
        <v>53</v>
      </c>
      <c r="B416" t="s">
        <v>42</v>
      </c>
      <c r="C416" t="s">
        <v>273</v>
      </c>
      <c r="D416" s="202">
        <v>5796690.8099999996</v>
      </c>
      <c r="E416" s="202">
        <v>5784833.8099999996</v>
      </c>
      <c r="F416" s="202">
        <v>5789077.8099999996</v>
      </c>
      <c r="G416" s="202">
        <v>5789077.8099999996</v>
      </c>
      <c r="H416" s="202">
        <v>5792496.3099999996</v>
      </c>
      <c r="I416" s="202">
        <v>5782297.1100000003</v>
      </c>
      <c r="J416" s="202">
        <v>5770478.9100000001</v>
      </c>
      <c r="K416" s="202">
        <v>5775261.4100000001</v>
      </c>
      <c r="L416" s="202">
        <v>5775261.4100000001</v>
      </c>
      <c r="M416" s="202">
        <v>5778679.9100000001</v>
      </c>
      <c r="N416" s="203"/>
      <c r="O416" s="203"/>
      <c r="P416"/>
      <c r="Q416"/>
      <c r="R416"/>
      <c r="S416"/>
      <c r="T416" s="204">
        <v>42746.609131944446</v>
      </c>
      <c r="U416"/>
      <c r="V416">
        <v>0.9</v>
      </c>
      <c r="W416">
        <v>6</v>
      </c>
      <c r="X416" s="200" t="str">
        <f t="shared" si="6"/>
        <v>Broward Circuit Civil CGE CQ4-16</v>
      </c>
    </row>
    <row r="417" spans="1:24" ht="15" customHeight="1" x14ac:dyDescent="0.25">
      <c r="A417" t="s">
        <v>53</v>
      </c>
      <c r="B417" t="s">
        <v>42</v>
      </c>
      <c r="C417" t="s">
        <v>277</v>
      </c>
      <c r="D417" s="202">
        <v>5059841.3899999997</v>
      </c>
      <c r="E417" s="202"/>
      <c r="F417" s="202"/>
      <c r="G417" s="202"/>
      <c r="H417" s="202"/>
      <c r="I417" s="202">
        <v>5043150.3899999997</v>
      </c>
      <c r="J417" s="202"/>
      <c r="K417" s="202"/>
      <c r="L417" s="202"/>
      <c r="M417" s="202"/>
      <c r="N417" s="203"/>
      <c r="O417" s="203"/>
      <c r="P417"/>
      <c r="Q417"/>
      <c r="R417"/>
      <c r="S417"/>
      <c r="T417" s="204">
        <v>42746.609131944446</v>
      </c>
      <c r="U417"/>
      <c r="V417">
        <v>0.9</v>
      </c>
      <c r="W417">
        <v>6</v>
      </c>
      <c r="X417" s="200" t="str">
        <f t="shared" si="6"/>
        <v>Broward Circuit Civil CGE CQ4-17</v>
      </c>
    </row>
    <row r="418" spans="1:24" ht="15" customHeight="1" x14ac:dyDescent="0.25">
      <c r="A418" t="s">
        <v>53</v>
      </c>
      <c r="B418" t="s">
        <v>38</v>
      </c>
      <c r="C418" t="s">
        <v>270</v>
      </c>
      <c r="D418" s="202">
        <v>3753631.01</v>
      </c>
      <c r="E418" s="202">
        <v>2903228.37</v>
      </c>
      <c r="F418" s="202">
        <v>2885186.95</v>
      </c>
      <c r="G418" s="202">
        <v>2989776.07</v>
      </c>
      <c r="H418" s="202">
        <v>2982908.67</v>
      </c>
      <c r="I418" s="202">
        <v>96837.3</v>
      </c>
      <c r="J418" s="202">
        <v>174513.67</v>
      </c>
      <c r="K418" s="202">
        <v>239379.04</v>
      </c>
      <c r="L418" s="202">
        <v>303174.11</v>
      </c>
      <c r="M418" s="202">
        <v>339437.47</v>
      </c>
      <c r="N418" s="203"/>
      <c r="O418" s="203"/>
      <c r="P418"/>
      <c r="Q418"/>
      <c r="R418"/>
      <c r="S418"/>
      <c r="T418" s="204">
        <v>42746.609131944446</v>
      </c>
      <c r="U418"/>
      <c r="V418">
        <v>0.09</v>
      </c>
      <c r="W418">
        <v>1</v>
      </c>
      <c r="X418" s="200" t="str">
        <f t="shared" si="6"/>
        <v>Broward Circuit Criminal CGE CQ1-16</v>
      </c>
    </row>
    <row r="419" spans="1:24" ht="15" customHeight="1" x14ac:dyDescent="0.25">
      <c r="A419" t="s">
        <v>53</v>
      </c>
      <c r="B419" t="s">
        <v>38</v>
      </c>
      <c r="C419" t="s">
        <v>274</v>
      </c>
      <c r="D419" s="202">
        <v>4035595.39</v>
      </c>
      <c r="E419" s="202">
        <v>3599707.72</v>
      </c>
      <c r="F419" s="202">
        <v>3622026.03</v>
      </c>
      <c r="G419" s="202">
        <v>3649394.43</v>
      </c>
      <c r="H419" s="202"/>
      <c r="I419" s="202">
        <v>104087.89</v>
      </c>
      <c r="J419" s="202">
        <v>192853.93</v>
      </c>
      <c r="K419" s="202">
        <v>256271.1</v>
      </c>
      <c r="L419" s="202">
        <v>318829.07</v>
      </c>
      <c r="M419" s="202"/>
      <c r="N419" s="203"/>
      <c r="O419" s="203"/>
      <c r="P419"/>
      <c r="Q419"/>
      <c r="R419"/>
      <c r="S419"/>
      <c r="T419" s="204">
        <v>42746.609131944446</v>
      </c>
      <c r="U419"/>
      <c r="V419">
        <v>0.09</v>
      </c>
      <c r="W419">
        <v>1</v>
      </c>
      <c r="X419" s="200" t="str">
        <f t="shared" si="6"/>
        <v>Broward Circuit Criminal CGE CQ1-17</v>
      </c>
    </row>
    <row r="420" spans="1:24" ht="15" customHeight="1" x14ac:dyDescent="0.25">
      <c r="A420" t="s">
        <v>53</v>
      </c>
      <c r="B420" t="s">
        <v>38</v>
      </c>
      <c r="C420" t="s">
        <v>271</v>
      </c>
      <c r="D420" s="202">
        <v>81264422</v>
      </c>
      <c r="E420" s="202">
        <v>81227377.760000005</v>
      </c>
      <c r="F420" s="202">
        <v>81251589.959999993</v>
      </c>
      <c r="G420" s="202">
        <v>81219513.109999999</v>
      </c>
      <c r="H420" s="202">
        <v>3363963.58</v>
      </c>
      <c r="I420" s="202">
        <v>134251.79</v>
      </c>
      <c r="J420" s="202">
        <v>246017.49</v>
      </c>
      <c r="K420" s="202">
        <v>335989.93</v>
      </c>
      <c r="L420" s="202">
        <v>400748.54</v>
      </c>
      <c r="M420" s="202">
        <v>373738.38</v>
      </c>
      <c r="N420" s="203"/>
      <c r="O420" s="203"/>
      <c r="P420"/>
      <c r="Q420"/>
      <c r="R420"/>
      <c r="S420"/>
      <c r="T420" s="204">
        <v>42746.609131944446</v>
      </c>
      <c r="U420"/>
      <c r="V420">
        <v>0.09</v>
      </c>
      <c r="W420">
        <v>1</v>
      </c>
      <c r="X420" s="200" t="str">
        <f t="shared" si="6"/>
        <v>Broward Circuit Criminal CGE CQ2-16</v>
      </c>
    </row>
    <row r="421" spans="1:24" ht="15" customHeight="1" x14ac:dyDescent="0.25">
      <c r="A421" t="s">
        <v>53</v>
      </c>
      <c r="B421" t="s">
        <v>38</v>
      </c>
      <c r="C421" t="s">
        <v>275</v>
      </c>
      <c r="D421" s="202">
        <v>3131424.77</v>
      </c>
      <c r="E421" s="202">
        <v>2605282.5699999998</v>
      </c>
      <c r="F421" s="202">
        <v>3135743.57</v>
      </c>
      <c r="G421" s="202"/>
      <c r="H421" s="202"/>
      <c r="I421" s="202">
        <v>112091.14</v>
      </c>
      <c r="J421" s="202">
        <v>173541.61</v>
      </c>
      <c r="K421" s="202">
        <v>230686.77</v>
      </c>
      <c r="L421" s="202"/>
      <c r="M421" s="202"/>
      <c r="N421" s="203"/>
      <c r="O421" s="203"/>
      <c r="P421"/>
      <c r="Q421"/>
      <c r="R421"/>
      <c r="S421"/>
      <c r="T421" s="204">
        <v>42746.609131944446</v>
      </c>
      <c r="U421"/>
      <c r="V421">
        <v>0.09</v>
      </c>
      <c r="W421">
        <v>1</v>
      </c>
      <c r="X421" s="200" t="str">
        <f t="shared" si="6"/>
        <v>Broward Circuit Criminal CGE CQ2-17</v>
      </c>
    </row>
    <row r="422" spans="1:24" ht="15" customHeight="1" x14ac:dyDescent="0.25">
      <c r="A422" t="s">
        <v>53</v>
      </c>
      <c r="B422" t="s">
        <v>38</v>
      </c>
      <c r="C422" t="s">
        <v>272</v>
      </c>
      <c r="D422" s="202">
        <v>4927428.93</v>
      </c>
      <c r="E422" s="202">
        <v>5003326.9800000004</v>
      </c>
      <c r="F422" s="202">
        <v>4979182.74</v>
      </c>
      <c r="G422" s="202">
        <v>4334208.04</v>
      </c>
      <c r="H422" s="202">
        <v>4356261.3600000003</v>
      </c>
      <c r="I422" s="202">
        <v>109205.28</v>
      </c>
      <c r="J422" s="202">
        <v>182440.15</v>
      </c>
      <c r="K422" s="202">
        <v>220664.91</v>
      </c>
      <c r="L422" s="202">
        <v>286634.65999999997</v>
      </c>
      <c r="M422" s="202">
        <v>336068.45</v>
      </c>
      <c r="N422" s="203"/>
      <c r="O422" s="203"/>
      <c r="P422"/>
      <c r="Q422"/>
      <c r="R422"/>
      <c r="S422"/>
      <c r="T422" s="204">
        <v>42746.609131944446</v>
      </c>
      <c r="U422"/>
      <c r="V422">
        <v>0.09</v>
      </c>
      <c r="W422">
        <v>1</v>
      </c>
      <c r="X422" s="200" t="str">
        <f t="shared" si="6"/>
        <v>Broward Circuit Criminal CGE CQ3-16</v>
      </c>
    </row>
    <row r="423" spans="1:24" ht="15" customHeight="1" x14ac:dyDescent="0.25">
      <c r="A423" t="s">
        <v>53</v>
      </c>
      <c r="B423" t="s">
        <v>38</v>
      </c>
      <c r="C423" t="s">
        <v>276</v>
      </c>
      <c r="D423" s="202">
        <v>3040993.75</v>
      </c>
      <c r="E423" s="202">
        <v>3049999.05</v>
      </c>
      <c r="F423" s="202"/>
      <c r="G423" s="202"/>
      <c r="H423" s="202"/>
      <c r="I423" s="202">
        <v>94546.18</v>
      </c>
      <c r="J423" s="202">
        <v>158969.57999999999</v>
      </c>
      <c r="K423" s="202"/>
      <c r="L423" s="202"/>
      <c r="M423" s="202"/>
      <c r="N423" s="203"/>
      <c r="O423" s="203"/>
      <c r="P423"/>
      <c r="Q423"/>
      <c r="R423"/>
      <c r="S423"/>
      <c r="T423" s="204">
        <v>42746.609131944446</v>
      </c>
      <c r="U423"/>
      <c r="V423">
        <v>0.09</v>
      </c>
      <c r="W423">
        <v>1</v>
      </c>
      <c r="X423" s="200" t="str">
        <f t="shared" si="6"/>
        <v>Broward Circuit Criminal CGE CQ3-17</v>
      </c>
    </row>
    <row r="424" spans="1:24" ht="15" customHeight="1" x14ac:dyDescent="0.25">
      <c r="A424" t="s">
        <v>53</v>
      </c>
      <c r="B424" t="s">
        <v>38</v>
      </c>
      <c r="C424" t="s">
        <v>273</v>
      </c>
      <c r="D424" s="202">
        <v>4071734.64</v>
      </c>
      <c r="E424" s="202">
        <v>4035624.44</v>
      </c>
      <c r="F424" s="202">
        <v>3324702.33</v>
      </c>
      <c r="G424" s="202">
        <v>3332693.92</v>
      </c>
      <c r="H424" s="202">
        <v>3336726.72</v>
      </c>
      <c r="I424" s="202">
        <v>118992.06</v>
      </c>
      <c r="J424" s="202">
        <v>181215.29</v>
      </c>
      <c r="K424" s="202">
        <v>242184.73</v>
      </c>
      <c r="L424" s="202">
        <v>301133.52</v>
      </c>
      <c r="M424" s="202">
        <v>342672.51</v>
      </c>
      <c r="N424" s="203"/>
      <c r="O424" s="203"/>
      <c r="P424"/>
      <c r="Q424"/>
      <c r="R424"/>
      <c r="S424"/>
      <c r="T424" s="204">
        <v>42746.609131944446</v>
      </c>
      <c r="U424"/>
      <c r="V424">
        <v>0.09</v>
      </c>
      <c r="W424">
        <v>1</v>
      </c>
      <c r="X424" s="200" t="str">
        <f t="shared" si="6"/>
        <v>Broward Circuit Criminal CGE CQ4-16</v>
      </c>
    </row>
    <row r="425" spans="1:24" ht="15" customHeight="1" x14ac:dyDescent="0.25">
      <c r="A425" t="s">
        <v>53</v>
      </c>
      <c r="B425" t="s">
        <v>38</v>
      </c>
      <c r="C425" t="s">
        <v>277</v>
      </c>
      <c r="D425" s="202">
        <v>2871526.77</v>
      </c>
      <c r="E425" s="202"/>
      <c r="F425" s="202"/>
      <c r="G425" s="202"/>
      <c r="H425" s="202"/>
      <c r="I425" s="202">
        <v>97822.57</v>
      </c>
      <c r="J425" s="202"/>
      <c r="K425" s="202"/>
      <c r="L425" s="202"/>
      <c r="M425" s="202"/>
      <c r="N425" s="203"/>
      <c r="O425" s="203"/>
      <c r="P425"/>
      <c r="Q425"/>
      <c r="R425"/>
      <c r="S425"/>
      <c r="T425" s="204">
        <v>42746.609131944446</v>
      </c>
      <c r="U425"/>
      <c r="V425">
        <v>0.09</v>
      </c>
      <c r="W425">
        <v>1</v>
      </c>
      <c r="X425" s="200" t="str">
        <f t="shared" si="6"/>
        <v>Broward Circuit Criminal CGE CQ4-17</v>
      </c>
    </row>
    <row r="426" spans="1:24" ht="15" customHeight="1" x14ac:dyDescent="0.25">
      <c r="A426" t="s">
        <v>53</v>
      </c>
      <c r="B426" t="s">
        <v>44</v>
      </c>
      <c r="C426" t="s">
        <v>270</v>
      </c>
      <c r="D426" s="202">
        <v>13772066.09</v>
      </c>
      <c r="E426" s="202">
        <v>11645747.560000001</v>
      </c>
      <c r="F426" s="202">
        <v>10760543.460000001</v>
      </c>
      <c r="G426" s="202">
        <v>10948008.51</v>
      </c>
      <c r="H426" s="202">
        <v>10798320.41</v>
      </c>
      <c r="I426" s="202">
        <v>3522949.66</v>
      </c>
      <c r="J426" s="202">
        <v>5893606.7999999998</v>
      </c>
      <c r="K426" s="202">
        <v>8387255.9000000004</v>
      </c>
      <c r="L426" s="202">
        <v>9163839.3000000007</v>
      </c>
      <c r="M426" s="202">
        <v>9437675.6600000001</v>
      </c>
      <c r="N426" s="203"/>
      <c r="O426" s="203"/>
      <c r="P426"/>
      <c r="Q426"/>
      <c r="R426"/>
      <c r="S426"/>
      <c r="T426" s="204">
        <v>42746.609131944446</v>
      </c>
      <c r="U426"/>
      <c r="V426">
        <v>0.9</v>
      </c>
      <c r="W426">
        <v>8</v>
      </c>
      <c r="X426" s="200" t="str">
        <f t="shared" si="6"/>
        <v>Broward Civil Traffic CGE CQ1-16</v>
      </c>
    </row>
    <row r="427" spans="1:24" ht="15" customHeight="1" x14ac:dyDescent="0.25">
      <c r="A427" t="s">
        <v>53</v>
      </c>
      <c r="B427" t="s">
        <v>44</v>
      </c>
      <c r="C427" t="s">
        <v>274</v>
      </c>
      <c r="D427" s="202">
        <v>10837339.359999999</v>
      </c>
      <c r="E427" s="202">
        <v>8950028.4499999993</v>
      </c>
      <c r="F427" s="202">
        <v>8667222.1999999993</v>
      </c>
      <c r="G427" s="202">
        <v>8606049</v>
      </c>
      <c r="H427" s="202"/>
      <c r="I427" s="202">
        <v>2961663.26</v>
      </c>
      <c r="J427" s="202">
        <v>5221318.51</v>
      </c>
      <c r="K427" s="202">
        <v>7025032.1900000004</v>
      </c>
      <c r="L427" s="202">
        <v>7433110.1399999997</v>
      </c>
      <c r="M427" s="202"/>
      <c r="N427" s="203"/>
      <c r="O427" s="203"/>
      <c r="P427"/>
      <c r="Q427"/>
      <c r="R427"/>
      <c r="S427"/>
      <c r="T427" s="204">
        <v>42746.609131944446</v>
      </c>
      <c r="U427"/>
      <c r="V427">
        <v>0.9</v>
      </c>
      <c r="W427">
        <v>8</v>
      </c>
      <c r="X427" s="200" t="str">
        <f t="shared" si="6"/>
        <v>Broward Civil Traffic CGE CQ1-17</v>
      </c>
    </row>
    <row r="428" spans="1:24" ht="15" customHeight="1" x14ac:dyDescent="0.25">
      <c r="A428" t="s">
        <v>53</v>
      </c>
      <c r="B428" t="s">
        <v>44</v>
      </c>
      <c r="C428" t="s">
        <v>271</v>
      </c>
      <c r="D428" s="202">
        <v>17651385.91</v>
      </c>
      <c r="E428" s="202">
        <v>14777067.289999999</v>
      </c>
      <c r="F428" s="202">
        <v>14717017.32</v>
      </c>
      <c r="G428" s="202">
        <v>14502661.710000001</v>
      </c>
      <c r="H428" s="202">
        <v>10508361.050000001</v>
      </c>
      <c r="I428" s="202">
        <v>3900070.84</v>
      </c>
      <c r="J428" s="202">
        <v>6209665.1500000004</v>
      </c>
      <c r="K428" s="202">
        <v>8506410.2899999991</v>
      </c>
      <c r="L428" s="202">
        <v>9194414.4299999997</v>
      </c>
      <c r="M428" s="202">
        <v>9070607.7699999996</v>
      </c>
      <c r="N428" s="203"/>
      <c r="O428" s="203"/>
      <c r="P428"/>
      <c r="Q428"/>
      <c r="R428"/>
      <c r="S428"/>
      <c r="T428" s="204">
        <v>42746.609131944446</v>
      </c>
      <c r="U428"/>
      <c r="V428">
        <v>0.9</v>
      </c>
      <c r="W428">
        <v>8</v>
      </c>
      <c r="X428" s="200" t="str">
        <f t="shared" si="6"/>
        <v>Broward Civil Traffic CGE CQ2-16</v>
      </c>
    </row>
    <row r="429" spans="1:24" ht="15" customHeight="1" x14ac:dyDescent="0.25">
      <c r="A429" t="s">
        <v>53</v>
      </c>
      <c r="B429" t="s">
        <v>44</v>
      </c>
      <c r="C429" t="s">
        <v>275</v>
      </c>
      <c r="D429" s="202">
        <v>11167186.6</v>
      </c>
      <c r="E429" s="202">
        <v>8904109.75</v>
      </c>
      <c r="F429" s="202">
        <v>8731923.8499999996</v>
      </c>
      <c r="G429" s="202"/>
      <c r="H429" s="202"/>
      <c r="I429" s="202">
        <v>2944147.4</v>
      </c>
      <c r="J429" s="202">
        <v>5221589.95</v>
      </c>
      <c r="K429" s="202">
        <v>6733867.1100000003</v>
      </c>
      <c r="L429" s="202"/>
      <c r="M429" s="202"/>
      <c r="N429" s="203"/>
      <c r="O429" s="203"/>
      <c r="P429"/>
      <c r="Q429"/>
      <c r="R429"/>
      <c r="S429"/>
      <c r="T429" s="204">
        <v>42746.609131944446</v>
      </c>
      <c r="U429"/>
      <c r="V429">
        <v>0.9</v>
      </c>
      <c r="W429">
        <v>8</v>
      </c>
      <c r="X429" s="200" t="str">
        <f t="shared" si="6"/>
        <v>Broward Civil Traffic CGE CQ2-17</v>
      </c>
    </row>
    <row r="430" spans="1:24" ht="15" customHeight="1" x14ac:dyDescent="0.25">
      <c r="A430" t="s">
        <v>53</v>
      </c>
      <c r="B430" t="s">
        <v>44</v>
      </c>
      <c r="C430" t="s">
        <v>272</v>
      </c>
      <c r="D430" s="202">
        <v>11571752.33</v>
      </c>
      <c r="E430" s="202">
        <v>9791991.75</v>
      </c>
      <c r="F430" s="202">
        <v>9173674.5999999996</v>
      </c>
      <c r="G430" s="202">
        <v>8972718.6799999997</v>
      </c>
      <c r="H430" s="202">
        <v>8950052.2799999993</v>
      </c>
      <c r="I430" s="202">
        <v>3070449.95</v>
      </c>
      <c r="J430" s="202">
        <v>5312196.37</v>
      </c>
      <c r="K430" s="202">
        <v>7163672.5899999999</v>
      </c>
      <c r="L430" s="202">
        <v>7611143.4199999999</v>
      </c>
      <c r="M430" s="202">
        <v>7843142.4699999997</v>
      </c>
      <c r="N430" s="203"/>
      <c r="O430" s="203"/>
      <c r="P430"/>
      <c r="Q430"/>
      <c r="R430"/>
      <c r="S430"/>
      <c r="T430" s="204">
        <v>42746.609131944446</v>
      </c>
      <c r="U430"/>
      <c r="V430">
        <v>0.9</v>
      </c>
      <c r="W430">
        <v>8</v>
      </c>
      <c r="X430" s="200" t="str">
        <f t="shared" si="6"/>
        <v>Broward Civil Traffic CGE CQ3-16</v>
      </c>
    </row>
    <row r="431" spans="1:24" ht="15" customHeight="1" x14ac:dyDescent="0.25">
      <c r="A431" t="s">
        <v>53</v>
      </c>
      <c r="B431" t="s">
        <v>44</v>
      </c>
      <c r="C431" t="s">
        <v>276</v>
      </c>
      <c r="D431" s="202">
        <v>10666870</v>
      </c>
      <c r="E431" s="202">
        <v>8725991.9000000004</v>
      </c>
      <c r="F431" s="202"/>
      <c r="G431" s="202"/>
      <c r="H431" s="202"/>
      <c r="I431" s="202">
        <v>2899643.65</v>
      </c>
      <c r="J431" s="202">
        <v>5363816.13</v>
      </c>
      <c r="K431" s="202"/>
      <c r="L431" s="202"/>
      <c r="M431" s="202"/>
      <c r="N431" s="203"/>
      <c r="O431" s="203"/>
      <c r="P431"/>
      <c r="Q431"/>
      <c r="R431"/>
      <c r="S431"/>
      <c r="T431" s="204">
        <v>42746.609131944446</v>
      </c>
      <c r="U431"/>
      <c r="V431">
        <v>0.9</v>
      </c>
      <c r="W431">
        <v>8</v>
      </c>
      <c r="X431" s="200" t="str">
        <f t="shared" si="6"/>
        <v>Broward Civil Traffic CGE CQ3-17</v>
      </c>
    </row>
    <row r="432" spans="1:24" ht="15" customHeight="1" x14ac:dyDescent="0.25">
      <c r="A432" t="s">
        <v>53</v>
      </c>
      <c r="B432" t="s">
        <v>44</v>
      </c>
      <c r="C432" t="s">
        <v>273</v>
      </c>
      <c r="D432" s="202">
        <v>11429205.4</v>
      </c>
      <c r="E432" s="202">
        <v>8536441.6600000001</v>
      </c>
      <c r="F432" s="202">
        <v>8247997.1500000004</v>
      </c>
      <c r="G432" s="202">
        <v>8196097.7999999998</v>
      </c>
      <c r="H432" s="202">
        <v>8168106.0999999996</v>
      </c>
      <c r="I432" s="202">
        <v>2779491.1</v>
      </c>
      <c r="J432" s="202">
        <v>4923221.83</v>
      </c>
      <c r="K432" s="202">
        <v>6604244.21</v>
      </c>
      <c r="L432" s="202">
        <v>7040334.8700000001</v>
      </c>
      <c r="M432" s="202">
        <v>7226069.5099999998</v>
      </c>
      <c r="N432" s="203"/>
      <c r="O432" s="203"/>
      <c r="P432"/>
      <c r="Q432"/>
      <c r="R432"/>
      <c r="S432"/>
      <c r="T432" s="204">
        <v>42746.609131944446</v>
      </c>
      <c r="U432"/>
      <c r="V432">
        <v>0.9</v>
      </c>
      <c r="W432">
        <v>8</v>
      </c>
      <c r="X432" s="200" t="str">
        <f t="shared" si="6"/>
        <v>Broward Civil Traffic CGE CQ4-16</v>
      </c>
    </row>
    <row r="433" spans="1:24" ht="15" customHeight="1" x14ac:dyDescent="0.25">
      <c r="A433" t="s">
        <v>53</v>
      </c>
      <c r="B433" t="s">
        <v>44</v>
      </c>
      <c r="C433" t="s">
        <v>277</v>
      </c>
      <c r="D433" s="202">
        <v>9670011.9000000004</v>
      </c>
      <c r="E433" s="202"/>
      <c r="F433" s="202"/>
      <c r="G433" s="202"/>
      <c r="H433" s="202"/>
      <c r="I433" s="202">
        <v>2501728.12</v>
      </c>
      <c r="J433" s="202"/>
      <c r="K433" s="202"/>
      <c r="L433" s="202"/>
      <c r="M433" s="202"/>
      <c r="N433" s="203"/>
      <c r="O433" s="203"/>
      <c r="P433"/>
      <c r="Q433"/>
      <c r="R433"/>
      <c r="S433"/>
      <c r="T433" s="204">
        <v>42746.609131944446</v>
      </c>
      <c r="U433"/>
      <c r="V433">
        <v>0.9</v>
      </c>
      <c r="W433">
        <v>8</v>
      </c>
      <c r="X433" s="200" t="str">
        <f t="shared" si="6"/>
        <v>Broward Civil Traffic CGE CQ4-17</v>
      </c>
    </row>
    <row r="434" spans="1:24" ht="15" customHeight="1" x14ac:dyDescent="0.25">
      <c r="A434" t="s">
        <v>53</v>
      </c>
      <c r="B434" t="s">
        <v>43</v>
      </c>
      <c r="C434" t="s">
        <v>270</v>
      </c>
      <c r="D434" s="202">
        <v>3442528.56</v>
      </c>
      <c r="E434" s="202">
        <v>3442478.56</v>
      </c>
      <c r="F434" s="202">
        <v>3442478.56</v>
      </c>
      <c r="G434" s="202">
        <v>3442478.56</v>
      </c>
      <c r="H434" s="202">
        <v>3442478.56</v>
      </c>
      <c r="I434" s="202">
        <v>3441327.56</v>
      </c>
      <c r="J434" s="202">
        <v>3440938.56</v>
      </c>
      <c r="K434" s="202">
        <v>3440938.56</v>
      </c>
      <c r="L434" s="202">
        <v>3440938.56</v>
      </c>
      <c r="M434" s="202">
        <v>3440938.56</v>
      </c>
      <c r="N434" s="203"/>
      <c r="O434" s="203"/>
      <c r="P434"/>
      <c r="Q434"/>
      <c r="R434"/>
      <c r="S434"/>
      <c r="T434" s="204">
        <v>42746.609131944446</v>
      </c>
      <c r="U434"/>
      <c r="V434">
        <v>0.9</v>
      </c>
      <c r="W434">
        <v>7</v>
      </c>
      <c r="X434" s="200" t="str">
        <f t="shared" si="6"/>
        <v>Broward County Civil CGE CQ1-16</v>
      </c>
    </row>
    <row r="435" spans="1:24" ht="15" customHeight="1" x14ac:dyDescent="0.25">
      <c r="A435" t="s">
        <v>53</v>
      </c>
      <c r="B435" t="s">
        <v>43</v>
      </c>
      <c r="C435" t="s">
        <v>274</v>
      </c>
      <c r="D435" s="202">
        <v>3520031.06</v>
      </c>
      <c r="E435" s="202">
        <v>3520002.06</v>
      </c>
      <c r="F435" s="202">
        <v>3520002.06</v>
      </c>
      <c r="G435" s="202">
        <v>3520002.06</v>
      </c>
      <c r="H435" s="202"/>
      <c r="I435" s="202">
        <v>3518510.56</v>
      </c>
      <c r="J435" s="202">
        <v>3518366.06</v>
      </c>
      <c r="K435" s="202">
        <v>3518366.06</v>
      </c>
      <c r="L435" s="202">
        <v>3518366.06</v>
      </c>
      <c r="M435" s="202"/>
      <c r="N435" s="203"/>
      <c r="O435" s="203"/>
      <c r="P435"/>
      <c r="Q435"/>
      <c r="R435"/>
      <c r="S435"/>
      <c r="T435" s="204">
        <v>42746.609131944446</v>
      </c>
      <c r="U435"/>
      <c r="V435">
        <v>0.9</v>
      </c>
      <c r="W435">
        <v>7</v>
      </c>
      <c r="X435" s="200" t="str">
        <f t="shared" si="6"/>
        <v>Broward County Civil CGE CQ1-17</v>
      </c>
    </row>
    <row r="436" spans="1:24" ht="15" customHeight="1" x14ac:dyDescent="0.25">
      <c r="A436" t="s">
        <v>53</v>
      </c>
      <c r="B436" t="s">
        <v>43</v>
      </c>
      <c r="C436" t="s">
        <v>271</v>
      </c>
      <c r="D436" s="202">
        <v>3531405.16</v>
      </c>
      <c r="E436" s="202">
        <v>3530020.16</v>
      </c>
      <c r="F436" s="202">
        <v>3529141.16</v>
      </c>
      <c r="G436" s="202">
        <v>3529141.16</v>
      </c>
      <c r="H436" s="202">
        <v>3529141.16</v>
      </c>
      <c r="I436" s="202">
        <v>3530761.16</v>
      </c>
      <c r="J436" s="202">
        <v>3529376.16</v>
      </c>
      <c r="K436" s="202">
        <v>3528497.16</v>
      </c>
      <c r="L436" s="202">
        <v>3528497.16</v>
      </c>
      <c r="M436" s="202">
        <v>3528497.16</v>
      </c>
      <c r="N436" s="203"/>
      <c r="O436" s="203"/>
      <c r="P436"/>
      <c r="Q436"/>
      <c r="R436"/>
      <c r="S436"/>
      <c r="T436" s="204">
        <v>42746.609131944446</v>
      </c>
      <c r="U436"/>
      <c r="V436">
        <v>0.9</v>
      </c>
      <c r="W436">
        <v>7</v>
      </c>
      <c r="X436" s="200" t="str">
        <f t="shared" si="6"/>
        <v>Broward County Civil CGE CQ2-16</v>
      </c>
    </row>
    <row r="437" spans="1:24" ht="15" customHeight="1" x14ac:dyDescent="0.25">
      <c r="A437" t="s">
        <v>53</v>
      </c>
      <c r="B437" t="s">
        <v>43</v>
      </c>
      <c r="C437" t="s">
        <v>275</v>
      </c>
      <c r="D437" s="202">
        <v>3485423.84</v>
      </c>
      <c r="E437" s="202">
        <v>3484064.34</v>
      </c>
      <c r="F437" s="202">
        <v>3483754.34</v>
      </c>
      <c r="G437" s="202"/>
      <c r="H437" s="202"/>
      <c r="I437" s="202">
        <v>3482250.34</v>
      </c>
      <c r="J437" s="202">
        <v>3480940.84</v>
      </c>
      <c r="K437" s="202">
        <v>3480630.84</v>
      </c>
      <c r="L437" s="202"/>
      <c r="M437" s="202"/>
      <c r="N437" s="203"/>
      <c r="O437" s="203"/>
      <c r="P437"/>
      <c r="Q437"/>
      <c r="R437"/>
      <c r="S437"/>
      <c r="T437" s="204">
        <v>42746.609131944446</v>
      </c>
      <c r="U437"/>
      <c r="V437">
        <v>0.9</v>
      </c>
      <c r="W437">
        <v>7</v>
      </c>
      <c r="X437" s="200" t="str">
        <f t="shared" si="6"/>
        <v>Broward County Civil CGE CQ2-17</v>
      </c>
    </row>
    <row r="438" spans="1:24" ht="15" customHeight="1" x14ac:dyDescent="0.25">
      <c r="A438" t="s">
        <v>53</v>
      </c>
      <c r="B438" t="s">
        <v>43</v>
      </c>
      <c r="C438" t="s">
        <v>272</v>
      </c>
      <c r="D438" s="202">
        <v>3764575.92</v>
      </c>
      <c r="E438" s="202">
        <v>3764490.92</v>
      </c>
      <c r="F438" s="202">
        <v>3764490.92</v>
      </c>
      <c r="G438" s="202">
        <v>3764490.92</v>
      </c>
      <c r="H438" s="202">
        <v>3764490.92</v>
      </c>
      <c r="I438" s="202">
        <v>3763710.07</v>
      </c>
      <c r="J438" s="202">
        <v>3763039.07</v>
      </c>
      <c r="K438" s="202">
        <v>3763234.07</v>
      </c>
      <c r="L438" s="202">
        <v>3763234.07</v>
      </c>
      <c r="M438" s="202">
        <v>3763234.07</v>
      </c>
      <c r="N438" s="203"/>
      <c r="O438" s="203"/>
      <c r="P438"/>
      <c r="Q438"/>
      <c r="R438"/>
      <c r="S438"/>
      <c r="T438" s="204">
        <v>42746.609131944446</v>
      </c>
      <c r="U438"/>
      <c r="V438">
        <v>0.9</v>
      </c>
      <c r="W438">
        <v>7</v>
      </c>
      <c r="X438" s="200" t="str">
        <f t="shared" si="6"/>
        <v>Broward County Civil CGE CQ3-16</v>
      </c>
    </row>
    <row r="439" spans="1:24" ht="15" customHeight="1" x14ac:dyDescent="0.25">
      <c r="A439" t="s">
        <v>53</v>
      </c>
      <c r="B439" t="s">
        <v>43</v>
      </c>
      <c r="C439" t="s">
        <v>276</v>
      </c>
      <c r="D439" s="202">
        <v>3410046.16</v>
      </c>
      <c r="E439" s="202">
        <v>3408649.66</v>
      </c>
      <c r="F439" s="202"/>
      <c r="G439" s="202"/>
      <c r="H439" s="202"/>
      <c r="I439" s="202">
        <v>3409266.16</v>
      </c>
      <c r="J439" s="202">
        <v>3407949.66</v>
      </c>
      <c r="K439" s="202"/>
      <c r="L439" s="202"/>
      <c r="M439" s="202"/>
      <c r="N439" s="203"/>
      <c r="O439" s="203"/>
      <c r="P439"/>
      <c r="Q439"/>
      <c r="R439"/>
      <c r="S439"/>
      <c r="T439" s="204">
        <v>42746.609131944446</v>
      </c>
      <c r="U439"/>
      <c r="V439">
        <v>0.9</v>
      </c>
      <c r="W439">
        <v>7</v>
      </c>
      <c r="X439" s="200" t="str">
        <f t="shared" si="6"/>
        <v>Broward County Civil CGE CQ3-17</v>
      </c>
    </row>
    <row r="440" spans="1:24" ht="15" customHeight="1" x14ac:dyDescent="0.25">
      <c r="A440" t="s">
        <v>53</v>
      </c>
      <c r="B440" t="s">
        <v>43</v>
      </c>
      <c r="C440" t="s">
        <v>273</v>
      </c>
      <c r="D440" s="202">
        <v>3421647.97</v>
      </c>
      <c r="E440" s="202">
        <v>3421647.97</v>
      </c>
      <c r="F440" s="202">
        <v>3421647.97</v>
      </c>
      <c r="G440" s="202">
        <v>3421647.97</v>
      </c>
      <c r="H440" s="202">
        <v>3421647.97</v>
      </c>
      <c r="I440" s="202">
        <v>3419442.97</v>
      </c>
      <c r="J440" s="202">
        <v>3419472.97</v>
      </c>
      <c r="K440" s="202">
        <v>3419472.97</v>
      </c>
      <c r="L440" s="202">
        <v>3419472.97</v>
      </c>
      <c r="M440" s="202">
        <v>3419472.97</v>
      </c>
      <c r="N440" s="203"/>
      <c r="O440" s="203"/>
      <c r="P440"/>
      <c r="Q440"/>
      <c r="R440"/>
      <c r="S440"/>
      <c r="T440" s="204">
        <v>42746.609131944446</v>
      </c>
      <c r="U440"/>
      <c r="V440">
        <v>0.9</v>
      </c>
      <c r="W440">
        <v>7</v>
      </c>
      <c r="X440" s="200" t="str">
        <f t="shared" si="6"/>
        <v>Broward County Civil CGE CQ4-16</v>
      </c>
    </row>
    <row r="441" spans="1:24" ht="15" customHeight="1" x14ac:dyDescent="0.25">
      <c r="A441" t="s">
        <v>53</v>
      </c>
      <c r="B441" t="s">
        <v>43</v>
      </c>
      <c r="C441" t="s">
        <v>277</v>
      </c>
      <c r="D441" s="202">
        <v>3564006.85</v>
      </c>
      <c r="E441" s="202"/>
      <c r="F441" s="202"/>
      <c r="G441" s="202"/>
      <c r="H441" s="202"/>
      <c r="I441" s="202">
        <v>3562176.85</v>
      </c>
      <c r="J441" s="202"/>
      <c r="K441" s="202"/>
      <c r="L441" s="202"/>
      <c r="M441" s="202"/>
      <c r="N441" s="203"/>
      <c r="O441" s="203"/>
      <c r="P441"/>
      <c r="Q441"/>
      <c r="R441"/>
      <c r="S441"/>
      <c r="T441" s="204">
        <v>42746.609131944446</v>
      </c>
      <c r="U441"/>
      <c r="V441">
        <v>0.9</v>
      </c>
      <c r="W441">
        <v>7</v>
      </c>
      <c r="X441" s="200" t="str">
        <f t="shared" si="6"/>
        <v>Broward County Civil CGE CQ4-17</v>
      </c>
    </row>
    <row r="442" spans="1:24" ht="15" customHeight="1" x14ac:dyDescent="0.25">
      <c r="A442" t="s">
        <v>53</v>
      </c>
      <c r="B442" t="s">
        <v>39</v>
      </c>
      <c r="C442" t="s">
        <v>270</v>
      </c>
      <c r="D442" s="202">
        <v>2077272.17</v>
      </c>
      <c r="E442" s="202">
        <v>2097346.64</v>
      </c>
      <c r="F442" s="202">
        <v>2063252.59</v>
      </c>
      <c r="G442" s="202">
        <v>2055867.11</v>
      </c>
      <c r="H442" s="202">
        <v>2008527.16</v>
      </c>
      <c r="I442" s="202">
        <v>283628.21000000002</v>
      </c>
      <c r="J442" s="202">
        <v>528227.94999999995</v>
      </c>
      <c r="K442" s="202">
        <v>661496.87</v>
      </c>
      <c r="L442" s="202">
        <v>735662.54</v>
      </c>
      <c r="M442" s="202">
        <v>786461.36</v>
      </c>
      <c r="N442" s="203"/>
      <c r="O442" s="203"/>
      <c r="P442"/>
      <c r="Q442"/>
      <c r="R442"/>
      <c r="S442"/>
      <c r="T442" s="204">
        <v>42746.609131944446</v>
      </c>
      <c r="U442"/>
      <c r="V442">
        <v>0.4</v>
      </c>
      <c r="W442">
        <v>3</v>
      </c>
      <c r="X442" s="200" t="str">
        <f t="shared" si="6"/>
        <v>Broward County Criminal CGE CQ1-16</v>
      </c>
    </row>
    <row r="443" spans="1:24" ht="15" customHeight="1" x14ac:dyDescent="0.25">
      <c r="A443" t="s">
        <v>53</v>
      </c>
      <c r="B443" t="s">
        <v>39</v>
      </c>
      <c r="C443" t="s">
        <v>274</v>
      </c>
      <c r="D443" s="202">
        <v>1924867.22</v>
      </c>
      <c r="E443" s="202">
        <v>1891866.41</v>
      </c>
      <c r="F443" s="202">
        <v>1877127.75</v>
      </c>
      <c r="G443" s="202">
        <v>1852597.86</v>
      </c>
      <c r="H443" s="202"/>
      <c r="I443" s="202">
        <v>353995.73</v>
      </c>
      <c r="J443" s="202">
        <v>575423.64</v>
      </c>
      <c r="K443" s="202">
        <v>719264.72</v>
      </c>
      <c r="L443" s="202">
        <v>777202.34</v>
      </c>
      <c r="M443" s="202"/>
      <c r="N443" s="203"/>
      <c r="O443" s="203"/>
      <c r="P443"/>
      <c r="Q443"/>
      <c r="R443"/>
      <c r="S443"/>
      <c r="T443" s="204">
        <v>42746.609131944446</v>
      </c>
      <c r="U443"/>
      <c r="V443">
        <v>0.4</v>
      </c>
      <c r="W443">
        <v>3</v>
      </c>
      <c r="X443" s="200" t="str">
        <f t="shared" si="6"/>
        <v>Broward County Criminal CGE CQ1-17</v>
      </c>
    </row>
    <row r="444" spans="1:24" ht="15" customHeight="1" x14ac:dyDescent="0.25">
      <c r="A444" t="s">
        <v>53</v>
      </c>
      <c r="B444" t="s">
        <v>39</v>
      </c>
      <c r="C444" t="s">
        <v>271</v>
      </c>
      <c r="D444" s="202">
        <v>9517135.5500000007</v>
      </c>
      <c r="E444" s="202">
        <v>9493916.1099999994</v>
      </c>
      <c r="F444" s="202">
        <v>9473740.0899999999</v>
      </c>
      <c r="G444" s="202">
        <v>9412361.7699999996</v>
      </c>
      <c r="H444" s="202">
        <v>2248183.2400000002</v>
      </c>
      <c r="I444" s="202">
        <v>416249.32</v>
      </c>
      <c r="J444" s="202">
        <v>689051.15</v>
      </c>
      <c r="K444" s="202">
        <v>849795.67</v>
      </c>
      <c r="L444" s="202">
        <v>918606.37</v>
      </c>
      <c r="M444" s="202">
        <v>933742.26</v>
      </c>
      <c r="N444" s="203"/>
      <c r="O444" s="203"/>
      <c r="P444"/>
      <c r="Q444"/>
      <c r="R444"/>
      <c r="S444"/>
      <c r="T444" s="204">
        <v>42746.609131944446</v>
      </c>
      <c r="U444"/>
      <c r="V444">
        <v>0.4</v>
      </c>
      <c r="W444">
        <v>3</v>
      </c>
      <c r="X444" s="200" t="str">
        <f t="shared" si="6"/>
        <v>Broward County Criminal CGE CQ2-16</v>
      </c>
    </row>
    <row r="445" spans="1:24" ht="15" customHeight="1" x14ac:dyDescent="0.25">
      <c r="A445" t="s">
        <v>53</v>
      </c>
      <c r="B445" t="s">
        <v>39</v>
      </c>
      <c r="C445" t="s">
        <v>275</v>
      </c>
      <c r="D445" s="202">
        <v>2265443.71</v>
      </c>
      <c r="E445" s="202">
        <v>2229375.2400000002</v>
      </c>
      <c r="F445" s="202">
        <v>2200005.94</v>
      </c>
      <c r="G445" s="202"/>
      <c r="H445" s="202"/>
      <c r="I445" s="202">
        <v>419389.9</v>
      </c>
      <c r="J445" s="202">
        <v>643330.22</v>
      </c>
      <c r="K445" s="202">
        <v>783923.36</v>
      </c>
      <c r="L445" s="202"/>
      <c r="M445" s="202"/>
      <c r="N445" s="203"/>
      <c r="O445" s="203"/>
      <c r="P445"/>
      <c r="Q445"/>
      <c r="R445"/>
      <c r="S445"/>
      <c r="T445" s="204">
        <v>42746.609131944446</v>
      </c>
      <c r="U445"/>
      <c r="V445">
        <v>0.4</v>
      </c>
      <c r="W445">
        <v>3</v>
      </c>
      <c r="X445" s="200" t="str">
        <f t="shared" si="6"/>
        <v>Broward County Criminal CGE CQ2-17</v>
      </c>
    </row>
    <row r="446" spans="1:24" ht="15" customHeight="1" x14ac:dyDescent="0.25">
      <c r="A446" t="s">
        <v>53</v>
      </c>
      <c r="B446" t="s">
        <v>39</v>
      </c>
      <c r="C446" t="s">
        <v>272</v>
      </c>
      <c r="D446" s="202">
        <v>2096169.76</v>
      </c>
      <c r="E446" s="202">
        <v>2180330.5099999998</v>
      </c>
      <c r="F446" s="202">
        <v>2115913.5099999998</v>
      </c>
      <c r="G446" s="202">
        <v>2089687.95</v>
      </c>
      <c r="H446" s="202">
        <v>2062359.07</v>
      </c>
      <c r="I446" s="202">
        <v>327840.25</v>
      </c>
      <c r="J446" s="202">
        <v>564826.04</v>
      </c>
      <c r="K446" s="202">
        <v>709663.39</v>
      </c>
      <c r="L446" s="202">
        <v>795693.03</v>
      </c>
      <c r="M446" s="202">
        <v>851747.89</v>
      </c>
      <c r="N446" s="203"/>
      <c r="O446" s="203"/>
      <c r="P446"/>
      <c r="Q446"/>
      <c r="R446"/>
      <c r="S446"/>
      <c r="T446" s="204">
        <v>42746.609131944446</v>
      </c>
      <c r="U446"/>
      <c r="V446">
        <v>0.4</v>
      </c>
      <c r="W446">
        <v>3</v>
      </c>
      <c r="X446" s="200" t="str">
        <f t="shared" si="6"/>
        <v>Broward County Criminal CGE CQ3-16</v>
      </c>
    </row>
    <row r="447" spans="1:24" ht="15" customHeight="1" x14ac:dyDescent="0.25">
      <c r="A447" t="s">
        <v>53</v>
      </c>
      <c r="B447" t="s">
        <v>39</v>
      </c>
      <c r="C447" t="s">
        <v>276</v>
      </c>
      <c r="D447" s="202">
        <v>2159560.37</v>
      </c>
      <c r="E447" s="202">
        <v>2115170.84</v>
      </c>
      <c r="F447" s="202"/>
      <c r="G447" s="202"/>
      <c r="H447" s="202"/>
      <c r="I447" s="202">
        <v>369061.22</v>
      </c>
      <c r="J447" s="202">
        <v>556269.81999999995</v>
      </c>
      <c r="K447" s="202"/>
      <c r="L447" s="202"/>
      <c r="M447" s="202"/>
      <c r="N447" s="203"/>
      <c r="O447" s="203"/>
      <c r="P447"/>
      <c r="Q447"/>
      <c r="R447"/>
      <c r="S447"/>
      <c r="T447" s="204">
        <v>42746.609131944446</v>
      </c>
      <c r="U447"/>
      <c r="V447">
        <v>0.4</v>
      </c>
      <c r="W447">
        <v>3</v>
      </c>
      <c r="X447" s="200" t="str">
        <f t="shared" si="6"/>
        <v>Broward County Criminal CGE CQ3-17</v>
      </c>
    </row>
    <row r="448" spans="1:24" ht="15" customHeight="1" x14ac:dyDescent="0.25">
      <c r="A448" t="s">
        <v>53</v>
      </c>
      <c r="B448" t="s">
        <v>39</v>
      </c>
      <c r="C448" t="s">
        <v>273</v>
      </c>
      <c r="D448" s="202">
        <v>2020258.2</v>
      </c>
      <c r="E448" s="202">
        <v>1943824.6</v>
      </c>
      <c r="F448" s="202">
        <v>1932507.94</v>
      </c>
      <c r="G448" s="202">
        <v>1906510.07</v>
      </c>
      <c r="H448" s="202">
        <v>1885259.32</v>
      </c>
      <c r="I448" s="202">
        <v>310409.40000000002</v>
      </c>
      <c r="J448" s="202">
        <v>469689.18</v>
      </c>
      <c r="K448" s="202">
        <v>636804.14</v>
      </c>
      <c r="L448" s="202">
        <v>701182.33</v>
      </c>
      <c r="M448" s="202">
        <v>755938.83</v>
      </c>
      <c r="N448" s="203"/>
      <c r="O448" s="203"/>
      <c r="P448"/>
      <c r="Q448"/>
      <c r="R448"/>
      <c r="S448"/>
      <c r="T448" s="204">
        <v>42746.609131944446</v>
      </c>
      <c r="U448"/>
      <c r="V448">
        <v>0.4</v>
      </c>
      <c r="W448">
        <v>3</v>
      </c>
      <c r="X448" s="200" t="str">
        <f t="shared" si="6"/>
        <v>Broward County Criminal CGE CQ4-16</v>
      </c>
    </row>
    <row r="449" spans="1:24" ht="15" customHeight="1" x14ac:dyDescent="0.25">
      <c r="A449" t="s">
        <v>53</v>
      </c>
      <c r="B449" t="s">
        <v>39</v>
      </c>
      <c r="C449" t="s">
        <v>277</v>
      </c>
      <c r="D449" s="202">
        <v>1893741.49</v>
      </c>
      <c r="E449" s="202"/>
      <c r="F449" s="202"/>
      <c r="G449" s="202"/>
      <c r="H449" s="202"/>
      <c r="I449" s="202">
        <v>296773.17</v>
      </c>
      <c r="J449" s="202"/>
      <c r="K449" s="202"/>
      <c r="L449" s="202"/>
      <c r="M449" s="202"/>
      <c r="N449" s="203"/>
      <c r="O449" s="203"/>
      <c r="P449"/>
      <c r="Q449"/>
      <c r="R449"/>
      <c r="S449"/>
      <c r="T449" s="204">
        <v>42746.609131944446</v>
      </c>
      <c r="U449"/>
      <c r="V449">
        <v>0.4</v>
      </c>
      <c r="W449">
        <v>3</v>
      </c>
      <c r="X449" s="200" t="str">
        <f t="shared" si="6"/>
        <v>Broward County Criminal CGE CQ4-17</v>
      </c>
    </row>
    <row r="450" spans="1:24" ht="15" customHeight="1" x14ac:dyDescent="0.25">
      <c r="A450" t="s">
        <v>53</v>
      </c>
      <c r="B450" t="s">
        <v>41</v>
      </c>
      <c r="C450" t="s">
        <v>270</v>
      </c>
      <c r="D450" s="202">
        <v>2246078.98</v>
      </c>
      <c r="E450" s="202">
        <v>1929758.54</v>
      </c>
      <c r="F450" s="202">
        <v>1898943.29</v>
      </c>
      <c r="G450" s="202">
        <v>1896461.29</v>
      </c>
      <c r="H450" s="202">
        <v>1850715.79</v>
      </c>
      <c r="I450" s="202">
        <v>272957.12</v>
      </c>
      <c r="J450" s="202">
        <v>695437.99</v>
      </c>
      <c r="K450" s="202">
        <v>899956.24</v>
      </c>
      <c r="L450" s="202">
        <v>986234.04</v>
      </c>
      <c r="M450" s="202">
        <v>1042805.52</v>
      </c>
      <c r="N450" s="203"/>
      <c r="O450" s="203"/>
      <c r="P450"/>
      <c r="Q450"/>
      <c r="R450"/>
      <c r="S450"/>
      <c r="T450" s="204">
        <v>42746.609131944446</v>
      </c>
      <c r="U450"/>
      <c r="V450">
        <v>0.4</v>
      </c>
      <c r="W450">
        <v>5</v>
      </c>
      <c r="X450" s="200" t="str">
        <f t="shared" ref="X450:X513" si="7">A450&amp;" "&amp;B450&amp;" "&amp;C450</f>
        <v>Broward Criminal Traffic CGE CQ1-16</v>
      </c>
    </row>
    <row r="451" spans="1:24" ht="15" customHeight="1" x14ac:dyDescent="0.25">
      <c r="A451" t="s">
        <v>53</v>
      </c>
      <c r="B451" t="s">
        <v>41</v>
      </c>
      <c r="C451" t="s">
        <v>274</v>
      </c>
      <c r="D451" s="202">
        <v>2101635.2999999998</v>
      </c>
      <c r="E451" s="202">
        <v>1734560.21</v>
      </c>
      <c r="F451" s="202">
        <v>1683419.71</v>
      </c>
      <c r="G451" s="202">
        <v>1648998.21</v>
      </c>
      <c r="H451" s="202"/>
      <c r="I451" s="202">
        <v>259996.28</v>
      </c>
      <c r="J451" s="202">
        <v>618716.44999999995</v>
      </c>
      <c r="K451" s="202">
        <v>801287.38</v>
      </c>
      <c r="L451" s="202">
        <v>868254.86</v>
      </c>
      <c r="M451" s="202"/>
      <c r="N451" s="203"/>
      <c r="O451" s="203"/>
      <c r="P451"/>
      <c r="Q451"/>
      <c r="R451"/>
      <c r="S451"/>
      <c r="T451" s="204">
        <v>42746.609131944446</v>
      </c>
      <c r="U451"/>
      <c r="V451">
        <v>0.4</v>
      </c>
      <c r="W451">
        <v>5</v>
      </c>
      <c r="X451" s="200" t="str">
        <f t="shared" si="7"/>
        <v>Broward Criminal Traffic CGE CQ1-17</v>
      </c>
    </row>
    <row r="452" spans="1:24" ht="15" customHeight="1" x14ac:dyDescent="0.25">
      <c r="A452" t="s">
        <v>53</v>
      </c>
      <c r="B452" t="s">
        <v>41</v>
      </c>
      <c r="C452" t="s">
        <v>271</v>
      </c>
      <c r="D452" s="202">
        <v>11229143.74</v>
      </c>
      <c r="E452" s="202">
        <v>10979553.82</v>
      </c>
      <c r="F452" s="202">
        <v>10937803.300000001</v>
      </c>
      <c r="G452" s="202">
        <v>10814689</v>
      </c>
      <c r="H452" s="202">
        <v>1996101.56</v>
      </c>
      <c r="I452" s="202">
        <v>417670.2</v>
      </c>
      <c r="J452" s="202">
        <v>955918.35</v>
      </c>
      <c r="K452" s="202">
        <v>1271992.57</v>
      </c>
      <c r="L452" s="202">
        <v>1426268.45</v>
      </c>
      <c r="M452" s="202">
        <v>1135440.78</v>
      </c>
      <c r="N452" s="203"/>
      <c r="O452" s="203"/>
      <c r="P452"/>
      <c r="Q452"/>
      <c r="R452"/>
      <c r="S452"/>
      <c r="T452" s="204">
        <v>42746.609131944446</v>
      </c>
      <c r="U452"/>
      <c r="V452">
        <v>0.4</v>
      </c>
      <c r="W452">
        <v>5</v>
      </c>
      <c r="X452" s="200" t="str">
        <f t="shared" si="7"/>
        <v>Broward Criminal Traffic CGE CQ2-16</v>
      </c>
    </row>
    <row r="453" spans="1:24" ht="15" customHeight="1" x14ac:dyDescent="0.25">
      <c r="A453" t="s">
        <v>53</v>
      </c>
      <c r="B453" t="s">
        <v>41</v>
      </c>
      <c r="C453" t="s">
        <v>275</v>
      </c>
      <c r="D453" s="202">
        <v>2345121.9</v>
      </c>
      <c r="E453" s="202">
        <v>2107395.4500000002</v>
      </c>
      <c r="F453" s="202">
        <v>2063188.7</v>
      </c>
      <c r="G453" s="202"/>
      <c r="H453" s="202"/>
      <c r="I453" s="202">
        <v>315315.84999999998</v>
      </c>
      <c r="J453" s="202">
        <v>656311.85</v>
      </c>
      <c r="K453" s="202">
        <v>817224.55</v>
      </c>
      <c r="L453" s="202"/>
      <c r="M453" s="202"/>
      <c r="N453" s="203"/>
      <c r="O453" s="203"/>
      <c r="P453"/>
      <c r="Q453"/>
      <c r="R453"/>
      <c r="S453"/>
      <c r="T453" s="204">
        <v>42746.609131944446</v>
      </c>
      <c r="U453"/>
      <c r="V453">
        <v>0.4</v>
      </c>
      <c r="W453">
        <v>5</v>
      </c>
      <c r="X453" s="200" t="str">
        <f t="shared" si="7"/>
        <v>Broward Criminal Traffic CGE CQ2-17</v>
      </c>
    </row>
    <row r="454" spans="1:24" ht="15" customHeight="1" x14ac:dyDescent="0.25">
      <c r="A454" t="s">
        <v>53</v>
      </c>
      <c r="B454" t="s">
        <v>41</v>
      </c>
      <c r="C454" t="s">
        <v>272</v>
      </c>
      <c r="D454" s="202">
        <v>2473884.98</v>
      </c>
      <c r="E454" s="202">
        <v>2343894.85</v>
      </c>
      <c r="F454" s="202">
        <v>2208831.54</v>
      </c>
      <c r="G454" s="202">
        <v>1929026.65</v>
      </c>
      <c r="H454" s="202">
        <v>1908147.15</v>
      </c>
      <c r="I454" s="202">
        <v>311501.92</v>
      </c>
      <c r="J454" s="202">
        <v>698816.07</v>
      </c>
      <c r="K454" s="202">
        <v>908688.07</v>
      </c>
      <c r="L454" s="202">
        <v>981698.15</v>
      </c>
      <c r="M454" s="202">
        <v>1052472.3899999999</v>
      </c>
      <c r="N454" s="203"/>
      <c r="O454" s="203"/>
      <c r="P454"/>
      <c r="Q454"/>
      <c r="R454"/>
      <c r="S454"/>
      <c r="T454" s="204">
        <v>42746.609131944446</v>
      </c>
      <c r="U454"/>
      <c r="V454">
        <v>0.4</v>
      </c>
      <c r="W454">
        <v>5</v>
      </c>
      <c r="X454" s="200" t="str">
        <f t="shared" si="7"/>
        <v>Broward Criminal Traffic CGE CQ3-16</v>
      </c>
    </row>
    <row r="455" spans="1:24" ht="15" customHeight="1" x14ac:dyDescent="0.25">
      <c r="A455" t="s">
        <v>53</v>
      </c>
      <c r="B455" t="s">
        <v>41</v>
      </c>
      <c r="C455" t="s">
        <v>276</v>
      </c>
      <c r="D455" s="202">
        <v>1985032.2</v>
      </c>
      <c r="E455" s="202">
        <v>1741707.15</v>
      </c>
      <c r="F455" s="202"/>
      <c r="G455" s="202"/>
      <c r="H455" s="202"/>
      <c r="I455" s="202">
        <v>285938.40000000002</v>
      </c>
      <c r="J455" s="202">
        <v>590450.15</v>
      </c>
      <c r="K455" s="202"/>
      <c r="L455" s="202"/>
      <c r="M455" s="202"/>
      <c r="N455" s="203"/>
      <c r="O455" s="203"/>
      <c r="P455"/>
      <c r="Q455"/>
      <c r="R455"/>
      <c r="S455"/>
      <c r="T455" s="204">
        <v>42746.609131944446</v>
      </c>
      <c r="U455"/>
      <c r="V455">
        <v>0.4</v>
      </c>
      <c r="W455">
        <v>5</v>
      </c>
      <c r="X455" s="200" t="str">
        <f t="shared" si="7"/>
        <v>Broward Criminal Traffic CGE CQ3-17</v>
      </c>
    </row>
    <row r="456" spans="1:24" ht="15" customHeight="1" x14ac:dyDescent="0.25">
      <c r="A456" t="s">
        <v>53</v>
      </c>
      <c r="B456" t="s">
        <v>41</v>
      </c>
      <c r="C456" t="s">
        <v>273</v>
      </c>
      <c r="D456" s="202">
        <v>2228120.7599999998</v>
      </c>
      <c r="E456" s="202">
        <v>1927477.36</v>
      </c>
      <c r="F456" s="202">
        <v>1682889.25</v>
      </c>
      <c r="G456" s="202">
        <v>1663200.75</v>
      </c>
      <c r="H456" s="202">
        <v>1643584.5</v>
      </c>
      <c r="I456" s="202">
        <v>266237.15000000002</v>
      </c>
      <c r="J456" s="202">
        <v>575120.64000000001</v>
      </c>
      <c r="K456" s="202">
        <v>764960.85</v>
      </c>
      <c r="L456" s="202">
        <v>849185.74</v>
      </c>
      <c r="M456" s="202">
        <v>905363.34</v>
      </c>
      <c r="N456" s="203"/>
      <c r="O456" s="203"/>
      <c r="P456"/>
      <c r="Q456"/>
      <c r="R456"/>
      <c r="S456"/>
      <c r="T456" s="204">
        <v>42746.609131944446</v>
      </c>
      <c r="U456"/>
      <c r="V456">
        <v>0.4</v>
      </c>
      <c r="W456">
        <v>5</v>
      </c>
      <c r="X456" s="200" t="str">
        <f t="shared" si="7"/>
        <v>Broward Criminal Traffic CGE CQ4-16</v>
      </c>
    </row>
    <row r="457" spans="1:24" ht="15" customHeight="1" x14ac:dyDescent="0.25">
      <c r="A457" t="s">
        <v>53</v>
      </c>
      <c r="B457" t="s">
        <v>41</v>
      </c>
      <c r="C457" t="s">
        <v>277</v>
      </c>
      <c r="D457" s="202">
        <v>1668991.15</v>
      </c>
      <c r="E457" s="202"/>
      <c r="F457" s="202"/>
      <c r="G457" s="202"/>
      <c r="H457" s="202"/>
      <c r="I457" s="202">
        <v>233157.5</v>
      </c>
      <c r="J457" s="202"/>
      <c r="K457" s="202"/>
      <c r="L457" s="202"/>
      <c r="M457" s="202"/>
      <c r="N457" s="203"/>
      <c r="O457" s="203"/>
      <c r="P457"/>
      <c r="Q457"/>
      <c r="R457"/>
      <c r="S457"/>
      <c r="T457" s="204">
        <v>42746.609131944446</v>
      </c>
      <c r="U457"/>
      <c r="V457">
        <v>0.4</v>
      </c>
      <c r="W457">
        <v>5</v>
      </c>
      <c r="X457" s="200" t="str">
        <f t="shared" si="7"/>
        <v>Broward Criminal Traffic CGE CQ4-17</v>
      </c>
    </row>
    <row r="458" spans="1:24" ht="15" customHeight="1" x14ac:dyDescent="0.25">
      <c r="A458" t="s">
        <v>53</v>
      </c>
      <c r="B458" t="s">
        <v>46</v>
      </c>
      <c r="C458" t="s">
        <v>270</v>
      </c>
      <c r="D458" s="202">
        <v>1041569.1</v>
      </c>
      <c r="E458" s="202">
        <v>1041102.1</v>
      </c>
      <c r="F458" s="202">
        <v>1041102.1</v>
      </c>
      <c r="G458" s="202">
        <v>1041102.1</v>
      </c>
      <c r="H458" s="202">
        <v>1041102.1</v>
      </c>
      <c r="I458" s="202">
        <v>1027682.82</v>
      </c>
      <c r="J458" s="202">
        <v>1030762.1</v>
      </c>
      <c r="K458" s="202">
        <v>1031946.1</v>
      </c>
      <c r="L458" s="202">
        <v>1033341.1</v>
      </c>
      <c r="M458" s="202">
        <v>1033588.1</v>
      </c>
      <c r="N458" s="203"/>
      <c r="O458" s="203"/>
      <c r="P458"/>
      <c r="Q458"/>
      <c r="R458"/>
      <c r="S458"/>
      <c r="T458" s="204">
        <v>42746.609131944446</v>
      </c>
      <c r="U458"/>
      <c r="V458">
        <v>0.75</v>
      </c>
      <c r="W458">
        <v>10</v>
      </c>
      <c r="X458" s="200" t="str">
        <f t="shared" si="7"/>
        <v>Broward Family CGE CQ1-16</v>
      </c>
    </row>
    <row r="459" spans="1:24" ht="15" customHeight="1" x14ac:dyDescent="0.25">
      <c r="A459" t="s">
        <v>53</v>
      </c>
      <c r="B459" t="s">
        <v>46</v>
      </c>
      <c r="C459" t="s">
        <v>274</v>
      </c>
      <c r="D459" s="202">
        <v>1022866.35</v>
      </c>
      <c r="E459" s="202">
        <v>1022424.35</v>
      </c>
      <c r="F459" s="202">
        <v>1022424.35</v>
      </c>
      <c r="G459" s="202">
        <v>1039770.35</v>
      </c>
      <c r="H459" s="202"/>
      <c r="I459" s="202">
        <v>1007676.34</v>
      </c>
      <c r="J459" s="202">
        <v>1010127.43</v>
      </c>
      <c r="K459" s="202">
        <v>1011282.43</v>
      </c>
      <c r="L459" s="202">
        <v>1029677.43</v>
      </c>
      <c r="M459" s="202"/>
      <c r="N459" s="203"/>
      <c r="O459" s="203"/>
      <c r="P459"/>
      <c r="Q459"/>
      <c r="R459"/>
      <c r="S459"/>
      <c r="T459" s="204">
        <v>42746.609131944446</v>
      </c>
      <c r="U459"/>
      <c r="V459">
        <v>0.75</v>
      </c>
      <c r="W459">
        <v>10</v>
      </c>
      <c r="X459" s="200" t="str">
        <f t="shared" si="7"/>
        <v>Broward Family CGE CQ1-17</v>
      </c>
    </row>
    <row r="460" spans="1:24" ht="15" customHeight="1" x14ac:dyDescent="0.25">
      <c r="A460" t="s">
        <v>53</v>
      </c>
      <c r="B460" t="s">
        <v>46</v>
      </c>
      <c r="C460" t="s">
        <v>271</v>
      </c>
      <c r="D460" s="202">
        <v>1105189.8999999999</v>
      </c>
      <c r="E460" s="202">
        <v>1103958.8999999999</v>
      </c>
      <c r="F460" s="202">
        <v>1103958.8999999999</v>
      </c>
      <c r="G460" s="202">
        <v>1103958.8999999999</v>
      </c>
      <c r="H460" s="202">
        <v>1103958.8999999999</v>
      </c>
      <c r="I460" s="202">
        <v>1089892.7</v>
      </c>
      <c r="J460" s="202">
        <v>1091866.1399999999</v>
      </c>
      <c r="K460" s="202">
        <v>1094513.7</v>
      </c>
      <c r="L460" s="202">
        <v>1095079.7</v>
      </c>
      <c r="M460" s="202">
        <v>1095538.7</v>
      </c>
      <c r="N460" s="203"/>
      <c r="O460" s="203"/>
      <c r="P460"/>
      <c r="Q460"/>
      <c r="R460"/>
      <c r="S460"/>
      <c r="T460" s="204">
        <v>42746.609131944446</v>
      </c>
      <c r="U460"/>
      <c r="V460">
        <v>0.75</v>
      </c>
      <c r="W460">
        <v>10</v>
      </c>
      <c r="X460" s="200" t="str">
        <f t="shared" si="7"/>
        <v>Broward Family CGE CQ2-16</v>
      </c>
    </row>
    <row r="461" spans="1:24" ht="15" customHeight="1" x14ac:dyDescent="0.25">
      <c r="A461" t="s">
        <v>53</v>
      </c>
      <c r="B461" t="s">
        <v>46</v>
      </c>
      <c r="C461" t="s">
        <v>275</v>
      </c>
      <c r="D461" s="202">
        <v>1088115.5</v>
      </c>
      <c r="E461" s="202">
        <v>1088115.5</v>
      </c>
      <c r="F461" s="202">
        <v>1103070</v>
      </c>
      <c r="G461" s="202"/>
      <c r="H461" s="202"/>
      <c r="I461" s="202">
        <v>1078720.28</v>
      </c>
      <c r="J461" s="202">
        <v>1080121.92</v>
      </c>
      <c r="K461" s="202">
        <v>1096180.5</v>
      </c>
      <c r="L461" s="202"/>
      <c r="M461" s="202"/>
      <c r="N461" s="203"/>
      <c r="O461" s="203"/>
      <c r="P461"/>
      <c r="Q461"/>
      <c r="R461"/>
      <c r="S461"/>
      <c r="T461" s="204">
        <v>42746.609131944446</v>
      </c>
      <c r="U461"/>
      <c r="V461">
        <v>0.75</v>
      </c>
      <c r="W461">
        <v>10</v>
      </c>
      <c r="X461" s="200" t="str">
        <f t="shared" si="7"/>
        <v>Broward Family CGE CQ2-17</v>
      </c>
    </row>
    <row r="462" spans="1:24" ht="15" customHeight="1" x14ac:dyDescent="0.25">
      <c r="A462" t="s">
        <v>53</v>
      </c>
      <c r="B462" t="s">
        <v>46</v>
      </c>
      <c r="C462" t="s">
        <v>272</v>
      </c>
      <c r="D462" s="202">
        <v>1153691.04</v>
      </c>
      <c r="E462" s="202">
        <v>1153272.04</v>
      </c>
      <c r="F462" s="202">
        <v>1152871.04</v>
      </c>
      <c r="G462" s="202">
        <v>1152871.04</v>
      </c>
      <c r="H462" s="202">
        <v>1152871.04</v>
      </c>
      <c r="I462" s="202">
        <v>1139644.54</v>
      </c>
      <c r="J462" s="202">
        <v>1141510.42</v>
      </c>
      <c r="K462" s="202">
        <v>1142525.1100000001</v>
      </c>
      <c r="L462" s="202">
        <v>1143757.1100000001</v>
      </c>
      <c r="M462" s="202">
        <v>1144217.1100000001</v>
      </c>
      <c r="N462" s="203"/>
      <c r="O462" s="203"/>
      <c r="P462"/>
      <c r="Q462"/>
      <c r="R462"/>
      <c r="S462"/>
      <c r="T462" s="204">
        <v>42746.609131944446</v>
      </c>
      <c r="U462"/>
      <c r="V462">
        <v>0.75</v>
      </c>
      <c r="W462">
        <v>10</v>
      </c>
      <c r="X462" s="200" t="str">
        <f t="shared" si="7"/>
        <v>Broward Family CGE CQ3-16</v>
      </c>
    </row>
    <row r="463" spans="1:24" ht="15" customHeight="1" x14ac:dyDescent="0.25">
      <c r="A463" t="s">
        <v>53</v>
      </c>
      <c r="B463" t="s">
        <v>46</v>
      </c>
      <c r="C463" t="s">
        <v>276</v>
      </c>
      <c r="D463" s="202">
        <v>1124350.7</v>
      </c>
      <c r="E463" s="202">
        <v>1142313.2</v>
      </c>
      <c r="F463" s="202"/>
      <c r="G463" s="202"/>
      <c r="H463" s="202"/>
      <c r="I463" s="202">
        <v>1114929.3999999999</v>
      </c>
      <c r="J463" s="202">
        <v>1133961.3</v>
      </c>
      <c r="K463" s="202"/>
      <c r="L463" s="202"/>
      <c r="M463" s="202"/>
      <c r="N463" s="203"/>
      <c r="O463" s="203"/>
      <c r="P463"/>
      <c r="Q463"/>
      <c r="R463"/>
      <c r="S463"/>
      <c r="T463" s="204">
        <v>42746.609131944446</v>
      </c>
      <c r="U463"/>
      <c r="V463">
        <v>0.75</v>
      </c>
      <c r="W463">
        <v>10</v>
      </c>
      <c r="X463" s="200" t="str">
        <f t="shared" si="7"/>
        <v>Broward Family CGE CQ3-17</v>
      </c>
    </row>
    <row r="464" spans="1:24" ht="15" customHeight="1" x14ac:dyDescent="0.25">
      <c r="A464" t="s">
        <v>53</v>
      </c>
      <c r="B464" t="s">
        <v>46</v>
      </c>
      <c r="C464" t="s">
        <v>273</v>
      </c>
      <c r="D464" s="202">
        <v>1077759.1100000001</v>
      </c>
      <c r="E464" s="202">
        <v>1077745.1100000001</v>
      </c>
      <c r="F464" s="202">
        <v>1077745.1100000001</v>
      </c>
      <c r="G464" s="202">
        <v>1077745.1100000001</v>
      </c>
      <c r="H464" s="202">
        <v>1097195.1100000001</v>
      </c>
      <c r="I464" s="202">
        <v>1067893.51</v>
      </c>
      <c r="J464" s="202">
        <v>1070212.55</v>
      </c>
      <c r="K464" s="202">
        <v>1070705.47</v>
      </c>
      <c r="L464" s="202">
        <v>1071967.07</v>
      </c>
      <c r="M464" s="202">
        <v>1091570.07</v>
      </c>
      <c r="N464" s="203"/>
      <c r="O464" s="203"/>
      <c r="P464"/>
      <c r="Q464"/>
      <c r="R464"/>
      <c r="S464"/>
      <c r="T464" s="204">
        <v>42746.609131944446</v>
      </c>
      <c r="U464"/>
      <c r="V464">
        <v>0.75</v>
      </c>
      <c r="W464">
        <v>10</v>
      </c>
      <c r="X464" s="200" t="str">
        <f t="shared" si="7"/>
        <v>Broward Family CGE CQ4-16</v>
      </c>
    </row>
    <row r="465" spans="1:24" ht="15" customHeight="1" x14ac:dyDescent="0.25">
      <c r="A465" t="s">
        <v>53</v>
      </c>
      <c r="B465" t="s">
        <v>46</v>
      </c>
      <c r="C465" t="s">
        <v>277</v>
      </c>
      <c r="D465" s="202">
        <v>1118264.75</v>
      </c>
      <c r="E465" s="202"/>
      <c r="F465" s="202"/>
      <c r="G465" s="202"/>
      <c r="H465" s="202"/>
      <c r="I465" s="202">
        <v>1104201.3500000001</v>
      </c>
      <c r="J465" s="202"/>
      <c r="K465" s="202"/>
      <c r="L465" s="202"/>
      <c r="M465" s="202"/>
      <c r="N465" s="203"/>
      <c r="O465" s="203"/>
      <c r="P465"/>
      <c r="Q465"/>
      <c r="R465"/>
      <c r="S465"/>
      <c r="T465" s="204">
        <v>42746.609131944446</v>
      </c>
      <c r="U465"/>
      <c r="V465">
        <v>0.75</v>
      </c>
      <c r="W465">
        <v>10</v>
      </c>
      <c r="X465" s="200" t="str">
        <f t="shared" si="7"/>
        <v>Broward Family CGE CQ4-17</v>
      </c>
    </row>
    <row r="466" spans="1:24" ht="15" customHeight="1" x14ac:dyDescent="0.25">
      <c r="A466" t="s">
        <v>53</v>
      </c>
      <c r="B466" t="s">
        <v>40</v>
      </c>
      <c r="C466" t="s">
        <v>270</v>
      </c>
      <c r="D466" s="202">
        <v>195744</v>
      </c>
      <c r="E466" s="202">
        <v>195744</v>
      </c>
      <c r="F466" s="202">
        <v>195744</v>
      </c>
      <c r="G466" s="202">
        <v>195544</v>
      </c>
      <c r="H466" s="202">
        <v>195344</v>
      </c>
      <c r="I466" s="202">
        <v>7824</v>
      </c>
      <c r="J466" s="202">
        <v>12097</v>
      </c>
      <c r="K466" s="202">
        <v>13652</v>
      </c>
      <c r="L466" s="202">
        <v>14453</v>
      </c>
      <c r="M466" s="202">
        <v>14969</v>
      </c>
      <c r="N466" s="203"/>
      <c r="O466" s="203"/>
      <c r="P466"/>
      <c r="Q466"/>
      <c r="R466"/>
      <c r="S466"/>
      <c r="T466" s="204">
        <v>42746.609131944446</v>
      </c>
      <c r="U466"/>
      <c r="V466">
        <v>0.09</v>
      </c>
      <c r="W466">
        <v>4</v>
      </c>
      <c r="X466" s="200" t="str">
        <f t="shared" si="7"/>
        <v>Broward Juvenile Delinquency CGE CQ1-16</v>
      </c>
    </row>
    <row r="467" spans="1:24" ht="15" customHeight="1" x14ac:dyDescent="0.25">
      <c r="A467" t="s">
        <v>53</v>
      </c>
      <c r="B467" t="s">
        <v>40</v>
      </c>
      <c r="C467" t="s">
        <v>274</v>
      </c>
      <c r="D467" s="202">
        <v>107337</v>
      </c>
      <c r="E467" s="202">
        <v>107237</v>
      </c>
      <c r="F467" s="202">
        <v>107137</v>
      </c>
      <c r="G467" s="202">
        <v>106889</v>
      </c>
      <c r="H467" s="202"/>
      <c r="I467" s="202">
        <v>5317</v>
      </c>
      <c r="J467" s="202">
        <v>6331</v>
      </c>
      <c r="K467" s="202">
        <v>6505</v>
      </c>
      <c r="L467" s="202">
        <v>6785</v>
      </c>
      <c r="M467" s="202"/>
      <c r="N467" s="203"/>
      <c r="O467" s="203"/>
      <c r="P467"/>
      <c r="Q467"/>
      <c r="R467"/>
      <c r="S467"/>
      <c r="T467" s="204">
        <v>42746.609131944446</v>
      </c>
      <c r="U467"/>
      <c r="V467">
        <v>0.09</v>
      </c>
      <c r="W467">
        <v>4</v>
      </c>
      <c r="X467" s="200" t="str">
        <f t="shared" si="7"/>
        <v>Broward Juvenile Delinquency CGE CQ1-17</v>
      </c>
    </row>
    <row r="468" spans="1:24" ht="15" customHeight="1" x14ac:dyDescent="0.25">
      <c r="A468" t="s">
        <v>53</v>
      </c>
      <c r="B468" t="s">
        <v>40</v>
      </c>
      <c r="C468" t="s">
        <v>271</v>
      </c>
      <c r="D468" s="202">
        <v>160094</v>
      </c>
      <c r="E468" s="202">
        <v>160094</v>
      </c>
      <c r="F468" s="202">
        <v>159844</v>
      </c>
      <c r="G468" s="202">
        <v>159695</v>
      </c>
      <c r="H468" s="202">
        <v>159595</v>
      </c>
      <c r="I468" s="202">
        <v>5748</v>
      </c>
      <c r="J468" s="202">
        <v>9037</v>
      </c>
      <c r="K468" s="202">
        <v>10189</v>
      </c>
      <c r="L468" s="202">
        <v>13871</v>
      </c>
      <c r="M468" s="202">
        <v>15942</v>
      </c>
      <c r="N468" s="203"/>
      <c r="O468" s="203"/>
      <c r="P468"/>
      <c r="Q468"/>
      <c r="R468"/>
      <c r="S468"/>
      <c r="T468" s="204">
        <v>42746.609131944446</v>
      </c>
      <c r="U468"/>
      <c r="V468">
        <v>0.09</v>
      </c>
      <c r="W468">
        <v>4</v>
      </c>
      <c r="X468" s="200" t="str">
        <f t="shared" si="7"/>
        <v>Broward Juvenile Delinquency CGE CQ2-16</v>
      </c>
    </row>
    <row r="469" spans="1:24" ht="15" customHeight="1" x14ac:dyDescent="0.25">
      <c r="A469" t="s">
        <v>53</v>
      </c>
      <c r="B469" t="s">
        <v>40</v>
      </c>
      <c r="C469" t="s">
        <v>275</v>
      </c>
      <c r="D469" s="202">
        <v>195862</v>
      </c>
      <c r="E469" s="202">
        <v>194699</v>
      </c>
      <c r="F469" s="202">
        <v>194299</v>
      </c>
      <c r="G469" s="202"/>
      <c r="H469" s="202"/>
      <c r="I469" s="202">
        <v>7494</v>
      </c>
      <c r="J469" s="202">
        <v>9684</v>
      </c>
      <c r="K469" s="202">
        <v>11760</v>
      </c>
      <c r="L469" s="202"/>
      <c r="M469" s="202"/>
      <c r="N469" s="203"/>
      <c r="O469" s="203"/>
      <c r="P469"/>
      <c r="Q469"/>
      <c r="R469"/>
      <c r="S469"/>
      <c r="T469" s="204">
        <v>42746.609131944446</v>
      </c>
      <c r="U469"/>
      <c r="V469">
        <v>0.09</v>
      </c>
      <c r="W469">
        <v>4</v>
      </c>
      <c r="X469" s="200" t="str">
        <f t="shared" si="7"/>
        <v>Broward Juvenile Delinquency CGE CQ2-17</v>
      </c>
    </row>
    <row r="470" spans="1:24" ht="15" customHeight="1" x14ac:dyDescent="0.25">
      <c r="A470" t="s">
        <v>53</v>
      </c>
      <c r="B470" t="s">
        <v>40</v>
      </c>
      <c r="C470" t="s">
        <v>272</v>
      </c>
      <c r="D470" s="202">
        <v>131767</v>
      </c>
      <c r="E470" s="202">
        <v>131367</v>
      </c>
      <c r="F470" s="202">
        <v>131067</v>
      </c>
      <c r="G470" s="202">
        <v>130917</v>
      </c>
      <c r="H470" s="202">
        <v>130599</v>
      </c>
      <c r="I470" s="202">
        <v>5906</v>
      </c>
      <c r="J470" s="202">
        <v>7431</v>
      </c>
      <c r="K470" s="202">
        <v>7643</v>
      </c>
      <c r="L470" s="202">
        <v>7823</v>
      </c>
      <c r="M470" s="202">
        <v>8157</v>
      </c>
      <c r="N470" s="203"/>
      <c r="O470" s="203"/>
      <c r="P470"/>
      <c r="Q470"/>
      <c r="R470"/>
      <c r="S470"/>
      <c r="T470" s="204">
        <v>42746.609131944446</v>
      </c>
      <c r="U470"/>
      <c r="V470">
        <v>0.09</v>
      </c>
      <c r="W470">
        <v>4</v>
      </c>
      <c r="X470" s="200" t="str">
        <f t="shared" si="7"/>
        <v>Broward Juvenile Delinquency CGE CQ3-16</v>
      </c>
    </row>
    <row r="471" spans="1:24" ht="15" customHeight="1" x14ac:dyDescent="0.25">
      <c r="A471" t="s">
        <v>53</v>
      </c>
      <c r="B471" t="s">
        <v>40</v>
      </c>
      <c r="C471" t="s">
        <v>276</v>
      </c>
      <c r="D471" s="202">
        <v>240229</v>
      </c>
      <c r="E471" s="202">
        <v>239238</v>
      </c>
      <c r="F471" s="202"/>
      <c r="G471" s="202"/>
      <c r="H471" s="202"/>
      <c r="I471" s="202">
        <v>11009</v>
      </c>
      <c r="J471" s="202">
        <v>12988</v>
      </c>
      <c r="K471" s="202"/>
      <c r="L471" s="202"/>
      <c r="M471" s="202"/>
      <c r="N471" s="203"/>
      <c r="O471" s="203"/>
      <c r="P471"/>
      <c r="Q471"/>
      <c r="R471"/>
      <c r="S471"/>
      <c r="T471" s="204">
        <v>42746.609131944446</v>
      </c>
      <c r="U471"/>
      <c r="V471">
        <v>0.09</v>
      </c>
      <c r="W471">
        <v>4</v>
      </c>
      <c r="X471" s="200" t="str">
        <f t="shared" si="7"/>
        <v>Broward Juvenile Delinquency CGE CQ3-17</v>
      </c>
    </row>
    <row r="472" spans="1:24" ht="15" customHeight="1" x14ac:dyDescent="0.25">
      <c r="A472" t="s">
        <v>53</v>
      </c>
      <c r="B472" t="s">
        <v>40</v>
      </c>
      <c r="C472" t="s">
        <v>273</v>
      </c>
      <c r="D472" s="202">
        <v>154335</v>
      </c>
      <c r="E472" s="202">
        <v>153916</v>
      </c>
      <c r="F472" s="202">
        <v>153566</v>
      </c>
      <c r="G472" s="202">
        <v>153041</v>
      </c>
      <c r="H472" s="202">
        <v>152251</v>
      </c>
      <c r="I472" s="202">
        <v>3256</v>
      </c>
      <c r="J472" s="202">
        <v>4290</v>
      </c>
      <c r="K472" s="202">
        <v>5618</v>
      </c>
      <c r="L472" s="202">
        <v>6659</v>
      </c>
      <c r="M472" s="202">
        <v>6969</v>
      </c>
      <c r="N472" s="203"/>
      <c r="O472" s="203"/>
      <c r="P472"/>
      <c r="Q472"/>
      <c r="R472"/>
      <c r="S472"/>
      <c r="T472" s="204">
        <v>42746.609131944446</v>
      </c>
      <c r="U472"/>
      <c r="V472">
        <v>0.09</v>
      </c>
      <c r="W472">
        <v>4</v>
      </c>
      <c r="X472" s="200" t="str">
        <f t="shared" si="7"/>
        <v>Broward Juvenile Delinquency CGE CQ4-16</v>
      </c>
    </row>
    <row r="473" spans="1:24" ht="15" customHeight="1" x14ac:dyDescent="0.25">
      <c r="A473" t="s">
        <v>53</v>
      </c>
      <c r="B473" t="s">
        <v>40</v>
      </c>
      <c r="C473" t="s">
        <v>277</v>
      </c>
      <c r="D473" s="202">
        <v>160175</v>
      </c>
      <c r="E473" s="202"/>
      <c r="F473" s="202"/>
      <c r="G473" s="202"/>
      <c r="H473" s="202"/>
      <c r="I473" s="202">
        <v>3326</v>
      </c>
      <c r="J473" s="202"/>
      <c r="K473" s="202"/>
      <c r="L473" s="202"/>
      <c r="M473" s="202"/>
      <c r="N473" s="203"/>
      <c r="O473" s="203"/>
      <c r="P473"/>
      <c r="Q473"/>
      <c r="R473"/>
      <c r="S473"/>
      <c r="T473" s="204">
        <v>42746.609131944446</v>
      </c>
      <c r="U473"/>
      <c r="V473">
        <v>0.09</v>
      </c>
      <c r="W473">
        <v>4</v>
      </c>
      <c r="X473" s="200" t="str">
        <f t="shared" si="7"/>
        <v>Broward Juvenile Delinquency CGE CQ4-17</v>
      </c>
    </row>
    <row r="474" spans="1:24" ht="15" customHeight="1" x14ac:dyDescent="0.25">
      <c r="A474" t="s">
        <v>53</v>
      </c>
      <c r="B474" t="s">
        <v>45</v>
      </c>
      <c r="C474" t="s">
        <v>270</v>
      </c>
      <c r="D474" s="202">
        <v>503518.7</v>
      </c>
      <c r="E474" s="202">
        <v>501966.7</v>
      </c>
      <c r="F474" s="202">
        <v>499724.7</v>
      </c>
      <c r="G474" s="202">
        <v>499635.7</v>
      </c>
      <c r="H474" s="202">
        <v>498602.7</v>
      </c>
      <c r="I474" s="202">
        <v>502083.7</v>
      </c>
      <c r="J474" s="202">
        <v>500511.7</v>
      </c>
      <c r="K474" s="202">
        <v>498269.7</v>
      </c>
      <c r="L474" s="202">
        <v>498525.7</v>
      </c>
      <c r="M474" s="202">
        <v>497827.7</v>
      </c>
      <c r="N474" s="203"/>
      <c r="O474" s="203"/>
      <c r="P474"/>
      <c r="Q474"/>
      <c r="R474"/>
      <c r="S474"/>
      <c r="T474" s="204">
        <v>42746.609131944446</v>
      </c>
      <c r="U474"/>
      <c r="V474">
        <v>0.9</v>
      </c>
      <c r="W474">
        <v>9</v>
      </c>
      <c r="X474" s="200" t="str">
        <f t="shared" si="7"/>
        <v>Broward Probate CGE CQ1-16</v>
      </c>
    </row>
    <row r="475" spans="1:24" ht="15" customHeight="1" x14ac:dyDescent="0.25">
      <c r="A475" t="s">
        <v>53</v>
      </c>
      <c r="B475" t="s">
        <v>45</v>
      </c>
      <c r="C475" t="s">
        <v>274</v>
      </c>
      <c r="D475" s="202">
        <v>536460.03</v>
      </c>
      <c r="E475" s="202">
        <v>535140.5</v>
      </c>
      <c r="F475" s="202">
        <v>533640.5</v>
      </c>
      <c r="G475" s="202">
        <v>531743.5</v>
      </c>
      <c r="H475" s="202"/>
      <c r="I475" s="202">
        <v>534987.03</v>
      </c>
      <c r="J475" s="202">
        <v>533452.5</v>
      </c>
      <c r="K475" s="202">
        <v>531972.5</v>
      </c>
      <c r="L475" s="202">
        <v>530166.5</v>
      </c>
      <c r="M475" s="202"/>
      <c r="N475" s="203"/>
      <c r="O475" s="203"/>
      <c r="P475"/>
      <c r="Q475"/>
      <c r="R475"/>
      <c r="S475"/>
      <c r="T475" s="204">
        <v>42746.609131944446</v>
      </c>
      <c r="U475"/>
      <c r="V475">
        <v>0.9</v>
      </c>
      <c r="W475">
        <v>9</v>
      </c>
      <c r="X475" s="200" t="str">
        <f t="shared" si="7"/>
        <v>Broward Probate CGE CQ1-17</v>
      </c>
    </row>
    <row r="476" spans="1:24" ht="15" customHeight="1" x14ac:dyDescent="0.25">
      <c r="A476" t="s">
        <v>53</v>
      </c>
      <c r="B476" t="s">
        <v>45</v>
      </c>
      <c r="C476" t="s">
        <v>271</v>
      </c>
      <c r="D476" s="202">
        <v>568684.13</v>
      </c>
      <c r="E476" s="202">
        <v>567494.63</v>
      </c>
      <c r="F476" s="202">
        <v>567409.63</v>
      </c>
      <c r="G476" s="202">
        <v>566772.63</v>
      </c>
      <c r="H476" s="202">
        <v>566772.12</v>
      </c>
      <c r="I476" s="202">
        <v>565574.63</v>
      </c>
      <c r="J476" s="202">
        <v>564200.13</v>
      </c>
      <c r="K476" s="202">
        <v>564158.13</v>
      </c>
      <c r="L476" s="202">
        <v>563591.13</v>
      </c>
      <c r="M476" s="202">
        <v>564210.62</v>
      </c>
      <c r="N476" s="203"/>
      <c r="O476" s="203"/>
      <c r="P476"/>
      <c r="Q476"/>
      <c r="R476"/>
      <c r="S476"/>
      <c r="T476" s="204">
        <v>42746.609131944446</v>
      </c>
      <c r="U476"/>
      <c r="V476">
        <v>0.9</v>
      </c>
      <c r="W476">
        <v>9</v>
      </c>
      <c r="X476" s="200" t="str">
        <f t="shared" si="7"/>
        <v>Broward Probate CGE CQ2-16</v>
      </c>
    </row>
    <row r="477" spans="1:24" ht="15" customHeight="1" x14ac:dyDescent="0.25">
      <c r="A477" t="s">
        <v>53</v>
      </c>
      <c r="B477" t="s">
        <v>45</v>
      </c>
      <c r="C477" t="s">
        <v>275</v>
      </c>
      <c r="D477" s="202">
        <v>511072.07</v>
      </c>
      <c r="E477" s="202">
        <v>510440.07</v>
      </c>
      <c r="F477" s="202">
        <v>510440.07</v>
      </c>
      <c r="G477" s="202"/>
      <c r="H477" s="202"/>
      <c r="I477" s="202">
        <v>510114.07</v>
      </c>
      <c r="J477" s="202">
        <v>509568.07</v>
      </c>
      <c r="K477" s="202">
        <v>509569.07</v>
      </c>
      <c r="L477" s="202"/>
      <c r="M477" s="202"/>
      <c r="N477" s="203"/>
      <c r="O477" s="203"/>
      <c r="P477"/>
      <c r="Q477"/>
      <c r="R477"/>
      <c r="S477"/>
      <c r="T477" s="204">
        <v>42746.609131944446</v>
      </c>
      <c r="U477"/>
      <c r="V477">
        <v>0.9</v>
      </c>
      <c r="W477">
        <v>9</v>
      </c>
      <c r="X477" s="200" t="str">
        <f t="shared" si="7"/>
        <v>Broward Probate CGE CQ2-17</v>
      </c>
    </row>
    <row r="478" spans="1:24" ht="15" customHeight="1" x14ac:dyDescent="0.25">
      <c r="A478" t="s">
        <v>53</v>
      </c>
      <c r="B478" t="s">
        <v>45</v>
      </c>
      <c r="C478" t="s">
        <v>272</v>
      </c>
      <c r="D478" s="202">
        <v>625145.55000000005</v>
      </c>
      <c r="E478" s="202">
        <v>624314.55000000005</v>
      </c>
      <c r="F478" s="202">
        <v>624129.55000000005</v>
      </c>
      <c r="G478" s="202">
        <v>624106.80000000005</v>
      </c>
      <c r="H478" s="202">
        <v>623429.30000000005</v>
      </c>
      <c r="I478" s="202">
        <v>622983.55000000005</v>
      </c>
      <c r="J478" s="202">
        <v>621999.55000000005</v>
      </c>
      <c r="K478" s="202">
        <v>621814.55000000005</v>
      </c>
      <c r="L478" s="202">
        <v>622026.80000000005</v>
      </c>
      <c r="M478" s="202">
        <v>622184.30000000005</v>
      </c>
      <c r="N478" s="203"/>
      <c r="O478" s="203"/>
      <c r="P478"/>
      <c r="Q478"/>
      <c r="R478"/>
      <c r="S478"/>
      <c r="T478" s="204">
        <v>42746.609131944446</v>
      </c>
      <c r="U478"/>
      <c r="V478">
        <v>0.9</v>
      </c>
      <c r="W478">
        <v>9</v>
      </c>
      <c r="X478" s="200" t="str">
        <f t="shared" si="7"/>
        <v>Broward Probate CGE CQ3-16</v>
      </c>
    </row>
    <row r="479" spans="1:24" ht="15" customHeight="1" x14ac:dyDescent="0.25">
      <c r="A479" t="s">
        <v>53</v>
      </c>
      <c r="B479" t="s">
        <v>45</v>
      </c>
      <c r="C479" t="s">
        <v>276</v>
      </c>
      <c r="D479" s="202">
        <v>574658.28</v>
      </c>
      <c r="E479" s="202">
        <v>571780.28</v>
      </c>
      <c r="F479" s="202"/>
      <c r="G479" s="202"/>
      <c r="H479" s="202"/>
      <c r="I479" s="202">
        <v>573598.28</v>
      </c>
      <c r="J479" s="202">
        <v>570656.28</v>
      </c>
      <c r="K479" s="202"/>
      <c r="L479" s="202"/>
      <c r="M479" s="202"/>
      <c r="N479" s="203"/>
      <c r="O479" s="203"/>
      <c r="P479"/>
      <c r="Q479"/>
      <c r="R479"/>
      <c r="S479"/>
      <c r="T479" s="204">
        <v>42746.609131944446</v>
      </c>
      <c r="U479"/>
      <c r="V479">
        <v>0.9</v>
      </c>
      <c r="W479">
        <v>9</v>
      </c>
      <c r="X479" s="200" t="str">
        <f t="shared" si="7"/>
        <v>Broward Probate CGE CQ3-17</v>
      </c>
    </row>
    <row r="480" spans="1:24" ht="15" customHeight="1" x14ac:dyDescent="0.25">
      <c r="A480" t="s">
        <v>53</v>
      </c>
      <c r="B480" t="s">
        <v>45</v>
      </c>
      <c r="C480" t="s">
        <v>273</v>
      </c>
      <c r="D480" s="202">
        <v>507527.33</v>
      </c>
      <c r="E480" s="202">
        <v>506297.33</v>
      </c>
      <c r="F480" s="202">
        <v>505428.8</v>
      </c>
      <c r="G480" s="202">
        <v>504796.8</v>
      </c>
      <c r="H480" s="202">
        <v>504796.8</v>
      </c>
      <c r="I480" s="202">
        <v>506374.33</v>
      </c>
      <c r="J480" s="202">
        <v>505100.33</v>
      </c>
      <c r="K480" s="202">
        <v>504232.8</v>
      </c>
      <c r="L480" s="202">
        <v>503601.8</v>
      </c>
      <c r="M480" s="202">
        <v>504103.8</v>
      </c>
      <c r="N480" s="203"/>
      <c r="O480" s="203"/>
      <c r="P480"/>
      <c r="Q480"/>
      <c r="R480"/>
      <c r="S480"/>
      <c r="T480" s="204">
        <v>42746.609131944446</v>
      </c>
      <c r="U480"/>
      <c r="V480">
        <v>0.9</v>
      </c>
      <c r="W480">
        <v>9</v>
      </c>
      <c r="X480" s="200" t="str">
        <f t="shared" si="7"/>
        <v>Broward Probate CGE CQ4-16</v>
      </c>
    </row>
    <row r="481" spans="1:24" ht="15" customHeight="1" x14ac:dyDescent="0.25">
      <c r="A481" t="s">
        <v>53</v>
      </c>
      <c r="B481" t="s">
        <v>45</v>
      </c>
      <c r="C481" t="s">
        <v>277</v>
      </c>
      <c r="D481" s="202">
        <v>569702</v>
      </c>
      <c r="E481" s="202"/>
      <c r="F481" s="202"/>
      <c r="G481" s="202"/>
      <c r="H481" s="202"/>
      <c r="I481" s="202">
        <v>568315</v>
      </c>
      <c r="J481" s="202"/>
      <c r="K481" s="202"/>
      <c r="L481" s="202"/>
      <c r="M481" s="202"/>
      <c r="N481" s="203"/>
      <c r="O481" s="203"/>
      <c r="P481"/>
      <c r="Q481"/>
      <c r="R481"/>
      <c r="S481"/>
      <c r="T481" s="204">
        <v>42746.609131944446</v>
      </c>
      <c r="U481"/>
      <c r="V481">
        <v>0.9</v>
      </c>
      <c r="W481">
        <v>9</v>
      </c>
      <c r="X481" s="200" t="str">
        <f t="shared" si="7"/>
        <v>Broward Probate CGE CQ4-17</v>
      </c>
    </row>
    <row r="482" spans="1:24" ht="15" customHeight="1" x14ac:dyDescent="0.25">
      <c r="A482" t="s">
        <v>54</v>
      </c>
      <c r="B482" t="s">
        <v>280</v>
      </c>
      <c r="C482" t="s">
        <v>270</v>
      </c>
      <c r="D482" s="202">
        <v>0</v>
      </c>
      <c r="E482" s="202">
        <v>0</v>
      </c>
      <c r="F482" s="202">
        <v>0</v>
      </c>
      <c r="G482" s="202">
        <v>0</v>
      </c>
      <c r="H482" s="202">
        <v>0</v>
      </c>
      <c r="I482" s="202">
        <v>0</v>
      </c>
      <c r="J482" s="202">
        <v>0</v>
      </c>
      <c r="K482" s="202">
        <v>0</v>
      </c>
      <c r="L482" s="202">
        <v>0</v>
      </c>
      <c r="M482" s="202">
        <v>0</v>
      </c>
      <c r="N482" s="203"/>
      <c r="O482" s="203"/>
      <c r="P482"/>
      <c r="Q482"/>
      <c r="R482"/>
      <c r="S482"/>
      <c r="T482" s="204">
        <v>42746.609131944446</v>
      </c>
      <c r="U482"/>
      <c r="V482">
        <v>0.09</v>
      </c>
      <c r="W482">
        <v>2</v>
      </c>
      <c r="X482" s="200" t="str">
        <f t="shared" si="7"/>
        <v>Calhoun Circ Crim Drug Trfc Cases CGE CQ1-16</v>
      </c>
    </row>
    <row r="483" spans="1:24" ht="15" customHeight="1" x14ac:dyDescent="0.25">
      <c r="A483" t="s">
        <v>54</v>
      </c>
      <c r="B483" t="s">
        <v>280</v>
      </c>
      <c r="C483" t="s">
        <v>274</v>
      </c>
      <c r="D483" s="202">
        <v>0</v>
      </c>
      <c r="E483" s="202">
        <v>0</v>
      </c>
      <c r="F483" s="202">
        <v>0</v>
      </c>
      <c r="G483" s="202">
        <v>0</v>
      </c>
      <c r="H483" s="202"/>
      <c r="I483" s="202">
        <v>0</v>
      </c>
      <c r="J483" s="202">
        <v>0</v>
      </c>
      <c r="K483" s="202">
        <v>0</v>
      </c>
      <c r="L483" s="202">
        <v>0</v>
      </c>
      <c r="M483" s="202"/>
      <c r="N483" s="203"/>
      <c r="O483" s="203"/>
      <c r="P483"/>
      <c r="Q483"/>
      <c r="R483"/>
      <c r="S483"/>
      <c r="T483" s="204">
        <v>42746.609131944446</v>
      </c>
      <c r="U483"/>
      <c r="V483">
        <v>0.09</v>
      </c>
      <c r="W483">
        <v>2</v>
      </c>
      <c r="X483" s="200" t="str">
        <f t="shared" si="7"/>
        <v>Calhoun Circ Crim Drug Trfc Cases CGE CQ1-17</v>
      </c>
    </row>
    <row r="484" spans="1:24" ht="15" customHeight="1" x14ac:dyDescent="0.25">
      <c r="A484" t="s">
        <v>54</v>
      </c>
      <c r="B484" t="s">
        <v>280</v>
      </c>
      <c r="C484" t="s">
        <v>271</v>
      </c>
      <c r="D484" s="202">
        <v>0</v>
      </c>
      <c r="E484" s="202">
        <v>0</v>
      </c>
      <c r="F484" s="202">
        <v>0</v>
      </c>
      <c r="G484" s="202">
        <v>0</v>
      </c>
      <c r="H484" s="202">
        <v>0</v>
      </c>
      <c r="I484" s="202">
        <v>0</v>
      </c>
      <c r="J484" s="202">
        <v>0</v>
      </c>
      <c r="K484" s="202">
        <v>0</v>
      </c>
      <c r="L484" s="202">
        <v>0</v>
      </c>
      <c r="M484" s="202">
        <v>0</v>
      </c>
      <c r="N484" s="203"/>
      <c r="O484" s="203"/>
      <c r="P484"/>
      <c r="Q484"/>
      <c r="R484"/>
      <c r="S484"/>
      <c r="T484" s="204">
        <v>42746.609131944446</v>
      </c>
      <c r="U484"/>
      <c r="V484">
        <v>0.09</v>
      </c>
      <c r="W484">
        <v>2</v>
      </c>
      <c r="X484" s="200" t="str">
        <f t="shared" si="7"/>
        <v>Calhoun Circ Crim Drug Trfc Cases CGE CQ2-16</v>
      </c>
    </row>
    <row r="485" spans="1:24" ht="15" customHeight="1" x14ac:dyDescent="0.25">
      <c r="A485" t="s">
        <v>54</v>
      </c>
      <c r="B485" t="s">
        <v>280</v>
      </c>
      <c r="C485" t="s">
        <v>275</v>
      </c>
      <c r="D485" s="202">
        <v>0</v>
      </c>
      <c r="E485" s="202">
        <v>0</v>
      </c>
      <c r="F485" s="202">
        <v>0</v>
      </c>
      <c r="G485" s="202"/>
      <c r="H485" s="202"/>
      <c r="I485" s="202">
        <v>0</v>
      </c>
      <c r="J485" s="202">
        <v>0</v>
      </c>
      <c r="K485" s="202">
        <v>0</v>
      </c>
      <c r="L485" s="202"/>
      <c r="M485" s="202"/>
      <c r="N485" s="203"/>
      <c r="O485" s="203"/>
      <c r="P485"/>
      <c r="Q485"/>
      <c r="R485"/>
      <c r="S485"/>
      <c r="T485" s="204">
        <v>42746.609131944446</v>
      </c>
      <c r="U485"/>
      <c r="V485">
        <v>0.09</v>
      </c>
      <c r="W485">
        <v>2</v>
      </c>
      <c r="X485" s="200" t="str">
        <f t="shared" si="7"/>
        <v>Calhoun Circ Crim Drug Trfc Cases CGE CQ2-17</v>
      </c>
    </row>
    <row r="486" spans="1:24" ht="15" customHeight="1" x14ac:dyDescent="0.25">
      <c r="A486" t="s">
        <v>54</v>
      </c>
      <c r="B486" t="s">
        <v>280</v>
      </c>
      <c r="C486" t="s">
        <v>272</v>
      </c>
      <c r="D486" s="202">
        <v>0</v>
      </c>
      <c r="E486" s="202">
        <v>0</v>
      </c>
      <c r="F486" s="202">
        <v>0</v>
      </c>
      <c r="G486" s="202">
        <v>0</v>
      </c>
      <c r="H486" s="202">
        <v>0</v>
      </c>
      <c r="I486" s="202">
        <v>0</v>
      </c>
      <c r="J486" s="202">
        <v>0</v>
      </c>
      <c r="K486" s="202">
        <v>0</v>
      </c>
      <c r="L486" s="202">
        <v>0</v>
      </c>
      <c r="M486" s="202">
        <v>0</v>
      </c>
      <c r="N486" s="203"/>
      <c r="O486" s="203"/>
      <c r="P486"/>
      <c r="Q486"/>
      <c r="R486"/>
      <c r="S486"/>
      <c r="T486" s="204">
        <v>42746.609131944446</v>
      </c>
      <c r="U486"/>
      <c r="V486">
        <v>0.09</v>
      </c>
      <c r="W486">
        <v>2</v>
      </c>
      <c r="X486" s="200" t="str">
        <f t="shared" si="7"/>
        <v>Calhoun Circ Crim Drug Trfc Cases CGE CQ3-16</v>
      </c>
    </row>
    <row r="487" spans="1:24" ht="15" customHeight="1" x14ac:dyDescent="0.25">
      <c r="A487" t="s">
        <v>54</v>
      </c>
      <c r="B487" t="s">
        <v>280</v>
      </c>
      <c r="C487" t="s">
        <v>276</v>
      </c>
      <c r="D487" s="202">
        <v>0</v>
      </c>
      <c r="E487" s="202">
        <v>0</v>
      </c>
      <c r="F487" s="202"/>
      <c r="G487" s="202"/>
      <c r="H487" s="202"/>
      <c r="I487" s="202">
        <v>0</v>
      </c>
      <c r="J487" s="202">
        <v>0</v>
      </c>
      <c r="K487" s="202"/>
      <c r="L487" s="202"/>
      <c r="M487" s="202"/>
      <c r="N487" s="203"/>
      <c r="O487" s="203"/>
      <c r="P487"/>
      <c r="Q487"/>
      <c r="R487"/>
      <c r="S487"/>
      <c r="T487" s="204">
        <v>42746.609131944446</v>
      </c>
      <c r="U487"/>
      <c r="V487">
        <v>0.09</v>
      </c>
      <c r="W487">
        <v>2</v>
      </c>
      <c r="X487" s="200" t="str">
        <f t="shared" si="7"/>
        <v>Calhoun Circ Crim Drug Trfc Cases CGE CQ3-17</v>
      </c>
    </row>
    <row r="488" spans="1:24" ht="15" customHeight="1" x14ac:dyDescent="0.25">
      <c r="A488" t="s">
        <v>54</v>
      </c>
      <c r="B488" t="s">
        <v>280</v>
      </c>
      <c r="C488" t="s">
        <v>273</v>
      </c>
      <c r="D488" s="202">
        <v>0</v>
      </c>
      <c r="E488" s="202">
        <v>0</v>
      </c>
      <c r="F488" s="202">
        <v>0</v>
      </c>
      <c r="G488" s="202">
        <v>0</v>
      </c>
      <c r="H488" s="202">
        <v>0</v>
      </c>
      <c r="I488" s="202">
        <v>0</v>
      </c>
      <c r="J488" s="202">
        <v>0</v>
      </c>
      <c r="K488" s="202">
        <v>0</v>
      </c>
      <c r="L488" s="202">
        <v>0</v>
      </c>
      <c r="M488" s="202">
        <v>0</v>
      </c>
      <c r="N488" s="203"/>
      <c r="O488" s="203"/>
      <c r="P488"/>
      <c r="Q488"/>
      <c r="R488"/>
      <c r="S488"/>
      <c r="T488" s="204">
        <v>42746.609131944446</v>
      </c>
      <c r="U488"/>
      <c r="V488">
        <v>0.09</v>
      </c>
      <c r="W488">
        <v>2</v>
      </c>
      <c r="X488" s="200" t="str">
        <f t="shared" si="7"/>
        <v>Calhoun Circ Crim Drug Trfc Cases CGE CQ4-16</v>
      </c>
    </row>
    <row r="489" spans="1:24" ht="15" customHeight="1" x14ac:dyDescent="0.25">
      <c r="A489" t="s">
        <v>54</v>
      </c>
      <c r="B489" t="s">
        <v>280</v>
      </c>
      <c r="C489" t="s">
        <v>277</v>
      </c>
      <c r="D489" s="202">
        <v>0</v>
      </c>
      <c r="E489" s="202"/>
      <c r="F489" s="202"/>
      <c r="G489" s="202"/>
      <c r="H489" s="202"/>
      <c r="I489" s="202">
        <v>0</v>
      </c>
      <c r="J489" s="202"/>
      <c r="K489" s="202"/>
      <c r="L489" s="202"/>
      <c r="M489" s="202"/>
      <c r="N489" s="203"/>
      <c r="O489" s="203"/>
      <c r="P489"/>
      <c r="Q489"/>
      <c r="R489"/>
      <c r="S489"/>
      <c r="T489" s="204">
        <v>42746.609131944446</v>
      </c>
      <c r="U489"/>
      <c r="V489">
        <v>0.09</v>
      </c>
      <c r="W489">
        <v>2</v>
      </c>
      <c r="X489" s="200" t="str">
        <f t="shared" si="7"/>
        <v>Calhoun Circ Crim Drug Trfc Cases CGE CQ4-17</v>
      </c>
    </row>
    <row r="490" spans="1:24" ht="15" customHeight="1" x14ac:dyDescent="0.25">
      <c r="A490" t="s">
        <v>54</v>
      </c>
      <c r="B490" t="s">
        <v>42</v>
      </c>
      <c r="C490" t="s">
        <v>270</v>
      </c>
      <c r="D490" s="202">
        <v>17988</v>
      </c>
      <c r="E490" s="202">
        <v>17988</v>
      </c>
      <c r="F490" s="202">
        <v>17988</v>
      </c>
      <c r="G490" s="202">
        <v>17988</v>
      </c>
      <c r="H490" s="202">
        <v>17988</v>
      </c>
      <c r="I490" s="202">
        <v>17988</v>
      </c>
      <c r="J490" s="202">
        <v>17988</v>
      </c>
      <c r="K490" s="202">
        <v>17988</v>
      </c>
      <c r="L490" s="202">
        <v>17988</v>
      </c>
      <c r="M490" s="202">
        <v>17988</v>
      </c>
      <c r="N490" s="203"/>
      <c r="O490" s="203"/>
      <c r="P490"/>
      <c r="Q490"/>
      <c r="R490"/>
      <c r="S490"/>
      <c r="T490" s="204">
        <v>42746.609131944446</v>
      </c>
      <c r="U490"/>
      <c r="V490">
        <v>0.9</v>
      </c>
      <c r="W490">
        <v>6</v>
      </c>
      <c r="X490" s="200" t="str">
        <f t="shared" si="7"/>
        <v>Calhoun Circuit Civil CGE CQ1-16</v>
      </c>
    </row>
    <row r="491" spans="1:24" ht="15" customHeight="1" x14ac:dyDescent="0.25">
      <c r="A491" t="s">
        <v>54</v>
      </c>
      <c r="B491" t="s">
        <v>42</v>
      </c>
      <c r="C491" t="s">
        <v>274</v>
      </c>
      <c r="D491" s="202">
        <v>15405</v>
      </c>
      <c r="E491" s="202">
        <v>15405</v>
      </c>
      <c r="F491" s="202">
        <v>15405</v>
      </c>
      <c r="G491" s="202">
        <v>15405</v>
      </c>
      <c r="H491" s="202"/>
      <c r="I491" s="202">
        <v>14985</v>
      </c>
      <c r="J491" s="202">
        <v>15405</v>
      </c>
      <c r="K491" s="202">
        <v>15405</v>
      </c>
      <c r="L491" s="202">
        <v>15405</v>
      </c>
      <c r="M491" s="202"/>
      <c r="N491" s="203"/>
      <c r="O491" s="203"/>
      <c r="P491"/>
      <c r="Q491"/>
      <c r="R491"/>
      <c r="S491"/>
      <c r="T491" s="204">
        <v>42746.609131944446</v>
      </c>
      <c r="U491"/>
      <c r="V491">
        <v>0.9</v>
      </c>
      <c r="W491">
        <v>6</v>
      </c>
      <c r="X491" s="200" t="str">
        <f t="shared" si="7"/>
        <v>Calhoun Circuit Civil CGE CQ1-17</v>
      </c>
    </row>
    <row r="492" spans="1:24" ht="15" customHeight="1" x14ac:dyDescent="0.25">
      <c r="A492" t="s">
        <v>54</v>
      </c>
      <c r="B492" t="s">
        <v>42</v>
      </c>
      <c r="C492" t="s">
        <v>271</v>
      </c>
      <c r="D492" s="202">
        <v>12651</v>
      </c>
      <c r="E492" s="202">
        <v>12651</v>
      </c>
      <c r="F492" s="202">
        <v>12651</v>
      </c>
      <c r="G492" s="202">
        <v>12651</v>
      </c>
      <c r="H492" s="202">
        <v>12651</v>
      </c>
      <c r="I492" s="202">
        <v>12641</v>
      </c>
      <c r="J492" s="202">
        <v>12644</v>
      </c>
      <c r="K492" s="202">
        <v>12644</v>
      </c>
      <c r="L492" s="202">
        <v>12648</v>
      </c>
      <c r="M492" s="202">
        <v>12648</v>
      </c>
      <c r="N492" s="203"/>
      <c r="O492" s="203"/>
      <c r="P492"/>
      <c r="Q492"/>
      <c r="R492"/>
      <c r="S492"/>
      <c r="T492" s="204">
        <v>42746.609131944446</v>
      </c>
      <c r="U492"/>
      <c r="V492">
        <v>0.9</v>
      </c>
      <c r="W492">
        <v>6</v>
      </c>
      <c r="X492" s="200" t="str">
        <f t="shared" si="7"/>
        <v>Calhoun Circuit Civil CGE CQ2-16</v>
      </c>
    </row>
    <row r="493" spans="1:24" ht="15" customHeight="1" x14ac:dyDescent="0.25">
      <c r="A493" t="s">
        <v>54</v>
      </c>
      <c r="B493" t="s">
        <v>42</v>
      </c>
      <c r="C493" t="s">
        <v>275</v>
      </c>
      <c r="D493" s="202">
        <v>12849</v>
      </c>
      <c r="E493" s="202">
        <v>12849</v>
      </c>
      <c r="F493" s="202">
        <v>12849</v>
      </c>
      <c r="G493" s="202"/>
      <c r="H493" s="202"/>
      <c r="I493" s="202">
        <v>12849</v>
      </c>
      <c r="J493" s="202">
        <v>12849</v>
      </c>
      <c r="K493" s="202">
        <v>12849</v>
      </c>
      <c r="L493" s="202"/>
      <c r="M493" s="202"/>
      <c r="N493" s="203"/>
      <c r="O493" s="203"/>
      <c r="P493"/>
      <c r="Q493"/>
      <c r="R493"/>
      <c r="S493"/>
      <c r="T493" s="204">
        <v>42746.609131944446</v>
      </c>
      <c r="U493"/>
      <c r="V493">
        <v>0.9</v>
      </c>
      <c r="W493">
        <v>6</v>
      </c>
      <c r="X493" s="200" t="str">
        <f t="shared" si="7"/>
        <v>Calhoun Circuit Civil CGE CQ2-17</v>
      </c>
    </row>
    <row r="494" spans="1:24" ht="15" customHeight="1" x14ac:dyDescent="0.25">
      <c r="A494" t="s">
        <v>54</v>
      </c>
      <c r="B494" t="s">
        <v>42</v>
      </c>
      <c r="C494" t="s">
        <v>272</v>
      </c>
      <c r="D494" s="202">
        <v>15688</v>
      </c>
      <c r="E494" s="202">
        <v>15688</v>
      </c>
      <c r="F494" s="202">
        <v>15688</v>
      </c>
      <c r="G494" s="202">
        <v>15688</v>
      </c>
      <c r="H494" s="202">
        <v>15688</v>
      </c>
      <c r="I494" s="202">
        <v>15688</v>
      </c>
      <c r="J494" s="202">
        <v>15688</v>
      </c>
      <c r="K494" s="202">
        <v>15688</v>
      </c>
      <c r="L494" s="202">
        <v>15688</v>
      </c>
      <c r="M494" s="202">
        <v>15688</v>
      </c>
      <c r="N494" s="203"/>
      <c r="O494" s="203"/>
      <c r="P494"/>
      <c r="Q494"/>
      <c r="R494"/>
      <c r="S494"/>
      <c r="T494" s="204">
        <v>42746.609131944446</v>
      </c>
      <c r="U494"/>
      <c r="V494">
        <v>0.9</v>
      </c>
      <c r="W494">
        <v>6</v>
      </c>
      <c r="X494" s="200" t="str">
        <f t="shared" si="7"/>
        <v>Calhoun Circuit Civil CGE CQ3-16</v>
      </c>
    </row>
    <row r="495" spans="1:24" ht="15" customHeight="1" x14ac:dyDescent="0.25">
      <c r="A495" t="s">
        <v>54</v>
      </c>
      <c r="B495" t="s">
        <v>42</v>
      </c>
      <c r="C495" t="s">
        <v>276</v>
      </c>
      <c r="D495" s="202">
        <v>7370</v>
      </c>
      <c r="E495" s="202">
        <v>7370</v>
      </c>
      <c r="F495" s="202"/>
      <c r="G495" s="202"/>
      <c r="H495" s="202"/>
      <c r="I495" s="202">
        <v>7370</v>
      </c>
      <c r="J495" s="202">
        <v>7370</v>
      </c>
      <c r="K495" s="202"/>
      <c r="L495" s="202"/>
      <c r="M495" s="202"/>
      <c r="N495" s="203"/>
      <c r="O495" s="203"/>
      <c r="P495"/>
      <c r="Q495"/>
      <c r="R495"/>
      <c r="S495"/>
      <c r="T495" s="204">
        <v>42746.609131944446</v>
      </c>
      <c r="U495"/>
      <c r="V495">
        <v>0.9</v>
      </c>
      <c r="W495">
        <v>6</v>
      </c>
      <c r="X495" s="200" t="str">
        <f t="shared" si="7"/>
        <v>Calhoun Circuit Civil CGE CQ3-17</v>
      </c>
    </row>
    <row r="496" spans="1:24" ht="15" customHeight="1" x14ac:dyDescent="0.25">
      <c r="A496" t="s">
        <v>54</v>
      </c>
      <c r="B496" t="s">
        <v>42</v>
      </c>
      <c r="C496" t="s">
        <v>273</v>
      </c>
      <c r="D496" s="202">
        <v>9322</v>
      </c>
      <c r="E496" s="202">
        <v>9322</v>
      </c>
      <c r="F496" s="202">
        <v>9322</v>
      </c>
      <c r="G496" s="202">
        <v>9322</v>
      </c>
      <c r="H496" s="202">
        <v>9322</v>
      </c>
      <c r="I496" s="202">
        <v>9322</v>
      </c>
      <c r="J496" s="202">
        <v>9322</v>
      </c>
      <c r="K496" s="202">
        <v>9322</v>
      </c>
      <c r="L496" s="202">
        <v>9322</v>
      </c>
      <c r="M496" s="202">
        <v>9322</v>
      </c>
      <c r="N496" s="203"/>
      <c r="O496" s="203"/>
      <c r="P496"/>
      <c r="Q496"/>
      <c r="R496"/>
      <c r="S496"/>
      <c r="T496" s="204">
        <v>42746.609131944446</v>
      </c>
      <c r="U496"/>
      <c r="V496">
        <v>0.9</v>
      </c>
      <c r="W496">
        <v>6</v>
      </c>
      <c r="X496" s="200" t="str">
        <f t="shared" si="7"/>
        <v>Calhoun Circuit Civil CGE CQ4-16</v>
      </c>
    </row>
    <row r="497" spans="1:24" ht="15" customHeight="1" x14ac:dyDescent="0.25">
      <c r="A497" t="s">
        <v>54</v>
      </c>
      <c r="B497" t="s">
        <v>42</v>
      </c>
      <c r="C497" t="s">
        <v>277</v>
      </c>
      <c r="D497" s="202">
        <v>8957</v>
      </c>
      <c r="E497" s="202"/>
      <c r="F497" s="202"/>
      <c r="G497" s="202"/>
      <c r="H497" s="202"/>
      <c r="I497" s="202">
        <v>8957</v>
      </c>
      <c r="J497" s="202"/>
      <c r="K497" s="202"/>
      <c r="L497" s="202"/>
      <c r="M497" s="202"/>
      <c r="N497" s="203"/>
      <c r="O497" s="203"/>
      <c r="P497"/>
      <c r="Q497"/>
      <c r="R497"/>
      <c r="S497"/>
      <c r="T497" s="204">
        <v>42746.609131944446</v>
      </c>
      <c r="U497"/>
      <c r="V497">
        <v>0.9</v>
      </c>
      <c r="W497">
        <v>6</v>
      </c>
      <c r="X497" s="200" t="str">
        <f t="shared" si="7"/>
        <v>Calhoun Circuit Civil CGE CQ4-17</v>
      </c>
    </row>
    <row r="498" spans="1:24" ht="15" customHeight="1" x14ac:dyDescent="0.25">
      <c r="A498" t="s">
        <v>54</v>
      </c>
      <c r="B498" t="s">
        <v>38</v>
      </c>
      <c r="C498" t="s">
        <v>270</v>
      </c>
      <c r="D498" s="202">
        <v>51020</v>
      </c>
      <c r="E498" s="202">
        <v>51020</v>
      </c>
      <c r="F498" s="202">
        <v>51020</v>
      </c>
      <c r="G498" s="202">
        <v>50520</v>
      </c>
      <c r="H498" s="202">
        <v>50520</v>
      </c>
      <c r="I498" s="202">
        <v>168</v>
      </c>
      <c r="J498" s="202">
        <v>306</v>
      </c>
      <c r="K498" s="202">
        <v>775</v>
      </c>
      <c r="L498" s="202">
        <v>1548</v>
      </c>
      <c r="M498" s="202">
        <v>1981</v>
      </c>
      <c r="N498" s="203"/>
      <c r="O498" s="203"/>
      <c r="P498"/>
      <c r="Q498"/>
      <c r="R498"/>
      <c r="S498"/>
      <c r="T498" s="204">
        <v>42746.609131944446</v>
      </c>
      <c r="U498"/>
      <c r="V498">
        <v>0.09</v>
      </c>
      <c r="W498">
        <v>1</v>
      </c>
      <c r="X498" s="200" t="str">
        <f t="shared" si="7"/>
        <v>Calhoun Circuit Criminal CGE CQ1-16</v>
      </c>
    </row>
    <row r="499" spans="1:24" ht="15" customHeight="1" x14ac:dyDescent="0.25">
      <c r="A499" t="s">
        <v>54</v>
      </c>
      <c r="B499" t="s">
        <v>38</v>
      </c>
      <c r="C499" t="s">
        <v>274</v>
      </c>
      <c r="D499" s="202">
        <v>56927</v>
      </c>
      <c r="E499" s="202">
        <v>56777</v>
      </c>
      <c r="F499" s="202">
        <v>56527</v>
      </c>
      <c r="G499" s="202">
        <v>56477</v>
      </c>
      <c r="H499" s="202"/>
      <c r="I499" s="202">
        <v>453</v>
      </c>
      <c r="J499" s="202">
        <v>1637</v>
      </c>
      <c r="K499" s="202">
        <v>4147</v>
      </c>
      <c r="L499" s="202">
        <v>6180</v>
      </c>
      <c r="M499" s="202"/>
      <c r="N499" s="203"/>
      <c r="O499" s="203"/>
      <c r="P499"/>
      <c r="Q499"/>
      <c r="R499"/>
      <c r="S499"/>
      <c r="T499" s="204">
        <v>42746.609131944446</v>
      </c>
      <c r="U499"/>
      <c r="V499">
        <v>0.09</v>
      </c>
      <c r="W499">
        <v>1</v>
      </c>
      <c r="X499" s="200" t="str">
        <f t="shared" si="7"/>
        <v>Calhoun Circuit Criminal CGE CQ1-17</v>
      </c>
    </row>
    <row r="500" spans="1:24" ht="15" customHeight="1" x14ac:dyDescent="0.25">
      <c r="A500" t="s">
        <v>54</v>
      </c>
      <c r="B500" t="s">
        <v>38</v>
      </c>
      <c r="C500" t="s">
        <v>271</v>
      </c>
      <c r="D500" s="202">
        <v>61088</v>
      </c>
      <c r="E500" s="202">
        <v>61088</v>
      </c>
      <c r="F500" s="202">
        <v>61088</v>
      </c>
      <c r="G500" s="202">
        <v>61088</v>
      </c>
      <c r="H500" s="202">
        <v>61088</v>
      </c>
      <c r="I500" s="202">
        <v>1754</v>
      </c>
      <c r="J500" s="202">
        <v>2286</v>
      </c>
      <c r="K500" s="202">
        <v>2676</v>
      </c>
      <c r="L500" s="202">
        <v>2929</v>
      </c>
      <c r="M500" s="202">
        <v>3152</v>
      </c>
      <c r="N500" s="203"/>
      <c r="O500" s="203"/>
      <c r="P500"/>
      <c r="Q500"/>
      <c r="R500"/>
      <c r="S500"/>
      <c r="T500" s="204">
        <v>42746.609131944446</v>
      </c>
      <c r="U500"/>
      <c r="V500">
        <v>0.09</v>
      </c>
      <c r="W500">
        <v>1</v>
      </c>
      <c r="X500" s="200" t="str">
        <f t="shared" si="7"/>
        <v>Calhoun Circuit Criminal CGE CQ2-16</v>
      </c>
    </row>
    <row r="501" spans="1:24" ht="15" customHeight="1" x14ac:dyDescent="0.25">
      <c r="A501" t="s">
        <v>54</v>
      </c>
      <c r="B501" t="s">
        <v>38</v>
      </c>
      <c r="C501" t="s">
        <v>275</v>
      </c>
      <c r="D501" s="202">
        <v>63992</v>
      </c>
      <c r="E501" s="202">
        <v>63992</v>
      </c>
      <c r="F501" s="202">
        <v>63992</v>
      </c>
      <c r="G501" s="202"/>
      <c r="H501" s="202"/>
      <c r="I501" s="202">
        <v>4452</v>
      </c>
      <c r="J501" s="202">
        <v>6462</v>
      </c>
      <c r="K501" s="202">
        <v>7487</v>
      </c>
      <c r="L501" s="202"/>
      <c r="M501" s="202"/>
      <c r="N501" s="203"/>
      <c r="O501" s="203"/>
      <c r="P501"/>
      <c r="Q501"/>
      <c r="R501"/>
      <c r="S501"/>
      <c r="T501" s="204">
        <v>42746.609131944446</v>
      </c>
      <c r="U501"/>
      <c r="V501">
        <v>0.09</v>
      </c>
      <c r="W501">
        <v>1</v>
      </c>
      <c r="X501" s="200" t="str">
        <f t="shared" si="7"/>
        <v>Calhoun Circuit Criminal CGE CQ2-17</v>
      </c>
    </row>
    <row r="502" spans="1:24" ht="15" customHeight="1" x14ac:dyDescent="0.25">
      <c r="A502" t="s">
        <v>54</v>
      </c>
      <c r="B502" t="s">
        <v>38</v>
      </c>
      <c r="C502" t="s">
        <v>272</v>
      </c>
      <c r="D502" s="202">
        <v>66482</v>
      </c>
      <c r="E502" s="202">
        <v>66232</v>
      </c>
      <c r="F502" s="202">
        <v>66232</v>
      </c>
      <c r="G502" s="202">
        <v>66232</v>
      </c>
      <c r="H502" s="202">
        <v>65982</v>
      </c>
      <c r="I502" s="202">
        <v>1745</v>
      </c>
      <c r="J502" s="202">
        <v>3299</v>
      </c>
      <c r="K502" s="202">
        <v>3883</v>
      </c>
      <c r="L502" s="202">
        <v>6016</v>
      </c>
      <c r="M502" s="202">
        <v>7047</v>
      </c>
      <c r="N502" s="203"/>
      <c r="O502" s="203"/>
      <c r="P502"/>
      <c r="Q502"/>
      <c r="R502"/>
      <c r="S502"/>
      <c r="T502" s="204">
        <v>42746.609131944446</v>
      </c>
      <c r="U502"/>
      <c r="V502">
        <v>0.09</v>
      </c>
      <c r="W502">
        <v>1</v>
      </c>
      <c r="X502" s="200" t="str">
        <f t="shared" si="7"/>
        <v>Calhoun Circuit Criminal CGE CQ3-16</v>
      </c>
    </row>
    <row r="503" spans="1:24" ht="15" customHeight="1" x14ac:dyDescent="0.25">
      <c r="A503" t="s">
        <v>54</v>
      </c>
      <c r="B503" t="s">
        <v>38</v>
      </c>
      <c r="C503" t="s">
        <v>276</v>
      </c>
      <c r="D503" s="202">
        <v>48569</v>
      </c>
      <c r="E503" s="202">
        <v>48569</v>
      </c>
      <c r="F503" s="202"/>
      <c r="G503" s="202"/>
      <c r="H503" s="202"/>
      <c r="I503" s="202">
        <v>1193</v>
      </c>
      <c r="J503" s="202">
        <v>1489</v>
      </c>
      <c r="K503" s="202"/>
      <c r="L503" s="202"/>
      <c r="M503" s="202"/>
      <c r="N503" s="203"/>
      <c r="O503" s="203"/>
      <c r="P503"/>
      <c r="Q503"/>
      <c r="R503"/>
      <c r="S503"/>
      <c r="T503" s="204">
        <v>42746.609131944446</v>
      </c>
      <c r="U503"/>
      <c r="V503">
        <v>0.09</v>
      </c>
      <c r="W503">
        <v>1</v>
      </c>
      <c r="X503" s="200" t="str">
        <f t="shared" si="7"/>
        <v>Calhoun Circuit Criminal CGE CQ3-17</v>
      </c>
    </row>
    <row r="504" spans="1:24" ht="15" customHeight="1" x14ac:dyDescent="0.25">
      <c r="A504" t="s">
        <v>54</v>
      </c>
      <c r="B504" t="s">
        <v>38</v>
      </c>
      <c r="C504" t="s">
        <v>273</v>
      </c>
      <c r="D504" s="202">
        <v>66473</v>
      </c>
      <c r="E504" s="202">
        <v>66473</v>
      </c>
      <c r="F504" s="202">
        <v>66473</v>
      </c>
      <c r="G504" s="202">
        <v>66473</v>
      </c>
      <c r="H504" s="202">
        <v>66423</v>
      </c>
      <c r="I504" s="202">
        <v>1444</v>
      </c>
      <c r="J504" s="202">
        <v>2034</v>
      </c>
      <c r="K504" s="202">
        <v>5801</v>
      </c>
      <c r="L504" s="202">
        <v>6871</v>
      </c>
      <c r="M504" s="202">
        <v>7493</v>
      </c>
      <c r="N504" s="203"/>
      <c r="O504" s="203"/>
      <c r="P504"/>
      <c r="Q504"/>
      <c r="R504"/>
      <c r="S504"/>
      <c r="T504" s="204">
        <v>42746.609131944446</v>
      </c>
      <c r="U504"/>
      <c r="V504">
        <v>0.09</v>
      </c>
      <c r="W504">
        <v>1</v>
      </c>
      <c r="X504" s="200" t="str">
        <f t="shared" si="7"/>
        <v>Calhoun Circuit Criminal CGE CQ4-16</v>
      </c>
    </row>
    <row r="505" spans="1:24" ht="15" customHeight="1" x14ac:dyDescent="0.25">
      <c r="A505" t="s">
        <v>54</v>
      </c>
      <c r="B505" t="s">
        <v>38</v>
      </c>
      <c r="C505" t="s">
        <v>277</v>
      </c>
      <c r="D505" s="202">
        <v>77646</v>
      </c>
      <c r="E505" s="202"/>
      <c r="F505" s="202"/>
      <c r="G505" s="202"/>
      <c r="H505" s="202"/>
      <c r="I505" s="202">
        <v>1230</v>
      </c>
      <c r="J505" s="202"/>
      <c r="K505" s="202"/>
      <c r="L505" s="202"/>
      <c r="M505" s="202"/>
      <c r="N505" s="203"/>
      <c r="O505" s="203"/>
      <c r="P505"/>
      <c r="Q505"/>
      <c r="R505"/>
      <c r="S505"/>
      <c r="T505" s="204">
        <v>42746.609131944446</v>
      </c>
      <c r="U505"/>
      <c r="V505">
        <v>0.09</v>
      </c>
      <c r="W505">
        <v>1</v>
      </c>
      <c r="X505" s="200" t="str">
        <f t="shared" si="7"/>
        <v>Calhoun Circuit Criminal CGE CQ4-17</v>
      </c>
    </row>
    <row r="506" spans="1:24" ht="15" customHeight="1" x14ac:dyDescent="0.25">
      <c r="A506" t="s">
        <v>54</v>
      </c>
      <c r="B506" t="s">
        <v>44</v>
      </c>
      <c r="C506" t="s">
        <v>270</v>
      </c>
      <c r="D506" s="202">
        <v>54842</v>
      </c>
      <c r="E506" s="202">
        <v>52366</v>
      </c>
      <c r="F506" s="202">
        <v>48762</v>
      </c>
      <c r="G506" s="202">
        <v>47955</v>
      </c>
      <c r="H506" s="202">
        <v>47955</v>
      </c>
      <c r="I506" s="202">
        <v>25909</v>
      </c>
      <c r="J506" s="202">
        <v>40954</v>
      </c>
      <c r="K506" s="202">
        <v>42841</v>
      </c>
      <c r="L506" s="202">
        <v>43455</v>
      </c>
      <c r="M506" s="202">
        <v>43881</v>
      </c>
      <c r="N506" s="203"/>
      <c r="O506" s="203"/>
      <c r="P506"/>
      <c r="Q506"/>
      <c r="R506"/>
      <c r="S506"/>
      <c r="T506" s="204">
        <v>42746.609131944446</v>
      </c>
      <c r="U506"/>
      <c r="V506">
        <v>0.9</v>
      </c>
      <c r="W506">
        <v>8</v>
      </c>
      <c r="X506" s="200" t="str">
        <f t="shared" si="7"/>
        <v>Calhoun Civil Traffic CGE CQ1-16</v>
      </c>
    </row>
    <row r="507" spans="1:24" ht="15" customHeight="1" x14ac:dyDescent="0.25">
      <c r="A507" t="s">
        <v>54</v>
      </c>
      <c r="B507" t="s">
        <v>44</v>
      </c>
      <c r="C507" t="s">
        <v>274</v>
      </c>
      <c r="D507" s="202">
        <v>36739</v>
      </c>
      <c r="E507" s="202">
        <v>35242</v>
      </c>
      <c r="F507" s="202">
        <v>31818</v>
      </c>
      <c r="G507" s="202">
        <v>31393</v>
      </c>
      <c r="H507" s="202"/>
      <c r="I507" s="202">
        <v>18665</v>
      </c>
      <c r="J507" s="202">
        <v>27806</v>
      </c>
      <c r="K507" s="202">
        <v>28939</v>
      </c>
      <c r="L507" s="202">
        <v>29227</v>
      </c>
      <c r="M507" s="202"/>
      <c r="N507" s="203"/>
      <c r="O507" s="203"/>
      <c r="P507"/>
      <c r="Q507"/>
      <c r="R507"/>
      <c r="S507"/>
      <c r="T507" s="204">
        <v>42746.609131944446</v>
      </c>
      <c r="U507"/>
      <c r="V507">
        <v>0.9</v>
      </c>
      <c r="W507">
        <v>8</v>
      </c>
      <c r="X507" s="200" t="str">
        <f t="shared" si="7"/>
        <v>Calhoun Civil Traffic CGE CQ1-17</v>
      </c>
    </row>
    <row r="508" spans="1:24" ht="15" customHeight="1" x14ac:dyDescent="0.25">
      <c r="A508" t="s">
        <v>54</v>
      </c>
      <c r="B508" t="s">
        <v>44</v>
      </c>
      <c r="C508" t="s">
        <v>271</v>
      </c>
      <c r="D508" s="202">
        <v>71832</v>
      </c>
      <c r="E508" s="202">
        <v>69191</v>
      </c>
      <c r="F508" s="202">
        <v>64534</v>
      </c>
      <c r="G508" s="202">
        <v>63644</v>
      </c>
      <c r="H508" s="202">
        <v>63174</v>
      </c>
      <c r="I508" s="202">
        <v>28578</v>
      </c>
      <c r="J508" s="202">
        <v>51420</v>
      </c>
      <c r="K508" s="202">
        <v>53415</v>
      </c>
      <c r="L508" s="202">
        <v>54598</v>
      </c>
      <c r="M508" s="202">
        <v>56840</v>
      </c>
      <c r="N508" s="203"/>
      <c r="O508" s="203"/>
      <c r="P508"/>
      <c r="Q508"/>
      <c r="R508"/>
      <c r="S508"/>
      <c r="T508" s="204">
        <v>42746.609131944446</v>
      </c>
      <c r="U508"/>
      <c r="V508">
        <v>0.9</v>
      </c>
      <c r="W508">
        <v>8</v>
      </c>
      <c r="X508" s="200" t="str">
        <f t="shared" si="7"/>
        <v>Calhoun Civil Traffic CGE CQ2-16</v>
      </c>
    </row>
    <row r="509" spans="1:24" ht="15" customHeight="1" x14ac:dyDescent="0.25">
      <c r="A509" t="s">
        <v>54</v>
      </c>
      <c r="B509" t="s">
        <v>44</v>
      </c>
      <c r="C509" t="s">
        <v>275</v>
      </c>
      <c r="D509" s="202">
        <v>36843</v>
      </c>
      <c r="E509" s="202">
        <v>35341</v>
      </c>
      <c r="F509" s="202">
        <v>33433</v>
      </c>
      <c r="G509" s="202"/>
      <c r="H509" s="202"/>
      <c r="I509" s="202">
        <v>15218</v>
      </c>
      <c r="J509" s="202">
        <v>24505</v>
      </c>
      <c r="K509" s="202">
        <v>26636</v>
      </c>
      <c r="L509" s="202"/>
      <c r="M509" s="202"/>
      <c r="N509" s="203"/>
      <c r="O509" s="203"/>
      <c r="P509"/>
      <c r="Q509"/>
      <c r="R509"/>
      <c r="S509"/>
      <c r="T509" s="204">
        <v>42746.609131944446</v>
      </c>
      <c r="U509"/>
      <c r="V509">
        <v>0.9</v>
      </c>
      <c r="W509">
        <v>8</v>
      </c>
      <c r="X509" s="200" t="str">
        <f t="shared" si="7"/>
        <v>Calhoun Civil Traffic CGE CQ2-17</v>
      </c>
    </row>
    <row r="510" spans="1:24" ht="15" customHeight="1" x14ac:dyDescent="0.25">
      <c r="A510" t="s">
        <v>54</v>
      </c>
      <c r="B510" t="s">
        <v>44</v>
      </c>
      <c r="C510" t="s">
        <v>272</v>
      </c>
      <c r="D510" s="202">
        <v>44617</v>
      </c>
      <c r="E510" s="202">
        <v>41978</v>
      </c>
      <c r="F510" s="202">
        <v>40774</v>
      </c>
      <c r="G510" s="202">
        <v>39530</v>
      </c>
      <c r="H510" s="202">
        <v>39374</v>
      </c>
      <c r="I510" s="202">
        <v>20498</v>
      </c>
      <c r="J510" s="202">
        <v>29563</v>
      </c>
      <c r="K510" s="202">
        <v>32637</v>
      </c>
      <c r="L510" s="202">
        <v>33677</v>
      </c>
      <c r="M510" s="202">
        <v>33933</v>
      </c>
      <c r="N510" s="203"/>
      <c r="O510" s="203"/>
      <c r="P510"/>
      <c r="Q510"/>
      <c r="R510"/>
      <c r="S510"/>
      <c r="T510" s="204">
        <v>42746.609131944446</v>
      </c>
      <c r="U510"/>
      <c r="V510">
        <v>0.9</v>
      </c>
      <c r="W510">
        <v>8</v>
      </c>
      <c r="X510" s="200" t="str">
        <f t="shared" si="7"/>
        <v>Calhoun Civil Traffic CGE CQ3-16</v>
      </c>
    </row>
    <row r="511" spans="1:24" ht="15" customHeight="1" x14ac:dyDescent="0.25">
      <c r="A511" t="s">
        <v>54</v>
      </c>
      <c r="B511" t="s">
        <v>44</v>
      </c>
      <c r="C511" t="s">
        <v>276</v>
      </c>
      <c r="D511" s="202">
        <v>60170</v>
      </c>
      <c r="E511" s="202">
        <v>59121</v>
      </c>
      <c r="F511" s="202"/>
      <c r="G511" s="202"/>
      <c r="H511" s="202"/>
      <c r="I511" s="202">
        <v>28896</v>
      </c>
      <c r="J511" s="202">
        <v>47937</v>
      </c>
      <c r="K511" s="202"/>
      <c r="L511" s="202"/>
      <c r="M511" s="202"/>
      <c r="N511" s="203"/>
      <c r="O511" s="203"/>
      <c r="P511"/>
      <c r="Q511"/>
      <c r="R511"/>
      <c r="S511"/>
      <c r="T511" s="204">
        <v>42746.609131944446</v>
      </c>
      <c r="U511"/>
      <c r="V511">
        <v>0.9</v>
      </c>
      <c r="W511">
        <v>8</v>
      </c>
      <c r="X511" s="200" t="str">
        <f t="shared" si="7"/>
        <v>Calhoun Civil Traffic CGE CQ3-17</v>
      </c>
    </row>
    <row r="512" spans="1:24" ht="15" customHeight="1" x14ac:dyDescent="0.25">
      <c r="A512" t="s">
        <v>54</v>
      </c>
      <c r="B512" t="s">
        <v>44</v>
      </c>
      <c r="C512" t="s">
        <v>273</v>
      </c>
      <c r="D512" s="202">
        <v>44563</v>
      </c>
      <c r="E512" s="202">
        <v>40791</v>
      </c>
      <c r="F512" s="202">
        <v>38253</v>
      </c>
      <c r="G512" s="202">
        <v>36230</v>
      </c>
      <c r="H512" s="202">
        <v>36230</v>
      </c>
      <c r="I512" s="202">
        <v>14839</v>
      </c>
      <c r="J512" s="202">
        <v>29154</v>
      </c>
      <c r="K512" s="202">
        <v>31324</v>
      </c>
      <c r="L512" s="202">
        <v>32838</v>
      </c>
      <c r="M512" s="202">
        <v>32838</v>
      </c>
      <c r="N512" s="203"/>
      <c r="O512" s="203"/>
      <c r="P512"/>
      <c r="Q512"/>
      <c r="R512"/>
      <c r="S512"/>
      <c r="T512" s="204">
        <v>42746.609131944446</v>
      </c>
      <c r="U512"/>
      <c r="V512">
        <v>0.9</v>
      </c>
      <c r="W512">
        <v>8</v>
      </c>
      <c r="X512" s="200" t="str">
        <f t="shared" si="7"/>
        <v>Calhoun Civil Traffic CGE CQ4-16</v>
      </c>
    </row>
    <row r="513" spans="1:24" ht="15" customHeight="1" x14ac:dyDescent="0.25">
      <c r="A513" t="s">
        <v>54</v>
      </c>
      <c r="B513" t="s">
        <v>44</v>
      </c>
      <c r="C513" t="s">
        <v>277</v>
      </c>
      <c r="D513" s="202">
        <v>35058</v>
      </c>
      <c r="E513" s="202"/>
      <c r="F513" s="202"/>
      <c r="G513" s="202"/>
      <c r="H513" s="202"/>
      <c r="I513" s="202">
        <v>14398</v>
      </c>
      <c r="J513" s="202"/>
      <c r="K513" s="202"/>
      <c r="L513" s="202"/>
      <c r="M513" s="202"/>
      <c r="N513" s="203"/>
      <c r="O513" s="203"/>
      <c r="P513"/>
      <c r="Q513"/>
      <c r="R513"/>
      <c r="S513"/>
      <c r="T513" s="204">
        <v>42746.609131944446</v>
      </c>
      <c r="U513"/>
      <c r="V513">
        <v>0.9</v>
      </c>
      <c r="W513">
        <v>8</v>
      </c>
      <c r="X513" s="200" t="str">
        <f t="shared" si="7"/>
        <v>Calhoun Civil Traffic CGE CQ4-17</v>
      </c>
    </row>
    <row r="514" spans="1:24" ht="15" customHeight="1" x14ac:dyDescent="0.25">
      <c r="A514" t="s">
        <v>54</v>
      </c>
      <c r="B514" t="s">
        <v>43</v>
      </c>
      <c r="C514" t="s">
        <v>270</v>
      </c>
      <c r="D514" s="202">
        <v>8102</v>
      </c>
      <c r="E514" s="202">
        <v>8102</v>
      </c>
      <c r="F514" s="202">
        <v>8102</v>
      </c>
      <c r="G514" s="202">
        <v>8102</v>
      </c>
      <c r="H514" s="202">
        <v>8102</v>
      </c>
      <c r="I514" s="202">
        <v>8102</v>
      </c>
      <c r="J514" s="202">
        <v>8102</v>
      </c>
      <c r="K514" s="202">
        <v>8102</v>
      </c>
      <c r="L514" s="202">
        <v>8102</v>
      </c>
      <c r="M514" s="202">
        <v>8102</v>
      </c>
      <c r="N514" s="203"/>
      <c r="O514" s="203"/>
      <c r="P514"/>
      <c r="Q514"/>
      <c r="R514"/>
      <c r="S514"/>
      <c r="T514" s="204">
        <v>42746.609131944446</v>
      </c>
      <c r="U514"/>
      <c r="V514">
        <v>0.9</v>
      </c>
      <c r="W514">
        <v>7</v>
      </c>
      <c r="X514" s="200" t="str">
        <f t="shared" ref="X514:X577" si="8">A514&amp;" "&amp;B514&amp;" "&amp;C514</f>
        <v>Calhoun County Civil CGE CQ1-16</v>
      </c>
    </row>
    <row r="515" spans="1:24" ht="15" customHeight="1" x14ac:dyDescent="0.25">
      <c r="A515" t="s">
        <v>54</v>
      </c>
      <c r="B515" t="s">
        <v>43</v>
      </c>
      <c r="C515" t="s">
        <v>274</v>
      </c>
      <c r="D515" s="202">
        <v>8680</v>
      </c>
      <c r="E515" s="202">
        <v>8680</v>
      </c>
      <c r="F515" s="202">
        <v>8680</v>
      </c>
      <c r="G515" s="202">
        <v>8680</v>
      </c>
      <c r="H515" s="202"/>
      <c r="I515" s="202">
        <v>8680</v>
      </c>
      <c r="J515" s="202">
        <v>8680</v>
      </c>
      <c r="K515" s="202">
        <v>8680</v>
      </c>
      <c r="L515" s="202">
        <v>8680</v>
      </c>
      <c r="M515" s="202"/>
      <c r="N515" s="203"/>
      <c r="O515" s="203"/>
      <c r="P515"/>
      <c r="Q515"/>
      <c r="R515"/>
      <c r="S515"/>
      <c r="T515" s="204">
        <v>42746.609131944446</v>
      </c>
      <c r="U515"/>
      <c r="V515">
        <v>0.9</v>
      </c>
      <c r="W515">
        <v>7</v>
      </c>
      <c r="X515" s="200" t="str">
        <f t="shared" si="8"/>
        <v>Calhoun County Civil CGE CQ1-17</v>
      </c>
    </row>
    <row r="516" spans="1:24" ht="15" customHeight="1" x14ac:dyDescent="0.25">
      <c r="A516" t="s">
        <v>54</v>
      </c>
      <c r="B516" t="s">
        <v>43</v>
      </c>
      <c r="C516" t="s">
        <v>271</v>
      </c>
      <c r="D516" s="202">
        <v>9565</v>
      </c>
      <c r="E516" s="202">
        <v>9565</v>
      </c>
      <c r="F516" s="202">
        <v>9565</v>
      </c>
      <c r="G516" s="202">
        <v>9565</v>
      </c>
      <c r="H516" s="202">
        <v>9565</v>
      </c>
      <c r="I516" s="202">
        <v>9380</v>
      </c>
      <c r="J516" s="202">
        <v>9565</v>
      </c>
      <c r="K516" s="202">
        <v>9565</v>
      </c>
      <c r="L516" s="202">
        <v>9565</v>
      </c>
      <c r="M516" s="202">
        <v>9565</v>
      </c>
      <c r="N516" s="203"/>
      <c r="O516" s="203"/>
      <c r="P516"/>
      <c r="Q516"/>
      <c r="R516"/>
      <c r="S516"/>
      <c r="T516" s="204">
        <v>42746.609131944446</v>
      </c>
      <c r="U516"/>
      <c r="V516">
        <v>0.9</v>
      </c>
      <c r="W516">
        <v>7</v>
      </c>
      <c r="X516" s="200" t="str">
        <f t="shared" si="8"/>
        <v>Calhoun County Civil CGE CQ2-16</v>
      </c>
    </row>
    <row r="517" spans="1:24" ht="15" customHeight="1" x14ac:dyDescent="0.25">
      <c r="A517" t="s">
        <v>54</v>
      </c>
      <c r="B517" t="s">
        <v>43</v>
      </c>
      <c r="C517" t="s">
        <v>275</v>
      </c>
      <c r="D517" s="202">
        <v>10050</v>
      </c>
      <c r="E517" s="202">
        <v>10050</v>
      </c>
      <c r="F517" s="202">
        <v>10050</v>
      </c>
      <c r="G517" s="202"/>
      <c r="H517" s="202"/>
      <c r="I517" s="202">
        <v>10050</v>
      </c>
      <c r="J517" s="202">
        <v>10050</v>
      </c>
      <c r="K517" s="202">
        <v>10050</v>
      </c>
      <c r="L517" s="202"/>
      <c r="M517" s="202"/>
      <c r="N517" s="203"/>
      <c r="O517" s="203"/>
      <c r="P517"/>
      <c r="Q517"/>
      <c r="R517"/>
      <c r="S517"/>
      <c r="T517" s="204">
        <v>42746.609131944446</v>
      </c>
      <c r="U517"/>
      <c r="V517">
        <v>0.9</v>
      </c>
      <c r="W517">
        <v>7</v>
      </c>
      <c r="X517" s="200" t="str">
        <f t="shared" si="8"/>
        <v>Calhoun County Civil CGE CQ2-17</v>
      </c>
    </row>
    <row r="518" spans="1:24" ht="15" customHeight="1" x14ac:dyDescent="0.25">
      <c r="A518" t="s">
        <v>54</v>
      </c>
      <c r="B518" t="s">
        <v>43</v>
      </c>
      <c r="C518" t="s">
        <v>272</v>
      </c>
      <c r="D518" s="202">
        <v>10025</v>
      </c>
      <c r="E518" s="202">
        <v>10025</v>
      </c>
      <c r="F518" s="202">
        <v>10025</v>
      </c>
      <c r="G518" s="202">
        <v>10025</v>
      </c>
      <c r="H518" s="202">
        <v>10025</v>
      </c>
      <c r="I518" s="202">
        <v>9830</v>
      </c>
      <c r="J518" s="202">
        <v>10025</v>
      </c>
      <c r="K518" s="202">
        <v>10025</v>
      </c>
      <c r="L518" s="202">
        <v>10025</v>
      </c>
      <c r="M518" s="202">
        <v>10025</v>
      </c>
      <c r="N518" s="203"/>
      <c r="O518" s="203"/>
      <c r="P518"/>
      <c r="Q518"/>
      <c r="R518"/>
      <c r="S518"/>
      <c r="T518" s="204">
        <v>42746.609131944446</v>
      </c>
      <c r="U518"/>
      <c r="V518">
        <v>0.9</v>
      </c>
      <c r="W518">
        <v>7</v>
      </c>
      <c r="X518" s="200" t="str">
        <f t="shared" si="8"/>
        <v>Calhoun County Civil CGE CQ3-16</v>
      </c>
    </row>
    <row r="519" spans="1:24" ht="15" customHeight="1" x14ac:dyDescent="0.25">
      <c r="A519" t="s">
        <v>54</v>
      </c>
      <c r="B519" t="s">
        <v>43</v>
      </c>
      <c r="C519" t="s">
        <v>276</v>
      </c>
      <c r="D519" s="202">
        <v>8042</v>
      </c>
      <c r="E519" s="202">
        <v>8042</v>
      </c>
      <c r="F519" s="202"/>
      <c r="G519" s="202"/>
      <c r="H519" s="202"/>
      <c r="I519" s="202">
        <v>8042</v>
      </c>
      <c r="J519" s="202">
        <v>8042</v>
      </c>
      <c r="K519" s="202"/>
      <c r="L519" s="202"/>
      <c r="M519" s="202"/>
      <c r="N519" s="203"/>
      <c r="O519" s="203"/>
      <c r="P519"/>
      <c r="Q519"/>
      <c r="R519"/>
      <c r="S519"/>
      <c r="T519" s="204">
        <v>42746.609131944446</v>
      </c>
      <c r="U519"/>
      <c r="V519">
        <v>0.9</v>
      </c>
      <c r="W519">
        <v>7</v>
      </c>
      <c r="X519" s="200" t="str">
        <f t="shared" si="8"/>
        <v>Calhoun County Civil CGE CQ3-17</v>
      </c>
    </row>
    <row r="520" spans="1:24" ht="15" customHeight="1" x14ac:dyDescent="0.25">
      <c r="A520" t="s">
        <v>54</v>
      </c>
      <c r="B520" t="s">
        <v>43</v>
      </c>
      <c r="C520" t="s">
        <v>273</v>
      </c>
      <c r="D520" s="202">
        <v>11424</v>
      </c>
      <c r="E520" s="202">
        <v>11424</v>
      </c>
      <c r="F520" s="202">
        <v>11424</v>
      </c>
      <c r="G520" s="202">
        <v>11424</v>
      </c>
      <c r="H520" s="202">
        <v>11424</v>
      </c>
      <c r="I520" s="202">
        <v>11421</v>
      </c>
      <c r="J520" s="202">
        <v>11421</v>
      </c>
      <c r="K520" s="202">
        <v>11421</v>
      </c>
      <c r="L520" s="202">
        <v>11421</v>
      </c>
      <c r="M520" s="202">
        <v>11421</v>
      </c>
      <c r="N520" s="203"/>
      <c r="O520" s="203"/>
      <c r="P520"/>
      <c r="Q520"/>
      <c r="R520"/>
      <c r="S520"/>
      <c r="T520" s="204">
        <v>42746.609131944446</v>
      </c>
      <c r="U520"/>
      <c r="V520">
        <v>0.9</v>
      </c>
      <c r="W520">
        <v>7</v>
      </c>
      <c r="X520" s="200" t="str">
        <f t="shared" si="8"/>
        <v>Calhoun County Civil CGE CQ4-16</v>
      </c>
    </row>
    <row r="521" spans="1:24" ht="15" customHeight="1" x14ac:dyDescent="0.25">
      <c r="A521" t="s">
        <v>54</v>
      </c>
      <c r="B521" t="s">
        <v>43</v>
      </c>
      <c r="C521" t="s">
        <v>277</v>
      </c>
      <c r="D521" s="202">
        <v>8485</v>
      </c>
      <c r="E521" s="202"/>
      <c r="F521" s="202"/>
      <c r="G521" s="202"/>
      <c r="H521" s="202"/>
      <c r="I521" s="202">
        <v>8485</v>
      </c>
      <c r="J521" s="202"/>
      <c r="K521" s="202"/>
      <c r="L521" s="202"/>
      <c r="M521" s="202"/>
      <c r="N521" s="203"/>
      <c r="O521" s="203"/>
      <c r="P521"/>
      <c r="Q521"/>
      <c r="R521"/>
      <c r="S521"/>
      <c r="T521" s="204">
        <v>42746.609131944446</v>
      </c>
      <c r="U521"/>
      <c r="V521">
        <v>0.9</v>
      </c>
      <c r="W521">
        <v>7</v>
      </c>
      <c r="X521" s="200" t="str">
        <f t="shared" si="8"/>
        <v>Calhoun County Civil CGE CQ4-17</v>
      </c>
    </row>
    <row r="522" spans="1:24" ht="15" customHeight="1" x14ac:dyDescent="0.25">
      <c r="A522" t="s">
        <v>54</v>
      </c>
      <c r="B522" t="s">
        <v>39</v>
      </c>
      <c r="C522" t="s">
        <v>270</v>
      </c>
      <c r="D522" s="202">
        <v>9211</v>
      </c>
      <c r="E522" s="202">
        <v>9211</v>
      </c>
      <c r="F522" s="202">
        <v>9111</v>
      </c>
      <c r="G522" s="202">
        <v>9114</v>
      </c>
      <c r="H522" s="202">
        <v>9114</v>
      </c>
      <c r="I522" s="202">
        <v>2235</v>
      </c>
      <c r="J522" s="202">
        <v>3179</v>
      </c>
      <c r="K522" s="202">
        <v>3759</v>
      </c>
      <c r="L522" s="202">
        <v>3959</v>
      </c>
      <c r="M522" s="202">
        <v>4139</v>
      </c>
      <c r="N522" s="203"/>
      <c r="O522" s="203"/>
      <c r="P522"/>
      <c r="Q522"/>
      <c r="R522"/>
      <c r="S522"/>
      <c r="T522" s="204">
        <v>42746.609131944446</v>
      </c>
      <c r="U522"/>
      <c r="V522">
        <v>0.4</v>
      </c>
      <c r="W522">
        <v>3</v>
      </c>
      <c r="X522" s="200" t="str">
        <f t="shared" si="8"/>
        <v>Calhoun County Criminal CGE CQ1-16</v>
      </c>
    </row>
    <row r="523" spans="1:24" ht="15" customHeight="1" x14ac:dyDescent="0.25">
      <c r="A523" t="s">
        <v>54</v>
      </c>
      <c r="B523" t="s">
        <v>39</v>
      </c>
      <c r="C523" t="s">
        <v>274</v>
      </c>
      <c r="D523" s="202">
        <v>8605</v>
      </c>
      <c r="E523" s="202">
        <v>8480</v>
      </c>
      <c r="F523" s="202">
        <v>8480</v>
      </c>
      <c r="G523" s="202">
        <v>8455</v>
      </c>
      <c r="H523" s="202"/>
      <c r="I523" s="202">
        <v>432</v>
      </c>
      <c r="J523" s="202">
        <v>1122</v>
      </c>
      <c r="K523" s="202">
        <v>1498</v>
      </c>
      <c r="L523" s="202">
        <v>1878</v>
      </c>
      <c r="M523" s="202"/>
      <c r="N523" s="203"/>
      <c r="O523" s="203"/>
      <c r="P523"/>
      <c r="Q523"/>
      <c r="R523"/>
      <c r="S523"/>
      <c r="T523" s="204">
        <v>42746.609131944446</v>
      </c>
      <c r="U523"/>
      <c r="V523">
        <v>0.4</v>
      </c>
      <c r="W523">
        <v>3</v>
      </c>
      <c r="X523" s="200" t="str">
        <f t="shared" si="8"/>
        <v>Calhoun County Criminal CGE CQ1-17</v>
      </c>
    </row>
    <row r="524" spans="1:24" ht="15" customHeight="1" x14ac:dyDescent="0.25">
      <c r="A524" t="s">
        <v>54</v>
      </c>
      <c r="B524" t="s">
        <v>39</v>
      </c>
      <c r="C524" t="s">
        <v>271</v>
      </c>
      <c r="D524" s="202">
        <v>12182</v>
      </c>
      <c r="E524" s="202">
        <v>12182</v>
      </c>
      <c r="F524" s="202">
        <v>12182</v>
      </c>
      <c r="G524" s="202">
        <v>12082</v>
      </c>
      <c r="H524" s="202">
        <v>11316</v>
      </c>
      <c r="I524" s="202">
        <v>722</v>
      </c>
      <c r="J524" s="202">
        <v>1524</v>
      </c>
      <c r="K524" s="202">
        <v>1816</v>
      </c>
      <c r="L524" s="202">
        <v>1866</v>
      </c>
      <c r="M524" s="202">
        <v>1966</v>
      </c>
      <c r="N524" s="203"/>
      <c r="O524" s="203"/>
      <c r="P524"/>
      <c r="Q524"/>
      <c r="R524"/>
      <c r="S524"/>
      <c r="T524" s="204">
        <v>42746.609131944446</v>
      </c>
      <c r="U524"/>
      <c r="V524">
        <v>0.4</v>
      </c>
      <c r="W524">
        <v>3</v>
      </c>
      <c r="X524" s="200" t="str">
        <f t="shared" si="8"/>
        <v>Calhoun County Criminal CGE CQ2-16</v>
      </c>
    </row>
    <row r="525" spans="1:24" ht="15" customHeight="1" x14ac:dyDescent="0.25">
      <c r="A525" t="s">
        <v>54</v>
      </c>
      <c r="B525" t="s">
        <v>39</v>
      </c>
      <c r="C525" t="s">
        <v>275</v>
      </c>
      <c r="D525" s="202">
        <v>9586</v>
      </c>
      <c r="E525" s="202">
        <v>9586</v>
      </c>
      <c r="F525" s="202">
        <v>9386</v>
      </c>
      <c r="G525" s="202"/>
      <c r="H525" s="202"/>
      <c r="I525" s="202">
        <v>543</v>
      </c>
      <c r="J525" s="202">
        <v>1343</v>
      </c>
      <c r="K525" s="202">
        <v>1772</v>
      </c>
      <c r="L525" s="202"/>
      <c r="M525" s="202"/>
      <c r="N525" s="203"/>
      <c r="O525" s="203"/>
      <c r="P525"/>
      <c r="Q525"/>
      <c r="R525"/>
      <c r="S525"/>
      <c r="T525" s="204">
        <v>42746.609131944446</v>
      </c>
      <c r="U525"/>
      <c r="V525">
        <v>0.4</v>
      </c>
      <c r="W525">
        <v>3</v>
      </c>
      <c r="X525" s="200" t="str">
        <f t="shared" si="8"/>
        <v>Calhoun County Criminal CGE CQ2-17</v>
      </c>
    </row>
    <row r="526" spans="1:24" ht="15" customHeight="1" x14ac:dyDescent="0.25">
      <c r="A526" t="s">
        <v>54</v>
      </c>
      <c r="B526" t="s">
        <v>39</v>
      </c>
      <c r="C526" t="s">
        <v>272</v>
      </c>
      <c r="D526" s="202">
        <v>8084</v>
      </c>
      <c r="E526" s="202">
        <v>7911</v>
      </c>
      <c r="F526" s="202">
        <v>7748</v>
      </c>
      <c r="G526" s="202">
        <v>7683</v>
      </c>
      <c r="H526" s="202">
        <v>7620</v>
      </c>
      <c r="I526" s="202">
        <v>1590</v>
      </c>
      <c r="J526" s="202">
        <v>2262</v>
      </c>
      <c r="K526" s="202">
        <v>2362</v>
      </c>
      <c r="L526" s="202">
        <v>2362</v>
      </c>
      <c r="M526" s="202">
        <v>2362</v>
      </c>
      <c r="N526" s="203"/>
      <c r="O526" s="203"/>
      <c r="P526"/>
      <c r="Q526"/>
      <c r="R526"/>
      <c r="S526"/>
      <c r="T526" s="204">
        <v>42746.609131944446</v>
      </c>
      <c r="U526"/>
      <c r="V526">
        <v>0.4</v>
      </c>
      <c r="W526">
        <v>3</v>
      </c>
      <c r="X526" s="200" t="str">
        <f t="shared" si="8"/>
        <v>Calhoun County Criminal CGE CQ3-16</v>
      </c>
    </row>
    <row r="527" spans="1:24" ht="15" customHeight="1" x14ac:dyDescent="0.25">
      <c r="A527" t="s">
        <v>54</v>
      </c>
      <c r="B527" t="s">
        <v>39</v>
      </c>
      <c r="C527" t="s">
        <v>276</v>
      </c>
      <c r="D527" s="202">
        <v>9216</v>
      </c>
      <c r="E527" s="202">
        <v>8288</v>
      </c>
      <c r="F527" s="202"/>
      <c r="G527" s="202"/>
      <c r="H527" s="202"/>
      <c r="I527" s="202">
        <v>1099</v>
      </c>
      <c r="J527" s="202">
        <v>1594</v>
      </c>
      <c r="K527" s="202"/>
      <c r="L527" s="202"/>
      <c r="M527" s="202"/>
      <c r="N527" s="203"/>
      <c r="O527" s="203"/>
      <c r="P527"/>
      <c r="Q527"/>
      <c r="R527"/>
      <c r="S527"/>
      <c r="T527" s="204">
        <v>42746.609131944446</v>
      </c>
      <c r="U527"/>
      <c r="V527">
        <v>0.4</v>
      </c>
      <c r="W527">
        <v>3</v>
      </c>
      <c r="X527" s="200" t="str">
        <f t="shared" si="8"/>
        <v>Calhoun County Criminal CGE CQ3-17</v>
      </c>
    </row>
    <row r="528" spans="1:24" ht="15" customHeight="1" x14ac:dyDescent="0.25">
      <c r="A528" t="s">
        <v>54</v>
      </c>
      <c r="B528" t="s">
        <v>39</v>
      </c>
      <c r="C528" t="s">
        <v>273</v>
      </c>
      <c r="D528" s="202">
        <v>15528</v>
      </c>
      <c r="E528" s="202">
        <v>15428</v>
      </c>
      <c r="F528" s="202">
        <v>15403</v>
      </c>
      <c r="G528" s="202">
        <v>15403</v>
      </c>
      <c r="H528" s="202">
        <v>15023</v>
      </c>
      <c r="I528" s="202">
        <v>2123</v>
      </c>
      <c r="J528" s="202">
        <v>3946</v>
      </c>
      <c r="K528" s="202">
        <v>5340</v>
      </c>
      <c r="L528" s="202">
        <v>5465</v>
      </c>
      <c r="M528" s="202">
        <v>5515</v>
      </c>
      <c r="N528" s="203"/>
      <c r="O528" s="203"/>
      <c r="P528"/>
      <c r="Q528"/>
      <c r="R528"/>
      <c r="S528"/>
      <c r="T528" s="204">
        <v>42746.609131944446</v>
      </c>
      <c r="U528"/>
      <c r="V528">
        <v>0.4</v>
      </c>
      <c r="W528">
        <v>3</v>
      </c>
      <c r="X528" s="200" t="str">
        <f t="shared" si="8"/>
        <v>Calhoun County Criminal CGE CQ4-16</v>
      </c>
    </row>
    <row r="529" spans="1:24" ht="15" customHeight="1" x14ac:dyDescent="0.25">
      <c r="A529" t="s">
        <v>54</v>
      </c>
      <c r="B529" t="s">
        <v>39</v>
      </c>
      <c r="C529" t="s">
        <v>277</v>
      </c>
      <c r="D529" s="202">
        <v>18378</v>
      </c>
      <c r="E529" s="202"/>
      <c r="F529" s="202"/>
      <c r="G529" s="202"/>
      <c r="H529" s="202"/>
      <c r="I529" s="202">
        <v>1316</v>
      </c>
      <c r="J529" s="202"/>
      <c r="K529" s="202"/>
      <c r="L529" s="202"/>
      <c r="M529" s="202"/>
      <c r="N529" s="203"/>
      <c r="O529" s="203"/>
      <c r="P529"/>
      <c r="Q529"/>
      <c r="R529"/>
      <c r="S529"/>
      <c r="T529" s="204">
        <v>42746.609131944446</v>
      </c>
      <c r="U529"/>
      <c r="V529">
        <v>0.4</v>
      </c>
      <c r="W529">
        <v>3</v>
      </c>
      <c r="X529" s="200" t="str">
        <f t="shared" si="8"/>
        <v>Calhoun County Criminal CGE CQ4-17</v>
      </c>
    </row>
    <row r="530" spans="1:24" ht="15" customHeight="1" x14ac:dyDescent="0.25">
      <c r="A530" t="s">
        <v>54</v>
      </c>
      <c r="B530" t="s">
        <v>41</v>
      </c>
      <c r="C530" t="s">
        <v>270</v>
      </c>
      <c r="D530" s="202">
        <v>14731</v>
      </c>
      <c r="E530" s="202">
        <v>14134</v>
      </c>
      <c r="F530" s="202">
        <v>14134</v>
      </c>
      <c r="G530" s="202">
        <v>14134</v>
      </c>
      <c r="H530" s="202">
        <v>14134</v>
      </c>
      <c r="I530" s="202">
        <v>3953</v>
      </c>
      <c r="J530" s="202">
        <v>6842</v>
      </c>
      <c r="K530" s="202">
        <v>8909</v>
      </c>
      <c r="L530" s="202">
        <v>9830</v>
      </c>
      <c r="M530" s="202">
        <v>10641</v>
      </c>
      <c r="N530" s="203"/>
      <c r="O530" s="203"/>
      <c r="P530"/>
      <c r="Q530"/>
      <c r="R530"/>
      <c r="S530"/>
      <c r="T530" s="204">
        <v>42746.609131944446</v>
      </c>
      <c r="U530"/>
      <c r="V530">
        <v>0.4</v>
      </c>
      <c r="W530">
        <v>5</v>
      </c>
      <c r="X530" s="200" t="str">
        <f t="shared" si="8"/>
        <v>Calhoun Criminal Traffic CGE CQ1-16</v>
      </c>
    </row>
    <row r="531" spans="1:24" ht="15" customHeight="1" x14ac:dyDescent="0.25">
      <c r="A531" t="s">
        <v>54</v>
      </c>
      <c r="B531" t="s">
        <v>41</v>
      </c>
      <c r="C531" t="s">
        <v>274</v>
      </c>
      <c r="D531" s="202">
        <v>6360</v>
      </c>
      <c r="E531" s="202">
        <v>6260</v>
      </c>
      <c r="F531" s="202">
        <v>6260</v>
      </c>
      <c r="G531" s="202">
        <v>6260</v>
      </c>
      <c r="H531" s="202"/>
      <c r="I531" s="202">
        <v>945</v>
      </c>
      <c r="J531" s="202">
        <v>2237</v>
      </c>
      <c r="K531" s="202">
        <v>2592</v>
      </c>
      <c r="L531" s="202">
        <v>2752</v>
      </c>
      <c r="M531" s="202"/>
      <c r="N531" s="203"/>
      <c r="O531" s="203"/>
      <c r="P531"/>
      <c r="Q531"/>
      <c r="R531"/>
      <c r="S531"/>
      <c r="T531" s="204">
        <v>42746.609131944446</v>
      </c>
      <c r="U531"/>
      <c r="V531">
        <v>0.4</v>
      </c>
      <c r="W531">
        <v>5</v>
      </c>
      <c r="X531" s="200" t="str">
        <f t="shared" si="8"/>
        <v>Calhoun Criminal Traffic CGE CQ1-17</v>
      </c>
    </row>
    <row r="532" spans="1:24" ht="15" customHeight="1" x14ac:dyDescent="0.25">
      <c r="A532" t="s">
        <v>54</v>
      </c>
      <c r="B532" t="s">
        <v>41</v>
      </c>
      <c r="C532" t="s">
        <v>271</v>
      </c>
      <c r="D532" s="202">
        <v>13091</v>
      </c>
      <c r="E532" s="202">
        <v>13091</v>
      </c>
      <c r="F532" s="202">
        <v>13066</v>
      </c>
      <c r="G532" s="202">
        <v>13041</v>
      </c>
      <c r="H532" s="202">
        <v>13041</v>
      </c>
      <c r="I532" s="202">
        <v>4249</v>
      </c>
      <c r="J532" s="202">
        <v>6010</v>
      </c>
      <c r="K532" s="202">
        <v>7313</v>
      </c>
      <c r="L532" s="202">
        <v>7428</v>
      </c>
      <c r="M532" s="202">
        <v>7453</v>
      </c>
      <c r="N532" s="203"/>
      <c r="O532" s="203"/>
      <c r="P532"/>
      <c r="Q532"/>
      <c r="R532"/>
      <c r="S532"/>
      <c r="T532" s="204">
        <v>42746.609131944446</v>
      </c>
      <c r="U532"/>
      <c r="V532">
        <v>0.4</v>
      </c>
      <c r="W532">
        <v>5</v>
      </c>
      <c r="X532" s="200" t="str">
        <f t="shared" si="8"/>
        <v>Calhoun Criminal Traffic CGE CQ2-16</v>
      </c>
    </row>
    <row r="533" spans="1:24" ht="15" customHeight="1" x14ac:dyDescent="0.25">
      <c r="A533" t="s">
        <v>54</v>
      </c>
      <c r="B533" t="s">
        <v>41</v>
      </c>
      <c r="C533" t="s">
        <v>275</v>
      </c>
      <c r="D533" s="202">
        <v>10583</v>
      </c>
      <c r="E533" s="202">
        <v>10583</v>
      </c>
      <c r="F533" s="202">
        <v>10558</v>
      </c>
      <c r="G533" s="202"/>
      <c r="H533" s="202"/>
      <c r="I533" s="202">
        <v>4167</v>
      </c>
      <c r="J533" s="202">
        <v>6316</v>
      </c>
      <c r="K533" s="202">
        <v>7196</v>
      </c>
      <c r="L533" s="202"/>
      <c r="M533" s="202"/>
      <c r="N533" s="203"/>
      <c r="O533" s="203"/>
      <c r="P533"/>
      <c r="Q533"/>
      <c r="R533"/>
      <c r="S533"/>
      <c r="T533" s="204">
        <v>42746.609131944446</v>
      </c>
      <c r="U533"/>
      <c r="V533">
        <v>0.4</v>
      </c>
      <c r="W533">
        <v>5</v>
      </c>
      <c r="X533" s="200" t="str">
        <f t="shared" si="8"/>
        <v>Calhoun Criminal Traffic CGE CQ2-17</v>
      </c>
    </row>
    <row r="534" spans="1:24" ht="15" customHeight="1" x14ac:dyDescent="0.25">
      <c r="A534" t="s">
        <v>54</v>
      </c>
      <c r="B534" t="s">
        <v>41</v>
      </c>
      <c r="C534" t="s">
        <v>272</v>
      </c>
      <c r="D534" s="202">
        <v>9659</v>
      </c>
      <c r="E534" s="202">
        <v>9279</v>
      </c>
      <c r="F534" s="202">
        <v>8899</v>
      </c>
      <c r="G534" s="202">
        <v>8899</v>
      </c>
      <c r="H534" s="202">
        <v>8899</v>
      </c>
      <c r="I534" s="202">
        <v>1309</v>
      </c>
      <c r="J534" s="202">
        <v>2771</v>
      </c>
      <c r="K534" s="202">
        <v>3247</v>
      </c>
      <c r="L534" s="202">
        <v>3347</v>
      </c>
      <c r="M534" s="202">
        <v>3387</v>
      </c>
      <c r="N534" s="203"/>
      <c r="O534" s="203"/>
      <c r="P534"/>
      <c r="Q534"/>
      <c r="R534"/>
      <c r="S534"/>
      <c r="T534" s="204">
        <v>42746.609131944446</v>
      </c>
      <c r="U534"/>
      <c r="V534">
        <v>0.4</v>
      </c>
      <c r="W534">
        <v>5</v>
      </c>
      <c r="X534" s="200" t="str">
        <f t="shared" si="8"/>
        <v>Calhoun Criminal Traffic CGE CQ3-16</v>
      </c>
    </row>
    <row r="535" spans="1:24" ht="15" customHeight="1" x14ac:dyDescent="0.25">
      <c r="A535" t="s">
        <v>54</v>
      </c>
      <c r="B535" t="s">
        <v>41</v>
      </c>
      <c r="C535" t="s">
        <v>276</v>
      </c>
      <c r="D535" s="202">
        <v>9031</v>
      </c>
      <c r="E535" s="202">
        <v>9031</v>
      </c>
      <c r="F535" s="202"/>
      <c r="G535" s="202"/>
      <c r="H535" s="202"/>
      <c r="I535" s="202">
        <v>3289</v>
      </c>
      <c r="J535" s="202">
        <v>5547</v>
      </c>
      <c r="K535" s="202"/>
      <c r="L535" s="202"/>
      <c r="M535" s="202"/>
      <c r="N535" s="203"/>
      <c r="O535" s="203"/>
      <c r="P535"/>
      <c r="Q535"/>
      <c r="R535"/>
      <c r="S535"/>
      <c r="T535" s="204">
        <v>42746.609131944446</v>
      </c>
      <c r="U535"/>
      <c r="V535">
        <v>0.4</v>
      </c>
      <c r="W535">
        <v>5</v>
      </c>
      <c r="X535" s="200" t="str">
        <f t="shared" si="8"/>
        <v>Calhoun Criminal Traffic CGE CQ3-17</v>
      </c>
    </row>
    <row r="536" spans="1:24" ht="15" customHeight="1" x14ac:dyDescent="0.25">
      <c r="A536" t="s">
        <v>54</v>
      </c>
      <c r="B536" t="s">
        <v>41</v>
      </c>
      <c r="C536" t="s">
        <v>273</v>
      </c>
      <c r="D536" s="202">
        <v>12153</v>
      </c>
      <c r="E536" s="202">
        <v>12153</v>
      </c>
      <c r="F536" s="202">
        <v>12128</v>
      </c>
      <c r="G536" s="202">
        <v>12128</v>
      </c>
      <c r="H536" s="202">
        <v>12128</v>
      </c>
      <c r="I536" s="202">
        <v>2856</v>
      </c>
      <c r="J536" s="202">
        <v>4949</v>
      </c>
      <c r="K536" s="202">
        <v>6133</v>
      </c>
      <c r="L536" s="202">
        <v>6318</v>
      </c>
      <c r="M536" s="202">
        <v>6318</v>
      </c>
      <c r="N536" s="203"/>
      <c r="O536" s="203"/>
      <c r="P536"/>
      <c r="Q536"/>
      <c r="R536"/>
      <c r="S536"/>
      <c r="T536" s="204">
        <v>42746.609131944446</v>
      </c>
      <c r="U536"/>
      <c r="V536">
        <v>0.4</v>
      </c>
      <c r="W536">
        <v>5</v>
      </c>
      <c r="X536" s="200" t="str">
        <f t="shared" si="8"/>
        <v>Calhoun Criminal Traffic CGE CQ4-16</v>
      </c>
    </row>
    <row r="537" spans="1:24" ht="15" customHeight="1" x14ac:dyDescent="0.25">
      <c r="A537" t="s">
        <v>54</v>
      </c>
      <c r="B537" t="s">
        <v>41</v>
      </c>
      <c r="C537" t="s">
        <v>277</v>
      </c>
      <c r="D537" s="202">
        <v>10742</v>
      </c>
      <c r="E537" s="202"/>
      <c r="F537" s="202"/>
      <c r="G537" s="202"/>
      <c r="H537" s="202"/>
      <c r="I537" s="202">
        <v>2307</v>
      </c>
      <c r="J537" s="202"/>
      <c r="K537" s="202"/>
      <c r="L537" s="202"/>
      <c r="M537" s="202"/>
      <c r="N537" s="203"/>
      <c r="O537" s="203"/>
      <c r="P537"/>
      <c r="Q537"/>
      <c r="R537"/>
      <c r="S537"/>
      <c r="T537" s="204">
        <v>42746.609131944446</v>
      </c>
      <c r="U537"/>
      <c r="V537">
        <v>0.4</v>
      </c>
      <c r="W537">
        <v>5</v>
      </c>
      <c r="X537" s="200" t="str">
        <f t="shared" si="8"/>
        <v>Calhoun Criminal Traffic CGE CQ4-17</v>
      </c>
    </row>
    <row r="538" spans="1:24" ht="15" customHeight="1" x14ac:dyDescent="0.25">
      <c r="A538" t="s">
        <v>54</v>
      </c>
      <c r="B538" t="s">
        <v>46</v>
      </c>
      <c r="C538" t="s">
        <v>270</v>
      </c>
      <c r="D538" s="202">
        <v>9338</v>
      </c>
      <c r="E538" s="202">
        <v>9338</v>
      </c>
      <c r="F538" s="202">
        <v>9338</v>
      </c>
      <c r="G538" s="202">
        <v>9338</v>
      </c>
      <c r="H538" s="202">
        <v>9338</v>
      </c>
      <c r="I538" s="202">
        <v>9338</v>
      </c>
      <c r="J538" s="202">
        <v>9338</v>
      </c>
      <c r="K538" s="202">
        <v>9338</v>
      </c>
      <c r="L538" s="202">
        <v>9338</v>
      </c>
      <c r="M538" s="202">
        <v>9338</v>
      </c>
      <c r="N538" s="203"/>
      <c r="O538" s="203"/>
      <c r="P538"/>
      <c r="Q538"/>
      <c r="R538"/>
      <c r="S538"/>
      <c r="T538" s="204">
        <v>42746.609131944446</v>
      </c>
      <c r="U538"/>
      <c r="V538">
        <v>0.75</v>
      </c>
      <c r="W538">
        <v>10</v>
      </c>
      <c r="X538" s="200" t="str">
        <f t="shared" si="8"/>
        <v>Calhoun Family CGE CQ1-16</v>
      </c>
    </row>
    <row r="539" spans="1:24" ht="15" customHeight="1" x14ac:dyDescent="0.25">
      <c r="A539" t="s">
        <v>54</v>
      </c>
      <c r="B539" t="s">
        <v>46</v>
      </c>
      <c r="C539" t="s">
        <v>274</v>
      </c>
      <c r="D539" s="202">
        <v>4106</v>
      </c>
      <c r="E539" s="202">
        <v>4106</v>
      </c>
      <c r="F539" s="202">
        <v>4106</v>
      </c>
      <c r="G539" s="202">
        <v>4106</v>
      </c>
      <c r="H539" s="202"/>
      <c r="I539" s="202">
        <v>3806</v>
      </c>
      <c r="J539" s="202">
        <v>3806</v>
      </c>
      <c r="K539" s="202">
        <v>3806</v>
      </c>
      <c r="L539" s="202">
        <v>3806</v>
      </c>
      <c r="M539" s="202"/>
      <c r="N539" s="203"/>
      <c r="O539" s="203"/>
      <c r="P539"/>
      <c r="Q539"/>
      <c r="R539"/>
      <c r="S539"/>
      <c r="T539" s="204">
        <v>42746.609131944446</v>
      </c>
      <c r="U539"/>
      <c r="V539">
        <v>0.75</v>
      </c>
      <c r="W539">
        <v>10</v>
      </c>
      <c r="X539" s="200" t="str">
        <f t="shared" si="8"/>
        <v>Calhoun Family CGE CQ1-17</v>
      </c>
    </row>
    <row r="540" spans="1:24" ht="15" customHeight="1" x14ac:dyDescent="0.25">
      <c r="A540" t="s">
        <v>54</v>
      </c>
      <c r="B540" t="s">
        <v>46</v>
      </c>
      <c r="C540" t="s">
        <v>271</v>
      </c>
      <c r="D540" s="202">
        <v>7498</v>
      </c>
      <c r="E540" s="202">
        <v>7498</v>
      </c>
      <c r="F540" s="202">
        <v>7498</v>
      </c>
      <c r="G540" s="202">
        <v>7498</v>
      </c>
      <c r="H540" s="202">
        <v>7498</v>
      </c>
      <c r="I540" s="202">
        <v>7498</v>
      </c>
      <c r="J540" s="202">
        <v>7498</v>
      </c>
      <c r="K540" s="202">
        <v>7498</v>
      </c>
      <c r="L540" s="202">
        <v>7498</v>
      </c>
      <c r="M540" s="202">
        <v>7498</v>
      </c>
      <c r="N540" s="203"/>
      <c r="O540" s="203"/>
      <c r="P540"/>
      <c r="Q540"/>
      <c r="R540"/>
      <c r="S540"/>
      <c r="T540" s="204">
        <v>42746.609131944446</v>
      </c>
      <c r="U540"/>
      <c r="V540">
        <v>0.75</v>
      </c>
      <c r="W540">
        <v>10</v>
      </c>
      <c r="X540" s="200" t="str">
        <f t="shared" si="8"/>
        <v>Calhoun Family CGE CQ2-16</v>
      </c>
    </row>
    <row r="541" spans="1:24" ht="15" customHeight="1" x14ac:dyDescent="0.25">
      <c r="A541" t="s">
        <v>54</v>
      </c>
      <c r="B541" t="s">
        <v>46</v>
      </c>
      <c r="C541" t="s">
        <v>275</v>
      </c>
      <c r="D541" s="202">
        <v>9284</v>
      </c>
      <c r="E541" s="202">
        <v>9284</v>
      </c>
      <c r="F541" s="202">
        <v>9284</v>
      </c>
      <c r="G541" s="202"/>
      <c r="H541" s="202"/>
      <c r="I541" s="202">
        <v>9284</v>
      </c>
      <c r="J541" s="202">
        <v>9284</v>
      </c>
      <c r="K541" s="202">
        <v>9284</v>
      </c>
      <c r="L541" s="202"/>
      <c r="M541" s="202"/>
      <c r="N541" s="203"/>
      <c r="O541" s="203"/>
      <c r="P541"/>
      <c r="Q541"/>
      <c r="R541"/>
      <c r="S541"/>
      <c r="T541" s="204">
        <v>42746.609131944446</v>
      </c>
      <c r="U541"/>
      <c r="V541">
        <v>0.75</v>
      </c>
      <c r="W541">
        <v>10</v>
      </c>
      <c r="X541" s="200" t="str">
        <f t="shared" si="8"/>
        <v>Calhoun Family CGE CQ2-17</v>
      </c>
    </row>
    <row r="542" spans="1:24" ht="15" customHeight="1" x14ac:dyDescent="0.25">
      <c r="A542" t="s">
        <v>54</v>
      </c>
      <c r="B542" t="s">
        <v>46</v>
      </c>
      <c r="C542" t="s">
        <v>272</v>
      </c>
      <c r="D542" s="202">
        <v>8216</v>
      </c>
      <c r="E542" s="202">
        <v>8336</v>
      </c>
      <c r="F542" s="202">
        <v>8336</v>
      </c>
      <c r="G542" s="202">
        <v>8336</v>
      </c>
      <c r="H542" s="202">
        <v>8336</v>
      </c>
      <c r="I542" s="202">
        <v>8216</v>
      </c>
      <c r="J542" s="202">
        <v>8216</v>
      </c>
      <c r="K542" s="202">
        <v>8336</v>
      </c>
      <c r="L542" s="202">
        <v>8336</v>
      </c>
      <c r="M542" s="202">
        <v>8336</v>
      </c>
      <c r="N542" s="203"/>
      <c r="O542" s="203"/>
      <c r="P542"/>
      <c r="Q542"/>
      <c r="R542"/>
      <c r="S542"/>
      <c r="T542" s="204">
        <v>42746.609131944446</v>
      </c>
      <c r="U542"/>
      <c r="V542">
        <v>0.75</v>
      </c>
      <c r="W542">
        <v>10</v>
      </c>
      <c r="X542" s="200" t="str">
        <f t="shared" si="8"/>
        <v>Calhoun Family CGE CQ3-16</v>
      </c>
    </row>
    <row r="543" spans="1:24" ht="15" customHeight="1" x14ac:dyDescent="0.25">
      <c r="A543" t="s">
        <v>54</v>
      </c>
      <c r="B543" t="s">
        <v>46</v>
      </c>
      <c r="C543" t="s">
        <v>276</v>
      </c>
      <c r="D543" s="202">
        <v>6040</v>
      </c>
      <c r="E543" s="202">
        <v>6040</v>
      </c>
      <c r="F543" s="202"/>
      <c r="G543" s="202"/>
      <c r="H543" s="202"/>
      <c r="I543" s="202">
        <v>5632</v>
      </c>
      <c r="J543" s="202">
        <v>5632</v>
      </c>
      <c r="K543" s="202"/>
      <c r="L543" s="202"/>
      <c r="M543" s="202"/>
      <c r="N543" s="203"/>
      <c r="O543" s="203"/>
      <c r="P543"/>
      <c r="Q543"/>
      <c r="R543"/>
      <c r="S543"/>
      <c r="T543" s="204">
        <v>42746.609131944446</v>
      </c>
      <c r="U543"/>
      <c r="V543">
        <v>0.75</v>
      </c>
      <c r="W543">
        <v>10</v>
      </c>
      <c r="X543" s="200" t="str">
        <f t="shared" si="8"/>
        <v>Calhoun Family CGE CQ3-17</v>
      </c>
    </row>
    <row r="544" spans="1:24" ht="15" customHeight="1" x14ac:dyDescent="0.25">
      <c r="A544" t="s">
        <v>54</v>
      </c>
      <c r="B544" t="s">
        <v>46</v>
      </c>
      <c r="C544" t="s">
        <v>273</v>
      </c>
      <c r="D544" s="202">
        <v>11020</v>
      </c>
      <c r="E544" s="202">
        <v>11020</v>
      </c>
      <c r="F544" s="202">
        <v>11020</v>
      </c>
      <c r="G544" s="202">
        <v>11020</v>
      </c>
      <c r="H544" s="202">
        <v>11020</v>
      </c>
      <c r="I544" s="202">
        <v>10612</v>
      </c>
      <c r="J544" s="202">
        <v>11020</v>
      </c>
      <c r="K544" s="202">
        <v>11020</v>
      </c>
      <c r="L544" s="202">
        <v>11020</v>
      </c>
      <c r="M544" s="202">
        <v>11020</v>
      </c>
      <c r="N544" s="203"/>
      <c r="O544" s="203"/>
      <c r="P544"/>
      <c r="Q544"/>
      <c r="R544"/>
      <c r="S544"/>
      <c r="T544" s="204">
        <v>42746.609131944446</v>
      </c>
      <c r="U544"/>
      <c r="V544">
        <v>0.75</v>
      </c>
      <c r="W544">
        <v>10</v>
      </c>
      <c r="X544" s="200" t="str">
        <f t="shared" si="8"/>
        <v>Calhoun Family CGE CQ4-16</v>
      </c>
    </row>
    <row r="545" spans="1:24" ht="15" customHeight="1" x14ac:dyDescent="0.25">
      <c r="A545" t="s">
        <v>54</v>
      </c>
      <c r="B545" t="s">
        <v>46</v>
      </c>
      <c r="C545" t="s">
        <v>277</v>
      </c>
      <c r="D545" s="202">
        <v>4374</v>
      </c>
      <c r="E545" s="202"/>
      <c r="F545" s="202"/>
      <c r="G545" s="202"/>
      <c r="H545" s="202"/>
      <c r="I545" s="202">
        <v>4374</v>
      </c>
      <c r="J545" s="202"/>
      <c r="K545" s="202"/>
      <c r="L545" s="202"/>
      <c r="M545" s="202"/>
      <c r="N545" s="203"/>
      <c r="O545" s="203"/>
      <c r="P545"/>
      <c r="Q545"/>
      <c r="R545"/>
      <c r="S545"/>
      <c r="T545" s="204">
        <v>42746.609131944446</v>
      </c>
      <c r="U545"/>
      <c r="V545">
        <v>0.75</v>
      </c>
      <c r="W545">
        <v>10</v>
      </c>
      <c r="X545" s="200" t="str">
        <f t="shared" si="8"/>
        <v>Calhoun Family CGE CQ4-17</v>
      </c>
    </row>
    <row r="546" spans="1:24" ht="15" customHeight="1" x14ac:dyDescent="0.25">
      <c r="A546" t="s">
        <v>54</v>
      </c>
      <c r="B546" t="s">
        <v>40</v>
      </c>
      <c r="C546" t="s">
        <v>270</v>
      </c>
      <c r="D546" s="202">
        <v>446</v>
      </c>
      <c r="E546" s="202">
        <v>446</v>
      </c>
      <c r="F546" s="202">
        <v>396</v>
      </c>
      <c r="G546" s="202">
        <v>396</v>
      </c>
      <c r="H546" s="202">
        <v>396</v>
      </c>
      <c r="I546" s="202">
        <v>0</v>
      </c>
      <c r="J546" s="202">
        <v>0</v>
      </c>
      <c r="K546" s="202">
        <v>0</v>
      </c>
      <c r="L546" s="202">
        <v>0</v>
      </c>
      <c r="M546" s="202">
        <v>0</v>
      </c>
      <c r="N546" s="203"/>
      <c r="O546" s="203"/>
      <c r="P546"/>
      <c r="Q546"/>
      <c r="R546"/>
      <c r="S546"/>
      <c r="T546" s="204">
        <v>42746.609131944446</v>
      </c>
      <c r="U546"/>
      <c r="V546">
        <v>0.09</v>
      </c>
      <c r="W546">
        <v>4</v>
      </c>
      <c r="X546" s="200" t="str">
        <f t="shared" si="8"/>
        <v>Calhoun Juvenile Delinquency CGE CQ1-16</v>
      </c>
    </row>
    <row r="547" spans="1:24" ht="15" customHeight="1" x14ac:dyDescent="0.25">
      <c r="A547" t="s">
        <v>54</v>
      </c>
      <c r="B547" t="s">
        <v>40</v>
      </c>
      <c r="C547" t="s">
        <v>274</v>
      </c>
      <c r="D547" s="202">
        <v>329</v>
      </c>
      <c r="E547" s="202">
        <v>329</v>
      </c>
      <c r="F547" s="202">
        <v>329</v>
      </c>
      <c r="G547" s="202">
        <v>329</v>
      </c>
      <c r="H547" s="202"/>
      <c r="I547" s="202">
        <v>0</v>
      </c>
      <c r="J547" s="202">
        <v>0</v>
      </c>
      <c r="K547" s="202">
        <v>0</v>
      </c>
      <c r="L547" s="202">
        <v>0</v>
      </c>
      <c r="M547" s="202"/>
      <c r="N547" s="203"/>
      <c r="O547" s="203"/>
      <c r="P547"/>
      <c r="Q547"/>
      <c r="R547"/>
      <c r="S547"/>
      <c r="T547" s="204">
        <v>42746.609131944446</v>
      </c>
      <c r="U547"/>
      <c r="V547">
        <v>0.09</v>
      </c>
      <c r="W547">
        <v>4</v>
      </c>
      <c r="X547" s="200" t="str">
        <f t="shared" si="8"/>
        <v>Calhoun Juvenile Delinquency CGE CQ1-17</v>
      </c>
    </row>
    <row r="548" spans="1:24" ht="15" customHeight="1" x14ac:dyDescent="0.25">
      <c r="A548" t="s">
        <v>54</v>
      </c>
      <c r="B548" t="s">
        <v>40</v>
      </c>
      <c r="C548" t="s">
        <v>271</v>
      </c>
      <c r="D548" s="202">
        <v>409</v>
      </c>
      <c r="E548" s="202">
        <v>409</v>
      </c>
      <c r="F548" s="202">
        <v>409</v>
      </c>
      <c r="G548" s="202">
        <v>409</v>
      </c>
      <c r="H548" s="202">
        <v>409</v>
      </c>
      <c r="I548" s="202">
        <v>50</v>
      </c>
      <c r="J548" s="202">
        <v>50</v>
      </c>
      <c r="K548" s="202">
        <v>50</v>
      </c>
      <c r="L548" s="202">
        <v>50</v>
      </c>
      <c r="M548" s="202">
        <v>50</v>
      </c>
      <c r="N548" s="203"/>
      <c r="O548" s="203"/>
      <c r="P548"/>
      <c r="Q548"/>
      <c r="R548"/>
      <c r="S548"/>
      <c r="T548" s="204">
        <v>42746.609131944446</v>
      </c>
      <c r="U548"/>
      <c r="V548">
        <v>0.09</v>
      </c>
      <c r="W548">
        <v>4</v>
      </c>
      <c r="X548" s="200" t="str">
        <f t="shared" si="8"/>
        <v>Calhoun Juvenile Delinquency CGE CQ2-16</v>
      </c>
    </row>
    <row r="549" spans="1:24" ht="15" customHeight="1" x14ac:dyDescent="0.25">
      <c r="A549" t="s">
        <v>54</v>
      </c>
      <c r="B549" t="s">
        <v>40</v>
      </c>
      <c r="C549" t="s">
        <v>275</v>
      </c>
      <c r="D549" s="202">
        <v>206</v>
      </c>
      <c r="E549" s="202">
        <v>206</v>
      </c>
      <c r="F549" s="202">
        <v>206</v>
      </c>
      <c r="G549" s="202"/>
      <c r="H549" s="202"/>
      <c r="I549" s="202">
        <v>0</v>
      </c>
      <c r="J549" s="202">
        <v>0</v>
      </c>
      <c r="K549" s="202">
        <v>0</v>
      </c>
      <c r="L549" s="202"/>
      <c r="M549" s="202"/>
      <c r="N549" s="203"/>
      <c r="O549" s="203"/>
      <c r="P549"/>
      <c r="Q549"/>
      <c r="R549"/>
      <c r="S549"/>
      <c r="T549" s="204">
        <v>42746.609131944446</v>
      </c>
      <c r="U549"/>
      <c r="V549">
        <v>0.09</v>
      </c>
      <c r="W549">
        <v>4</v>
      </c>
      <c r="X549" s="200" t="str">
        <f t="shared" si="8"/>
        <v>Calhoun Juvenile Delinquency CGE CQ2-17</v>
      </c>
    </row>
    <row r="550" spans="1:24" ht="15" customHeight="1" x14ac:dyDescent="0.25">
      <c r="A550" t="s">
        <v>54</v>
      </c>
      <c r="B550" t="s">
        <v>40</v>
      </c>
      <c r="C550" t="s">
        <v>272</v>
      </c>
      <c r="D550" s="202">
        <v>422</v>
      </c>
      <c r="E550" s="202">
        <v>422</v>
      </c>
      <c r="F550" s="202">
        <v>422</v>
      </c>
      <c r="G550" s="202">
        <v>422</v>
      </c>
      <c r="H550" s="202">
        <v>422</v>
      </c>
      <c r="I550" s="202">
        <v>0</v>
      </c>
      <c r="J550" s="202">
        <v>0</v>
      </c>
      <c r="K550" s="202">
        <v>0</v>
      </c>
      <c r="L550" s="202">
        <v>0</v>
      </c>
      <c r="M550" s="202">
        <v>0</v>
      </c>
      <c r="N550" s="203"/>
      <c r="O550" s="203"/>
      <c r="P550"/>
      <c r="Q550"/>
      <c r="R550"/>
      <c r="S550"/>
      <c r="T550" s="204">
        <v>42746.609131944446</v>
      </c>
      <c r="U550"/>
      <c r="V550">
        <v>0.09</v>
      </c>
      <c r="W550">
        <v>4</v>
      </c>
      <c r="X550" s="200" t="str">
        <f t="shared" si="8"/>
        <v>Calhoun Juvenile Delinquency CGE CQ3-16</v>
      </c>
    </row>
    <row r="551" spans="1:24" ht="15" customHeight="1" x14ac:dyDescent="0.25">
      <c r="A551" t="s">
        <v>54</v>
      </c>
      <c r="B551" t="s">
        <v>40</v>
      </c>
      <c r="C551" t="s">
        <v>276</v>
      </c>
      <c r="D551" s="202">
        <v>176</v>
      </c>
      <c r="E551" s="202">
        <v>176</v>
      </c>
      <c r="F551" s="202"/>
      <c r="G551" s="202"/>
      <c r="H551" s="202"/>
      <c r="I551" s="202">
        <v>0</v>
      </c>
      <c r="J551" s="202">
        <v>0</v>
      </c>
      <c r="K551" s="202"/>
      <c r="L551" s="202"/>
      <c r="M551" s="202"/>
      <c r="N551" s="203"/>
      <c r="O551" s="203"/>
      <c r="P551"/>
      <c r="Q551"/>
      <c r="R551"/>
      <c r="S551"/>
      <c r="T551" s="204">
        <v>42746.609131944446</v>
      </c>
      <c r="U551"/>
      <c r="V551">
        <v>0.09</v>
      </c>
      <c r="W551">
        <v>4</v>
      </c>
      <c r="X551" s="200" t="str">
        <f t="shared" si="8"/>
        <v>Calhoun Juvenile Delinquency CGE CQ3-17</v>
      </c>
    </row>
    <row r="552" spans="1:24" ht="15" customHeight="1" x14ac:dyDescent="0.25">
      <c r="A552" t="s">
        <v>54</v>
      </c>
      <c r="B552" t="s">
        <v>40</v>
      </c>
      <c r="C552" t="s">
        <v>273</v>
      </c>
      <c r="D552" s="202">
        <v>459</v>
      </c>
      <c r="E552" s="202">
        <v>459</v>
      </c>
      <c r="F552" s="202">
        <v>459</v>
      </c>
      <c r="G552" s="202">
        <v>459</v>
      </c>
      <c r="H552" s="202">
        <v>459</v>
      </c>
      <c r="I552" s="202">
        <v>0</v>
      </c>
      <c r="J552" s="202">
        <v>0</v>
      </c>
      <c r="K552" s="202">
        <v>0</v>
      </c>
      <c r="L552" s="202">
        <v>153</v>
      </c>
      <c r="M552" s="202">
        <v>153</v>
      </c>
      <c r="N552" s="203"/>
      <c r="O552" s="203"/>
      <c r="P552"/>
      <c r="Q552"/>
      <c r="R552"/>
      <c r="S552"/>
      <c r="T552" s="204">
        <v>42746.609131944446</v>
      </c>
      <c r="U552"/>
      <c r="V552">
        <v>0.09</v>
      </c>
      <c r="W552">
        <v>4</v>
      </c>
      <c r="X552" s="200" t="str">
        <f t="shared" si="8"/>
        <v>Calhoun Juvenile Delinquency CGE CQ4-16</v>
      </c>
    </row>
    <row r="553" spans="1:24" ht="15" customHeight="1" x14ac:dyDescent="0.25">
      <c r="A553" t="s">
        <v>54</v>
      </c>
      <c r="B553" t="s">
        <v>40</v>
      </c>
      <c r="C553" t="s">
        <v>277</v>
      </c>
      <c r="D553" s="202">
        <v>412</v>
      </c>
      <c r="E553" s="202"/>
      <c r="F553" s="202"/>
      <c r="G553" s="202"/>
      <c r="H553" s="202"/>
      <c r="I553" s="202">
        <v>0</v>
      </c>
      <c r="J553" s="202"/>
      <c r="K553" s="202"/>
      <c r="L553" s="202"/>
      <c r="M553" s="202"/>
      <c r="N553" s="203"/>
      <c r="O553" s="203"/>
      <c r="P553"/>
      <c r="Q553"/>
      <c r="R553"/>
      <c r="S553"/>
      <c r="T553" s="204">
        <v>42746.609131944446</v>
      </c>
      <c r="U553"/>
      <c r="V553">
        <v>0.09</v>
      </c>
      <c r="W553">
        <v>4</v>
      </c>
      <c r="X553" s="200" t="str">
        <f t="shared" si="8"/>
        <v>Calhoun Juvenile Delinquency CGE CQ4-17</v>
      </c>
    </row>
    <row r="554" spans="1:24" ht="15" customHeight="1" x14ac:dyDescent="0.25">
      <c r="A554" t="s">
        <v>54</v>
      </c>
      <c r="B554" t="s">
        <v>45</v>
      </c>
      <c r="C554" t="s">
        <v>270</v>
      </c>
      <c r="D554" s="202">
        <v>2964</v>
      </c>
      <c r="E554" s="202">
        <v>2964</v>
      </c>
      <c r="F554" s="202">
        <v>2964</v>
      </c>
      <c r="G554" s="202">
        <v>2964</v>
      </c>
      <c r="H554" s="202">
        <v>2964</v>
      </c>
      <c r="I554" s="202">
        <v>2964</v>
      </c>
      <c r="J554" s="202">
        <v>2964</v>
      </c>
      <c r="K554" s="202">
        <v>2964</v>
      </c>
      <c r="L554" s="202">
        <v>2964</v>
      </c>
      <c r="M554" s="202">
        <v>2964</v>
      </c>
      <c r="N554" s="203"/>
      <c r="O554" s="203"/>
      <c r="P554"/>
      <c r="Q554"/>
      <c r="R554"/>
      <c r="S554"/>
      <c r="T554" s="204">
        <v>42746.609131944446</v>
      </c>
      <c r="U554"/>
      <c r="V554">
        <v>0.9</v>
      </c>
      <c r="W554">
        <v>9</v>
      </c>
      <c r="X554" s="200" t="str">
        <f t="shared" si="8"/>
        <v>Calhoun Probate CGE CQ1-16</v>
      </c>
    </row>
    <row r="555" spans="1:24" ht="15" customHeight="1" x14ac:dyDescent="0.25">
      <c r="A555" t="s">
        <v>54</v>
      </c>
      <c r="B555" t="s">
        <v>45</v>
      </c>
      <c r="C555" t="s">
        <v>274</v>
      </c>
      <c r="D555" s="202">
        <v>3644</v>
      </c>
      <c r="E555" s="202">
        <v>3644</v>
      </c>
      <c r="F555" s="202">
        <v>3644</v>
      </c>
      <c r="G555" s="202">
        <v>3644</v>
      </c>
      <c r="H555" s="202"/>
      <c r="I555" s="202">
        <v>3644</v>
      </c>
      <c r="J555" s="202">
        <v>3644</v>
      </c>
      <c r="K555" s="202">
        <v>3644</v>
      </c>
      <c r="L555" s="202">
        <v>3644</v>
      </c>
      <c r="M555" s="202"/>
      <c r="N555" s="203"/>
      <c r="O555" s="203"/>
      <c r="P555"/>
      <c r="Q555"/>
      <c r="R555"/>
      <c r="S555"/>
      <c r="T555" s="204">
        <v>42746.609131944446</v>
      </c>
      <c r="U555"/>
      <c r="V555">
        <v>0.9</v>
      </c>
      <c r="W555">
        <v>9</v>
      </c>
      <c r="X555" s="200" t="str">
        <f t="shared" si="8"/>
        <v>Calhoun Probate CGE CQ1-17</v>
      </c>
    </row>
    <row r="556" spans="1:24" ht="15" customHeight="1" x14ac:dyDescent="0.25">
      <c r="A556" t="s">
        <v>54</v>
      </c>
      <c r="B556" t="s">
        <v>45</v>
      </c>
      <c r="C556" t="s">
        <v>271</v>
      </c>
      <c r="D556" s="202">
        <v>4205</v>
      </c>
      <c r="E556" s="202">
        <v>4205</v>
      </c>
      <c r="F556" s="202">
        <v>4205</v>
      </c>
      <c r="G556" s="202">
        <v>4205</v>
      </c>
      <c r="H556" s="202">
        <v>4205</v>
      </c>
      <c r="I556" s="202">
        <v>4164</v>
      </c>
      <c r="J556" s="202">
        <v>4205</v>
      </c>
      <c r="K556" s="202">
        <v>4205</v>
      </c>
      <c r="L556" s="202">
        <v>4205</v>
      </c>
      <c r="M556" s="202">
        <v>4205</v>
      </c>
      <c r="N556" s="203"/>
      <c r="O556" s="203"/>
      <c r="P556"/>
      <c r="Q556"/>
      <c r="R556"/>
      <c r="S556"/>
      <c r="T556" s="204">
        <v>42746.609131944446</v>
      </c>
      <c r="U556"/>
      <c r="V556">
        <v>0.9</v>
      </c>
      <c r="W556">
        <v>9</v>
      </c>
      <c r="X556" s="200" t="str">
        <f t="shared" si="8"/>
        <v>Calhoun Probate CGE CQ2-16</v>
      </c>
    </row>
    <row r="557" spans="1:24" ht="15" customHeight="1" x14ac:dyDescent="0.25">
      <c r="A557" t="s">
        <v>54</v>
      </c>
      <c r="B557" t="s">
        <v>45</v>
      </c>
      <c r="C557" t="s">
        <v>275</v>
      </c>
      <c r="D557" s="202">
        <v>6797</v>
      </c>
      <c r="E557" s="202">
        <v>6797</v>
      </c>
      <c r="F557" s="202">
        <v>6797</v>
      </c>
      <c r="G557" s="202"/>
      <c r="H557" s="202"/>
      <c r="I557" s="202">
        <v>6797</v>
      </c>
      <c r="J557" s="202">
        <v>6797</v>
      </c>
      <c r="K557" s="202">
        <v>6797</v>
      </c>
      <c r="L557" s="202"/>
      <c r="M557" s="202"/>
      <c r="N557" s="203"/>
      <c r="O557" s="203"/>
      <c r="P557"/>
      <c r="Q557"/>
      <c r="R557"/>
      <c r="S557"/>
      <c r="T557" s="204">
        <v>42746.609131944446</v>
      </c>
      <c r="U557"/>
      <c r="V557">
        <v>0.9</v>
      </c>
      <c r="W557">
        <v>9</v>
      </c>
      <c r="X557" s="200" t="str">
        <f t="shared" si="8"/>
        <v>Calhoun Probate CGE CQ2-17</v>
      </c>
    </row>
    <row r="558" spans="1:24" ht="15" customHeight="1" x14ac:dyDescent="0.25">
      <c r="A558" t="s">
        <v>54</v>
      </c>
      <c r="B558" t="s">
        <v>45</v>
      </c>
      <c r="C558" t="s">
        <v>272</v>
      </c>
      <c r="D558" s="202">
        <v>5679</v>
      </c>
      <c r="E558" s="202">
        <v>5679</v>
      </c>
      <c r="F558" s="202">
        <v>5679</v>
      </c>
      <c r="G558" s="202">
        <v>5679</v>
      </c>
      <c r="H558" s="202">
        <v>5679</v>
      </c>
      <c r="I558" s="202">
        <v>5679</v>
      </c>
      <c r="J558" s="202">
        <v>5679</v>
      </c>
      <c r="K558" s="202">
        <v>5679</v>
      </c>
      <c r="L558" s="202">
        <v>5679</v>
      </c>
      <c r="M558" s="202">
        <v>5679</v>
      </c>
      <c r="N558" s="203"/>
      <c r="O558" s="203"/>
      <c r="P558"/>
      <c r="Q558"/>
      <c r="R558"/>
      <c r="S558"/>
      <c r="T558" s="204">
        <v>42746.609131944446</v>
      </c>
      <c r="U558"/>
      <c r="V558">
        <v>0.9</v>
      </c>
      <c r="W558">
        <v>9</v>
      </c>
      <c r="X558" s="200" t="str">
        <f t="shared" si="8"/>
        <v>Calhoun Probate CGE CQ3-16</v>
      </c>
    </row>
    <row r="559" spans="1:24" ht="15" customHeight="1" x14ac:dyDescent="0.25">
      <c r="A559" t="s">
        <v>54</v>
      </c>
      <c r="B559" t="s">
        <v>45</v>
      </c>
      <c r="C559" t="s">
        <v>276</v>
      </c>
      <c r="D559" s="202">
        <v>4138</v>
      </c>
      <c r="E559" s="202">
        <v>4138</v>
      </c>
      <c r="F559" s="202"/>
      <c r="G559" s="202"/>
      <c r="H559" s="202"/>
      <c r="I559" s="202">
        <v>3507</v>
      </c>
      <c r="J559" s="202">
        <v>4138</v>
      </c>
      <c r="K559" s="202"/>
      <c r="L559" s="202"/>
      <c r="M559" s="202"/>
      <c r="N559" s="203"/>
      <c r="O559" s="203"/>
      <c r="P559"/>
      <c r="Q559"/>
      <c r="R559"/>
      <c r="S559"/>
      <c r="T559" s="204">
        <v>42746.609131944446</v>
      </c>
      <c r="U559"/>
      <c r="V559">
        <v>0.9</v>
      </c>
      <c r="W559">
        <v>9</v>
      </c>
      <c r="X559" s="200" t="str">
        <f t="shared" si="8"/>
        <v>Calhoun Probate CGE CQ3-17</v>
      </c>
    </row>
    <row r="560" spans="1:24" ht="15" customHeight="1" x14ac:dyDescent="0.25">
      <c r="A560" t="s">
        <v>54</v>
      </c>
      <c r="B560" t="s">
        <v>45</v>
      </c>
      <c r="C560" t="s">
        <v>273</v>
      </c>
      <c r="D560" s="202">
        <v>1673</v>
      </c>
      <c r="E560" s="202">
        <v>1673</v>
      </c>
      <c r="F560" s="202">
        <v>1673</v>
      </c>
      <c r="G560" s="202">
        <v>1673</v>
      </c>
      <c r="H560" s="202">
        <v>1673</v>
      </c>
      <c r="I560" s="202">
        <v>1673</v>
      </c>
      <c r="J560" s="202">
        <v>1673</v>
      </c>
      <c r="K560" s="202">
        <v>1673</v>
      </c>
      <c r="L560" s="202">
        <v>1673</v>
      </c>
      <c r="M560" s="202">
        <v>1673</v>
      </c>
      <c r="N560" s="203"/>
      <c r="O560" s="203"/>
      <c r="P560"/>
      <c r="Q560"/>
      <c r="R560"/>
      <c r="S560"/>
      <c r="T560" s="204">
        <v>42746.609131944446</v>
      </c>
      <c r="U560"/>
      <c r="V560">
        <v>0.9</v>
      </c>
      <c r="W560">
        <v>9</v>
      </c>
      <c r="X560" s="200" t="str">
        <f t="shared" si="8"/>
        <v>Calhoun Probate CGE CQ4-16</v>
      </c>
    </row>
    <row r="561" spans="1:24" ht="15" customHeight="1" x14ac:dyDescent="0.25">
      <c r="A561" t="s">
        <v>54</v>
      </c>
      <c r="B561" t="s">
        <v>45</v>
      </c>
      <c r="C561" t="s">
        <v>277</v>
      </c>
      <c r="D561" s="202">
        <v>2301</v>
      </c>
      <c r="E561" s="202"/>
      <c r="F561" s="202"/>
      <c r="G561" s="202"/>
      <c r="H561" s="202"/>
      <c r="I561" s="202">
        <v>2301</v>
      </c>
      <c r="J561" s="202"/>
      <c r="K561" s="202"/>
      <c r="L561" s="202"/>
      <c r="M561" s="202"/>
      <c r="N561" s="203"/>
      <c r="O561" s="203"/>
      <c r="P561"/>
      <c r="Q561"/>
      <c r="R561"/>
      <c r="S561"/>
      <c r="T561" s="204">
        <v>42746.609131944446</v>
      </c>
      <c r="U561"/>
      <c r="V561">
        <v>0.9</v>
      </c>
      <c r="W561">
        <v>9</v>
      </c>
      <c r="X561" s="200" t="str">
        <f t="shared" si="8"/>
        <v>Calhoun Probate CGE CQ4-17</v>
      </c>
    </row>
    <row r="562" spans="1:24" ht="15" customHeight="1" x14ac:dyDescent="0.25">
      <c r="A562" t="s">
        <v>55</v>
      </c>
      <c r="B562" t="s">
        <v>280</v>
      </c>
      <c r="C562" t="s">
        <v>270</v>
      </c>
      <c r="D562" s="202">
        <v>53897</v>
      </c>
      <c r="E562" s="202">
        <v>53897</v>
      </c>
      <c r="F562" s="202">
        <v>53897</v>
      </c>
      <c r="G562" s="202">
        <v>53897</v>
      </c>
      <c r="H562" s="202">
        <v>53115</v>
      </c>
      <c r="I562" s="202">
        <v>0</v>
      </c>
      <c r="J562" s="202">
        <v>0</v>
      </c>
      <c r="K562" s="202">
        <v>0</v>
      </c>
      <c r="L562" s="202">
        <v>0</v>
      </c>
      <c r="M562" s="202">
        <v>0</v>
      </c>
      <c r="N562" s="203"/>
      <c r="O562" s="203"/>
      <c r="P562"/>
      <c r="Q562"/>
      <c r="R562"/>
      <c r="S562"/>
      <c r="T562" s="204">
        <v>42746.609131944446</v>
      </c>
      <c r="U562"/>
      <c r="V562">
        <v>0.09</v>
      </c>
      <c r="W562">
        <v>2</v>
      </c>
      <c r="X562" s="200" t="str">
        <f t="shared" si="8"/>
        <v>Charlotte Circ Crim Drug Trfc Cases CGE CQ1-16</v>
      </c>
    </row>
    <row r="563" spans="1:24" ht="15" customHeight="1" x14ac:dyDescent="0.25">
      <c r="A563" t="s">
        <v>55</v>
      </c>
      <c r="B563" t="s">
        <v>280</v>
      </c>
      <c r="C563" t="s">
        <v>274</v>
      </c>
      <c r="D563" s="202">
        <v>3492883</v>
      </c>
      <c r="E563" s="202">
        <v>3492883</v>
      </c>
      <c r="F563" s="202">
        <v>3492883</v>
      </c>
      <c r="G563" s="202">
        <v>3492883</v>
      </c>
      <c r="H563" s="202"/>
      <c r="I563" s="202">
        <v>0</v>
      </c>
      <c r="J563" s="202">
        <v>0</v>
      </c>
      <c r="K563" s="202">
        <v>0</v>
      </c>
      <c r="L563" s="202">
        <v>0</v>
      </c>
      <c r="M563" s="202"/>
      <c r="N563" s="203"/>
      <c r="O563" s="203"/>
      <c r="P563"/>
      <c r="Q563"/>
      <c r="R563"/>
      <c r="S563"/>
      <c r="T563" s="204">
        <v>42746.609131944446</v>
      </c>
      <c r="U563"/>
      <c r="V563">
        <v>0.09</v>
      </c>
      <c r="W563">
        <v>2</v>
      </c>
      <c r="X563" s="200" t="str">
        <f t="shared" si="8"/>
        <v>Charlotte Circ Crim Drug Trfc Cases CGE CQ1-17</v>
      </c>
    </row>
    <row r="564" spans="1:24" ht="15" customHeight="1" x14ac:dyDescent="0.25">
      <c r="A564" t="s">
        <v>55</v>
      </c>
      <c r="B564" t="s">
        <v>280</v>
      </c>
      <c r="C564" t="s">
        <v>271</v>
      </c>
      <c r="D564" s="202">
        <v>715</v>
      </c>
      <c r="E564" s="202">
        <v>715</v>
      </c>
      <c r="F564" s="202">
        <v>715</v>
      </c>
      <c r="G564" s="202">
        <v>711</v>
      </c>
      <c r="H564" s="202">
        <v>711</v>
      </c>
      <c r="I564" s="202">
        <v>0</v>
      </c>
      <c r="J564" s="202">
        <v>0</v>
      </c>
      <c r="K564" s="202">
        <v>0</v>
      </c>
      <c r="L564" s="202">
        <v>0</v>
      </c>
      <c r="M564" s="202">
        <v>0</v>
      </c>
      <c r="N564" s="203"/>
      <c r="O564" s="203"/>
      <c r="P564"/>
      <c r="Q564"/>
      <c r="R564"/>
      <c r="S564"/>
      <c r="T564" s="204">
        <v>42746.609131944446</v>
      </c>
      <c r="U564"/>
      <c r="V564">
        <v>0.09</v>
      </c>
      <c r="W564">
        <v>2</v>
      </c>
      <c r="X564" s="200" t="str">
        <f t="shared" si="8"/>
        <v>Charlotte Circ Crim Drug Trfc Cases CGE CQ2-16</v>
      </c>
    </row>
    <row r="565" spans="1:24" ht="15" customHeight="1" x14ac:dyDescent="0.25">
      <c r="A565" t="s">
        <v>55</v>
      </c>
      <c r="B565" t="s">
        <v>280</v>
      </c>
      <c r="C565" t="s">
        <v>275</v>
      </c>
      <c r="D565" s="202">
        <v>26861</v>
      </c>
      <c r="E565" s="202">
        <v>26861</v>
      </c>
      <c r="F565" s="202">
        <v>26861</v>
      </c>
      <c r="G565" s="202"/>
      <c r="H565" s="202"/>
      <c r="I565" s="202">
        <v>0</v>
      </c>
      <c r="J565" s="202">
        <v>0</v>
      </c>
      <c r="K565" s="202">
        <v>0</v>
      </c>
      <c r="L565" s="202"/>
      <c r="M565" s="202"/>
      <c r="N565" s="203"/>
      <c r="O565" s="203"/>
      <c r="P565"/>
      <c r="Q565"/>
      <c r="R565"/>
      <c r="S565"/>
      <c r="T565" s="204">
        <v>42746.609131944446</v>
      </c>
      <c r="U565"/>
      <c r="V565">
        <v>0.09</v>
      </c>
      <c r="W565">
        <v>2</v>
      </c>
      <c r="X565" s="200" t="str">
        <f t="shared" si="8"/>
        <v>Charlotte Circ Crim Drug Trfc Cases CGE CQ2-17</v>
      </c>
    </row>
    <row r="566" spans="1:24" ht="15" customHeight="1" x14ac:dyDescent="0.25">
      <c r="A566" t="s">
        <v>55</v>
      </c>
      <c r="B566" t="s">
        <v>280</v>
      </c>
      <c r="C566" t="s">
        <v>272</v>
      </c>
      <c r="D566" s="202">
        <v>515</v>
      </c>
      <c r="E566" s="202">
        <v>515</v>
      </c>
      <c r="F566" s="202">
        <v>511</v>
      </c>
      <c r="G566" s="202">
        <v>511</v>
      </c>
      <c r="H566" s="202">
        <v>511</v>
      </c>
      <c r="I566" s="202">
        <v>0</v>
      </c>
      <c r="J566" s="202">
        <v>0</v>
      </c>
      <c r="K566" s="202">
        <v>234.61</v>
      </c>
      <c r="L566" s="202">
        <v>234.61</v>
      </c>
      <c r="M566" s="202">
        <v>511</v>
      </c>
      <c r="N566" s="203"/>
      <c r="O566" s="203"/>
      <c r="P566"/>
      <c r="Q566"/>
      <c r="R566"/>
      <c r="S566"/>
      <c r="T566" s="204">
        <v>42746.609131944446</v>
      </c>
      <c r="U566"/>
      <c r="V566">
        <v>0.09</v>
      </c>
      <c r="W566">
        <v>2</v>
      </c>
      <c r="X566" s="200" t="str">
        <f t="shared" si="8"/>
        <v>Charlotte Circ Crim Drug Trfc Cases CGE CQ3-16</v>
      </c>
    </row>
    <row r="567" spans="1:24" ht="15" customHeight="1" x14ac:dyDescent="0.25">
      <c r="A567" t="s">
        <v>55</v>
      </c>
      <c r="B567" t="s">
        <v>280</v>
      </c>
      <c r="C567" t="s">
        <v>276</v>
      </c>
      <c r="D567" s="202">
        <v>347872.5</v>
      </c>
      <c r="E567" s="202">
        <v>347872.5</v>
      </c>
      <c r="F567" s="202"/>
      <c r="G567" s="202"/>
      <c r="H567" s="202"/>
      <c r="I567" s="202">
        <v>0</v>
      </c>
      <c r="J567" s="202">
        <v>0</v>
      </c>
      <c r="K567" s="202"/>
      <c r="L567" s="202"/>
      <c r="M567" s="202"/>
      <c r="N567" s="203"/>
      <c r="O567" s="203"/>
      <c r="P567"/>
      <c r="Q567"/>
      <c r="R567"/>
      <c r="S567"/>
      <c r="T567" s="204">
        <v>42746.609131944446</v>
      </c>
      <c r="U567"/>
      <c r="V567">
        <v>0.09</v>
      </c>
      <c r="W567">
        <v>2</v>
      </c>
      <c r="X567" s="200" t="str">
        <f t="shared" si="8"/>
        <v>Charlotte Circ Crim Drug Trfc Cases CGE CQ3-17</v>
      </c>
    </row>
    <row r="568" spans="1:24" ht="15" customHeight="1" x14ac:dyDescent="0.25">
      <c r="A568" t="s">
        <v>55</v>
      </c>
      <c r="B568" t="s">
        <v>280</v>
      </c>
      <c r="C568" t="s">
        <v>273</v>
      </c>
      <c r="D568" s="202">
        <v>0</v>
      </c>
      <c r="E568" s="202">
        <v>0</v>
      </c>
      <c r="F568" s="202">
        <v>0</v>
      </c>
      <c r="G568" s="202">
        <v>0</v>
      </c>
      <c r="H568" s="202">
        <v>0</v>
      </c>
      <c r="I568" s="202">
        <v>0</v>
      </c>
      <c r="J568" s="202">
        <v>0</v>
      </c>
      <c r="K568" s="202">
        <v>0</v>
      </c>
      <c r="L568" s="202">
        <v>0</v>
      </c>
      <c r="M568" s="202">
        <v>0</v>
      </c>
      <c r="N568" s="203"/>
      <c r="O568" s="203"/>
      <c r="P568"/>
      <c r="Q568"/>
      <c r="R568"/>
      <c r="S568"/>
      <c r="T568" s="204">
        <v>42746.609131944446</v>
      </c>
      <c r="U568"/>
      <c r="V568">
        <v>0.09</v>
      </c>
      <c r="W568">
        <v>2</v>
      </c>
      <c r="X568" s="200" t="str">
        <f t="shared" si="8"/>
        <v>Charlotte Circ Crim Drug Trfc Cases CGE CQ4-16</v>
      </c>
    </row>
    <row r="569" spans="1:24" ht="15" customHeight="1" x14ac:dyDescent="0.25">
      <c r="A569" t="s">
        <v>55</v>
      </c>
      <c r="B569" t="s">
        <v>280</v>
      </c>
      <c r="C569" t="s">
        <v>277</v>
      </c>
      <c r="D569" s="202">
        <v>53511</v>
      </c>
      <c r="E569" s="202"/>
      <c r="F569" s="202"/>
      <c r="G569" s="202"/>
      <c r="H569" s="202"/>
      <c r="I569" s="202">
        <v>0</v>
      </c>
      <c r="J569" s="202"/>
      <c r="K569" s="202"/>
      <c r="L569" s="202"/>
      <c r="M569" s="202"/>
      <c r="N569" s="203"/>
      <c r="O569" s="203"/>
      <c r="P569"/>
      <c r="Q569"/>
      <c r="R569"/>
      <c r="S569"/>
      <c r="T569" s="204">
        <v>42746.609131944446</v>
      </c>
      <c r="U569"/>
      <c r="V569">
        <v>0.09</v>
      </c>
      <c r="W569">
        <v>2</v>
      </c>
      <c r="X569" s="200" t="str">
        <f t="shared" si="8"/>
        <v>Charlotte Circ Crim Drug Trfc Cases CGE CQ4-17</v>
      </c>
    </row>
    <row r="570" spans="1:24" ht="15" customHeight="1" x14ac:dyDescent="0.25">
      <c r="A570" t="s">
        <v>55</v>
      </c>
      <c r="B570" t="s">
        <v>42</v>
      </c>
      <c r="C570" t="s">
        <v>270</v>
      </c>
      <c r="D570" s="202">
        <v>429798.43</v>
      </c>
      <c r="E570" s="202">
        <v>426746.93</v>
      </c>
      <c r="F570" s="202">
        <v>426746.93</v>
      </c>
      <c r="G570" s="202">
        <v>426746.93</v>
      </c>
      <c r="H570" s="202">
        <v>426746.93</v>
      </c>
      <c r="I570" s="202">
        <v>426746.93</v>
      </c>
      <c r="J570" s="202">
        <v>426746.93</v>
      </c>
      <c r="K570" s="202">
        <v>426746.93</v>
      </c>
      <c r="L570" s="202">
        <v>426746.93</v>
      </c>
      <c r="M570" s="202">
        <v>426746.93</v>
      </c>
      <c r="N570" s="203"/>
      <c r="O570" s="203"/>
      <c r="P570"/>
      <c r="Q570"/>
      <c r="R570"/>
      <c r="S570"/>
      <c r="T570" s="204">
        <v>42746.609131944446</v>
      </c>
      <c r="U570"/>
      <c r="V570">
        <v>0.9</v>
      </c>
      <c r="W570">
        <v>6</v>
      </c>
      <c r="X570" s="200" t="str">
        <f t="shared" si="8"/>
        <v>Charlotte Circuit Civil CGE CQ1-16</v>
      </c>
    </row>
    <row r="571" spans="1:24" ht="15" customHeight="1" x14ac:dyDescent="0.25">
      <c r="A571" t="s">
        <v>55</v>
      </c>
      <c r="B571" t="s">
        <v>42</v>
      </c>
      <c r="C571" t="s">
        <v>274</v>
      </c>
      <c r="D571" s="202">
        <v>311848.89</v>
      </c>
      <c r="E571" s="202">
        <v>311178.90999999997</v>
      </c>
      <c r="F571" s="202">
        <v>311178.90999999997</v>
      </c>
      <c r="G571" s="202">
        <v>311178.90999999997</v>
      </c>
      <c r="H571" s="202"/>
      <c r="I571" s="202">
        <v>311178.90999999997</v>
      </c>
      <c r="J571" s="202">
        <v>311178.90999999997</v>
      </c>
      <c r="K571" s="202">
        <v>311178.90999999997</v>
      </c>
      <c r="L571" s="202">
        <v>311178.90999999997</v>
      </c>
      <c r="M571" s="202"/>
      <c r="N571" s="203"/>
      <c r="O571" s="203"/>
      <c r="P571"/>
      <c r="Q571"/>
      <c r="R571"/>
      <c r="S571"/>
      <c r="T571" s="204">
        <v>42746.609131944446</v>
      </c>
      <c r="U571"/>
      <c r="V571">
        <v>0.9</v>
      </c>
      <c r="W571">
        <v>6</v>
      </c>
      <c r="X571" s="200" t="str">
        <f t="shared" si="8"/>
        <v>Charlotte Circuit Civil CGE CQ1-17</v>
      </c>
    </row>
    <row r="572" spans="1:24" ht="15" customHeight="1" x14ac:dyDescent="0.25">
      <c r="A572" t="s">
        <v>55</v>
      </c>
      <c r="B572" t="s">
        <v>42</v>
      </c>
      <c r="C572" t="s">
        <v>271</v>
      </c>
      <c r="D572" s="202">
        <v>412375.34</v>
      </c>
      <c r="E572" s="202">
        <v>412375.34</v>
      </c>
      <c r="F572" s="202">
        <v>412375.34</v>
      </c>
      <c r="G572" s="202">
        <v>412152.01</v>
      </c>
      <c r="H572" s="202">
        <v>412012.01</v>
      </c>
      <c r="I572" s="202">
        <v>411775.34</v>
      </c>
      <c r="J572" s="202">
        <v>411775.34</v>
      </c>
      <c r="K572" s="202">
        <v>411775.34</v>
      </c>
      <c r="L572" s="202">
        <v>411775.34</v>
      </c>
      <c r="M572" s="202">
        <v>411775.34</v>
      </c>
      <c r="N572" s="203"/>
      <c r="O572" s="203"/>
      <c r="P572"/>
      <c r="Q572"/>
      <c r="R572"/>
      <c r="S572"/>
      <c r="T572" s="204">
        <v>42746.609131944446</v>
      </c>
      <c r="U572"/>
      <c r="V572">
        <v>0.9</v>
      </c>
      <c r="W572">
        <v>6</v>
      </c>
      <c r="X572" s="200" t="str">
        <f t="shared" si="8"/>
        <v>Charlotte Circuit Civil CGE CQ2-16</v>
      </c>
    </row>
    <row r="573" spans="1:24" ht="15" customHeight="1" x14ac:dyDescent="0.25">
      <c r="A573" t="s">
        <v>55</v>
      </c>
      <c r="B573" t="s">
        <v>42</v>
      </c>
      <c r="C573" t="s">
        <v>275</v>
      </c>
      <c r="D573" s="202">
        <v>289837.51</v>
      </c>
      <c r="E573" s="202">
        <v>289437.51</v>
      </c>
      <c r="F573" s="202">
        <v>289437.51</v>
      </c>
      <c r="G573" s="202"/>
      <c r="H573" s="202"/>
      <c r="I573" s="202">
        <v>289437.51</v>
      </c>
      <c r="J573" s="202">
        <v>289437.51</v>
      </c>
      <c r="K573" s="202">
        <v>289437.51</v>
      </c>
      <c r="L573" s="202"/>
      <c r="M573" s="202"/>
      <c r="N573" s="203"/>
      <c r="O573" s="203"/>
      <c r="P573"/>
      <c r="Q573"/>
      <c r="R573"/>
      <c r="S573"/>
      <c r="T573" s="204">
        <v>42746.609131944446</v>
      </c>
      <c r="U573"/>
      <c r="V573">
        <v>0.9</v>
      </c>
      <c r="W573">
        <v>6</v>
      </c>
      <c r="X573" s="200" t="str">
        <f t="shared" si="8"/>
        <v>Charlotte Circuit Civil CGE CQ2-17</v>
      </c>
    </row>
    <row r="574" spans="1:24" ht="15" customHeight="1" x14ac:dyDescent="0.25">
      <c r="A574" t="s">
        <v>55</v>
      </c>
      <c r="B574" t="s">
        <v>42</v>
      </c>
      <c r="C574" t="s">
        <v>272</v>
      </c>
      <c r="D574" s="202">
        <v>460244.99</v>
      </c>
      <c r="E574" s="202">
        <v>459788.78</v>
      </c>
      <c r="F574" s="202">
        <v>459617.49</v>
      </c>
      <c r="G574" s="202">
        <v>459617.49</v>
      </c>
      <c r="H574" s="202">
        <v>459617.49</v>
      </c>
      <c r="I574" s="202">
        <v>459617.49</v>
      </c>
      <c r="J574" s="202">
        <v>459617.49</v>
      </c>
      <c r="K574" s="202">
        <v>459617.49</v>
      </c>
      <c r="L574" s="202">
        <v>459617.49</v>
      </c>
      <c r="M574" s="202">
        <v>459617.49</v>
      </c>
      <c r="N574" s="203"/>
      <c r="O574" s="203"/>
      <c r="P574"/>
      <c r="Q574"/>
      <c r="R574"/>
      <c r="S574"/>
      <c r="T574" s="204">
        <v>42746.609131944446</v>
      </c>
      <c r="U574"/>
      <c r="V574">
        <v>0.9</v>
      </c>
      <c r="W574">
        <v>6</v>
      </c>
      <c r="X574" s="200" t="str">
        <f t="shared" si="8"/>
        <v>Charlotte Circuit Civil CGE CQ3-16</v>
      </c>
    </row>
    <row r="575" spans="1:24" ht="15" customHeight="1" x14ac:dyDescent="0.25">
      <c r="A575" t="s">
        <v>55</v>
      </c>
      <c r="B575" t="s">
        <v>42</v>
      </c>
      <c r="C575" t="s">
        <v>276</v>
      </c>
      <c r="D575" s="202">
        <v>288392.82</v>
      </c>
      <c r="E575" s="202">
        <v>285578.53999999998</v>
      </c>
      <c r="F575" s="202"/>
      <c r="G575" s="202"/>
      <c r="H575" s="202"/>
      <c r="I575" s="202">
        <v>285578.53999999998</v>
      </c>
      <c r="J575" s="202">
        <v>285578.53999999998</v>
      </c>
      <c r="K575" s="202"/>
      <c r="L575" s="202"/>
      <c r="M575" s="202"/>
      <c r="N575" s="203"/>
      <c r="O575" s="203"/>
      <c r="P575"/>
      <c r="Q575"/>
      <c r="R575"/>
      <c r="S575"/>
      <c r="T575" s="204">
        <v>42746.609131944446</v>
      </c>
      <c r="U575"/>
      <c r="V575">
        <v>0.9</v>
      </c>
      <c r="W575">
        <v>6</v>
      </c>
      <c r="X575" s="200" t="str">
        <f t="shared" si="8"/>
        <v>Charlotte Circuit Civil CGE CQ3-17</v>
      </c>
    </row>
    <row r="576" spans="1:24" ht="15" customHeight="1" x14ac:dyDescent="0.25">
      <c r="A576" t="s">
        <v>55</v>
      </c>
      <c r="B576" t="s">
        <v>42</v>
      </c>
      <c r="C576" t="s">
        <v>273</v>
      </c>
      <c r="D576" s="202">
        <v>338056.61</v>
      </c>
      <c r="E576" s="202">
        <v>337956.61</v>
      </c>
      <c r="F576" s="202">
        <v>337956.61</v>
      </c>
      <c r="G576" s="202">
        <v>337956.61</v>
      </c>
      <c r="H576" s="202">
        <v>337956.61</v>
      </c>
      <c r="I576" s="202">
        <v>337956.61</v>
      </c>
      <c r="J576" s="202">
        <v>337956.61</v>
      </c>
      <c r="K576" s="202">
        <v>337956.61</v>
      </c>
      <c r="L576" s="202">
        <v>337956.61</v>
      </c>
      <c r="M576" s="202">
        <v>337956.61</v>
      </c>
      <c r="N576" s="203"/>
      <c r="O576" s="203"/>
      <c r="P576"/>
      <c r="Q576"/>
      <c r="R576"/>
      <c r="S576"/>
      <c r="T576" s="204">
        <v>42746.609131944446</v>
      </c>
      <c r="U576"/>
      <c r="V576">
        <v>0.9</v>
      </c>
      <c r="W576">
        <v>6</v>
      </c>
      <c r="X576" s="200" t="str">
        <f t="shared" si="8"/>
        <v>Charlotte Circuit Civil CGE CQ4-16</v>
      </c>
    </row>
    <row r="577" spans="1:24" ht="15" customHeight="1" x14ac:dyDescent="0.25">
      <c r="A577" t="s">
        <v>55</v>
      </c>
      <c r="B577" t="s">
        <v>42</v>
      </c>
      <c r="C577" t="s">
        <v>277</v>
      </c>
      <c r="D577" s="202">
        <v>270639.8</v>
      </c>
      <c r="E577" s="202"/>
      <c r="F577" s="202"/>
      <c r="G577" s="202"/>
      <c r="H577" s="202"/>
      <c r="I577" s="202">
        <v>267582.8</v>
      </c>
      <c r="J577" s="202"/>
      <c r="K577" s="202"/>
      <c r="L577" s="202"/>
      <c r="M577" s="202"/>
      <c r="N577" s="203"/>
      <c r="O577" s="203"/>
      <c r="P577"/>
      <c r="Q577"/>
      <c r="R577"/>
      <c r="S577"/>
      <c r="T577" s="204">
        <v>42746.609131944446</v>
      </c>
      <c r="U577"/>
      <c r="V577">
        <v>0.9</v>
      </c>
      <c r="W577">
        <v>6</v>
      </c>
      <c r="X577" s="200" t="str">
        <f t="shared" si="8"/>
        <v>Charlotte Circuit Civil CGE CQ4-17</v>
      </c>
    </row>
    <row r="578" spans="1:24" ht="15" customHeight="1" x14ac:dyDescent="0.25">
      <c r="A578" t="s">
        <v>55</v>
      </c>
      <c r="B578" t="s">
        <v>38</v>
      </c>
      <c r="C578" t="s">
        <v>270</v>
      </c>
      <c r="D578" s="202">
        <v>402302.07</v>
      </c>
      <c r="E578" s="202">
        <v>400067.38</v>
      </c>
      <c r="F578" s="202">
        <v>399389.64</v>
      </c>
      <c r="G578" s="202">
        <v>399158.09</v>
      </c>
      <c r="H578" s="202">
        <v>398260.85</v>
      </c>
      <c r="I578" s="202">
        <v>17543.759999999998</v>
      </c>
      <c r="J578" s="202">
        <v>35552.400000000001</v>
      </c>
      <c r="K578" s="202">
        <v>49981.14</v>
      </c>
      <c r="L578" s="202">
        <v>56527.14</v>
      </c>
      <c r="M578" s="202">
        <v>65411.89</v>
      </c>
      <c r="N578" s="203"/>
      <c r="O578" s="203"/>
      <c r="P578"/>
      <c r="Q578"/>
      <c r="R578"/>
      <c r="S578"/>
      <c r="T578" s="204">
        <v>42746.609131944446</v>
      </c>
      <c r="U578"/>
      <c r="V578">
        <v>0.09</v>
      </c>
      <c r="W578">
        <v>1</v>
      </c>
      <c r="X578" s="200" t="str">
        <f t="shared" ref="X578:X641" si="9">A578&amp;" "&amp;B578&amp;" "&amp;C578</f>
        <v>Charlotte Circuit Criminal CGE CQ1-16</v>
      </c>
    </row>
    <row r="579" spans="1:24" ht="15" customHeight="1" x14ac:dyDescent="0.25">
      <c r="A579" t="s">
        <v>55</v>
      </c>
      <c r="B579" t="s">
        <v>38</v>
      </c>
      <c r="C579" t="s">
        <v>274</v>
      </c>
      <c r="D579" s="202">
        <v>3833022.27</v>
      </c>
      <c r="E579" s="202">
        <v>3871233.2</v>
      </c>
      <c r="F579" s="202">
        <v>3865708.24</v>
      </c>
      <c r="G579" s="202">
        <v>3865708.24</v>
      </c>
      <c r="H579" s="202"/>
      <c r="I579" s="202">
        <v>19380.009999999998</v>
      </c>
      <c r="J579" s="202">
        <v>40560.269999999997</v>
      </c>
      <c r="K579" s="202">
        <v>53943.35</v>
      </c>
      <c r="L579" s="202">
        <v>61130.18</v>
      </c>
      <c r="M579" s="202"/>
      <c r="N579" s="203"/>
      <c r="O579" s="203"/>
      <c r="P579"/>
      <c r="Q579"/>
      <c r="R579"/>
      <c r="S579"/>
      <c r="T579" s="204">
        <v>42746.609131944446</v>
      </c>
      <c r="U579"/>
      <c r="V579">
        <v>0.09</v>
      </c>
      <c r="W579">
        <v>1</v>
      </c>
      <c r="X579" s="200" t="str">
        <f t="shared" si="9"/>
        <v>Charlotte Circuit Criminal CGE CQ1-17</v>
      </c>
    </row>
    <row r="580" spans="1:24" ht="15" customHeight="1" x14ac:dyDescent="0.25">
      <c r="A580" t="s">
        <v>55</v>
      </c>
      <c r="B580" t="s">
        <v>38</v>
      </c>
      <c r="C580" t="s">
        <v>271</v>
      </c>
      <c r="D580" s="202">
        <v>314196.09999999998</v>
      </c>
      <c r="E580" s="202">
        <v>311820.7</v>
      </c>
      <c r="F580" s="202">
        <v>310124.02</v>
      </c>
      <c r="G580" s="202">
        <v>305359.83</v>
      </c>
      <c r="H580" s="202">
        <v>304871.23</v>
      </c>
      <c r="I580" s="202">
        <v>20573.919999999998</v>
      </c>
      <c r="J580" s="202">
        <v>38588.07</v>
      </c>
      <c r="K580" s="202">
        <v>49287.59</v>
      </c>
      <c r="L580" s="202">
        <v>56889.54</v>
      </c>
      <c r="M580" s="202">
        <v>69308.75</v>
      </c>
      <c r="N580" s="203"/>
      <c r="O580" s="203"/>
      <c r="P580"/>
      <c r="Q580"/>
      <c r="R580"/>
      <c r="S580"/>
      <c r="T580" s="204">
        <v>42746.609131944446</v>
      </c>
      <c r="U580"/>
      <c r="V580">
        <v>0.09</v>
      </c>
      <c r="W580">
        <v>1</v>
      </c>
      <c r="X580" s="200" t="str">
        <f t="shared" si="9"/>
        <v>Charlotte Circuit Criminal CGE CQ2-16</v>
      </c>
    </row>
    <row r="581" spans="1:24" ht="15" customHeight="1" x14ac:dyDescent="0.25">
      <c r="A581" t="s">
        <v>55</v>
      </c>
      <c r="B581" t="s">
        <v>38</v>
      </c>
      <c r="C581" t="s">
        <v>275</v>
      </c>
      <c r="D581" s="202">
        <v>344556.03</v>
      </c>
      <c r="E581" s="202">
        <v>337313.04</v>
      </c>
      <c r="F581" s="202">
        <v>332229.84000000003</v>
      </c>
      <c r="G581" s="202"/>
      <c r="H581" s="202"/>
      <c r="I581" s="202">
        <v>24076.52</v>
      </c>
      <c r="J581" s="202">
        <v>54779.92</v>
      </c>
      <c r="K581" s="202">
        <v>65377.760000000002</v>
      </c>
      <c r="L581" s="202"/>
      <c r="M581" s="202"/>
      <c r="N581" s="203"/>
      <c r="O581" s="203"/>
      <c r="P581"/>
      <c r="Q581"/>
      <c r="R581"/>
      <c r="S581"/>
      <c r="T581" s="204">
        <v>42746.609131944446</v>
      </c>
      <c r="U581"/>
      <c r="V581">
        <v>0.09</v>
      </c>
      <c r="W581">
        <v>1</v>
      </c>
      <c r="X581" s="200" t="str">
        <f t="shared" si="9"/>
        <v>Charlotte Circuit Criminal CGE CQ2-17</v>
      </c>
    </row>
    <row r="582" spans="1:24" ht="15" customHeight="1" x14ac:dyDescent="0.25">
      <c r="A582" t="s">
        <v>55</v>
      </c>
      <c r="B582" t="s">
        <v>38</v>
      </c>
      <c r="C582" t="s">
        <v>272</v>
      </c>
      <c r="D582" s="202">
        <v>329956.19</v>
      </c>
      <c r="E582" s="202">
        <v>328340.96999999997</v>
      </c>
      <c r="F582" s="202">
        <v>316006.81</v>
      </c>
      <c r="G582" s="202">
        <v>313752.01</v>
      </c>
      <c r="H582" s="202">
        <v>307207.27</v>
      </c>
      <c r="I582" s="202">
        <v>25633.48</v>
      </c>
      <c r="J582" s="202">
        <v>44836.18</v>
      </c>
      <c r="K582" s="202">
        <v>52880.67</v>
      </c>
      <c r="L582" s="202">
        <v>63602.51</v>
      </c>
      <c r="M582" s="202">
        <v>72612.960000000006</v>
      </c>
      <c r="N582" s="203"/>
      <c r="O582" s="203"/>
      <c r="P582"/>
      <c r="Q582"/>
      <c r="R582"/>
      <c r="S582"/>
      <c r="T582" s="204">
        <v>42746.609131944446</v>
      </c>
      <c r="U582"/>
      <c r="V582">
        <v>0.09</v>
      </c>
      <c r="W582">
        <v>1</v>
      </c>
      <c r="X582" s="200" t="str">
        <f t="shared" si="9"/>
        <v>Charlotte Circuit Criminal CGE CQ3-16</v>
      </c>
    </row>
    <row r="583" spans="1:24" ht="15" customHeight="1" x14ac:dyDescent="0.25">
      <c r="A583" t="s">
        <v>55</v>
      </c>
      <c r="B583" t="s">
        <v>38</v>
      </c>
      <c r="C583" t="s">
        <v>276</v>
      </c>
      <c r="D583" s="202">
        <v>663353.18000000005</v>
      </c>
      <c r="E583" s="202">
        <v>662856.29</v>
      </c>
      <c r="F583" s="202"/>
      <c r="G583" s="202"/>
      <c r="H583" s="202"/>
      <c r="I583" s="202">
        <v>26135.62</v>
      </c>
      <c r="J583" s="202">
        <v>40117.199999999997</v>
      </c>
      <c r="K583" s="202"/>
      <c r="L583" s="202"/>
      <c r="M583" s="202"/>
      <c r="N583" s="203"/>
      <c r="O583" s="203"/>
      <c r="P583"/>
      <c r="Q583"/>
      <c r="R583"/>
      <c r="S583"/>
      <c r="T583" s="204">
        <v>42746.609131944446</v>
      </c>
      <c r="U583"/>
      <c r="V583">
        <v>0.09</v>
      </c>
      <c r="W583">
        <v>1</v>
      </c>
      <c r="X583" s="200" t="str">
        <f t="shared" si="9"/>
        <v>Charlotte Circuit Criminal CGE CQ3-17</v>
      </c>
    </row>
    <row r="584" spans="1:24" ht="15" customHeight="1" x14ac:dyDescent="0.25">
      <c r="A584" t="s">
        <v>55</v>
      </c>
      <c r="B584" t="s">
        <v>38</v>
      </c>
      <c r="C584" t="s">
        <v>273</v>
      </c>
      <c r="D584" s="202">
        <v>215251.67</v>
      </c>
      <c r="E584" s="202">
        <v>214067.59</v>
      </c>
      <c r="F584" s="202">
        <v>211099.08</v>
      </c>
      <c r="G584" s="202">
        <v>209594.81</v>
      </c>
      <c r="H584" s="202">
        <v>203490.85</v>
      </c>
      <c r="I584" s="202">
        <v>17568.189999999999</v>
      </c>
      <c r="J584" s="202">
        <v>34399.620000000003</v>
      </c>
      <c r="K584" s="202">
        <v>44115.46</v>
      </c>
      <c r="L584" s="202">
        <v>50266.31</v>
      </c>
      <c r="M584" s="202">
        <v>59589.23</v>
      </c>
      <c r="N584" s="203"/>
      <c r="O584" s="203"/>
      <c r="P584"/>
      <c r="Q584"/>
      <c r="R584"/>
      <c r="S584"/>
      <c r="T584" s="204">
        <v>42746.609131944446</v>
      </c>
      <c r="U584"/>
      <c r="V584">
        <v>0.09</v>
      </c>
      <c r="W584">
        <v>1</v>
      </c>
      <c r="X584" s="200" t="str">
        <f t="shared" si="9"/>
        <v>Charlotte Circuit Criminal CGE CQ4-16</v>
      </c>
    </row>
    <row r="585" spans="1:24" ht="15" customHeight="1" x14ac:dyDescent="0.25">
      <c r="A585" t="s">
        <v>55</v>
      </c>
      <c r="B585" t="s">
        <v>38</v>
      </c>
      <c r="C585" t="s">
        <v>277</v>
      </c>
      <c r="D585" s="202">
        <v>495607.72</v>
      </c>
      <c r="E585" s="202"/>
      <c r="F585" s="202"/>
      <c r="G585" s="202"/>
      <c r="H585" s="202"/>
      <c r="I585" s="202">
        <v>33769.89</v>
      </c>
      <c r="J585" s="202"/>
      <c r="K585" s="202"/>
      <c r="L585" s="202"/>
      <c r="M585" s="202"/>
      <c r="N585" s="203"/>
      <c r="O585" s="203"/>
      <c r="P585"/>
      <c r="Q585"/>
      <c r="R585"/>
      <c r="S585"/>
      <c r="T585" s="204">
        <v>42746.609131944446</v>
      </c>
      <c r="U585"/>
      <c r="V585">
        <v>0.09</v>
      </c>
      <c r="W585">
        <v>1</v>
      </c>
      <c r="X585" s="200" t="str">
        <f t="shared" si="9"/>
        <v>Charlotte Circuit Criminal CGE CQ4-17</v>
      </c>
    </row>
    <row r="586" spans="1:24" ht="15" customHeight="1" x14ac:dyDescent="0.25">
      <c r="A586" t="s">
        <v>55</v>
      </c>
      <c r="B586" t="s">
        <v>44</v>
      </c>
      <c r="C586" t="s">
        <v>270</v>
      </c>
      <c r="D586" s="202">
        <v>635721.9</v>
      </c>
      <c r="E586" s="202">
        <v>561014.18999999994</v>
      </c>
      <c r="F586" s="202">
        <v>547433.85</v>
      </c>
      <c r="G586" s="202">
        <v>545770.14</v>
      </c>
      <c r="H586" s="202">
        <v>544450.38</v>
      </c>
      <c r="I586" s="202">
        <v>290252.93</v>
      </c>
      <c r="J586" s="202">
        <v>467526.36</v>
      </c>
      <c r="K586" s="202">
        <v>486599.67</v>
      </c>
      <c r="L586" s="202">
        <v>492974.82</v>
      </c>
      <c r="M586" s="202">
        <v>496045.68</v>
      </c>
      <c r="N586" s="203"/>
      <c r="O586" s="203"/>
      <c r="P586"/>
      <c r="Q586"/>
      <c r="R586"/>
      <c r="S586"/>
      <c r="T586" s="204">
        <v>42746.609131944446</v>
      </c>
      <c r="U586"/>
      <c r="V586">
        <v>0.9</v>
      </c>
      <c r="W586">
        <v>8</v>
      </c>
      <c r="X586" s="200" t="str">
        <f t="shared" si="9"/>
        <v>Charlotte Civil Traffic CGE CQ1-16</v>
      </c>
    </row>
    <row r="587" spans="1:24" ht="15" customHeight="1" x14ac:dyDescent="0.25">
      <c r="A587" t="s">
        <v>55</v>
      </c>
      <c r="B587" t="s">
        <v>44</v>
      </c>
      <c r="C587" t="s">
        <v>274</v>
      </c>
      <c r="D587" s="202">
        <v>639416.99</v>
      </c>
      <c r="E587" s="202">
        <v>593552.11</v>
      </c>
      <c r="F587" s="202">
        <v>588185.73</v>
      </c>
      <c r="G587" s="202">
        <v>587562.64</v>
      </c>
      <c r="H587" s="202"/>
      <c r="I587" s="202">
        <v>339181.88</v>
      </c>
      <c r="J587" s="202">
        <v>497050.11</v>
      </c>
      <c r="K587" s="202">
        <v>516523.31</v>
      </c>
      <c r="L587" s="202">
        <v>523230.65</v>
      </c>
      <c r="M587" s="202"/>
      <c r="N587" s="203"/>
      <c r="O587" s="203"/>
      <c r="P587"/>
      <c r="Q587"/>
      <c r="R587"/>
      <c r="S587"/>
      <c r="T587" s="204">
        <v>42746.609131944446</v>
      </c>
      <c r="U587"/>
      <c r="V587">
        <v>0.9</v>
      </c>
      <c r="W587">
        <v>8</v>
      </c>
      <c r="X587" s="200" t="str">
        <f t="shared" si="9"/>
        <v>Charlotte Civil Traffic CGE CQ1-17</v>
      </c>
    </row>
    <row r="588" spans="1:24" ht="15" customHeight="1" x14ac:dyDescent="0.25">
      <c r="A588" t="s">
        <v>55</v>
      </c>
      <c r="B588" t="s">
        <v>44</v>
      </c>
      <c r="C588" t="s">
        <v>271</v>
      </c>
      <c r="D588" s="202">
        <v>643943.55000000005</v>
      </c>
      <c r="E588" s="202">
        <v>580147.12</v>
      </c>
      <c r="F588" s="202">
        <v>572320.53</v>
      </c>
      <c r="G588" s="202">
        <v>571493.92000000004</v>
      </c>
      <c r="H588" s="202">
        <v>571493.92000000004</v>
      </c>
      <c r="I588" s="202">
        <v>351697.19</v>
      </c>
      <c r="J588" s="202">
        <v>495563.39</v>
      </c>
      <c r="K588" s="202">
        <v>514412.71</v>
      </c>
      <c r="L588" s="202">
        <v>519996.71</v>
      </c>
      <c r="M588" s="202">
        <v>526440.6</v>
      </c>
      <c r="N588" s="203"/>
      <c r="O588" s="203"/>
      <c r="P588"/>
      <c r="Q588"/>
      <c r="R588"/>
      <c r="S588"/>
      <c r="T588" s="204">
        <v>42746.609131944446</v>
      </c>
      <c r="U588"/>
      <c r="V588">
        <v>0.9</v>
      </c>
      <c r="W588">
        <v>8</v>
      </c>
      <c r="X588" s="200" t="str">
        <f t="shared" si="9"/>
        <v>Charlotte Civil Traffic CGE CQ2-16</v>
      </c>
    </row>
    <row r="589" spans="1:24" ht="15" customHeight="1" x14ac:dyDescent="0.25">
      <c r="A589" t="s">
        <v>55</v>
      </c>
      <c r="B589" t="s">
        <v>44</v>
      </c>
      <c r="C589" t="s">
        <v>275</v>
      </c>
      <c r="D589" s="202">
        <v>669904.04</v>
      </c>
      <c r="E589" s="202">
        <v>622651.05000000005</v>
      </c>
      <c r="F589" s="202">
        <v>615211.41</v>
      </c>
      <c r="G589" s="202"/>
      <c r="H589" s="202"/>
      <c r="I589" s="202">
        <v>369157.79</v>
      </c>
      <c r="J589" s="202">
        <v>531198.57999999996</v>
      </c>
      <c r="K589" s="202">
        <v>546548.76</v>
      </c>
      <c r="L589" s="202"/>
      <c r="M589" s="202"/>
      <c r="N589" s="203"/>
      <c r="O589" s="203"/>
      <c r="P589"/>
      <c r="Q589"/>
      <c r="R589"/>
      <c r="S589"/>
      <c r="T589" s="204">
        <v>42746.609131944446</v>
      </c>
      <c r="U589"/>
      <c r="V589">
        <v>0.9</v>
      </c>
      <c r="W589">
        <v>8</v>
      </c>
      <c r="X589" s="200" t="str">
        <f t="shared" si="9"/>
        <v>Charlotte Civil Traffic CGE CQ2-17</v>
      </c>
    </row>
    <row r="590" spans="1:24" ht="15" customHeight="1" x14ac:dyDescent="0.25">
      <c r="A590" t="s">
        <v>55</v>
      </c>
      <c r="B590" t="s">
        <v>44</v>
      </c>
      <c r="C590" t="s">
        <v>272</v>
      </c>
      <c r="D590" s="202">
        <v>591198.06999999995</v>
      </c>
      <c r="E590" s="202">
        <v>541358.18999999994</v>
      </c>
      <c r="F590" s="202">
        <v>526609.53</v>
      </c>
      <c r="G590" s="202">
        <v>525115.99</v>
      </c>
      <c r="H590" s="202">
        <v>525064.61</v>
      </c>
      <c r="I590" s="202">
        <v>280876.06</v>
      </c>
      <c r="J590" s="202">
        <v>436930.49</v>
      </c>
      <c r="K590" s="202">
        <v>457240.18</v>
      </c>
      <c r="L590" s="202">
        <v>467241.04</v>
      </c>
      <c r="M590" s="202">
        <v>472809.67</v>
      </c>
      <c r="N590" s="203"/>
      <c r="O590" s="203"/>
      <c r="P590"/>
      <c r="Q590"/>
      <c r="R590"/>
      <c r="S590"/>
      <c r="T590" s="204">
        <v>42746.609131944446</v>
      </c>
      <c r="U590"/>
      <c r="V590">
        <v>0.9</v>
      </c>
      <c r="W590">
        <v>8</v>
      </c>
      <c r="X590" s="200" t="str">
        <f t="shared" si="9"/>
        <v>Charlotte Civil Traffic CGE CQ3-16</v>
      </c>
    </row>
    <row r="591" spans="1:24" ht="15" customHeight="1" x14ac:dyDescent="0.25">
      <c r="A591" t="s">
        <v>55</v>
      </c>
      <c r="B591" t="s">
        <v>44</v>
      </c>
      <c r="C591" t="s">
        <v>276</v>
      </c>
      <c r="D591" s="202">
        <v>637112.79</v>
      </c>
      <c r="E591" s="202">
        <v>579342.47</v>
      </c>
      <c r="F591" s="202"/>
      <c r="G591" s="202"/>
      <c r="H591" s="202"/>
      <c r="I591" s="202">
        <v>295603.02</v>
      </c>
      <c r="J591" s="202">
        <v>469059.15</v>
      </c>
      <c r="K591" s="202"/>
      <c r="L591" s="202"/>
      <c r="M591" s="202"/>
      <c r="N591" s="203"/>
      <c r="O591" s="203"/>
      <c r="P591"/>
      <c r="Q591"/>
      <c r="R591"/>
      <c r="S591"/>
      <c r="T591" s="204">
        <v>42746.609131944446</v>
      </c>
      <c r="U591"/>
      <c r="V591">
        <v>0.9</v>
      </c>
      <c r="W591">
        <v>8</v>
      </c>
      <c r="X591" s="200" t="str">
        <f t="shared" si="9"/>
        <v>Charlotte Civil Traffic CGE CQ3-17</v>
      </c>
    </row>
    <row r="592" spans="1:24" ht="15" customHeight="1" x14ac:dyDescent="0.25">
      <c r="A592" t="s">
        <v>55</v>
      </c>
      <c r="B592" t="s">
        <v>44</v>
      </c>
      <c r="C592" t="s">
        <v>273</v>
      </c>
      <c r="D592" s="202">
        <v>617631.85</v>
      </c>
      <c r="E592" s="202">
        <v>547578.48</v>
      </c>
      <c r="F592" s="202">
        <v>541240.52</v>
      </c>
      <c r="G592" s="202">
        <v>540525.14</v>
      </c>
      <c r="H592" s="202">
        <v>540525.14</v>
      </c>
      <c r="I592" s="202">
        <v>287684.27</v>
      </c>
      <c r="J592" s="202">
        <v>450397.01</v>
      </c>
      <c r="K592" s="202">
        <v>474548.69</v>
      </c>
      <c r="L592" s="202">
        <v>487651.23</v>
      </c>
      <c r="M592" s="202">
        <v>491236.91</v>
      </c>
      <c r="N592" s="203"/>
      <c r="O592" s="203"/>
      <c r="P592"/>
      <c r="Q592"/>
      <c r="R592"/>
      <c r="S592"/>
      <c r="T592" s="204">
        <v>42746.609131944446</v>
      </c>
      <c r="U592"/>
      <c r="V592">
        <v>0.9</v>
      </c>
      <c r="W592">
        <v>8</v>
      </c>
      <c r="X592" s="200" t="str">
        <f t="shared" si="9"/>
        <v>Charlotte Civil Traffic CGE CQ4-16</v>
      </c>
    </row>
    <row r="593" spans="1:24" ht="15" customHeight="1" x14ac:dyDescent="0.25">
      <c r="A593" t="s">
        <v>55</v>
      </c>
      <c r="B593" t="s">
        <v>44</v>
      </c>
      <c r="C593" t="s">
        <v>277</v>
      </c>
      <c r="D593" s="202">
        <v>615182.78</v>
      </c>
      <c r="E593" s="202"/>
      <c r="F593" s="202"/>
      <c r="G593" s="202"/>
      <c r="H593" s="202"/>
      <c r="I593" s="202">
        <v>273731.59999999998</v>
      </c>
      <c r="J593" s="202"/>
      <c r="K593" s="202"/>
      <c r="L593" s="202"/>
      <c r="M593" s="202"/>
      <c r="N593" s="203"/>
      <c r="O593" s="203"/>
      <c r="P593"/>
      <c r="Q593"/>
      <c r="R593"/>
      <c r="S593"/>
      <c r="T593" s="204">
        <v>42746.609131944446</v>
      </c>
      <c r="U593"/>
      <c r="V593">
        <v>0.9</v>
      </c>
      <c r="W593">
        <v>8</v>
      </c>
      <c r="X593" s="200" t="str">
        <f t="shared" si="9"/>
        <v>Charlotte Civil Traffic CGE CQ4-17</v>
      </c>
    </row>
    <row r="594" spans="1:24" ht="15" customHeight="1" x14ac:dyDescent="0.25">
      <c r="A594" t="s">
        <v>55</v>
      </c>
      <c r="B594" t="s">
        <v>43</v>
      </c>
      <c r="C594" t="s">
        <v>270</v>
      </c>
      <c r="D594" s="202">
        <v>104359.74</v>
      </c>
      <c r="E594" s="202">
        <v>104359.74</v>
      </c>
      <c r="F594" s="202">
        <v>104359.74</v>
      </c>
      <c r="G594" s="202">
        <v>104359.74</v>
      </c>
      <c r="H594" s="202">
        <v>104244.99</v>
      </c>
      <c r="I594" s="202">
        <v>104178.26</v>
      </c>
      <c r="J594" s="202">
        <v>104178.26</v>
      </c>
      <c r="K594" s="202">
        <v>104178.26</v>
      </c>
      <c r="L594" s="202">
        <v>104178.26</v>
      </c>
      <c r="M594" s="202">
        <v>104178.26</v>
      </c>
      <c r="N594" s="203"/>
      <c r="O594" s="203"/>
      <c r="P594"/>
      <c r="Q594"/>
      <c r="R594"/>
      <c r="S594"/>
      <c r="T594" s="204">
        <v>42746.609131944446</v>
      </c>
      <c r="U594"/>
      <c r="V594">
        <v>0.9</v>
      </c>
      <c r="W594">
        <v>7</v>
      </c>
      <c r="X594" s="200" t="str">
        <f t="shared" si="9"/>
        <v>Charlotte County Civil CGE CQ1-16</v>
      </c>
    </row>
    <row r="595" spans="1:24" ht="15" customHeight="1" x14ac:dyDescent="0.25">
      <c r="A595" t="s">
        <v>55</v>
      </c>
      <c r="B595" t="s">
        <v>43</v>
      </c>
      <c r="C595" t="s">
        <v>274</v>
      </c>
      <c r="D595" s="202">
        <v>170486.84</v>
      </c>
      <c r="E595" s="202">
        <v>170486.84</v>
      </c>
      <c r="F595" s="202">
        <v>170486.84</v>
      </c>
      <c r="G595" s="202">
        <v>170486.84</v>
      </c>
      <c r="H595" s="202"/>
      <c r="I595" s="202">
        <v>169605.84</v>
      </c>
      <c r="J595" s="202">
        <v>169605.84</v>
      </c>
      <c r="K595" s="202">
        <v>169605.84</v>
      </c>
      <c r="L595" s="202">
        <v>169605.84</v>
      </c>
      <c r="M595" s="202"/>
      <c r="N595" s="203"/>
      <c r="O595" s="203"/>
      <c r="P595"/>
      <c r="Q595"/>
      <c r="R595"/>
      <c r="S595"/>
      <c r="T595" s="204">
        <v>42746.609131944446</v>
      </c>
      <c r="U595"/>
      <c r="V595">
        <v>0.9</v>
      </c>
      <c r="W595">
        <v>7</v>
      </c>
      <c r="X595" s="200" t="str">
        <f t="shared" si="9"/>
        <v>Charlotte County Civil CGE CQ1-17</v>
      </c>
    </row>
    <row r="596" spans="1:24" ht="15" customHeight="1" x14ac:dyDescent="0.25">
      <c r="A596" t="s">
        <v>55</v>
      </c>
      <c r="B596" t="s">
        <v>43</v>
      </c>
      <c r="C596" t="s">
        <v>271</v>
      </c>
      <c r="D596" s="202">
        <v>134136.15</v>
      </c>
      <c r="E596" s="202">
        <v>134136.15</v>
      </c>
      <c r="F596" s="202">
        <v>134136.15</v>
      </c>
      <c r="G596" s="202">
        <v>134040.64000000001</v>
      </c>
      <c r="H596" s="202">
        <v>134040.64000000001</v>
      </c>
      <c r="I596" s="202">
        <v>133836.15</v>
      </c>
      <c r="J596" s="202">
        <v>133836.15</v>
      </c>
      <c r="K596" s="202">
        <v>133861.65</v>
      </c>
      <c r="L596" s="202">
        <v>133861.65</v>
      </c>
      <c r="M596" s="202">
        <v>133861.65</v>
      </c>
      <c r="N596" s="203"/>
      <c r="O596" s="203"/>
      <c r="P596"/>
      <c r="Q596"/>
      <c r="R596"/>
      <c r="S596"/>
      <c r="T596" s="204">
        <v>42746.609131944446</v>
      </c>
      <c r="U596"/>
      <c r="V596">
        <v>0.9</v>
      </c>
      <c r="W596">
        <v>7</v>
      </c>
      <c r="X596" s="200" t="str">
        <f t="shared" si="9"/>
        <v>Charlotte County Civil CGE CQ2-16</v>
      </c>
    </row>
    <row r="597" spans="1:24" ht="15" customHeight="1" x14ac:dyDescent="0.25">
      <c r="A597" t="s">
        <v>55</v>
      </c>
      <c r="B597" t="s">
        <v>43</v>
      </c>
      <c r="C597" t="s">
        <v>275</v>
      </c>
      <c r="D597" s="202">
        <v>156280.18</v>
      </c>
      <c r="E597" s="202">
        <v>157834.18</v>
      </c>
      <c r="F597" s="202">
        <v>157834.18</v>
      </c>
      <c r="G597" s="202"/>
      <c r="H597" s="202"/>
      <c r="I597" s="202">
        <v>154460.18</v>
      </c>
      <c r="J597" s="202">
        <v>156529.18</v>
      </c>
      <c r="K597" s="202">
        <v>156529.18</v>
      </c>
      <c r="L597" s="202"/>
      <c r="M597" s="202"/>
      <c r="N597" s="203"/>
      <c r="O597" s="203"/>
      <c r="P597"/>
      <c r="Q597"/>
      <c r="R597"/>
      <c r="S597"/>
      <c r="T597" s="204">
        <v>42746.609131944446</v>
      </c>
      <c r="U597"/>
      <c r="V597">
        <v>0.9</v>
      </c>
      <c r="W597">
        <v>7</v>
      </c>
      <c r="X597" s="200" t="str">
        <f t="shared" si="9"/>
        <v>Charlotte County Civil CGE CQ2-17</v>
      </c>
    </row>
    <row r="598" spans="1:24" ht="15" customHeight="1" x14ac:dyDescent="0.25">
      <c r="A598" t="s">
        <v>55</v>
      </c>
      <c r="B598" t="s">
        <v>43</v>
      </c>
      <c r="C598" t="s">
        <v>272</v>
      </c>
      <c r="D598" s="202">
        <v>135164.47</v>
      </c>
      <c r="E598" s="202">
        <v>134979.47</v>
      </c>
      <c r="F598" s="202">
        <v>134979.47</v>
      </c>
      <c r="G598" s="202">
        <v>134979.47</v>
      </c>
      <c r="H598" s="202">
        <v>134979.47</v>
      </c>
      <c r="I598" s="202">
        <v>134979.47</v>
      </c>
      <c r="J598" s="202">
        <v>134979.47</v>
      </c>
      <c r="K598" s="202">
        <v>134979.47</v>
      </c>
      <c r="L598" s="202">
        <v>134979.47</v>
      </c>
      <c r="M598" s="202">
        <v>134979.47</v>
      </c>
      <c r="N598" s="203"/>
      <c r="O598" s="203"/>
      <c r="P598"/>
      <c r="Q598"/>
      <c r="R598"/>
      <c r="S598"/>
      <c r="T598" s="204">
        <v>42746.609131944446</v>
      </c>
      <c r="U598"/>
      <c r="V598">
        <v>0.9</v>
      </c>
      <c r="W598">
        <v>7</v>
      </c>
      <c r="X598" s="200" t="str">
        <f t="shared" si="9"/>
        <v>Charlotte County Civil CGE CQ3-16</v>
      </c>
    </row>
    <row r="599" spans="1:24" ht="15" customHeight="1" x14ac:dyDescent="0.25">
      <c r="A599" t="s">
        <v>55</v>
      </c>
      <c r="B599" t="s">
        <v>43</v>
      </c>
      <c r="C599" t="s">
        <v>276</v>
      </c>
      <c r="D599" s="202">
        <v>140641.92000000001</v>
      </c>
      <c r="E599" s="202">
        <v>140641.92000000001</v>
      </c>
      <c r="F599" s="202"/>
      <c r="G599" s="202"/>
      <c r="H599" s="202"/>
      <c r="I599" s="202">
        <v>140514.89000000001</v>
      </c>
      <c r="J599" s="202">
        <v>140516.17000000001</v>
      </c>
      <c r="K599" s="202"/>
      <c r="L599" s="202"/>
      <c r="M599" s="202"/>
      <c r="N599" s="203"/>
      <c r="O599" s="203"/>
      <c r="P599"/>
      <c r="Q599"/>
      <c r="R599"/>
      <c r="S599"/>
      <c r="T599" s="204">
        <v>42746.609131944446</v>
      </c>
      <c r="U599"/>
      <c r="V599">
        <v>0.9</v>
      </c>
      <c r="W599">
        <v>7</v>
      </c>
      <c r="X599" s="200" t="str">
        <f t="shared" si="9"/>
        <v>Charlotte County Civil CGE CQ3-17</v>
      </c>
    </row>
    <row r="600" spans="1:24" ht="15" customHeight="1" x14ac:dyDescent="0.25">
      <c r="A600" t="s">
        <v>55</v>
      </c>
      <c r="B600" t="s">
        <v>43</v>
      </c>
      <c r="C600" t="s">
        <v>273</v>
      </c>
      <c r="D600" s="202">
        <v>132440.47</v>
      </c>
      <c r="E600" s="202">
        <v>132440.47</v>
      </c>
      <c r="F600" s="202">
        <v>132440.47</v>
      </c>
      <c r="G600" s="202">
        <v>132440.47</v>
      </c>
      <c r="H600" s="202">
        <v>132440.47</v>
      </c>
      <c r="I600" s="202">
        <v>132440.47</v>
      </c>
      <c r="J600" s="202">
        <v>132440.47</v>
      </c>
      <c r="K600" s="202">
        <v>132440.47</v>
      </c>
      <c r="L600" s="202">
        <v>132440.47</v>
      </c>
      <c r="M600" s="202">
        <v>132440.47</v>
      </c>
      <c r="N600" s="203"/>
      <c r="O600" s="203"/>
      <c r="P600"/>
      <c r="Q600"/>
      <c r="R600"/>
      <c r="S600"/>
      <c r="T600" s="204">
        <v>42746.609131944446</v>
      </c>
      <c r="U600"/>
      <c r="V600">
        <v>0.9</v>
      </c>
      <c r="W600">
        <v>7</v>
      </c>
      <c r="X600" s="200" t="str">
        <f t="shared" si="9"/>
        <v>Charlotte County Civil CGE CQ4-16</v>
      </c>
    </row>
    <row r="601" spans="1:24" ht="15" customHeight="1" x14ac:dyDescent="0.25">
      <c r="A601" t="s">
        <v>55</v>
      </c>
      <c r="B601" t="s">
        <v>43</v>
      </c>
      <c r="C601" t="s">
        <v>277</v>
      </c>
      <c r="D601" s="202">
        <v>155525.62</v>
      </c>
      <c r="E601" s="202"/>
      <c r="F601" s="202"/>
      <c r="G601" s="202"/>
      <c r="H601" s="202"/>
      <c r="I601" s="202">
        <v>155525.62</v>
      </c>
      <c r="J601" s="202"/>
      <c r="K601" s="202"/>
      <c r="L601" s="202"/>
      <c r="M601" s="202"/>
      <c r="N601" s="203"/>
      <c r="O601" s="203"/>
      <c r="P601"/>
      <c r="Q601"/>
      <c r="R601"/>
      <c r="S601"/>
      <c r="T601" s="204">
        <v>42746.609131944446</v>
      </c>
      <c r="U601"/>
      <c r="V601">
        <v>0.9</v>
      </c>
      <c r="W601">
        <v>7</v>
      </c>
      <c r="X601" s="200" t="str">
        <f t="shared" si="9"/>
        <v>Charlotte County Civil CGE CQ4-17</v>
      </c>
    </row>
    <row r="602" spans="1:24" ht="15" customHeight="1" x14ac:dyDescent="0.25">
      <c r="A602" t="s">
        <v>55</v>
      </c>
      <c r="B602" t="s">
        <v>39</v>
      </c>
      <c r="C602" t="s">
        <v>270</v>
      </c>
      <c r="D602" s="202">
        <v>248692.37</v>
      </c>
      <c r="E602" s="202">
        <v>246263.44</v>
      </c>
      <c r="F602" s="202">
        <v>241524.56</v>
      </c>
      <c r="G602" s="202">
        <v>240655.19</v>
      </c>
      <c r="H602" s="202">
        <v>238179.43</v>
      </c>
      <c r="I602" s="202">
        <v>21804.15</v>
      </c>
      <c r="J602" s="202">
        <v>50404.84</v>
      </c>
      <c r="K602" s="202">
        <v>69921.16</v>
      </c>
      <c r="L602" s="202">
        <v>81851.08</v>
      </c>
      <c r="M602" s="202">
        <v>87805.09</v>
      </c>
      <c r="N602" s="203"/>
      <c r="O602" s="203"/>
      <c r="P602"/>
      <c r="Q602"/>
      <c r="R602"/>
      <c r="S602"/>
      <c r="T602" s="204">
        <v>42746.609131944446</v>
      </c>
      <c r="U602"/>
      <c r="V602">
        <v>0.4</v>
      </c>
      <c r="W602">
        <v>3</v>
      </c>
      <c r="X602" s="200" t="str">
        <f t="shared" si="9"/>
        <v>Charlotte County Criminal CGE CQ1-16</v>
      </c>
    </row>
    <row r="603" spans="1:24" ht="15" customHeight="1" x14ac:dyDescent="0.25">
      <c r="A603" t="s">
        <v>55</v>
      </c>
      <c r="B603" t="s">
        <v>39</v>
      </c>
      <c r="C603" t="s">
        <v>274</v>
      </c>
      <c r="D603" s="202">
        <v>248913.4</v>
      </c>
      <c r="E603" s="202">
        <v>244714.56</v>
      </c>
      <c r="F603" s="202">
        <v>243666.32</v>
      </c>
      <c r="G603" s="202">
        <v>241999.14</v>
      </c>
      <c r="H603" s="202"/>
      <c r="I603" s="202">
        <v>20039.03</v>
      </c>
      <c r="J603" s="202">
        <v>49304.19</v>
      </c>
      <c r="K603" s="202">
        <v>68000.44</v>
      </c>
      <c r="L603" s="202">
        <v>77135.289999999994</v>
      </c>
      <c r="M603" s="202"/>
      <c r="N603" s="203"/>
      <c r="O603" s="203"/>
      <c r="P603"/>
      <c r="Q603"/>
      <c r="R603"/>
      <c r="S603"/>
      <c r="T603" s="204">
        <v>42746.609131944446</v>
      </c>
      <c r="U603"/>
      <c r="V603">
        <v>0.4</v>
      </c>
      <c r="W603">
        <v>3</v>
      </c>
      <c r="X603" s="200" t="str">
        <f t="shared" si="9"/>
        <v>Charlotte County Criminal CGE CQ1-17</v>
      </c>
    </row>
    <row r="604" spans="1:24" ht="15" customHeight="1" x14ac:dyDescent="0.25">
      <c r="A604" t="s">
        <v>55</v>
      </c>
      <c r="B604" t="s">
        <v>39</v>
      </c>
      <c r="C604" t="s">
        <v>271</v>
      </c>
      <c r="D604" s="202">
        <v>289768.55</v>
      </c>
      <c r="E604" s="202">
        <v>287253.12</v>
      </c>
      <c r="F604" s="202">
        <v>285111.19</v>
      </c>
      <c r="G604" s="202">
        <v>282612.33</v>
      </c>
      <c r="H604" s="202">
        <v>281958.08</v>
      </c>
      <c r="I604" s="202">
        <v>38701.97</v>
      </c>
      <c r="J604" s="202">
        <v>69388.75</v>
      </c>
      <c r="K604" s="202">
        <v>99470.65</v>
      </c>
      <c r="L604" s="202">
        <v>117124.11</v>
      </c>
      <c r="M604" s="202">
        <v>125896.1</v>
      </c>
      <c r="N604" s="203"/>
      <c r="O604" s="203"/>
      <c r="P604"/>
      <c r="Q604"/>
      <c r="R604"/>
      <c r="S604"/>
      <c r="T604" s="204">
        <v>42746.609131944446</v>
      </c>
      <c r="U604"/>
      <c r="V604">
        <v>0.4</v>
      </c>
      <c r="W604">
        <v>3</v>
      </c>
      <c r="X604" s="200" t="str">
        <f t="shared" si="9"/>
        <v>Charlotte County Criminal CGE CQ2-16</v>
      </c>
    </row>
    <row r="605" spans="1:24" ht="15" customHeight="1" x14ac:dyDescent="0.25">
      <c r="A605" t="s">
        <v>55</v>
      </c>
      <c r="B605" t="s">
        <v>39</v>
      </c>
      <c r="C605" t="s">
        <v>275</v>
      </c>
      <c r="D605" s="202">
        <v>240724.24</v>
      </c>
      <c r="E605" s="202">
        <v>238407.76</v>
      </c>
      <c r="F605" s="202">
        <v>235097.14</v>
      </c>
      <c r="G605" s="202"/>
      <c r="H605" s="202"/>
      <c r="I605" s="202">
        <v>26260.57</v>
      </c>
      <c r="J605" s="202">
        <v>49065.96</v>
      </c>
      <c r="K605" s="202">
        <v>67844.639999999999</v>
      </c>
      <c r="L605" s="202"/>
      <c r="M605" s="202"/>
      <c r="N605" s="203"/>
      <c r="O605" s="203"/>
      <c r="P605"/>
      <c r="Q605"/>
      <c r="R605"/>
      <c r="S605"/>
      <c r="T605" s="204">
        <v>42746.609131944446</v>
      </c>
      <c r="U605"/>
      <c r="V605">
        <v>0.4</v>
      </c>
      <c r="W605">
        <v>3</v>
      </c>
      <c r="X605" s="200" t="str">
        <f t="shared" si="9"/>
        <v>Charlotte County Criminal CGE CQ2-17</v>
      </c>
    </row>
    <row r="606" spans="1:24" ht="15" customHeight="1" x14ac:dyDescent="0.25">
      <c r="A606" t="s">
        <v>55</v>
      </c>
      <c r="B606" t="s">
        <v>39</v>
      </c>
      <c r="C606" t="s">
        <v>272</v>
      </c>
      <c r="D606" s="202">
        <v>254291.8</v>
      </c>
      <c r="E606" s="202">
        <v>249637.3</v>
      </c>
      <c r="F606" s="202">
        <v>244951.82</v>
      </c>
      <c r="G606" s="202">
        <v>244179.85</v>
      </c>
      <c r="H606" s="202">
        <v>243575.23</v>
      </c>
      <c r="I606" s="202">
        <v>30395.49</v>
      </c>
      <c r="J606" s="202">
        <v>54989.59</v>
      </c>
      <c r="K606" s="202">
        <v>78808</v>
      </c>
      <c r="L606" s="202">
        <v>93316.83</v>
      </c>
      <c r="M606" s="202">
        <v>104003.12</v>
      </c>
      <c r="N606" s="203"/>
      <c r="O606" s="203"/>
      <c r="P606"/>
      <c r="Q606"/>
      <c r="R606"/>
      <c r="S606"/>
      <c r="T606" s="204">
        <v>42746.609131944446</v>
      </c>
      <c r="U606"/>
      <c r="V606">
        <v>0.4</v>
      </c>
      <c r="W606">
        <v>3</v>
      </c>
      <c r="X606" s="200" t="str">
        <f t="shared" si="9"/>
        <v>Charlotte County Criminal CGE CQ3-16</v>
      </c>
    </row>
    <row r="607" spans="1:24" ht="15" customHeight="1" x14ac:dyDescent="0.25">
      <c r="A607" t="s">
        <v>55</v>
      </c>
      <c r="B607" t="s">
        <v>39</v>
      </c>
      <c r="C607" t="s">
        <v>276</v>
      </c>
      <c r="D607" s="202">
        <v>245693.54</v>
      </c>
      <c r="E607" s="202">
        <v>241694.6</v>
      </c>
      <c r="F607" s="202"/>
      <c r="G607" s="202"/>
      <c r="H607" s="202"/>
      <c r="I607" s="202">
        <v>26987.87</v>
      </c>
      <c r="J607" s="202">
        <v>50705.57</v>
      </c>
      <c r="K607" s="202"/>
      <c r="L607" s="202"/>
      <c r="M607" s="202"/>
      <c r="N607" s="203"/>
      <c r="O607" s="203"/>
      <c r="P607"/>
      <c r="Q607"/>
      <c r="R607"/>
      <c r="S607"/>
      <c r="T607" s="204">
        <v>42746.609131944446</v>
      </c>
      <c r="U607"/>
      <c r="V607">
        <v>0.4</v>
      </c>
      <c r="W607">
        <v>3</v>
      </c>
      <c r="X607" s="200" t="str">
        <f t="shared" si="9"/>
        <v>Charlotte County Criminal CGE CQ3-17</v>
      </c>
    </row>
    <row r="608" spans="1:24" ht="15" customHeight="1" x14ac:dyDescent="0.25">
      <c r="A608" t="s">
        <v>55</v>
      </c>
      <c r="B608" t="s">
        <v>39</v>
      </c>
      <c r="C608" t="s">
        <v>273</v>
      </c>
      <c r="D608" s="202">
        <v>217515.08</v>
      </c>
      <c r="E608" s="202">
        <v>210417.86</v>
      </c>
      <c r="F608" s="202">
        <v>207801.23</v>
      </c>
      <c r="G608" s="202">
        <v>207653.24</v>
      </c>
      <c r="H608" s="202">
        <v>207653.24</v>
      </c>
      <c r="I608" s="202">
        <v>25333.11</v>
      </c>
      <c r="J608" s="202">
        <v>48752.13</v>
      </c>
      <c r="K608" s="202">
        <v>69324.58</v>
      </c>
      <c r="L608" s="202">
        <v>77466.080000000002</v>
      </c>
      <c r="M608" s="202">
        <v>89939.36</v>
      </c>
      <c r="N608" s="203"/>
      <c r="O608" s="203"/>
      <c r="P608"/>
      <c r="Q608"/>
      <c r="R608"/>
      <c r="S608"/>
      <c r="T608" s="204">
        <v>42746.609131944446</v>
      </c>
      <c r="U608"/>
      <c r="V608">
        <v>0.4</v>
      </c>
      <c r="W608">
        <v>3</v>
      </c>
      <c r="X608" s="200" t="str">
        <f t="shared" si="9"/>
        <v>Charlotte County Criminal CGE CQ4-16</v>
      </c>
    </row>
    <row r="609" spans="1:24" ht="15" customHeight="1" x14ac:dyDescent="0.25">
      <c r="A609" t="s">
        <v>55</v>
      </c>
      <c r="B609" t="s">
        <v>39</v>
      </c>
      <c r="C609" t="s">
        <v>277</v>
      </c>
      <c r="D609" s="202">
        <v>250619</v>
      </c>
      <c r="E609" s="202"/>
      <c r="F609" s="202"/>
      <c r="G609" s="202"/>
      <c r="H609" s="202"/>
      <c r="I609" s="202">
        <v>33404.82</v>
      </c>
      <c r="J609" s="202"/>
      <c r="K609" s="202"/>
      <c r="L609" s="202"/>
      <c r="M609" s="202"/>
      <c r="N609" s="203"/>
      <c r="O609" s="203"/>
      <c r="P609"/>
      <c r="Q609"/>
      <c r="R609"/>
      <c r="S609"/>
      <c r="T609" s="204">
        <v>42746.609131944446</v>
      </c>
      <c r="U609"/>
      <c r="V609">
        <v>0.4</v>
      </c>
      <c r="W609">
        <v>3</v>
      </c>
      <c r="X609" s="200" t="str">
        <f t="shared" si="9"/>
        <v>Charlotte County Criminal CGE CQ4-17</v>
      </c>
    </row>
    <row r="610" spans="1:24" ht="15" customHeight="1" x14ac:dyDescent="0.25">
      <c r="A610" t="s">
        <v>55</v>
      </c>
      <c r="B610" t="s">
        <v>41</v>
      </c>
      <c r="C610" t="s">
        <v>270</v>
      </c>
      <c r="D610" s="202">
        <v>287914.52</v>
      </c>
      <c r="E610" s="202">
        <v>282063.68</v>
      </c>
      <c r="F610" s="202">
        <v>278417.46000000002</v>
      </c>
      <c r="G610" s="202">
        <v>275517.15000000002</v>
      </c>
      <c r="H610" s="202">
        <v>274132.28999999998</v>
      </c>
      <c r="I610" s="202">
        <v>56507.25</v>
      </c>
      <c r="J610" s="202">
        <v>102973.71</v>
      </c>
      <c r="K610" s="202">
        <v>146278.79999999999</v>
      </c>
      <c r="L610" s="202">
        <v>158565.63</v>
      </c>
      <c r="M610" s="202">
        <v>166847.72</v>
      </c>
      <c r="N610" s="203"/>
      <c r="O610" s="203"/>
      <c r="P610"/>
      <c r="Q610"/>
      <c r="R610"/>
      <c r="S610"/>
      <c r="T610" s="204">
        <v>42746.609131944446</v>
      </c>
      <c r="U610"/>
      <c r="V610">
        <v>0.4</v>
      </c>
      <c r="W610">
        <v>5</v>
      </c>
      <c r="X610" s="200" t="str">
        <f t="shared" si="9"/>
        <v>Charlotte Criminal Traffic CGE CQ1-16</v>
      </c>
    </row>
    <row r="611" spans="1:24" ht="15" customHeight="1" x14ac:dyDescent="0.25">
      <c r="A611" t="s">
        <v>55</v>
      </c>
      <c r="B611" t="s">
        <v>41</v>
      </c>
      <c r="C611" t="s">
        <v>274</v>
      </c>
      <c r="D611" s="202">
        <v>297878.78000000003</v>
      </c>
      <c r="E611" s="202">
        <v>288190.21999999997</v>
      </c>
      <c r="F611" s="202">
        <v>281566.21999999997</v>
      </c>
      <c r="G611" s="202">
        <v>276326.78999999998</v>
      </c>
      <c r="H611" s="202"/>
      <c r="I611" s="202">
        <v>61755.75</v>
      </c>
      <c r="J611" s="202">
        <v>111737.60000000001</v>
      </c>
      <c r="K611" s="202">
        <v>148052.5</v>
      </c>
      <c r="L611" s="202">
        <v>165562.63</v>
      </c>
      <c r="M611" s="202"/>
      <c r="N611" s="203"/>
      <c r="O611" s="203"/>
      <c r="P611"/>
      <c r="Q611"/>
      <c r="R611"/>
      <c r="S611"/>
      <c r="T611" s="204">
        <v>42746.609131944446</v>
      </c>
      <c r="U611"/>
      <c r="V611">
        <v>0.4</v>
      </c>
      <c r="W611">
        <v>5</v>
      </c>
      <c r="X611" s="200" t="str">
        <f t="shared" si="9"/>
        <v>Charlotte Criminal Traffic CGE CQ1-17</v>
      </c>
    </row>
    <row r="612" spans="1:24" ht="15" customHeight="1" x14ac:dyDescent="0.25">
      <c r="A612" t="s">
        <v>55</v>
      </c>
      <c r="B612" t="s">
        <v>41</v>
      </c>
      <c r="C612" t="s">
        <v>271</v>
      </c>
      <c r="D612" s="202">
        <v>346432.46</v>
      </c>
      <c r="E612" s="202">
        <v>335325.78999999998</v>
      </c>
      <c r="F612" s="202">
        <v>328326.27</v>
      </c>
      <c r="G612" s="202">
        <v>321992.42</v>
      </c>
      <c r="H612" s="202">
        <v>321515.31</v>
      </c>
      <c r="I612" s="202">
        <v>73069.09</v>
      </c>
      <c r="J612" s="202">
        <v>111297.87</v>
      </c>
      <c r="K612" s="202">
        <v>145857.91</v>
      </c>
      <c r="L612" s="202">
        <v>166278.53</v>
      </c>
      <c r="M612" s="202">
        <v>187460.78</v>
      </c>
      <c r="N612" s="203"/>
      <c r="O612" s="203"/>
      <c r="P612"/>
      <c r="Q612"/>
      <c r="R612"/>
      <c r="S612"/>
      <c r="T612" s="204">
        <v>42746.609131944446</v>
      </c>
      <c r="U612"/>
      <c r="V612">
        <v>0.4</v>
      </c>
      <c r="W612">
        <v>5</v>
      </c>
      <c r="X612" s="200" t="str">
        <f t="shared" si="9"/>
        <v>Charlotte Criminal Traffic CGE CQ2-16</v>
      </c>
    </row>
    <row r="613" spans="1:24" ht="15" customHeight="1" x14ac:dyDescent="0.25">
      <c r="A613" t="s">
        <v>55</v>
      </c>
      <c r="B613" t="s">
        <v>41</v>
      </c>
      <c r="C613" t="s">
        <v>275</v>
      </c>
      <c r="D613" s="202">
        <v>284852.18</v>
      </c>
      <c r="E613" s="202">
        <v>275809.87</v>
      </c>
      <c r="F613" s="202">
        <v>268781.15999999997</v>
      </c>
      <c r="G613" s="202"/>
      <c r="H613" s="202"/>
      <c r="I613" s="202">
        <v>87642.240000000005</v>
      </c>
      <c r="J613" s="202">
        <v>129303.03999999999</v>
      </c>
      <c r="K613" s="202">
        <v>151937.76999999999</v>
      </c>
      <c r="L613" s="202"/>
      <c r="M613" s="202"/>
      <c r="N613" s="203"/>
      <c r="O613" s="203"/>
      <c r="P613"/>
      <c r="Q613"/>
      <c r="R613"/>
      <c r="S613"/>
      <c r="T613" s="204">
        <v>42746.609131944446</v>
      </c>
      <c r="U613"/>
      <c r="V613">
        <v>0.4</v>
      </c>
      <c r="W613">
        <v>5</v>
      </c>
      <c r="X613" s="200" t="str">
        <f t="shared" si="9"/>
        <v>Charlotte Criminal Traffic CGE CQ2-17</v>
      </c>
    </row>
    <row r="614" spans="1:24" ht="15" customHeight="1" x14ac:dyDescent="0.25">
      <c r="A614" t="s">
        <v>55</v>
      </c>
      <c r="B614" t="s">
        <v>41</v>
      </c>
      <c r="C614" t="s">
        <v>272</v>
      </c>
      <c r="D614" s="202">
        <v>352964.08</v>
      </c>
      <c r="E614" s="202">
        <v>346940.46</v>
      </c>
      <c r="F614" s="202">
        <v>338982.04</v>
      </c>
      <c r="G614" s="202">
        <v>335881.91</v>
      </c>
      <c r="H614" s="202">
        <v>335780.82</v>
      </c>
      <c r="I614" s="202">
        <v>79790.44</v>
      </c>
      <c r="J614" s="202">
        <v>124938.31</v>
      </c>
      <c r="K614" s="202">
        <v>161333.44</v>
      </c>
      <c r="L614" s="202">
        <v>196657.85</v>
      </c>
      <c r="M614" s="202">
        <v>212186.19</v>
      </c>
      <c r="N614" s="203"/>
      <c r="O614" s="203"/>
      <c r="P614"/>
      <c r="Q614"/>
      <c r="R614"/>
      <c r="S614"/>
      <c r="T614" s="204">
        <v>42746.609131944446</v>
      </c>
      <c r="U614"/>
      <c r="V614">
        <v>0.4</v>
      </c>
      <c r="W614">
        <v>5</v>
      </c>
      <c r="X614" s="200" t="str">
        <f t="shared" si="9"/>
        <v>Charlotte Criminal Traffic CGE CQ3-16</v>
      </c>
    </row>
    <row r="615" spans="1:24" ht="15" customHeight="1" x14ac:dyDescent="0.25">
      <c r="A615" t="s">
        <v>55</v>
      </c>
      <c r="B615" t="s">
        <v>41</v>
      </c>
      <c r="C615" t="s">
        <v>276</v>
      </c>
      <c r="D615" s="202">
        <v>283131.65000000002</v>
      </c>
      <c r="E615" s="202">
        <v>273001.58</v>
      </c>
      <c r="F615" s="202"/>
      <c r="G615" s="202"/>
      <c r="H615" s="202"/>
      <c r="I615" s="202">
        <v>65974.05</v>
      </c>
      <c r="J615" s="202">
        <v>102867.18</v>
      </c>
      <c r="K615" s="202"/>
      <c r="L615" s="202"/>
      <c r="M615" s="202"/>
      <c r="N615" s="203"/>
      <c r="O615" s="203"/>
      <c r="P615"/>
      <c r="Q615"/>
      <c r="R615"/>
      <c r="S615"/>
      <c r="T615" s="204">
        <v>42746.609131944446</v>
      </c>
      <c r="U615"/>
      <c r="V615">
        <v>0.4</v>
      </c>
      <c r="W615">
        <v>5</v>
      </c>
      <c r="X615" s="200" t="str">
        <f t="shared" si="9"/>
        <v>Charlotte Criminal Traffic CGE CQ3-17</v>
      </c>
    </row>
    <row r="616" spans="1:24" ht="15" customHeight="1" x14ac:dyDescent="0.25">
      <c r="A616" t="s">
        <v>55</v>
      </c>
      <c r="B616" t="s">
        <v>41</v>
      </c>
      <c r="C616" t="s">
        <v>273</v>
      </c>
      <c r="D616" s="202">
        <v>271438.59999999998</v>
      </c>
      <c r="E616" s="202">
        <v>262305.2</v>
      </c>
      <c r="F616" s="202">
        <v>256664.9</v>
      </c>
      <c r="G616" s="202">
        <v>254890.1</v>
      </c>
      <c r="H616" s="202">
        <v>254779.1</v>
      </c>
      <c r="I616" s="202">
        <v>63877.75</v>
      </c>
      <c r="J616" s="202">
        <v>99839.45</v>
      </c>
      <c r="K616" s="202">
        <v>134117.45000000001</v>
      </c>
      <c r="L616" s="202">
        <v>154309.6</v>
      </c>
      <c r="M616" s="202">
        <v>166065.10999999999</v>
      </c>
      <c r="N616" s="203"/>
      <c r="O616" s="203"/>
      <c r="P616"/>
      <c r="Q616"/>
      <c r="R616"/>
      <c r="S616"/>
      <c r="T616" s="204">
        <v>42746.609131944446</v>
      </c>
      <c r="U616"/>
      <c r="V616">
        <v>0.4</v>
      </c>
      <c r="W616">
        <v>5</v>
      </c>
      <c r="X616" s="200" t="str">
        <f t="shared" si="9"/>
        <v>Charlotte Criminal Traffic CGE CQ4-16</v>
      </c>
    </row>
    <row r="617" spans="1:24" ht="15" customHeight="1" x14ac:dyDescent="0.25">
      <c r="A617" t="s">
        <v>55</v>
      </c>
      <c r="B617" t="s">
        <v>41</v>
      </c>
      <c r="C617" t="s">
        <v>277</v>
      </c>
      <c r="D617" s="202">
        <v>296197.12</v>
      </c>
      <c r="E617" s="202"/>
      <c r="F617" s="202"/>
      <c r="G617" s="202"/>
      <c r="H617" s="202"/>
      <c r="I617" s="202">
        <v>62736.52</v>
      </c>
      <c r="J617" s="202"/>
      <c r="K617" s="202"/>
      <c r="L617" s="202"/>
      <c r="M617" s="202"/>
      <c r="N617" s="203"/>
      <c r="O617" s="203"/>
      <c r="P617"/>
      <c r="Q617"/>
      <c r="R617"/>
      <c r="S617"/>
      <c r="T617" s="204">
        <v>42746.609131944446</v>
      </c>
      <c r="U617"/>
      <c r="V617">
        <v>0.4</v>
      </c>
      <c r="W617">
        <v>5</v>
      </c>
      <c r="X617" s="200" t="str">
        <f t="shared" si="9"/>
        <v>Charlotte Criminal Traffic CGE CQ4-17</v>
      </c>
    </row>
    <row r="618" spans="1:24" ht="15" customHeight="1" x14ac:dyDescent="0.25">
      <c r="A618" t="s">
        <v>55</v>
      </c>
      <c r="B618" t="s">
        <v>46</v>
      </c>
      <c r="C618" t="s">
        <v>270</v>
      </c>
      <c r="D618" s="202">
        <v>68126.98</v>
      </c>
      <c r="E618" s="202">
        <v>68126.98</v>
      </c>
      <c r="F618" s="202">
        <v>68126.98</v>
      </c>
      <c r="G618" s="202">
        <v>68126.98</v>
      </c>
      <c r="H618" s="202">
        <v>68120.5</v>
      </c>
      <c r="I618" s="202">
        <v>68086.98</v>
      </c>
      <c r="J618" s="202">
        <v>68086.98</v>
      </c>
      <c r="K618" s="202">
        <v>68086.98</v>
      </c>
      <c r="L618" s="202">
        <v>68086.98</v>
      </c>
      <c r="M618" s="202">
        <v>68086.98</v>
      </c>
      <c r="N618" s="203"/>
      <c r="O618" s="203"/>
      <c r="P618"/>
      <c r="Q618"/>
      <c r="R618"/>
      <c r="S618"/>
      <c r="T618" s="204">
        <v>42746.609131944446</v>
      </c>
      <c r="U618"/>
      <c r="V618">
        <v>0.75</v>
      </c>
      <c r="W618">
        <v>10</v>
      </c>
      <c r="X618" s="200" t="str">
        <f t="shared" si="9"/>
        <v>Charlotte Family CGE CQ1-16</v>
      </c>
    </row>
    <row r="619" spans="1:24" ht="15" customHeight="1" x14ac:dyDescent="0.25">
      <c r="A619" t="s">
        <v>55</v>
      </c>
      <c r="B619" t="s">
        <v>46</v>
      </c>
      <c r="C619" t="s">
        <v>274</v>
      </c>
      <c r="D619" s="202">
        <v>66153</v>
      </c>
      <c r="E619" s="202">
        <v>66153</v>
      </c>
      <c r="F619" s="202">
        <v>66153</v>
      </c>
      <c r="G619" s="202">
        <v>66153</v>
      </c>
      <c r="H619" s="202"/>
      <c r="I619" s="202">
        <v>66153</v>
      </c>
      <c r="J619" s="202">
        <v>66153</v>
      </c>
      <c r="K619" s="202">
        <v>66153</v>
      </c>
      <c r="L619" s="202">
        <v>66153</v>
      </c>
      <c r="M619" s="202"/>
      <c r="N619" s="203"/>
      <c r="O619" s="203"/>
      <c r="P619"/>
      <c r="Q619"/>
      <c r="R619"/>
      <c r="S619"/>
      <c r="T619" s="204">
        <v>42746.609131944446</v>
      </c>
      <c r="U619"/>
      <c r="V619">
        <v>0.75</v>
      </c>
      <c r="W619">
        <v>10</v>
      </c>
      <c r="X619" s="200" t="str">
        <f t="shared" si="9"/>
        <v>Charlotte Family CGE CQ1-17</v>
      </c>
    </row>
    <row r="620" spans="1:24" ht="15" customHeight="1" x14ac:dyDescent="0.25">
      <c r="A620" t="s">
        <v>55</v>
      </c>
      <c r="B620" t="s">
        <v>46</v>
      </c>
      <c r="C620" t="s">
        <v>271</v>
      </c>
      <c r="D620" s="202">
        <v>79491.960000000006</v>
      </c>
      <c r="E620" s="202">
        <v>79491.960000000006</v>
      </c>
      <c r="F620" s="202">
        <v>79491.960000000006</v>
      </c>
      <c r="G620" s="202">
        <v>79489</v>
      </c>
      <c r="H620" s="202">
        <v>79489</v>
      </c>
      <c r="I620" s="202">
        <v>79066.5</v>
      </c>
      <c r="J620" s="202">
        <v>79066.5</v>
      </c>
      <c r="K620" s="202">
        <v>79066.5</v>
      </c>
      <c r="L620" s="202">
        <v>79066.5</v>
      </c>
      <c r="M620" s="202">
        <v>79066.5</v>
      </c>
      <c r="N620" s="203"/>
      <c r="O620" s="203"/>
      <c r="P620"/>
      <c r="Q620"/>
      <c r="R620"/>
      <c r="S620"/>
      <c r="T620" s="204">
        <v>42746.609131944446</v>
      </c>
      <c r="U620"/>
      <c r="V620">
        <v>0.75</v>
      </c>
      <c r="W620">
        <v>10</v>
      </c>
      <c r="X620" s="200" t="str">
        <f t="shared" si="9"/>
        <v>Charlotte Family CGE CQ2-16</v>
      </c>
    </row>
    <row r="621" spans="1:24" ht="15" customHeight="1" x14ac:dyDescent="0.25">
      <c r="A621" t="s">
        <v>55</v>
      </c>
      <c r="B621" t="s">
        <v>46</v>
      </c>
      <c r="C621" t="s">
        <v>275</v>
      </c>
      <c r="D621" s="202">
        <v>74764.5</v>
      </c>
      <c r="E621" s="202">
        <v>74764.5</v>
      </c>
      <c r="F621" s="202">
        <v>74764.5</v>
      </c>
      <c r="G621" s="202"/>
      <c r="H621" s="202"/>
      <c r="I621" s="202">
        <v>74764.5</v>
      </c>
      <c r="J621" s="202">
        <v>74764.5</v>
      </c>
      <c r="K621" s="202">
        <v>74764.5</v>
      </c>
      <c r="L621" s="202"/>
      <c r="M621" s="202"/>
      <c r="N621" s="203"/>
      <c r="O621" s="203"/>
      <c r="P621"/>
      <c r="Q621"/>
      <c r="R621"/>
      <c r="S621"/>
      <c r="T621" s="204">
        <v>42746.609131944446</v>
      </c>
      <c r="U621"/>
      <c r="V621">
        <v>0.75</v>
      </c>
      <c r="W621">
        <v>10</v>
      </c>
      <c r="X621" s="200" t="str">
        <f t="shared" si="9"/>
        <v>Charlotte Family CGE CQ2-17</v>
      </c>
    </row>
    <row r="622" spans="1:24" ht="15" customHeight="1" x14ac:dyDescent="0.25">
      <c r="A622" t="s">
        <v>55</v>
      </c>
      <c r="B622" t="s">
        <v>46</v>
      </c>
      <c r="C622" t="s">
        <v>272</v>
      </c>
      <c r="D622" s="202">
        <v>79296</v>
      </c>
      <c r="E622" s="202">
        <v>79296</v>
      </c>
      <c r="F622" s="202">
        <v>79218</v>
      </c>
      <c r="G622" s="202">
        <v>79218</v>
      </c>
      <c r="H622" s="202">
        <v>79218</v>
      </c>
      <c r="I622" s="202">
        <v>78866</v>
      </c>
      <c r="J622" s="202">
        <v>78866</v>
      </c>
      <c r="K622" s="202">
        <v>78866</v>
      </c>
      <c r="L622" s="202">
        <v>78866</v>
      </c>
      <c r="M622" s="202">
        <v>78866</v>
      </c>
      <c r="N622" s="203"/>
      <c r="O622" s="203"/>
      <c r="P622"/>
      <c r="Q622"/>
      <c r="R622"/>
      <c r="S622"/>
      <c r="T622" s="204">
        <v>42746.609131944446</v>
      </c>
      <c r="U622"/>
      <c r="V622">
        <v>0.75</v>
      </c>
      <c r="W622">
        <v>10</v>
      </c>
      <c r="X622" s="200" t="str">
        <f t="shared" si="9"/>
        <v>Charlotte Family CGE CQ3-16</v>
      </c>
    </row>
    <row r="623" spans="1:24" ht="15" customHeight="1" x14ac:dyDescent="0.25">
      <c r="A623" t="s">
        <v>55</v>
      </c>
      <c r="B623" t="s">
        <v>46</v>
      </c>
      <c r="C623" t="s">
        <v>276</v>
      </c>
      <c r="D623" s="202">
        <v>80717</v>
      </c>
      <c r="E623" s="202">
        <v>80717</v>
      </c>
      <c r="F623" s="202"/>
      <c r="G623" s="202"/>
      <c r="H623" s="202"/>
      <c r="I623" s="202">
        <v>79541</v>
      </c>
      <c r="J623" s="202">
        <v>79541</v>
      </c>
      <c r="K623" s="202"/>
      <c r="L623" s="202"/>
      <c r="M623" s="202"/>
      <c r="N623" s="203"/>
      <c r="O623" s="203"/>
      <c r="P623"/>
      <c r="Q623"/>
      <c r="R623"/>
      <c r="S623"/>
      <c r="T623" s="204">
        <v>42746.609131944446</v>
      </c>
      <c r="U623"/>
      <c r="V623">
        <v>0.75</v>
      </c>
      <c r="W623">
        <v>10</v>
      </c>
      <c r="X623" s="200" t="str">
        <f t="shared" si="9"/>
        <v>Charlotte Family CGE CQ3-17</v>
      </c>
    </row>
    <row r="624" spans="1:24" ht="15" customHeight="1" x14ac:dyDescent="0.25">
      <c r="A624" t="s">
        <v>55</v>
      </c>
      <c r="B624" t="s">
        <v>46</v>
      </c>
      <c r="C624" t="s">
        <v>273</v>
      </c>
      <c r="D624" s="202">
        <v>74659</v>
      </c>
      <c r="E624" s="202">
        <v>74659</v>
      </c>
      <c r="F624" s="202">
        <v>74659</v>
      </c>
      <c r="G624" s="202">
        <v>74659</v>
      </c>
      <c r="H624" s="202">
        <v>74659</v>
      </c>
      <c r="I624" s="202">
        <v>74652</v>
      </c>
      <c r="J624" s="202">
        <v>74652</v>
      </c>
      <c r="K624" s="202">
        <v>74652</v>
      </c>
      <c r="L624" s="202">
        <v>74652</v>
      </c>
      <c r="M624" s="202">
        <v>74652</v>
      </c>
      <c r="N624" s="203"/>
      <c r="O624" s="203"/>
      <c r="P624"/>
      <c r="Q624"/>
      <c r="R624"/>
      <c r="S624"/>
      <c r="T624" s="204">
        <v>42746.609131944446</v>
      </c>
      <c r="U624"/>
      <c r="V624">
        <v>0.75</v>
      </c>
      <c r="W624">
        <v>10</v>
      </c>
      <c r="X624" s="200" t="str">
        <f t="shared" si="9"/>
        <v>Charlotte Family CGE CQ4-16</v>
      </c>
    </row>
    <row r="625" spans="1:24" ht="15" customHeight="1" x14ac:dyDescent="0.25">
      <c r="A625" t="s">
        <v>55</v>
      </c>
      <c r="B625" t="s">
        <v>46</v>
      </c>
      <c r="C625" t="s">
        <v>277</v>
      </c>
      <c r="D625" s="202">
        <v>89075.5</v>
      </c>
      <c r="E625" s="202"/>
      <c r="F625" s="202"/>
      <c r="G625" s="202"/>
      <c r="H625" s="202"/>
      <c r="I625" s="202">
        <v>88267.5</v>
      </c>
      <c r="J625" s="202"/>
      <c r="K625" s="202"/>
      <c r="L625" s="202"/>
      <c r="M625" s="202"/>
      <c r="N625" s="203"/>
      <c r="O625" s="203"/>
      <c r="P625"/>
      <c r="Q625"/>
      <c r="R625"/>
      <c r="S625"/>
      <c r="T625" s="204">
        <v>42746.609131944446</v>
      </c>
      <c r="U625"/>
      <c r="V625">
        <v>0.75</v>
      </c>
      <c r="W625">
        <v>10</v>
      </c>
      <c r="X625" s="200" t="str">
        <f t="shared" si="9"/>
        <v>Charlotte Family CGE CQ4-17</v>
      </c>
    </row>
    <row r="626" spans="1:24" ht="15" customHeight="1" x14ac:dyDescent="0.25">
      <c r="A626" t="s">
        <v>55</v>
      </c>
      <c r="B626" t="s">
        <v>40</v>
      </c>
      <c r="C626" t="s">
        <v>270</v>
      </c>
      <c r="D626" s="202">
        <v>11563</v>
      </c>
      <c r="E626" s="202">
        <v>11563</v>
      </c>
      <c r="F626" s="202">
        <v>11563</v>
      </c>
      <c r="G626" s="202">
        <v>11563</v>
      </c>
      <c r="H626" s="202">
        <v>11563</v>
      </c>
      <c r="I626" s="202">
        <v>1121</v>
      </c>
      <c r="J626" s="202">
        <v>4316</v>
      </c>
      <c r="K626" s="202">
        <v>4366</v>
      </c>
      <c r="L626" s="202">
        <v>4546</v>
      </c>
      <c r="M626" s="202">
        <v>4546</v>
      </c>
      <c r="N626" s="203"/>
      <c r="O626" s="203"/>
      <c r="P626"/>
      <c r="Q626"/>
      <c r="R626"/>
      <c r="S626"/>
      <c r="T626" s="204">
        <v>42746.609131944446</v>
      </c>
      <c r="U626"/>
      <c r="V626">
        <v>0.09</v>
      </c>
      <c r="W626">
        <v>4</v>
      </c>
      <c r="X626" s="200" t="str">
        <f t="shared" si="9"/>
        <v>Charlotte Juvenile Delinquency CGE CQ1-16</v>
      </c>
    </row>
    <row r="627" spans="1:24" ht="15" customHeight="1" x14ac:dyDescent="0.25">
      <c r="A627" t="s">
        <v>55</v>
      </c>
      <c r="B627" t="s">
        <v>40</v>
      </c>
      <c r="C627" t="s">
        <v>274</v>
      </c>
      <c r="D627" s="202">
        <v>4094</v>
      </c>
      <c r="E627" s="202">
        <v>4094</v>
      </c>
      <c r="F627" s="202">
        <v>4094</v>
      </c>
      <c r="G627" s="202">
        <v>3994</v>
      </c>
      <c r="H627" s="202"/>
      <c r="I627" s="202">
        <v>269</v>
      </c>
      <c r="J627" s="202">
        <v>504</v>
      </c>
      <c r="K627" s="202">
        <v>689</v>
      </c>
      <c r="L627" s="202">
        <v>1089</v>
      </c>
      <c r="M627" s="202"/>
      <c r="N627" s="203"/>
      <c r="O627" s="203"/>
      <c r="P627"/>
      <c r="Q627"/>
      <c r="R627"/>
      <c r="S627"/>
      <c r="T627" s="204">
        <v>42746.609131944446</v>
      </c>
      <c r="U627"/>
      <c r="V627">
        <v>0.09</v>
      </c>
      <c r="W627">
        <v>4</v>
      </c>
      <c r="X627" s="200" t="str">
        <f t="shared" si="9"/>
        <v>Charlotte Juvenile Delinquency CGE CQ1-17</v>
      </c>
    </row>
    <row r="628" spans="1:24" ht="15" customHeight="1" x14ac:dyDescent="0.25">
      <c r="A628" t="s">
        <v>55</v>
      </c>
      <c r="B628" t="s">
        <v>40</v>
      </c>
      <c r="C628" t="s">
        <v>271</v>
      </c>
      <c r="D628" s="202">
        <v>9428</v>
      </c>
      <c r="E628" s="202">
        <v>9428</v>
      </c>
      <c r="F628" s="202">
        <v>9428</v>
      </c>
      <c r="G628" s="202">
        <v>9428</v>
      </c>
      <c r="H628" s="202">
        <v>9098</v>
      </c>
      <c r="I628" s="202">
        <v>334</v>
      </c>
      <c r="J628" s="202">
        <v>1439</v>
      </c>
      <c r="K628" s="202">
        <v>3084</v>
      </c>
      <c r="L628" s="202">
        <v>3084</v>
      </c>
      <c r="M628" s="202">
        <v>3084</v>
      </c>
      <c r="N628" s="203"/>
      <c r="O628" s="203"/>
      <c r="P628"/>
      <c r="Q628"/>
      <c r="R628"/>
      <c r="S628"/>
      <c r="T628" s="204">
        <v>42746.609131944446</v>
      </c>
      <c r="U628"/>
      <c r="V628">
        <v>0.09</v>
      </c>
      <c r="W628">
        <v>4</v>
      </c>
      <c r="X628" s="200" t="str">
        <f t="shared" si="9"/>
        <v>Charlotte Juvenile Delinquency CGE CQ2-16</v>
      </c>
    </row>
    <row r="629" spans="1:24" ht="15" customHeight="1" x14ac:dyDescent="0.25">
      <c r="A629" t="s">
        <v>55</v>
      </c>
      <c r="B629" t="s">
        <v>40</v>
      </c>
      <c r="C629" t="s">
        <v>275</v>
      </c>
      <c r="D629" s="202">
        <v>8565</v>
      </c>
      <c r="E629" s="202">
        <v>8340</v>
      </c>
      <c r="F629" s="202">
        <v>7475</v>
      </c>
      <c r="G629" s="202"/>
      <c r="H629" s="202"/>
      <c r="I629" s="202">
        <v>176</v>
      </c>
      <c r="J629" s="202">
        <v>726</v>
      </c>
      <c r="K629" s="202">
        <v>961</v>
      </c>
      <c r="L629" s="202"/>
      <c r="M629" s="202"/>
      <c r="N629" s="203"/>
      <c r="O629" s="203"/>
      <c r="P629"/>
      <c r="Q629"/>
      <c r="R629"/>
      <c r="S629"/>
      <c r="T629" s="204">
        <v>42746.609131944446</v>
      </c>
      <c r="U629"/>
      <c r="V629">
        <v>0.09</v>
      </c>
      <c r="W629">
        <v>4</v>
      </c>
      <c r="X629" s="200" t="str">
        <f t="shared" si="9"/>
        <v>Charlotte Juvenile Delinquency CGE CQ2-17</v>
      </c>
    </row>
    <row r="630" spans="1:24" ht="15" customHeight="1" x14ac:dyDescent="0.25">
      <c r="A630" t="s">
        <v>55</v>
      </c>
      <c r="B630" t="s">
        <v>40</v>
      </c>
      <c r="C630" t="s">
        <v>272</v>
      </c>
      <c r="D630" s="202">
        <v>3982</v>
      </c>
      <c r="E630" s="202">
        <v>3882</v>
      </c>
      <c r="F630" s="202">
        <v>3882</v>
      </c>
      <c r="G630" s="202">
        <v>3882</v>
      </c>
      <c r="H630" s="202">
        <v>3882</v>
      </c>
      <c r="I630" s="202">
        <v>407</v>
      </c>
      <c r="J630" s="202">
        <v>507</v>
      </c>
      <c r="K630" s="202">
        <v>772</v>
      </c>
      <c r="L630" s="202">
        <v>872</v>
      </c>
      <c r="M630" s="202">
        <v>922</v>
      </c>
      <c r="N630" s="203"/>
      <c r="O630" s="203"/>
      <c r="P630"/>
      <c r="Q630"/>
      <c r="R630"/>
      <c r="S630"/>
      <c r="T630" s="204">
        <v>42746.609131944446</v>
      </c>
      <c r="U630"/>
      <c r="V630">
        <v>0.09</v>
      </c>
      <c r="W630">
        <v>4</v>
      </c>
      <c r="X630" s="200" t="str">
        <f t="shared" si="9"/>
        <v>Charlotte Juvenile Delinquency CGE CQ3-16</v>
      </c>
    </row>
    <row r="631" spans="1:24" ht="15" customHeight="1" x14ac:dyDescent="0.25">
      <c r="A631" t="s">
        <v>55</v>
      </c>
      <c r="B631" t="s">
        <v>40</v>
      </c>
      <c r="C631" t="s">
        <v>276</v>
      </c>
      <c r="D631" s="202">
        <v>7826</v>
      </c>
      <c r="E631" s="202">
        <v>6976</v>
      </c>
      <c r="F631" s="202"/>
      <c r="G631" s="202"/>
      <c r="H631" s="202"/>
      <c r="I631" s="202">
        <v>92</v>
      </c>
      <c r="J631" s="202">
        <v>92</v>
      </c>
      <c r="K631" s="202"/>
      <c r="L631" s="202"/>
      <c r="M631" s="202"/>
      <c r="N631" s="203"/>
      <c r="O631" s="203"/>
      <c r="P631"/>
      <c r="Q631"/>
      <c r="R631"/>
      <c r="S631"/>
      <c r="T631" s="204">
        <v>42746.609131944446</v>
      </c>
      <c r="U631"/>
      <c r="V631">
        <v>0.09</v>
      </c>
      <c r="W631">
        <v>4</v>
      </c>
      <c r="X631" s="200" t="str">
        <f t="shared" si="9"/>
        <v>Charlotte Juvenile Delinquency CGE CQ3-17</v>
      </c>
    </row>
    <row r="632" spans="1:24" ht="15" customHeight="1" x14ac:dyDescent="0.25">
      <c r="A632" t="s">
        <v>55</v>
      </c>
      <c r="B632" t="s">
        <v>40</v>
      </c>
      <c r="C632" t="s">
        <v>273</v>
      </c>
      <c r="D632" s="202">
        <v>5254</v>
      </c>
      <c r="E632" s="202">
        <v>4654</v>
      </c>
      <c r="F632" s="202">
        <v>4654</v>
      </c>
      <c r="G632" s="202">
        <v>4654</v>
      </c>
      <c r="H632" s="202">
        <v>4254</v>
      </c>
      <c r="I632" s="202">
        <v>269</v>
      </c>
      <c r="J632" s="202">
        <v>434</v>
      </c>
      <c r="K632" s="202">
        <v>434</v>
      </c>
      <c r="L632" s="202">
        <v>534</v>
      </c>
      <c r="M632" s="202">
        <v>534</v>
      </c>
      <c r="N632" s="203"/>
      <c r="O632" s="203"/>
      <c r="P632"/>
      <c r="Q632"/>
      <c r="R632"/>
      <c r="S632"/>
      <c r="T632" s="204">
        <v>42746.609131944446</v>
      </c>
      <c r="U632"/>
      <c r="V632">
        <v>0.09</v>
      </c>
      <c r="W632">
        <v>4</v>
      </c>
      <c r="X632" s="200" t="str">
        <f t="shared" si="9"/>
        <v>Charlotte Juvenile Delinquency CGE CQ4-16</v>
      </c>
    </row>
    <row r="633" spans="1:24" ht="15" customHeight="1" x14ac:dyDescent="0.25">
      <c r="A633" t="s">
        <v>55</v>
      </c>
      <c r="B633" t="s">
        <v>40</v>
      </c>
      <c r="C633" t="s">
        <v>277</v>
      </c>
      <c r="D633" s="202">
        <v>12170</v>
      </c>
      <c r="E633" s="202"/>
      <c r="F633" s="202"/>
      <c r="G633" s="202"/>
      <c r="H633" s="202"/>
      <c r="I633" s="202">
        <v>125</v>
      </c>
      <c r="J633" s="202"/>
      <c r="K633" s="202"/>
      <c r="L633" s="202"/>
      <c r="M633" s="202"/>
      <c r="N633" s="203"/>
      <c r="O633" s="203"/>
      <c r="P633"/>
      <c r="Q633"/>
      <c r="R633"/>
      <c r="S633"/>
      <c r="T633" s="204">
        <v>42746.609131944446</v>
      </c>
      <c r="U633"/>
      <c r="V633">
        <v>0.09</v>
      </c>
      <c r="W633">
        <v>4</v>
      </c>
      <c r="X633" s="200" t="str">
        <f t="shared" si="9"/>
        <v>Charlotte Juvenile Delinquency CGE CQ4-17</v>
      </c>
    </row>
    <row r="634" spans="1:24" ht="15" customHeight="1" x14ac:dyDescent="0.25">
      <c r="A634" t="s">
        <v>55</v>
      </c>
      <c r="B634" t="s">
        <v>45</v>
      </c>
      <c r="C634" t="s">
        <v>270</v>
      </c>
      <c r="D634" s="202">
        <v>96801.43</v>
      </c>
      <c r="E634" s="202">
        <v>96801.43</v>
      </c>
      <c r="F634" s="202">
        <v>96801.43</v>
      </c>
      <c r="G634" s="202">
        <v>96801.43</v>
      </c>
      <c r="H634" s="202">
        <v>96801.43</v>
      </c>
      <c r="I634" s="202">
        <v>96401.43</v>
      </c>
      <c r="J634" s="202">
        <v>96801.43</v>
      </c>
      <c r="K634" s="202">
        <v>96801.43</v>
      </c>
      <c r="L634" s="202">
        <v>96801.43</v>
      </c>
      <c r="M634" s="202">
        <v>96801.43</v>
      </c>
      <c r="N634" s="203"/>
      <c r="O634" s="203"/>
      <c r="P634"/>
      <c r="Q634"/>
      <c r="R634"/>
      <c r="S634"/>
      <c r="T634" s="204">
        <v>42746.609131944446</v>
      </c>
      <c r="U634"/>
      <c r="V634">
        <v>0.9</v>
      </c>
      <c r="W634">
        <v>9</v>
      </c>
      <c r="X634" s="200" t="str">
        <f t="shared" si="9"/>
        <v>Charlotte Probate CGE CQ1-16</v>
      </c>
    </row>
    <row r="635" spans="1:24" ht="15" customHeight="1" x14ac:dyDescent="0.25">
      <c r="A635" t="s">
        <v>55</v>
      </c>
      <c r="B635" t="s">
        <v>45</v>
      </c>
      <c r="C635" t="s">
        <v>274</v>
      </c>
      <c r="D635" s="202">
        <v>95690.93</v>
      </c>
      <c r="E635" s="202">
        <v>95690.93</v>
      </c>
      <c r="F635" s="202">
        <v>95690.93</v>
      </c>
      <c r="G635" s="202">
        <v>95690.93</v>
      </c>
      <c r="H635" s="202"/>
      <c r="I635" s="202">
        <v>95059.93</v>
      </c>
      <c r="J635" s="202">
        <v>95228.93</v>
      </c>
      <c r="K635" s="202">
        <v>95690.93</v>
      </c>
      <c r="L635" s="202">
        <v>95690.93</v>
      </c>
      <c r="M635" s="202"/>
      <c r="N635" s="203"/>
      <c r="O635" s="203"/>
      <c r="P635"/>
      <c r="Q635"/>
      <c r="R635"/>
      <c r="S635"/>
      <c r="T635" s="204">
        <v>42746.609131944446</v>
      </c>
      <c r="U635"/>
      <c r="V635">
        <v>0.9</v>
      </c>
      <c r="W635">
        <v>9</v>
      </c>
      <c r="X635" s="200" t="str">
        <f t="shared" si="9"/>
        <v>Charlotte Probate CGE CQ1-17</v>
      </c>
    </row>
    <row r="636" spans="1:24" ht="15" customHeight="1" x14ac:dyDescent="0.25">
      <c r="A636" t="s">
        <v>55</v>
      </c>
      <c r="B636" t="s">
        <v>45</v>
      </c>
      <c r="C636" t="s">
        <v>271</v>
      </c>
      <c r="D636" s="202">
        <v>111522.15</v>
      </c>
      <c r="E636" s="202">
        <v>111522.15</v>
      </c>
      <c r="F636" s="202">
        <v>111522.15</v>
      </c>
      <c r="G636" s="202">
        <v>111522.15</v>
      </c>
      <c r="H636" s="202">
        <v>111522.15</v>
      </c>
      <c r="I636" s="202">
        <v>111522.15</v>
      </c>
      <c r="J636" s="202">
        <v>111522.15</v>
      </c>
      <c r="K636" s="202">
        <v>111522.15</v>
      </c>
      <c r="L636" s="202">
        <v>111522.15</v>
      </c>
      <c r="M636" s="202">
        <v>111522.15</v>
      </c>
      <c r="N636" s="203"/>
      <c r="O636" s="203"/>
      <c r="P636"/>
      <c r="Q636"/>
      <c r="R636"/>
      <c r="S636"/>
      <c r="T636" s="204">
        <v>42746.609131944446</v>
      </c>
      <c r="U636"/>
      <c r="V636">
        <v>0.9</v>
      </c>
      <c r="W636">
        <v>9</v>
      </c>
      <c r="X636" s="200" t="str">
        <f t="shared" si="9"/>
        <v>Charlotte Probate CGE CQ2-16</v>
      </c>
    </row>
    <row r="637" spans="1:24" ht="15" customHeight="1" x14ac:dyDescent="0.25">
      <c r="A637" t="s">
        <v>55</v>
      </c>
      <c r="B637" t="s">
        <v>45</v>
      </c>
      <c r="C637" t="s">
        <v>275</v>
      </c>
      <c r="D637" s="202">
        <v>94542.7</v>
      </c>
      <c r="E637" s="202">
        <v>94542.7</v>
      </c>
      <c r="F637" s="202">
        <v>94542.7</v>
      </c>
      <c r="G637" s="202"/>
      <c r="H637" s="202"/>
      <c r="I637" s="202">
        <v>94542.7</v>
      </c>
      <c r="J637" s="202">
        <v>94542.7</v>
      </c>
      <c r="K637" s="202">
        <v>94542.7</v>
      </c>
      <c r="L637" s="202"/>
      <c r="M637" s="202"/>
      <c r="N637" s="203"/>
      <c r="O637" s="203"/>
      <c r="P637"/>
      <c r="Q637"/>
      <c r="R637"/>
      <c r="S637"/>
      <c r="T637" s="204">
        <v>42746.609131944446</v>
      </c>
      <c r="U637"/>
      <c r="V637">
        <v>0.9</v>
      </c>
      <c r="W637">
        <v>9</v>
      </c>
      <c r="X637" s="200" t="str">
        <f t="shared" si="9"/>
        <v>Charlotte Probate CGE CQ2-17</v>
      </c>
    </row>
    <row r="638" spans="1:24" ht="15" customHeight="1" x14ac:dyDescent="0.25">
      <c r="A638" t="s">
        <v>55</v>
      </c>
      <c r="B638" t="s">
        <v>45</v>
      </c>
      <c r="C638" t="s">
        <v>272</v>
      </c>
      <c r="D638" s="202">
        <v>111308.43</v>
      </c>
      <c r="E638" s="202">
        <v>111308.43</v>
      </c>
      <c r="F638" s="202">
        <v>111308.43</v>
      </c>
      <c r="G638" s="202">
        <v>111308.43</v>
      </c>
      <c r="H638" s="202">
        <v>111308.43</v>
      </c>
      <c r="I638" s="202">
        <v>111308.43</v>
      </c>
      <c r="J638" s="202">
        <v>111308.43</v>
      </c>
      <c r="K638" s="202">
        <v>111308.43</v>
      </c>
      <c r="L638" s="202">
        <v>111308.43</v>
      </c>
      <c r="M638" s="202">
        <v>111308.43</v>
      </c>
      <c r="N638" s="203"/>
      <c r="O638" s="203"/>
      <c r="P638"/>
      <c r="Q638"/>
      <c r="R638"/>
      <c r="S638"/>
      <c r="T638" s="204">
        <v>42746.609131944446</v>
      </c>
      <c r="U638"/>
      <c r="V638">
        <v>0.9</v>
      </c>
      <c r="W638">
        <v>9</v>
      </c>
      <c r="X638" s="200" t="str">
        <f t="shared" si="9"/>
        <v>Charlotte Probate CGE CQ3-16</v>
      </c>
    </row>
    <row r="639" spans="1:24" ht="15" customHeight="1" x14ac:dyDescent="0.25">
      <c r="A639" t="s">
        <v>55</v>
      </c>
      <c r="B639" t="s">
        <v>45</v>
      </c>
      <c r="C639" t="s">
        <v>276</v>
      </c>
      <c r="D639" s="202">
        <v>100513.29</v>
      </c>
      <c r="E639" s="202">
        <v>100513.29</v>
      </c>
      <c r="F639" s="202"/>
      <c r="G639" s="202"/>
      <c r="H639" s="202"/>
      <c r="I639" s="202">
        <v>100513.29</v>
      </c>
      <c r="J639" s="202">
        <v>100513.29</v>
      </c>
      <c r="K639" s="202"/>
      <c r="L639" s="202"/>
      <c r="M639" s="202"/>
      <c r="N639" s="203"/>
      <c r="O639" s="203"/>
      <c r="P639"/>
      <c r="Q639"/>
      <c r="R639"/>
      <c r="S639"/>
      <c r="T639" s="204">
        <v>42746.609131944446</v>
      </c>
      <c r="U639"/>
      <c r="V639">
        <v>0.9</v>
      </c>
      <c r="W639">
        <v>9</v>
      </c>
      <c r="X639" s="200" t="str">
        <f t="shared" si="9"/>
        <v>Charlotte Probate CGE CQ3-17</v>
      </c>
    </row>
    <row r="640" spans="1:24" ht="15" customHeight="1" x14ac:dyDescent="0.25">
      <c r="A640" t="s">
        <v>55</v>
      </c>
      <c r="B640" t="s">
        <v>45</v>
      </c>
      <c r="C640" t="s">
        <v>273</v>
      </c>
      <c r="D640" s="202">
        <v>97735.32</v>
      </c>
      <c r="E640" s="202">
        <v>97562.32</v>
      </c>
      <c r="F640" s="202">
        <v>97562.32</v>
      </c>
      <c r="G640" s="202">
        <v>97562.32</v>
      </c>
      <c r="H640" s="202">
        <v>97562.32</v>
      </c>
      <c r="I640" s="202">
        <v>97562.32</v>
      </c>
      <c r="J640" s="202">
        <v>97562.32</v>
      </c>
      <c r="K640" s="202">
        <v>97562.32</v>
      </c>
      <c r="L640" s="202">
        <v>97562.32</v>
      </c>
      <c r="M640" s="202">
        <v>97562.32</v>
      </c>
      <c r="N640" s="203"/>
      <c r="O640" s="203"/>
      <c r="P640"/>
      <c r="Q640"/>
      <c r="R640"/>
      <c r="S640"/>
      <c r="T640" s="204">
        <v>42746.609131944446</v>
      </c>
      <c r="U640"/>
      <c r="V640">
        <v>0.9</v>
      </c>
      <c r="W640">
        <v>9</v>
      </c>
      <c r="X640" s="200" t="str">
        <f t="shared" si="9"/>
        <v>Charlotte Probate CGE CQ4-16</v>
      </c>
    </row>
    <row r="641" spans="1:24" ht="15" customHeight="1" x14ac:dyDescent="0.25">
      <c r="A641" t="s">
        <v>55</v>
      </c>
      <c r="B641" t="s">
        <v>45</v>
      </c>
      <c r="C641" t="s">
        <v>277</v>
      </c>
      <c r="D641" s="202">
        <v>97404.54</v>
      </c>
      <c r="E641" s="202"/>
      <c r="F641" s="202"/>
      <c r="G641" s="202"/>
      <c r="H641" s="202"/>
      <c r="I641" s="202">
        <v>97228.54</v>
      </c>
      <c r="J641" s="202"/>
      <c r="K641" s="202"/>
      <c r="L641" s="202"/>
      <c r="M641" s="202"/>
      <c r="N641" s="203"/>
      <c r="O641" s="203"/>
      <c r="P641"/>
      <c r="Q641"/>
      <c r="R641"/>
      <c r="S641"/>
      <c r="T641" s="204">
        <v>42746.609131944446</v>
      </c>
      <c r="U641"/>
      <c r="V641">
        <v>0.9</v>
      </c>
      <c r="W641">
        <v>9</v>
      </c>
      <c r="X641" s="200" t="str">
        <f t="shared" si="9"/>
        <v>Charlotte Probate CGE CQ4-17</v>
      </c>
    </row>
    <row r="642" spans="1:24" ht="15" customHeight="1" x14ac:dyDescent="0.25">
      <c r="A642" t="s">
        <v>56</v>
      </c>
      <c r="B642" t="s">
        <v>280</v>
      </c>
      <c r="C642" t="s">
        <v>270</v>
      </c>
      <c r="D642" s="202">
        <v>160226</v>
      </c>
      <c r="E642" s="202">
        <v>160626</v>
      </c>
      <c r="F642" s="202">
        <v>160626</v>
      </c>
      <c r="G642" s="202">
        <v>160576</v>
      </c>
      <c r="H642" s="202">
        <v>160576</v>
      </c>
      <c r="I642" s="202">
        <v>0</v>
      </c>
      <c r="J642" s="202">
        <v>0</v>
      </c>
      <c r="K642" s="202">
        <v>50</v>
      </c>
      <c r="L642" s="202">
        <v>50</v>
      </c>
      <c r="M642" s="202">
        <v>50</v>
      </c>
      <c r="N642" s="203"/>
      <c r="O642" s="203"/>
      <c r="P642"/>
      <c r="Q642"/>
      <c r="R642"/>
      <c r="S642"/>
      <c r="T642" s="204">
        <v>42746.609131944446</v>
      </c>
      <c r="U642"/>
      <c r="V642">
        <v>0.09</v>
      </c>
      <c r="W642">
        <v>2</v>
      </c>
      <c r="X642" s="200" t="str">
        <f t="shared" ref="X642:X705" si="10">A642&amp;" "&amp;B642&amp;" "&amp;C642</f>
        <v>Citrus Circ Crim Drug Trfc Cases CGE CQ1-16</v>
      </c>
    </row>
    <row r="643" spans="1:24" ht="15" customHeight="1" x14ac:dyDescent="0.25">
      <c r="A643" t="s">
        <v>56</v>
      </c>
      <c r="B643" t="s">
        <v>280</v>
      </c>
      <c r="C643" t="s">
        <v>274</v>
      </c>
      <c r="D643" s="202">
        <v>266962</v>
      </c>
      <c r="E643" s="202">
        <v>266962</v>
      </c>
      <c r="F643" s="202">
        <v>266962</v>
      </c>
      <c r="G643" s="202">
        <v>266962</v>
      </c>
      <c r="H643" s="202"/>
      <c r="I643" s="202">
        <v>144</v>
      </c>
      <c r="J643" s="202">
        <v>144</v>
      </c>
      <c r="K643" s="202">
        <v>194</v>
      </c>
      <c r="L643" s="202">
        <v>194</v>
      </c>
      <c r="M643" s="202"/>
      <c r="N643" s="203"/>
      <c r="O643" s="203"/>
      <c r="P643"/>
      <c r="Q643"/>
      <c r="R643"/>
      <c r="S643"/>
      <c r="T643" s="204">
        <v>42746.609131944446</v>
      </c>
      <c r="U643"/>
      <c r="V643">
        <v>0.09</v>
      </c>
      <c r="W643">
        <v>2</v>
      </c>
      <c r="X643" s="200" t="str">
        <f t="shared" si="10"/>
        <v>Citrus Circ Crim Drug Trfc Cases CGE CQ1-17</v>
      </c>
    </row>
    <row r="644" spans="1:24" ht="15" customHeight="1" x14ac:dyDescent="0.25">
      <c r="A644" t="s">
        <v>56</v>
      </c>
      <c r="B644" t="s">
        <v>280</v>
      </c>
      <c r="C644" t="s">
        <v>271</v>
      </c>
      <c r="D644" s="202">
        <v>162972</v>
      </c>
      <c r="E644" s="202">
        <v>214057</v>
      </c>
      <c r="F644" s="202">
        <v>214107</v>
      </c>
      <c r="G644" s="202">
        <v>214107</v>
      </c>
      <c r="H644" s="202">
        <v>214107</v>
      </c>
      <c r="I644" s="202">
        <v>919</v>
      </c>
      <c r="J644" s="202">
        <v>919</v>
      </c>
      <c r="K644" s="202">
        <v>919</v>
      </c>
      <c r="L644" s="202">
        <v>1031.48</v>
      </c>
      <c r="M644" s="202">
        <v>1348.74</v>
      </c>
      <c r="N644" s="203"/>
      <c r="O644" s="203"/>
      <c r="P644"/>
      <c r="Q644"/>
      <c r="R644"/>
      <c r="S644"/>
      <c r="T644" s="204">
        <v>42746.609131944446</v>
      </c>
      <c r="U644"/>
      <c r="V644">
        <v>0.09</v>
      </c>
      <c r="W644">
        <v>2</v>
      </c>
      <c r="X644" s="200" t="str">
        <f t="shared" si="10"/>
        <v>Citrus Circ Crim Drug Trfc Cases CGE CQ2-16</v>
      </c>
    </row>
    <row r="645" spans="1:24" ht="15" customHeight="1" x14ac:dyDescent="0.25">
      <c r="A645" t="s">
        <v>56</v>
      </c>
      <c r="B645" t="s">
        <v>280</v>
      </c>
      <c r="C645" t="s">
        <v>275</v>
      </c>
      <c r="D645" s="202">
        <v>360870</v>
      </c>
      <c r="E645" s="202">
        <v>260870</v>
      </c>
      <c r="F645" s="202">
        <v>210813</v>
      </c>
      <c r="G645" s="202"/>
      <c r="H645" s="202"/>
      <c r="I645" s="202">
        <v>301</v>
      </c>
      <c r="J645" s="202">
        <v>626</v>
      </c>
      <c r="K645" s="202">
        <v>776</v>
      </c>
      <c r="L645" s="202"/>
      <c r="M645" s="202"/>
      <c r="N645" s="203"/>
      <c r="O645" s="203"/>
      <c r="P645"/>
      <c r="Q645"/>
      <c r="R645"/>
      <c r="S645"/>
      <c r="T645" s="204">
        <v>42746.609131944446</v>
      </c>
      <c r="U645"/>
      <c r="V645">
        <v>0.09</v>
      </c>
      <c r="W645">
        <v>2</v>
      </c>
      <c r="X645" s="200" t="str">
        <f t="shared" si="10"/>
        <v>Citrus Circ Crim Drug Trfc Cases CGE CQ2-17</v>
      </c>
    </row>
    <row r="646" spans="1:24" ht="15" customHeight="1" x14ac:dyDescent="0.25">
      <c r="A646" t="s">
        <v>56</v>
      </c>
      <c r="B646" t="s">
        <v>280</v>
      </c>
      <c r="C646" t="s">
        <v>272</v>
      </c>
      <c r="D646" s="202">
        <v>269272</v>
      </c>
      <c r="E646" s="202">
        <v>271272</v>
      </c>
      <c r="F646" s="202">
        <v>271872</v>
      </c>
      <c r="G646" s="202">
        <v>271872</v>
      </c>
      <c r="H646" s="202">
        <v>271872</v>
      </c>
      <c r="I646" s="202">
        <v>126</v>
      </c>
      <c r="J646" s="202">
        <v>2551</v>
      </c>
      <c r="K646" s="202">
        <v>2551</v>
      </c>
      <c r="L646" s="202">
        <v>2551</v>
      </c>
      <c r="M646" s="202">
        <v>2551</v>
      </c>
      <c r="N646" s="203"/>
      <c r="O646" s="203"/>
      <c r="P646"/>
      <c r="Q646"/>
      <c r="R646"/>
      <c r="S646"/>
      <c r="T646" s="204">
        <v>42746.609131944446</v>
      </c>
      <c r="U646"/>
      <c r="V646">
        <v>0.09</v>
      </c>
      <c r="W646">
        <v>2</v>
      </c>
      <c r="X646" s="200" t="str">
        <f t="shared" si="10"/>
        <v>Citrus Circ Crim Drug Trfc Cases CGE CQ3-16</v>
      </c>
    </row>
    <row r="647" spans="1:24" ht="15" customHeight="1" x14ac:dyDescent="0.25">
      <c r="A647" t="s">
        <v>56</v>
      </c>
      <c r="B647" t="s">
        <v>280</v>
      </c>
      <c r="C647" t="s">
        <v>276</v>
      </c>
      <c r="D647" s="202">
        <v>933525.06</v>
      </c>
      <c r="E647" s="202">
        <v>833475.06</v>
      </c>
      <c r="F647" s="202"/>
      <c r="G647" s="202"/>
      <c r="H647" s="202"/>
      <c r="I647" s="202">
        <v>339.06</v>
      </c>
      <c r="J647" s="202">
        <v>339.06</v>
      </c>
      <c r="K647" s="202"/>
      <c r="L647" s="202"/>
      <c r="M647" s="202"/>
      <c r="N647" s="203"/>
      <c r="O647" s="203"/>
      <c r="P647"/>
      <c r="Q647"/>
      <c r="R647"/>
      <c r="S647"/>
      <c r="T647" s="204">
        <v>42746.609131944446</v>
      </c>
      <c r="U647"/>
      <c r="V647">
        <v>0.09</v>
      </c>
      <c r="W647">
        <v>2</v>
      </c>
      <c r="X647" s="200" t="str">
        <f t="shared" si="10"/>
        <v>Citrus Circ Crim Drug Trfc Cases CGE CQ3-17</v>
      </c>
    </row>
    <row r="648" spans="1:24" ht="15" customHeight="1" x14ac:dyDescent="0.25">
      <c r="A648" t="s">
        <v>56</v>
      </c>
      <c r="B648" t="s">
        <v>280</v>
      </c>
      <c r="C648" t="s">
        <v>273</v>
      </c>
      <c r="D648" s="202">
        <v>370460</v>
      </c>
      <c r="E648" s="202">
        <v>320460</v>
      </c>
      <c r="F648" s="202">
        <v>320460</v>
      </c>
      <c r="G648" s="202">
        <v>320410</v>
      </c>
      <c r="H648" s="202">
        <v>320410</v>
      </c>
      <c r="I648" s="202">
        <v>149</v>
      </c>
      <c r="J648" s="202">
        <v>384</v>
      </c>
      <c r="K648" s="202">
        <v>479</v>
      </c>
      <c r="L648" s="202">
        <v>906.43</v>
      </c>
      <c r="M648" s="202">
        <v>912.04</v>
      </c>
      <c r="N648" s="203"/>
      <c r="O648" s="203"/>
      <c r="P648"/>
      <c r="Q648"/>
      <c r="R648"/>
      <c r="S648"/>
      <c r="T648" s="204">
        <v>42746.609131944446</v>
      </c>
      <c r="U648"/>
      <c r="V648">
        <v>0.09</v>
      </c>
      <c r="W648">
        <v>2</v>
      </c>
      <c r="X648" s="200" t="str">
        <f t="shared" si="10"/>
        <v>Citrus Circ Crim Drug Trfc Cases CGE CQ4-16</v>
      </c>
    </row>
    <row r="649" spans="1:24" ht="15" customHeight="1" x14ac:dyDescent="0.25">
      <c r="A649" t="s">
        <v>56</v>
      </c>
      <c r="B649" t="s">
        <v>280</v>
      </c>
      <c r="C649" t="s">
        <v>277</v>
      </c>
      <c r="D649" s="202">
        <v>573405</v>
      </c>
      <c r="E649" s="202"/>
      <c r="F649" s="202"/>
      <c r="G649" s="202"/>
      <c r="H649" s="202"/>
      <c r="I649" s="202">
        <v>2757</v>
      </c>
      <c r="J649" s="202"/>
      <c r="K649" s="202"/>
      <c r="L649" s="202"/>
      <c r="M649" s="202"/>
      <c r="N649" s="203"/>
      <c r="O649" s="203"/>
      <c r="P649"/>
      <c r="Q649"/>
      <c r="R649"/>
      <c r="S649"/>
      <c r="T649" s="204">
        <v>42746.609131944446</v>
      </c>
      <c r="U649"/>
      <c r="V649">
        <v>0.09</v>
      </c>
      <c r="W649">
        <v>2</v>
      </c>
      <c r="X649" s="200" t="str">
        <f t="shared" si="10"/>
        <v>Citrus Circ Crim Drug Trfc Cases CGE CQ4-17</v>
      </c>
    </row>
    <row r="650" spans="1:24" ht="15" customHeight="1" x14ac:dyDescent="0.25">
      <c r="A650" t="s">
        <v>56</v>
      </c>
      <c r="B650" t="s">
        <v>42</v>
      </c>
      <c r="C650" t="s">
        <v>270</v>
      </c>
      <c r="D650" s="202">
        <v>290190.98</v>
      </c>
      <c r="E650" s="202">
        <v>284095.98</v>
      </c>
      <c r="F650" s="202">
        <v>283975.98</v>
      </c>
      <c r="G650" s="202">
        <v>283965.98</v>
      </c>
      <c r="H650" s="202">
        <v>283965.98</v>
      </c>
      <c r="I650" s="202">
        <v>268078.21000000002</v>
      </c>
      <c r="J650" s="202">
        <v>283087.61</v>
      </c>
      <c r="K650" s="202">
        <v>283438.98</v>
      </c>
      <c r="L650" s="202">
        <v>283438.98</v>
      </c>
      <c r="M650" s="202">
        <v>283498.98</v>
      </c>
      <c r="N650" s="203"/>
      <c r="O650" s="203"/>
      <c r="P650"/>
      <c r="Q650"/>
      <c r="R650"/>
      <c r="S650"/>
      <c r="T650" s="204">
        <v>42746.609131944446</v>
      </c>
      <c r="U650"/>
      <c r="V650">
        <v>0.9</v>
      </c>
      <c r="W650">
        <v>6</v>
      </c>
      <c r="X650" s="200" t="str">
        <f t="shared" si="10"/>
        <v>Citrus Circuit Civil CGE CQ1-16</v>
      </c>
    </row>
    <row r="651" spans="1:24" ht="15" customHeight="1" x14ac:dyDescent="0.25">
      <c r="A651" t="s">
        <v>56</v>
      </c>
      <c r="B651" t="s">
        <v>42</v>
      </c>
      <c r="C651" t="s">
        <v>274</v>
      </c>
      <c r="D651" s="202">
        <v>237159.75</v>
      </c>
      <c r="E651" s="202">
        <v>236969.9</v>
      </c>
      <c r="F651" s="202">
        <v>236519.9</v>
      </c>
      <c r="G651" s="202">
        <v>236519.9</v>
      </c>
      <c r="H651" s="202"/>
      <c r="I651" s="202">
        <v>231765.75</v>
      </c>
      <c r="J651" s="202">
        <v>235328.9</v>
      </c>
      <c r="K651" s="202">
        <v>234949.9</v>
      </c>
      <c r="L651" s="202">
        <v>234949.9</v>
      </c>
      <c r="M651" s="202"/>
      <c r="N651" s="203"/>
      <c r="O651" s="203"/>
      <c r="P651"/>
      <c r="Q651"/>
      <c r="R651"/>
      <c r="S651"/>
      <c r="T651" s="204">
        <v>42746.609131944446</v>
      </c>
      <c r="U651"/>
      <c r="V651">
        <v>0.9</v>
      </c>
      <c r="W651">
        <v>6</v>
      </c>
      <c r="X651" s="200" t="str">
        <f t="shared" si="10"/>
        <v>Citrus Circuit Civil CGE CQ1-17</v>
      </c>
    </row>
    <row r="652" spans="1:24" ht="15" customHeight="1" x14ac:dyDescent="0.25">
      <c r="A652" t="s">
        <v>56</v>
      </c>
      <c r="B652" t="s">
        <v>42</v>
      </c>
      <c r="C652" t="s">
        <v>271</v>
      </c>
      <c r="D652" s="202">
        <v>268696.57</v>
      </c>
      <c r="E652" s="202">
        <v>266316.57</v>
      </c>
      <c r="F652" s="202">
        <v>265741.57</v>
      </c>
      <c r="G652" s="202">
        <v>265738.57</v>
      </c>
      <c r="H652" s="202">
        <v>265854.52</v>
      </c>
      <c r="I652" s="202">
        <v>250601.07</v>
      </c>
      <c r="J652" s="202">
        <v>263423.07</v>
      </c>
      <c r="K652" s="202">
        <v>264643.07</v>
      </c>
      <c r="L652" s="202">
        <v>264656.57</v>
      </c>
      <c r="M652" s="202">
        <v>264822.52</v>
      </c>
      <c r="N652" s="203"/>
      <c r="O652" s="203"/>
      <c r="P652"/>
      <c r="Q652"/>
      <c r="R652"/>
      <c r="S652"/>
      <c r="T652" s="204">
        <v>42746.609131944446</v>
      </c>
      <c r="U652"/>
      <c r="V652">
        <v>0.9</v>
      </c>
      <c r="W652">
        <v>6</v>
      </c>
      <c r="X652" s="200" t="str">
        <f t="shared" si="10"/>
        <v>Citrus Circuit Civil CGE CQ2-16</v>
      </c>
    </row>
    <row r="653" spans="1:24" ht="15" customHeight="1" x14ac:dyDescent="0.25">
      <c r="A653" t="s">
        <v>56</v>
      </c>
      <c r="B653" t="s">
        <v>42</v>
      </c>
      <c r="C653" t="s">
        <v>275</v>
      </c>
      <c r="D653" s="202">
        <v>253333.97</v>
      </c>
      <c r="E653" s="202">
        <v>253153.97</v>
      </c>
      <c r="F653" s="202">
        <v>253003.97</v>
      </c>
      <c r="G653" s="202"/>
      <c r="H653" s="202"/>
      <c r="I653" s="202">
        <v>246894.06</v>
      </c>
      <c r="J653" s="202">
        <v>251225.97</v>
      </c>
      <c r="K653" s="202">
        <v>251338.97</v>
      </c>
      <c r="L653" s="202"/>
      <c r="M653" s="202"/>
      <c r="N653" s="203"/>
      <c r="O653" s="203"/>
      <c r="P653"/>
      <c r="Q653"/>
      <c r="R653"/>
      <c r="S653"/>
      <c r="T653" s="204">
        <v>42746.609131944446</v>
      </c>
      <c r="U653"/>
      <c r="V653">
        <v>0.9</v>
      </c>
      <c r="W653">
        <v>6</v>
      </c>
      <c r="X653" s="200" t="str">
        <f t="shared" si="10"/>
        <v>Citrus Circuit Civil CGE CQ2-17</v>
      </c>
    </row>
    <row r="654" spans="1:24" ht="15" customHeight="1" x14ac:dyDescent="0.25">
      <c r="A654" t="s">
        <v>56</v>
      </c>
      <c r="B654" t="s">
        <v>42</v>
      </c>
      <c r="C654" t="s">
        <v>272</v>
      </c>
      <c r="D654" s="202">
        <v>299766.56</v>
      </c>
      <c r="E654" s="202">
        <v>297196.56</v>
      </c>
      <c r="F654" s="202">
        <v>297120.31</v>
      </c>
      <c r="G654" s="202">
        <v>297185.11</v>
      </c>
      <c r="H654" s="202">
        <v>297185.11</v>
      </c>
      <c r="I654" s="202">
        <v>285103.43</v>
      </c>
      <c r="J654" s="202">
        <v>293631.43</v>
      </c>
      <c r="K654" s="202">
        <v>294097.43</v>
      </c>
      <c r="L654" s="202">
        <v>294231.23</v>
      </c>
      <c r="M654" s="202">
        <v>294231.23</v>
      </c>
      <c r="N654" s="203"/>
      <c r="O654" s="203"/>
      <c r="P654"/>
      <c r="Q654"/>
      <c r="R654"/>
      <c r="S654"/>
      <c r="T654" s="204">
        <v>42746.609131944446</v>
      </c>
      <c r="U654"/>
      <c r="V654">
        <v>0.9</v>
      </c>
      <c r="W654">
        <v>6</v>
      </c>
      <c r="X654" s="200" t="str">
        <f t="shared" si="10"/>
        <v>Citrus Circuit Civil CGE CQ3-16</v>
      </c>
    </row>
    <row r="655" spans="1:24" ht="15" customHeight="1" x14ac:dyDescent="0.25">
      <c r="A655" t="s">
        <v>56</v>
      </c>
      <c r="B655" t="s">
        <v>42</v>
      </c>
      <c r="C655" t="s">
        <v>276</v>
      </c>
      <c r="D655" s="202">
        <v>240254.21</v>
      </c>
      <c r="E655" s="202">
        <v>240284.21</v>
      </c>
      <c r="F655" s="202"/>
      <c r="G655" s="202"/>
      <c r="H655" s="202"/>
      <c r="I655" s="202">
        <v>235655.76</v>
      </c>
      <c r="J655" s="202">
        <v>238792.06</v>
      </c>
      <c r="K655" s="202"/>
      <c r="L655" s="202"/>
      <c r="M655" s="202"/>
      <c r="N655" s="203"/>
      <c r="O655" s="203"/>
      <c r="P655"/>
      <c r="Q655"/>
      <c r="R655"/>
      <c r="S655"/>
      <c r="T655" s="204">
        <v>42746.609131944446</v>
      </c>
      <c r="U655"/>
      <c r="V655">
        <v>0.9</v>
      </c>
      <c r="W655">
        <v>6</v>
      </c>
      <c r="X655" s="200" t="str">
        <f t="shared" si="10"/>
        <v>Citrus Circuit Civil CGE CQ3-17</v>
      </c>
    </row>
    <row r="656" spans="1:24" ht="15" customHeight="1" x14ac:dyDescent="0.25">
      <c r="A656" t="s">
        <v>56</v>
      </c>
      <c r="B656" t="s">
        <v>42</v>
      </c>
      <c r="C656" t="s">
        <v>273</v>
      </c>
      <c r="D656" s="202">
        <v>260816.86</v>
      </c>
      <c r="E656" s="202">
        <v>257376.86</v>
      </c>
      <c r="F656" s="202">
        <v>257503.76</v>
      </c>
      <c r="G656" s="202">
        <v>256993.76</v>
      </c>
      <c r="H656" s="202">
        <v>256993.76</v>
      </c>
      <c r="I656" s="202">
        <v>247996.42</v>
      </c>
      <c r="J656" s="202">
        <v>252261.42</v>
      </c>
      <c r="K656" s="202">
        <v>252425.32</v>
      </c>
      <c r="L656" s="202">
        <v>253493.82</v>
      </c>
      <c r="M656" s="202">
        <v>253493.82</v>
      </c>
      <c r="N656" s="203"/>
      <c r="O656" s="203"/>
      <c r="P656"/>
      <c r="Q656"/>
      <c r="R656"/>
      <c r="S656"/>
      <c r="T656" s="204">
        <v>42746.609131944446</v>
      </c>
      <c r="U656"/>
      <c r="V656">
        <v>0.9</v>
      </c>
      <c r="W656">
        <v>6</v>
      </c>
      <c r="X656" s="200" t="str">
        <f t="shared" si="10"/>
        <v>Citrus Circuit Civil CGE CQ4-16</v>
      </c>
    </row>
    <row r="657" spans="1:24" ht="15" customHeight="1" x14ac:dyDescent="0.25">
      <c r="A657" t="s">
        <v>56</v>
      </c>
      <c r="B657" t="s">
        <v>42</v>
      </c>
      <c r="C657" t="s">
        <v>277</v>
      </c>
      <c r="D657" s="202">
        <v>231190.17</v>
      </c>
      <c r="E657" s="202"/>
      <c r="F657" s="202"/>
      <c r="G657" s="202"/>
      <c r="H657" s="202"/>
      <c r="I657" s="202">
        <v>222201.17</v>
      </c>
      <c r="J657" s="202"/>
      <c r="K657" s="202"/>
      <c r="L657" s="202"/>
      <c r="M657" s="202"/>
      <c r="N657" s="203"/>
      <c r="O657" s="203"/>
      <c r="P657"/>
      <c r="Q657"/>
      <c r="R657"/>
      <c r="S657"/>
      <c r="T657" s="204">
        <v>42746.609131944446</v>
      </c>
      <c r="U657"/>
      <c r="V657">
        <v>0.9</v>
      </c>
      <c r="W657">
        <v>6</v>
      </c>
      <c r="X657" s="200" t="str">
        <f t="shared" si="10"/>
        <v>Citrus Circuit Civil CGE CQ4-17</v>
      </c>
    </row>
    <row r="658" spans="1:24" ht="15" customHeight="1" x14ac:dyDescent="0.25">
      <c r="A658" t="s">
        <v>56</v>
      </c>
      <c r="B658" t="s">
        <v>38</v>
      </c>
      <c r="C658" t="s">
        <v>270</v>
      </c>
      <c r="D658" s="202">
        <v>370304.65</v>
      </c>
      <c r="E658" s="202">
        <v>365373.65</v>
      </c>
      <c r="F658" s="202">
        <v>362785.65</v>
      </c>
      <c r="G658" s="202">
        <v>362337.65</v>
      </c>
      <c r="H658" s="202">
        <v>361739.65</v>
      </c>
      <c r="I658" s="202">
        <v>26340.89</v>
      </c>
      <c r="J658" s="202">
        <v>37966.89</v>
      </c>
      <c r="K658" s="202">
        <v>49639.199999999997</v>
      </c>
      <c r="L658" s="202">
        <v>57764.95</v>
      </c>
      <c r="M658" s="202">
        <v>66931.67</v>
      </c>
      <c r="N658" s="203"/>
      <c r="O658" s="203"/>
      <c r="P658"/>
      <c r="Q658"/>
      <c r="R658"/>
      <c r="S658"/>
      <c r="T658" s="204">
        <v>42746.609131944446</v>
      </c>
      <c r="U658"/>
      <c r="V658">
        <v>0.09</v>
      </c>
      <c r="W658">
        <v>1</v>
      </c>
      <c r="X658" s="200" t="str">
        <f t="shared" si="10"/>
        <v>Citrus Circuit Criminal CGE CQ1-16</v>
      </c>
    </row>
    <row r="659" spans="1:24" ht="15" customHeight="1" x14ac:dyDescent="0.25">
      <c r="A659" t="s">
        <v>56</v>
      </c>
      <c r="B659" t="s">
        <v>38</v>
      </c>
      <c r="C659" t="s">
        <v>274</v>
      </c>
      <c r="D659" s="202">
        <v>578385.56999999995</v>
      </c>
      <c r="E659" s="202">
        <v>665198.86</v>
      </c>
      <c r="F659" s="202">
        <v>665297.86</v>
      </c>
      <c r="G659" s="202">
        <v>663787.86</v>
      </c>
      <c r="H659" s="202"/>
      <c r="I659" s="202">
        <v>23354.080000000002</v>
      </c>
      <c r="J659" s="202">
        <v>43542.37</v>
      </c>
      <c r="K659" s="202">
        <v>55408.37</v>
      </c>
      <c r="L659" s="202">
        <v>63134.98</v>
      </c>
      <c r="M659" s="202"/>
      <c r="N659" s="203"/>
      <c r="O659" s="203"/>
      <c r="P659"/>
      <c r="Q659"/>
      <c r="R659"/>
      <c r="S659"/>
      <c r="T659" s="204">
        <v>42746.609131944446</v>
      </c>
      <c r="U659"/>
      <c r="V659">
        <v>0.09</v>
      </c>
      <c r="W659">
        <v>1</v>
      </c>
      <c r="X659" s="200" t="str">
        <f t="shared" si="10"/>
        <v>Citrus Circuit Criminal CGE CQ1-17</v>
      </c>
    </row>
    <row r="660" spans="1:24" ht="15" customHeight="1" x14ac:dyDescent="0.25">
      <c r="A660" t="s">
        <v>56</v>
      </c>
      <c r="B660" t="s">
        <v>38</v>
      </c>
      <c r="C660" t="s">
        <v>271</v>
      </c>
      <c r="D660" s="202">
        <v>419337.9</v>
      </c>
      <c r="E660" s="202">
        <v>416245.9</v>
      </c>
      <c r="F660" s="202">
        <v>415797.9</v>
      </c>
      <c r="G660" s="202">
        <v>414814.9</v>
      </c>
      <c r="H660" s="202">
        <v>512108.9</v>
      </c>
      <c r="I660" s="202">
        <v>35821.4</v>
      </c>
      <c r="J660" s="202">
        <v>45338.49</v>
      </c>
      <c r="K660" s="202">
        <v>52881.84</v>
      </c>
      <c r="L660" s="202">
        <v>59583.56</v>
      </c>
      <c r="M660" s="202">
        <v>78804.289999999994</v>
      </c>
      <c r="N660" s="203"/>
      <c r="O660" s="203"/>
      <c r="P660"/>
      <c r="Q660"/>
      <c r="R660"/>
      <c r="S660"/>
      <c r="T660" s="204">
        <v>42746.609131944446</v>
      </c>
      <c r="U660"/>
      <c r="V660">
        <v>0.09</v>
      </c>
      <c r="W660">
        <v>1</v>
      </c>
      <c r="X660" s="200" t="str">
        <f t="shared" si="10"/>
        <v>Citrus Circuit Criminal CGE CQ2-16</v>
      </c>
    </row>
    <row r="661" spans="1:24" ht="15" customHeight="1" x14ac:dyDescent="0.25">
      <c r="A661" t="s">
        <v>56</v>
      </c>
      <c r="B661" t="s">
        <v>38</v>
      </c>
      <c r="C661" t="s">
        <v>275</v>
      </c>
      <c r="D661" s="202">
        <v>731301.42</v>
      </c>
      <c r="E661" s="202">
        <v>628241.42000000004</v>
      </c>
      <c r="F661" s="202">
        <v>574402.92000000004</v>
      </c>
      <c r="G661" s="202"/>
      <c r="H661" s="202"/>
      <c r="I661" s="202">
        <v>33733.67</v>
      </c>
      <c r="J661" s="202">
        <v>52104.18</v>
      </c>
      <c r="K661" s="202">
        <v>62544.61</v>
      </c>
      <c r="L661" s="202"/>
      <c r="M661" s="202"/>
      <c r="N661" s="203"/>
      <c r="O661" s="203"/>
      <c r="P661"/>
      <c r="Q661"/>
      <c r="R661"/>
      <c r="S661"/>
      <c r="T661" s="204">
        <v>42746.609131944446</v>
      </c>
      <c r="U661"/>
      <c r="V661">
        <v>0.09</v>
      </c>
      <c r="W661">
        <v>1</v>
      </c>
      <c r="X661" s="200" t="str">
        <f t="shared" si="10"/>
        <v>Citrus Circuit Criminal CGE CQ2-17</v>
      </c>
    </row>
    <row r="662" spans="1:24" ht="15" customHeight="1" x14ac:dyDescent="0.25">
      <c r="A662" t="s">
        <v>56</v>
      </c>
      <c r="B662" t="s">
        <v>38</v>
      </c>
      <c r="C662" t="s">
        <v>272</v>
      </c>
      <c r="D662" s="202">
        <v>475741.85</v>
      </c>
      <c r="E662" s="202">
        <v>477299.1</v>
      </c>
      <c r="F662" s="202">
        <v>475705.1</v>
      </c>
      <c r="G662" s="202">
        <v>565579.1</v>
      </c>
      <c r="H662" s="202">
        <v>563148.1</v>
      </c>
      <c r="I662" s="202">
        <v>28290.6</v>
      </c>
      <c r="J662" s="202">
        <v>38122.85</v>
      </c>
      <c r="K662" s="202">
        <v>46198.85</v>
      </c>
      <c r="L662" s="202">
        <v>63153.82</v>
      </c>
      <c r="M662" s="202">
        <v>70870.48</v>
      </c>
      <c r="N662" s="203"/>
      <c r="O662" s="203"/>
      <c r="P662"/>
      <c r="Q662"/>
      <c r="R662"/>
      <c r="S662"/>
      <c r="T662" s="204">
        <v>42746.609131944446</v>
      </c>
      <c r="U662"/>
      <c r="V662">
        <v>0.09</v>
      </c>
      <c r="W662">
        <v>1</v>
      </c>
      <c r="X662" s="200" t="str">
        <f t="shared" si="10"/>
        <v>Citrus Circuit Criminal CGE CQ3-16</v>
      </c>
    </row>
    <row r="663" spans="1:24" ht="15" customHeight="1" x14ac:dyDescent="0.25">
      <c r="A663" t="s">
        <v>56</v>
      </c>
      <c r="B663" t="s">
        <v>38</v>
      </c>
      <c r="C663" t="s">
        <v>276</v>
      </c>
      <c r="D663" s="202">
        <v>1462076.9</v>
      </c>
      <c r="E663" s="202">
        <v>1358411.37</v>
      </c>
      <c r="F663" s="202"/>
      <c r="G663" s="202"/>
      <c r="H663" s="202"/>
      <c r="I663" s="202">
        <v>23014.85</v>
      </c>
      <c r="J663" s="202">
        <v>36847.5</v>
      </c>
      <c r="K663" s="202"/>
      <c r="L663" s="202"/>
      <c r="M663" s="202"/>
      <c r="N663" s="203"/>
      <c r="O663" s="203"/>
      <c r="P663"/>
      <c r="Q663"/>
      <c r="R663"/>
      <c r="S663"/>
      <c r="T663" s="204">
        <v>42746.609131944446</v>
      </c>
      <c r="U663"/>
      <c r="V663">
        <v>0.09</v>
      </c>
      <c r="W663">
        <v>1</v>
      </c>
      <c r="X663" s="200" t="str">
        <f t="shared" si="10"/>
        <v>Citrus Circuit Criminal CGE CQ3-17</v>
      </c>
    </row>
    <row r="664" spans="1:24" ht="15" customHeight="1" x14ac:dyDescent="0.25">
      <c r="A664" t="s">
        <v>56</v>
      </c>
      <c r="B664" t="s">
        <v>38</v>
      </c>
      <c r="C664" t="s">
        <v>273</v>
      </c>
      <c r="D664" s="202">
        <v>650200.43000000005</v>
      </c>
      <c r="E664" s="202">
        <v>598655.43000000005</v>
      </c>
      <c r="F664" s="202">
        <v>666461.43000000005</v>
      </c>
      <c r="G664" s="202">
        <v>664406.43000000005</v>
      </c>
      <c r="H664" s="202">
        <v>663865.43000000005</v>
      </c>
      <c r="I664" s="202">
        <v>21925.43</v>
      </c>
      <c r="J664" s="202">
        <v>29840.43</v>
      </c>
      <c r="K664" s="202">
        <v>49521.49</v>
      </c>
      <c r="L664" s="202">
        <v>59837.18</v>
      </c>
      <c r="M664" s="202">
        <v>64773.37</v>
      </c>
      <c r="N664" s="203"/>
      <c r="O664" s="203"/>
      <c r="P664"/>
      <c r="Q664"/>
      <c r="R664"/>
      <c r="S664"/>
      <c r="T664" s="204">
        <v>42746.609131944446</v>
      </c>
      <c r="U664"/>
      <c r="V664">
        <v>0.09</v>
      </c>
      <c r="W664">
        <v>1</v>
      </c>
      <c r="X664" s="200" t="str">
        <f t="shared" si="10"/>
        <v>Citrus Circuit Criminal CGE CQ4-16</v>
      </c>
    </row>
    <row r="665" spans="1:24" ht="15" customHeight="1" x14ac:dyDescent="0.25">
      <c r="A665" t="s">
        <v>56</v>
      </c>
      <c r="B665" t="s">
        <v>38</v>
      </c>
      <c r="C665" t="s">
        <v>277</v>
      </c>
      <c r="D665" s="202">
        <v>842085.02</v>
      </c>
      <c r="E665" s="202"/>
      <c r="F665" s="202"/>
      <c r="G665" s="202"/>
      <c r="H665" s="202"/>
      <c r="I665" s="202">
        <v>25686.799999999999</v>
      </c>
      <c r="J665" s="202"/>
      <c r="K665" s="202"/>
      <c r="L665" s="202"/>
      <c r="M665" s="202"/>
      <c r="N665" s="203"/>
      <c r="O665" s="203"/>
      <c r="P665"/>
      <c r="Q665"/>
      <c r="R665"/>
      <c r="S665"/>
      <c r="T665" s="204">
        <v>42746.609131944446</v>
      </c>
      <c r="U665"/>
      <c r="V665">
        <v>0.09</v>
      </c>
      <c r="W665">
        <v>1</v>
      </c>
      <c r="X665" s="200" t="str">
        <f t="shared" si="10"/>
        <v>Citrus Circuit Criminal CGE CQ4-17</v>
      </c>
    </row>
    <row r="666" spans="1:24" ht="15" customHeight="1" x14ac:dyDescent="0.25">
      <c r="A666" t="s">
        <v>56</v>
      </c>
      <c r="B666" t="s">
        <v>44</v>
      </c>
      <c r="C666" t="s">
        <v>270</v>
      </c>
      <c r="D666" s="202">
        <v>246211.55</v>
      </c>
      <c r="E666" s="202">
        <v>240639.35</v>
      </c>
      <c r="F666" s="202">
        <v>238404.35</v>
      </c>
      <c r="G666" s="202">
        <v>238404.35</v>
      </c>
      <c r="H666" s="202">
        <v>238404.35</v>
      </c>
      <c r="I666" s="202">
        <v>146970.04999999999</v>
      </c>
      <c r="J666" s="202">
        <v>211313.85</v>
      </c>
      <c r="K666" s="202">
        <v>218285.85</v>
      </c>
      <c r="L666" s="202">
        <v>221542.85</v>
      </c>
      <c r="M666" s="202">
        <v>222087.85</v>
      </c>
      <c r="N666" s="203"/>
      <c r="O666" s="203"/>
      <c r="P666"/>
      <c r="Q666"/>
      <c r="R666"/>
      <c r="S666"/>
      <c r="T666" s="204">
        <v>42746.609131944446</v>
      </c>
      <c r="U666"/>
      <c r="V666">
        <v>0.9</v>
      </c>
      <c r="W666">
        <v>8</v>
      </c>
      <c r="X666" s="200" t="str">
        <f t="shared" si="10"/>
        <v>Citrus Civil Traffic CGE CQ1-16</v>
      </c>
    </row>
    <row r="667" spans="1:24" ht="15" customHeight="1" x14ac:dyDescent="0.25">
      <c r="A667" t="s">
        <v>56</v>
      </c>
      <c r="B667" t="s">
        <v>44</v>
      </c>
      <c r="C667" t="s">
        <v>274</v>
      </c>
      <c r="D667" s="202">
        <v>219733.3</v>
      </c>
      <c r="E667" s="202">
        <v>214190.5</v>
      </c>
      <c r="F667" s="202">
        <v>212538.5</v>
      </c>
      <c r="G667" s="202">
        <v>212231.5</v>
      </c>
      <c r="H667" s="202"/>
      <c r="I667" s="202">
        <v>128363.5</v>
      </c>
      <c r="J667" s="202">
        <v>188098</v>
      </c>
      <c r="K667" s="202">
        <v>191950</v>
      </c>
      <c r="L667" s="202">
        <v>193426</v>
      </c>
      <c r="M667" s="202"/>
      <c r="N667" s="203"/>
      <c r="O667" s="203"/>
      <c r="P667"/>
      <c r="Q667"/>
      <c r="R667"/>
      <c r="S667"/>
      <c r="T667" s="204">
        <v>42746.609131944446</v>
      </c>
      <c r="U667"/>
      <c r="V667">
        <v>0.9</v>
      </c>
      <c r="W667">
        <v>8</v>
      </c>
      <c r="X667" s="200" t="str">
        <f t="shared" si="10"/>
        <v>Citrus Civil Traffic CGE CQ1-17</v>
      </c>
    </row>
    <row r="668" spans="1:24" ht="15" customHeight="1" x14ac:dyDescent="0.25">
      <c r="A668" t="s">
        <v>56</v>
      </c>
      <c r="B668" t="s">
        <v>44</v>
      </c>
      <c r="C668" t="s">
        <v>271</v>
      </c>
      <c r="D668" s="202">
        <v>254407.9</v>
      </c>
      <c r="E668" s="202">
        <v>241543.4</v>
      </c>
      <c r="F668" s="202">
        <v>241377.4</v>
      </c>
      <c r="G668" s="202">
        <v>241211.4</v>
      </c>
      <c r="H668" s="202">
        <v>241475.7</v>
      </c>
      <c r="I668" s="202">
        <v>148632.20000000001</v>
      </c>
      <c r="J668" s="202">
        <v>215572.9</v>
      </c>
      <c r="K668" s="202">
        <v>222850.4</v>
      </c>
      <c r="L668" s="202">
        <v>225043.9</v>
      </c>
      <c r="M668" s="202">
        <v>227571.7</v>
      </c>
      <c r="N668" s="203"/>
      <c r="O668" s="203"/>
      <c r="P668"/>
      <c r="Q668"/>
      <c r="R668"/>
      <c r="S668"/>
      <c r="T668" s="204">
        <v>42746.609131944446</v>
      </c>
      <c r="U668"/>
      <c r="V668">
        <v>0.9</v>
      </c>
      <c r="W668">
        <v>8</v>
      </c>
      <c r="X668" s="200" t="str">
        <f t="shared" si="10"/>
        <v>Citrus Civil Traffic CGE CQ2-16</v>
      </c>
    </row>
    <row r="669" spans="1:24" ht="15" customHeight="1" x14ac:dyDescent="0.25">
      <c r="A669" t="s">
        <v>56</v>
      </c>
      <c r="B669" t="s">
        <v>44</v>
      </c>
      <c r="C669" t="s">
        <v>275</v>
      </c>
      <c r="D669" s="202">
        <v>243782</v>
      </c>
      <c r="E669" s="202">
        <v>228282.3</v>
      </c>
      <c r="F669" s="202">
        <v>227472.3</v>
      </c>
      <c r="G669" s="202"/>
      <c r="H669" s="202"/>
      <c r="I669" s="202">
        <v>146824.4</v>
      </c>
      <c r="J669" s="202">
        <v>204719.8</v>
      </c>
      <c r="K669" s="202">
        <v>208924.3</v>
      </c>
      <c r="L669" s="202"/>
      <c r="M669" s="202"/>
      <c r="N669" s="203"/>
      <c r="O669" s="203"/>
      <c r="P669"/>
      <c r="Q669"/>
      <c r="R669"/>
      <c r="S669"/>
      <c r="T669" s="204">
        <v>42746.609131944446</v>
      </c>
      <c r="U669"/>
      <c r="V669">
        <v>0.9</v>
      </c>
      <c r="W669">
        <v>8</v>
      </c>
      <c r="X669" s="200" t="str">
        <f t="shared" si="10"/>
        <v>Citrus Civil Traffic CGE CQ2-17</v>
      </c>
    </row>
    <row r="670" spans="1:24" ht="15" customHeight="1" x14ac:dyDescent="0.25">
      <c r="A670" t="s">
        <v>56</v>
      </c>
      <c r="B670" t="s">
        <v>44</v>
      </c>
      <c r="C670" t="s">
        <v>272</v>
      </c>
      <c r="D670" s="202">
        <v>287793.3</v>
      </c>
      <c r="E670" s="202">
        <v>278395.40000000002</v>
      </c>
      <c r="F670" s="202">
        <v>278299.40000000002</v>
      </c>
      <c r="G670" s="202">
        <v>278317.05</v>
      </c>
      <c r="H670" s="202">
        <v>278317.05</v>
      </c>
      <c r="I670" s="202">
        <v>176264.8</v>
      </c>
      <c r="J670" s="202">
        <v>241574.43</v>
      </c>
      <c r="K670" s="202">
        <v>250863.9</v>
      </c>
      <c r="L670" s="202">
        <v>256929.05</v>
      </c>
      <c r="M670" s="202">
        <v>258694.05</v>
      </c>
      <c r="N670" s="203"/>
      <c r="O670" s="203"/>
      <c r="P670"/>
      <c r="Q670"/>
      <c r="R670"/>
      <c r="S670"/>
      <c r="T670" s="204">
        <v>42746.609131944446</v>
      </c>
      <c r="U670"/>
      <c r="V670">
        <v>0.9</v>
      </c>
      <c r="W670">
        <v>8</v>
      </c>
      <c r="X670" s="200" t="str">
        <f t="shared" si="10"/>
        <v>Citrus Civil Traffic CGE CQ3-16</v>
      </c>
    </row>
    <row r="671" spans="1:24" ht="15" customHeight="1" x14ac:dyDescent="0.25">
      <c r="A671" t="s">
        <v>56</v>
      </c>
      <c r="B671" t="s">
        <v>44</v>
      </c>
      <c r="C671" t="s">
        <v>276</v>
      </c>
      <c r="D671" s="202">
        <v>278152.09999999998</v>
      </c>
      <c r="E671" s="202">
        <v>259479.6</v>
      </c>
      <c r="F671" s="202"/>
      <c r="G671" s="202"/>
      <c r="H671" s="202"/>
      <c r="I671" s="202">
        <v>150127.1</v>
      </c>
      <c r="J671" s="202">
        <v>225954.6</v>
      </c>
      <c r="K671" s="202"/>
      <c r="L671" s="202"/>
      <c r="M671" s="202"/>
      <c r="N671" s="203"/>
      <c r="O671" s="203"/>
      <c r="P671"/>
      <c r="Q671"/>
      <c r="R671"/>
      <c r="S671"/>
      <c r="T671" s="204">
        <v>42746.609131944446</v>
      </c>
      <c r="U671"/>
      <c r="V671">
        <v>0.9</v>
      </c>
      <c r="W671">
        <v>8</v>
      </c>
      <c r="X671" s="200" t="str">
        <f t="shared" si="10"/>
        <v>Citrus Civil Traffic CGE CQ3-17</v>
      </c>
    </row>
    <row r="672" spans="1:24" ht="15" customHeight="1" x14ac:dyDescent="0.25">
      <c r="A672" t="s">
        <v>56</v>
      </c>
      <c r="B672" t="s">
        <v>44</v>
      </c>
      <c r="C672" t="s">
        <v>273</v>
      </c>
      <c r="D672" s="202">
        <v>242805.6</v>
      </c>
      <c r="E672" s="202">
        <v>230461.9</v>
      </c>
      <c r="F672" s="202">
        <v>229970.95</v>
      </c>
      <c r="G672" s="202">
        <v>229970.95</v>
      </c>
      <c r="H672" s="202">
        <v>229970.95</v>
      </c>
      <c r="I672" s="202">
        <v>131588.4</v>
      </c>
      <c r="J672" s="202">
        <v>195651.4</v>
      </c>
      <c r="K672" s="202">
        <v>207807.45</v>
      </c>
      <c r="L672" s="202">
        <v>209946.45</v>
      </c>
      <c r="M672" s="202">
        <v>211444.45</v>
      </c>
      <c r="N672" s="203"/>
      <c r="O672" s="203"/>
      <c r="P672"/>
      <c r="Q672"/>
      <c r="R672"/>
      <c r="S672"/>
      <c r="T672" s="204">
        <v>42746.609131944446</v>
      </c>
      <c r="U672"/>
      <c r="V672">
        <v>0.9</v>
      </c>
      <c r="W672">
        <v>8</v>
      </c>
      <c r="X672" s="200" t="str">
        <f t="shared" si="10"/>
        <v>Citrus Civil Traffic CGE CQ4-16</v>
      </c>
    </row>
    <row r="673" spans="1:24" ht="15" customHeight="1" x14ac:dyDescent="0.25">
      <c r="A673" t="s">
        <v>56</v>
      </c>
      <c r="B673" t="s">
        <v>44</v>
      </c>
      <c r="C673" t="s">
        <v>277</v>
      </c>
      <c r="D673" s="202">
        <v>306316.79999999999</v>
      </c>
      <c r="E673" s="202"/>
      <c r="F673" s="202"/>
      <c r="G673" s="202"/>
      <c r="H673" s="202"/>
      <c r="I673" s="202">
        <v>167667.29999999999</v>
      </c>
      <c r="J673" s="202"/>
      <c r="K673" s="202"/>
      <c r="L673" s="202"/>
      <c r="M673" s="202"/>
      <c r="N673" s="203"/>
      <c r="O673" s="203"/>
      <c r="P673"/>
      <c r="Q673"/>
      <c r="R673"/>
      <c r="S673"/>
      <c r="T673" s="204">
        <v>42746.609131944446</v>
      </c>
      <c r="U673"/>
      <c r="V673">
        <v>0.9</v>
      </c>
      <c r="W673">
        <v>8</v>
      </c>
      <c r="X673" s="200" t="str">
        <f t="shared" si="10"/>
        <v>Citrus Civil Traffic CGE CQ4-17</v>
      </c>
    </row>
    <row r="674" spans="1:24" ht="15" customHeight="1" x14ac:dyDescent="0.25">
      <c r="A674" t="s">
        <v>56</v>
      </c>
      <c r="B674" t="s">
        <v>43</v>
      </c>
      <c r="C674" t="s">
        <v>270</v>
      </c>
      <c r="D674" s="202">
        <v>95216.05</v>
      </c>
      <c r="E674" s="202">
        <v>95055.17</v>
      </c>
      <c r="F674" s="202">
        <v>95055.17</v>
      </c>
      <c r="G674" s="202">
        <v>95035.17</v>
      </c>
      <c r="H674" s="202">
        <v>95035.17</v>
      </c>
      <c r="I674" s="202">
        <v>94029.17</v>
      </c>
      <c r="J674" s="202">
        <v>94594.17</v>
      </c>
      <c r="K674" s="202">
        <v>94622.17</v>
      </c>
      <c r="L674" s="202">
        <v>94622.17</v>
      </c>
      <c r="M674" s="202">
        <v>94622.17</v>
      </c>
      <c r="N674" s="203"/>
      <c r="O674" s="203"/>
      <c r="P674"/>
      <c r="Q674"/>
      <c r="R674"/>
      <c r="S674"/>
      <c r="T674" s="204">
        <v>42746.609131944446</v>
      </c>
      <c r="U674"/>
      <c r="V674">
        <v>0.9</v>
      </c>
      <c r="W674">
        <v>7</v>
      </c>
      <c r="X674" s="200" t="str">
        <f t="shared" si="10"/>
        <v>Citrus County Civil CGE CQ1-16</v>
      </c>
    </row>
    <row r="675" spans="1:24" ht="15" customHeight="1" x14ac:dyDescent="0.25">
      <c r="A675" t="s">
        <v>56</v>
      </c>
      <c r="B675" t="s">
        <v>43</v>
      </c>
      <c r="C675" t="s">
        <v>274</v>
      </c>
      <c r="D675" s="202">
        <v>124413.86</v>
      </c>
      <c r="E675" s="202">
        <v>124330.61</v>
      </c>
      <c r="F675" s="202">
        <v>124330.61</v>
      </c>
      <c r="G675" s="202">
        <v>124330.61</v>
      </c>
      <c r="H675" s="202"/>
      <c r="I675" s="202">
        <v>122993.86</v>
      </c>
      <c r="J675" s="202">
        <v>123979.61</v>
      </c>
      <c r="K675" s="202">
        <v>123979.61</v>
      </c>
      <c r="L675" s="202">
        <v>123979.61</v>
      </c>
      <c r="M675" s="202"/>
      <c r="N675" s="203"/>
      <c r="O675" s="203"/>
      <c r="P675"/>
      <c r="Q675"/>
      <c r="R675"/>
      <c r="S675"/>
      <c r="T675" s="204">
        <v>42746.609131944446</v>
      </c>
      <c r="U675"/>
      <c r="V675">
        <v>0.9</v>
      </c>
      <c r="W675">
        <v>7</v>
      </c>
      <c r="X675" s="200" t="str">
        <f t="shared" si="10"/>
        <v>Citrus County Civil CGE CQ1-17</v>
      </c>
    </row>
    <row r="676" spans="1:24" ht="15" customHeight="1" x14ac:dyDescent="0.25">
      <c r="A676" t="s">
        <v>56</v>
      </c>
      <c r="B676" t="s">
        <v>43</v>
      </c>
      <c r="C676" t="s">
        <v>271</v>
      </c>
      <c r="D676" s="202">
        <v>104475.23</v>
      </c>
      <c r="E676" s="202">
        <v>104328.23</v>
      </c>
      <c r="F676" s="202">
        <v>104028.23</v>
      </c>
      <c r="G676" s="202">
        <v>104009.23</v>
      </c>
      <c r="H676" s="202">
        <v>103687.18</v>
      </c>
      <c r="I676" s="202">
        <v>102992.23</v>
      </c>
      <c r="J676" s="202">
        <v>103074.23</v>
      </c>
      <c r="K676" s="202">
        <v>103074.23</v>
      </c>
      <c r="L676" s="202">
        <v>103074.23</v>
      </c>
      <c r="M676" s="202">
        <v>103192.18</v>
      </c>
      <c r="N676" s="203"/>
      <c r="O676" s="203"/>
      <c r="P676"/>
      <c r="Q676"/>
      <c r="R676"/>
      <c r="S676"/>
      <c r="T676" s="204">
        <v>42746.609131944446</v>
      </c>
      <c r="U676"/>
      <c r="V676">
        <v>0.9</v>
      </c>
      <c r="W676">
        <v>7</v>
      </c>
      <c r="X676" s="200" t="str">
        <f t="shared" si="10"/>
        <v>Citrus County Civil CGE CQ2-16</v>
      </c>
    </row>
    <row r="677" spans="1:24" ht="15" customHeight="1" x14ac:dyDescent="0.25">
      <c r="A677" t="s">
        <v>56</v>
      </c>
      <c r="B677" t="s">
        <v>43</v>
      </c>
      <c r="C677" t="s">
        <v>275</v>
      </c>
      <c r="D677" s="202">
        <v>132626.04999999999</v>
      </c>
      <c r="E677" s="202">
        <v>131916.04999999999</v>
      </c>
      <c r="F677" s="202">
        <v>131831.04999999999</v>
      </c>
      <c r="G677" s="202"/>
      <c r="H677" s="202"/>
      <c r="I677" s="202">
        <v>131134.04999999999</v>
      </c>
      <c r="J677" s="202">
        <v>131769.04999999999</v>
      </c>
      <c r="K677" s="202">
        <v>131769.04999999999</v>
      </c>
      <c r="L677" s="202"/>
      <c r="M677" s="202"/>
      <c r="N677" s="203"/>
      <c r="O677" s="203"/>
      <c r="P677"/>
      <c r="Q677"/>
      <c r="R677"/>
      <c r="S677"/>
      <c r="T677" s="204">
        <v>42746.609131944446</v>
      </c>
      <c r="U677"/>
      <c r="V677">
        <v>0.9</v>
      </c>
      <c r="W677">
        <v>7</v>
      </c>
      <c r="X677" s="200" t="str">
        <f t="shared" si="10"/>
        <v>Citrus County Civil CGE CQ2-17</v>
      </c>
    </row>
    <row r="678" spans="1:24" ht="15" customHeight="1" x14ac:dyDescent="0.25">
      <c r="A678" t="s">
        <v>56</v>
      </c>
      <c r="B678" t="s">
        <v>43</v>
      </c>
      <c r="C678" t="s">
        <v>272</v>
      </c>
      <c r="D678" s="202">
        <v>117505.34</v>
      </c>
      <c r="E678" s="202">
        <v>117505.34</v>
      </c>
      <c r="F678" s="202">
        <v>117505.34</v>
      </c>
      <c r="G678" s="202">
        <v>117576.84</v>
      </c>
      <c r="H678" s="202">
        <v>117576.84</v>
      </c>
      <c r="I678" s="202">
        <v>116861.34</v>
      </c>
      <c r="J678" s="202">
        <v>117302.34</v>
      </c>
      <c r="K678" s="202">
        <v>117302.34</v>
      </c>
      <c r="L678" s="202">
        <v>117363.84</v>
      </c>
      <c r="M678" s="202">
        <v>117363.84</v>
      </c>
      <c r="N678" s="203"/>
      <c r="O678" s="203"/>
      <c r="P678"/>
      <c r="Q678"/>
      <c r="R678"/>
      <c r="S678"/>
      <c r="T678" s="204">
        <v>42746.609131944446</v>
      </c>
      <c r="U678"/>
      <c r="V678">
        <v>0.9</v>
      </c>
      <c r="W678">
        <v>7</v>
      </c>
      <c r="X678" s="200" t="str">
        <f t="shared" si="10"/>
        <v>Citrus County Civil CGE CQ3-16</v>
      </c>
    </row>
    <row r="679" spans="1:24" ht="15" customHeight="1" x14ac:dyDescent="0.25">
      <c r="A679" t="s">
        <v>56</v>
      </c>
      <c r="B679" t="s">
        <v>43</v>
      </c>
      <c r="C679" t="s">
        <v>276</v>
      </c>
      <c r="D679" s="202">
        <v>120604.92</v>
      </c>
      <c r="E679" s="202">
        <v>120809.92</v>
      </c>
      <c r="F679" s="202"/>
      <c r="G679" s="202"/>
      <c r="H679" s="202"/>
      <c r="I679" s="202">
        <v>119933.48</v>
      </c>
      <c r="J679" s="202">
        <v>120145.92</v>
      </c>
      <c r="K679" s="202"/>
      <c r="L679" s="202"/>
      <c r="M679" s="202"/>
      <c r="N679" s="203"/>
      <c r="O679" s="203"/>
      <c r="P679"/>
      <c r="Q679"/>
      <c r="R679"/>
      <c r="S679"/>
      <c r="T679" s="204">
        <v>42746.609131944446</v>
      </c>
      <c r="U679"/>
      <c r="V679">
        <v>0.9</v>
      </c>
      <c r="W679">
        <v>7</v>
      </c>
      <c r="X679" s="200" t="str">
        <f t="shared" si="10"/>
        <v>Citrus County Civil CGE CQ3-17</v>
      </c>
    </row>
    <row r="680" spans="1:24" ht="15" customHeight="1" x14ac:dyDescent="0.25">
      <c r="A680" t="s">
        <v>56</v>
      </c>
      <c r="B680" t="s">
        <v>43</v>
      </c>
      <c r="C680" t="s">
        <v>273</v>
      </c>
      <c r="D680" s="202">
        <v>112187.42</v>
      </c>
      <c r="E680" s="202">
        <v>112187.42</v>
      </c>
      <c r="F680" s="202">
        <v>112238.27</v>
      </c>
      <c r="G680" s="202">
        <v>112228.27</v>
      </c>
      <c r="H680" s="202">
        <v>112228.27</v>
      </c>
      <c r="I680" s="202">
        <v>111767.42</v>
      </c>
      <c r="J680" s="202">
        <v>111784.42</v>
      </c>
      <c r="K680" s="202">
        <v>111835.27</v>
      </c>
      <c r="L680" s="202">
        <v>111835.27</v>
      </c>
      <c r="M680" s="202">
        <v>111835.27</v>
      </c>
      <c r="N680" s="203"/>
      <c r="O680" s="203"/>
      <c r="P680"/>
      <c r="Q680"/>
      <c r="R680"/>
      <c r="S680"/>
      <c r="T680" s="204">
        <v>42746.609131944446</v>
      </c>
      <c r="U680"/>
      <c r="V680">
        <v>0.9</v>
      </c>
      <c r="W680">
        <v>7</v>
      </c>
      <c r="X680" s="200" t="str">
        <f t="shared" si="10"/>
        <v>Citrus County Civil CGE CQ4-16</v>
      </c>
    </row>
    <row r="681" spans="1:24" ht="15" customHeight="1" x14ac:dyDescent="0.25">
      <c r="A681" t="s">
        <v>56</v>
      </c>
      <c r="B681" t="s">
        <v>43</v>
      </c>
      <c r="C681" t="s">
        <v>277</v>
      </c>
      <c r="D681" s="202">
        <v>131955.85</v>
      </c>
      <c r="E681" s="202"/>
      <c r="F681" s="202"/>
      <c r="G681" s="202"/>
      <c r="H681" s="202"/>
      <c r="I681" s="202">
        <v>125651.85</v>
      </c>
      <c r="J681" s="202"/>
      <c r="K681" s="202"/>
      <c r="L681" s="202"/>
      <c r="M681" s="202"/>
      <c r="N681" s="203"/>
      <c r="O681" s="203"/>
      <c r="P681"/>
      <c r="Q681"/>
      <c r="R681"/>
      <c r="S681"/>
      <c r="T681" s="204">
        <v>42746.609131944446</v>
      </c>
      <c r="U681"/>
      <c r="V681">
        <v>0.9</v>
      </c>
      <c r="W681">
        <v>7</v>
      </c>
      <c r="X681" s="200" t="str">
        <f t="shared" si="10"/>
        <v>Citrus County Civil CGE CQ4-17</v>
      </c>
    </row>
    <row r="682" spans="1:24" ht="15" customHeight="1" x14ac:dyDescent="0.25">
      <c r="A682" t="s">
        <v>56</v>
      </c>
      <c r="B682" t="s">
        <v>39</v>
      </c>
      <c r="C682" t="s">
        <v>270</v>
      </c>
      <c r="D682" s="202">
        <v>125984.63</v>
      </c>
      <c r="E682" s="202">
        <v>124441.63</v>
      </c>
      <c r="F682" s="202">
        <v>124274.63</v>
      </c>
      <c r="G682" s="202">
        <v>124232.63</v>
      </c>
      <c r="H682" s="202">
        <v>124228.63</v>
      </c>
      <c r="I682" s="202">
        <v>32281.48</v>
      </c>
      <c r="J682" s="202">
        <v>48886.41</v>
      </c>
      <c r="K682" s="202">
        <v>57930.91</v>
      </c>
      <c r="L682" s="202">
        <v>63412.91</v>
      </c>
      <c r="M682" s="202">
        <v>66677.41</v>
      </c>
      <c r="N682" s="203"/>
      <c r="O682" s="203"/>
      <c r="P682"/>
      <c r="Q682"/>
      <c r="R682"/>
      <c r="S682"/>
      <c r="T682" s="204">
        <v>42746.609131944446</v>
      </c>
      <c r="U682"/>
      <c r="V682">
        <v>0.4</v>
      </c>
      <c r="W682">
        <v>3</v>
      </c>
      <c r="X682" s="200" t="str">
        <f t="shared" si="10"/>
        <v>Citrus County Criminal CGE CQ1-16</v>
      </c>
    </row>
    <row r="683" spans="1:24" ht="15" customHeight="1" x14ac:dyDescent="0.25">
      <c r="A683" t="s">
        <v>56</v>
      </c>
      <c r="B683" t="s">
        <v>39</v>
      </c>
      <c r="C683" t="s">
        <v>274</v>
      </c>
      <c r="D683" s="202">
        <v>155542.66</v>
      </c>
      <c r="E683" s="202">
        <v>182082.66</v>
      </c>
      <c r="F683" s="202">
        <v>181374.66</v>
      </c>
      <c r="G683" s="202">
        <v>181373.14</v>
      </c>
      <c r="H683" s="202"/>
      <c r="I683" s="202">
        <v>31382.3</v>
      </c>
      <c r="J683" s="202">
        <v>62370.91</v>
      </c>
      <c r="K683" s="202">
        <v>77356.59</v>
      </c>
      <c r="L683" s="202">
        <v>86402.41</v>
      </c>
      <c r="M683" s="202"/>
      <c r="N683" s="203"/>
      <c r="O683" s="203"/>
      <c r="P683"/>
      <c r="Q683"/>
      <c r="R683"/>
      <c r="S683"/>
      <c r="T683" s="204">
        <v>42746.609131944446</v>
      </c>
      <c r="U683"/>
      <c r="V683">
        <v>0.4</v>
      </c>
      <c r="W683">
        <v>3</v>
      </c>
      <c r="X683" s="200" t="str">
        <f t="shared" si="10"/>
        <v>Citrus County Criminal CGE CQ1-17</v>
      </c>
    </row>
    <row r="684" spans="1:24" ht="15" customHeight="1" x14ac:dyDescent="0.25">
      <c r="A684" t="s">
        <v>56</v>
      </c>
      <c r="B684" t="s">
        <v>39</v>
      </c>
      <c r="C684" t="s">
        <v>271</v>
      </c>
      <c r="D684" s="202">
        <v>131257.89000000001</v>
      </c>
      <c r="E684" s="202">
        <v>129421.39</v>
      </c>
      <c r="F684" s="202">
        <v>129772.39</v>
      </c>
      <c r="G684" s="202">
        <v>129584.39</v>
      </c>
      <c r="H684" s="202">
        <v>158954.39000000001</v>
      </c>
      <c r="I684" s="202">
        <v>28656.62</v>
      </c>
      <c r="J684" s="202">
        <v>43552.46</v>
      </c>
      <c r="K684" s="202">
        <v>53333.99</v>
      </c>
      <c r="L684" s="202">
        <v>58056.46</v>
      </c>
      <c r="M684" s="202">
        <v>72483.460000000006</v>
      </c>
      <c r="N684" s="203"/>
      <c r="O684" s="203"/>
      <c r="P684"/>
      <c r="Q684"/>
      <c r="R684"/>
      <c r="S684"/>
      <c r="T684" s="204">
        <v>42746.609131944446</v>
      </c>
      <c r="U684"/>
      <c r="V684">
        <v>0.4</v>
      </c>
      <c r="W684">
        <v>3</v>
      </c>
      <c r="X684" s="200" t="str">
        <f t="shared" si="10"/>
        <v>Citrus County Criminal CGE CQ2-16</v>
      </c>
    </row>
    <row r="685" spans="1:24" ht="15" customHeight="1" x14ac:dyDescent="0.25">
      <c r="A685" t="s">
        <v>56</v>
      </c>
      <c r="B685" t="s">
        <v>39</v>
      </c>
      <c r="C685" t="s">
        <v>275</v>
      </c>
      <c r="D685" s="202">
        <v>163419.51</v>
      </c>
      <c r="E685" s="202">
        <v>161006.51</v>
      </c>
      <c r="F685" s="202">
        <v>157232.51</v>
      </c>
      <c r="G685" s="202"/>
      <c r="H685" s="202"/>
      <c r="I685" s="202">
        <v>43350.1</v>
      </c>
      <c r="J685" s="202">
        <v>65946.75</v>
      </c>
      <c r="K685" s="202">
        <v>74423.75</v>
      </c>
      <c r="L685" s="202"/>
      <c r="M685" s="202"/>
      <c r="N685" s="203"/>
      <c r="O685" s="203"/>
      <c r="P685"/>
      <c r="Q685"/>
      <c r="R685"/>
      <c r="S685"/>
      <c r="T685" s="204">
        <v>42746.609131944446</v>
      </c>
      <c r="U685"/>
      <c r="V685">
        <v>0.4</v>
      </c>
      <c r="W685">
        <v>3</v>
      </c>
      <c r="X685" s="200" t="str">
        <f t="shared" si="10"/>
        <v>Citrus County Criminal CGE CQ2-17</v>
      </c>
    </row>
    <row r="686" spans="1:24" ht="15" customHeight="1" x14ac:dyDescent="0.25">
      <c r="A686" t="s">
        <v>56</v>
      </c>
      <c r="B686" t="s">
        <v>39</v>
      </c>
      <c r="C686" t="s">
        <v>272</v>
      </c>
      <c r="D686" s="202">
        <v>143713.60999999999</v>
      </c>
      <c r="E686" s="202">
        <v>140141.60999999999</v>
      </c>
      <c r="F686" s="202">
        <v>139881.60999999999</v>
      </c>
      <c r="G686" s="202">
        <v>167087.67000000001</v>
      </c>
      <c r="H686" s="202">
        <v>165721.67000000001</v>
      </c>
      <c r="I686" s="202">
        <v>38842.980000000003</v>
      </c>
      <c r="J686" s="202">
        <v>56216.21</v>
      </c>
      <c r="K686" s="202">
        <v>66520.210000000006</v>
      </c>
      <c r="L686" s="202">
        <v>82145.710000000006</v>
      </c>
      <c r="M686" s="202">
        <v>87664.21</v>
      </c>
      <c r="N686" s="203"/>
      <c r="O686" s="203"/>
      <c r="P686"/>
      <c r="Q686"/>
      <c r="R686"/>
      <c r="S686"/>
      <c r="T686" s="204">
        <v>42746.609131944446</v>
      </c>
      <c r="U686"/>
      <c r="V686">
        <v>0.4</v>
      </c>
      <c r="W686">
        <v>3</v>
      </c>
      <c r="X686" s="200" t="str">
        <f t="shared" si="10"/>
        <v>Citrus County Criminal CGE CQ3-16</v>
      </c>
    </row>
    <row r="687" spans="1:24" ht="15" customHeight="1" x14ac:dyDescent="0.25">
      <c r="A687" t="s">
        <v>56</v>
      </c>
      <c r="B687" t="s">
        <v>39</v>
      </c>
      <c r="C687" t="s">
        <v>276</v>
      </c>
      <c r="D687" s="202">
        <v>209555.47</v>
      </c>
      <c r="E687" s="202">
        <v>205846.47</v>
      </c>
      <c r="F687" s="202"/>
      <c r="G687" s="202"/>
      <c r="H687" s="202"/>
      <c r="I687" s="202">
        <v>47147.03</v>
      </c>
      <c r="J687" s="202">
        <v>72739.490000000005</v>
      </c>
      <c r="K687" s="202"/>
      <c r="L687" s="202"/>
      <c r="M687" s="202"/>
      <c r="N687" s="203"/>
      <c r="O687" s="203"/>
      <c r="P687"/>
      <c r="Q687"/>
      <c r="R687"/>
      <c r="S687"/>
      <c r="T687" s="204">
        <v>42746.609131944446</v>
      </c>
      <c r="U687"/>
      <c r="V687">
        <v>0.4</v>
      </c>
      <c r="W687">
        <v>3</v>
      </c>
      <c r="X687" s="200" t="str">
        <f t="shared" si="10"/>
        <v>Citrus County Criminal CGE CQ3-17</v>
      </c>
    </row>
    <row r="688" spans="1:24" ht="15" customHeight="1" x14ac:dyDescent="0.25">
      <c r="A688" t="s">
        <v>56</v>
      </c>
      <c r="B688" t="s">
        <v>39</v>
      </c>
      <c r="C688" t="s">
        <v>273</v>
      </c>
      <c r="D688" s="202">
        <v>135153.48000000001</v>
      </c>
      <c r="E688" s="202">
        <v>133251.48000000001</v>
      </c>
      <c r="F688" s="202">
        <v>155664.48000000001</v>
      </c>
      <c r="G688" s="202">
        <v>155059.48000000001</v>
      </c>
      <c r="H688" s="202">
        <v>155009.48000000001</v>
      </c>
      <c r="I688" s="202">
        <v>42955.5</v>
      </c>
      <c r="J688" s="202">
        <v>58619.99</v>
      </c>
      <c r="K688" s="202">
        <v>72633.740000000005</v>
      </c>
      <c r="L688" s="202">
        <v>77187.490000000005</v>
      </c>
      <c r="M688" s="202">
        <v>82691.490000000005</v>
      </c>
      <c r="N688" s="203"/>
      <c r="O688" s="203"/>
      <c r="P688"/>
      <c r="Q688"/>
      <c r="R688"/>
      <c r="S688"/>
      <c r="T688" s="204">
        <v>42746.609131944446</v>
      </c>
      <c r="U688"/>
      <c r="V688">
        <v>0.4</v>
      </c>
      <c r="W688">
        <v>3</v>
      </c>
      <c r="X688" s="200" t="str">
        <f t="shared" si="10"/>
        <v>Citrus County Criminal CGE CQ4-16</v>
      </c>
    </row>
    <row r="689" spans="1:24" ht="15" customHeight="1" x14ac:dyDescent="0.25">
      <c r="A689" t="s">
        <v>56</v>
      </c>
      <c r="B689" t="s">
        <v>39</v>
      </c>
      <c r="C689" t="s">
        <v>277</v>
      </c>
      <c r="D689" s="202">
        <v>200618.67</v>
      </c>
      <c r="E689" s="202"/>
      <c r="F689" s="202"/>
      <c r="G689" s="202"/>
      <c r="H689" s="202"/>
      <c r="I689" s="202">
        <v>54692.23</v>
      </c>
      <c r="J689" s="202"/>
      <c r="K689" s="202"/>
      <c r="L689" s="202"/>
      <c r="M689" s="202"/>
      <c r="N689" s="203"/>
      <c r="O689" s="203"/>
      <c r="P689"/>
      <c r="Q689"/>
      <c r="R689"/>
      <c r="S689"/>
      <c r="T689" s="204">
        <v>42746.609131944446</v>
      </c>
      <c r="U689"/>
      <c r="V689">
        <v>0.4</v>
      </c>
      <c r="W689">
        <v>3</v>
      </c>
      <c r="X689" s="200" t="str">
        <f t="shared" si="10"/>
        <v>Citrus County Criminal CGE CQ4-17</v>
      </c>
    </row>
    <row r="690" spans="1:24" ht="15" customHeight="1" x14ac:dyDescent="0.25">
      <c r="A690" t="s">
        <v>56</v>
      </c>
      <c r="B690" t="s">
        <v>41</v>
      </c>
      <c r="C690" t="s">
        <v>270</v>
      </c>
      <c r="D690" s="202">
        <v>121015.94</v>
      </c>
      <c r="E690" s="202">
        <v>120825.94</v>
      </c>
      <c r="F690" s="202">
        <v>120775.94</v>
      </c>
      <c r="G690" s="202">
        <v>120725.94</v>
      </c>
      <c r="H690" s="202">
        <v>120725.94</v>
      </c>
      <c r="I690" s="202">
        <v>27255.86</v>
      </c>
      <c r="J690" s="202">
        <v>41304.53</v>
      </c>
      <c r="K690" s="202">
        <v>50337.26</v>
      </c>
      <c r="L690" s="202">
        <v>55605.89</v>
      </c>
      <c r="M690" s="202">
        <v>58469.91</v>
      </c>
      <c r="N690" s="203"/>
      <c r="O690" s="203"/>
      <c r="P690"/>
      <c r="Q690"/>
      <c r="R690"/>
      <c r="S690"/>
      <c r="T690" s="204">
        <v>42746.609131944446</v>
      </c>
      <c r="U690"/>
      <c r="V690">
        <v>0.4</v>
      </c>
      <c r="W690">
        <v>5</v>
      </c>
      <c r="X690" s="200" t="str">
        <f t="shared" si="10"/>
        <v>Citrus Criminal Traffic CGE CQ1-16</v>
      </c>
    </row>
    <row r="691" spans="1:24" ht="15" customHeight="1" x14ac:dyDescent="0.25">
      <c r="A691" t="s">
        <v>56</v>
      </c>
      <c r="B691" t="s">
        <v>41</v>
      </c>
      <c r="C691" t="s">
        <v>274</v>
      </c>
      <c r="D691" s="202">
        <v>121396.94</v>
      </c>
      <c r="E691" s="202">
        <v>137254.20000000001</v>
      </c>
      <c r="F691" s="202">
        <v>136048.20000000001</v>
      </c>
      <c r="G691" s="202">
        <v>136569.20000000001</v>
      </c>
      <c r="H691" s="202"/>
      <c r="I691" s="202">
        <v>31148.21</v>
      </c>
      <c r="J691" s="202">
        <v>52815.92</v>
      </c>
      <c r="K691" s="202">
        <v>62216.38</v>
      </c>
      <c r="L691" s="202">
        <v>67545.09</v>
      </c>
      <c r="M691" s="202"/>
      <c r="N691" s="203"/>
      <c r="O691" s="203"/>
      <c r="P691"/>
      <c r="Q691"/>
      <c r="R691"/>
      <c r="S691"/>
      <c r="T691" s="204">
        <v>42746.609131944446</v>
      </c>
      <c r="U691"/>
      <c r="V691">
        <v>0.4</v>
      </c>
      <c r="W691">
        <v>5</v>
      </c>
      <c r="X691" s="200" t="str">
        <f t="shared" si="10"/>
        <v>Citrus Criminal Traffic CGE CQ1-17</v>
      </c>
    </row>
    <row r="692" spans="1:24" ht="15" customHeight="1" x14ac:dyDescent="0.25">
      <c r="A692" t="s">
        <v>56</v>
      </c>
      <c r="B692" t="s">
        <v>41</v>
      </c>
      <c r="C692" t="s">
        <v>271</v>
      </c>
      <c r="D692" s="202">
        <v>124307.9</v>
      </c>
      <c r="E692" s="202">
        <v>126247.8</v>
      </c>
      <c r="F692" s="202">
        <v>125751.8</v>
      </c>
      <c r="G692" s="202">
        <v>125751.8</v>
      </c>
      <c r="H692" s="202">
        <v>143928.28</v>
      </c>
      <c r="I692" s="202">
        <v>36576.92</v>
      </c>
      <c r="J692" s="202">
        <v>48683.839999999997</v>
      </c>
      <c r="K692" s="202">
        <v>59330.32</v>
      </c>
      <c r="L692" s="202">
        <v>63724.82</v>
      </c>
      <c r="M692" s="202">
        <v>77187.759999999995</v>
      </c>
      <c r="N692" s="203"/>
      <c r="O692" s="203"/>
      <c r="P692"/>
      <c r="Q692"/>
      <c r="R692"/>
      <c r="S692"/>
      <c r="T692" s="204">
        <v>42746.609131944446</v>
      </c>
      <c r="U692"/>
      <c r="V692">
        <v>0.4</v>
      </c>
      <c r="W692">
        <v>5</v>
      </c>
      <c r="X692" s="200" t="str">
        <f t="shared" si="10"/>
        <v>Citrus Criminal Traffic CGE CQ2-16</v>
      </c>
    </row>
    <row r="693" spans="1:24" ht="15" customHeight="1" x14ac:dyDescent="0.25">
      <c r="A693" t="s">
        <v>56</v>
      </c>
      <c r="B693" t="s">
        <v>41</v>
      </c>
      <c r="C693" t="s">
        <v>275</v>
      </c>
      <c r="D693" s="202">
        <v>116378.07</v>
      </c>
      <c r="E693" s="202">
        <v>116371.07</v>
      </c>
      <c r="F693" s="202">
        <v>115820.57</v>
      </c>
      <c r="G693" s="202"/>
      <c r="H693" s="202"/>
      <c r="I693" s="202">
        <v>36058.22</v>
      </c>
      <c r="J693" s="202">
        <v>50241.66</v>
      </c>
      <c r="K693" s="202">
        <v>57113.41</v>
      </c>
      <c r="L693" s="202"/>
      <c r="M693" s="202"/>
      <c r="N693" s="203"/>
      <c r="O693" s="203"/>
      <c r="P693"/>
      <c r="Q693"/>
      <c r="R693"/>
      <c r="S693"/>
      <c r="T693" s="204">
        <v>42746.609131944446</v>
      </c>
      <c r="U693"/>
      <c r="V693">
        <v>0.4</v>
      </c>
      <c r="W693">
        <v>5</v>
      </c>
      <c r="X693" s="200" t="str">
        <f t="shared" si="10"/>
        <v>Citrus Criminal Traffic CGE CQ2-17</v>
      </c>
    </row>
    <row r="694" spans="1:24" ht="15" customHeight="1" x14ac:dyDescent="0.25">
      <c r="A694" t="s">
        <v>56</v>
      </c>
      <c r="B694" t="s">
        <v>41</v>
      </c>
      <c r="C694" t="s">
        <v>272</v>
      </c>
      <c r="D694" s="202">
        <v>101801.09</v>
      </c>
      <c r="E694" s="202">
        <v>102027.09</v>
      </c>
      <c r="F694" s="202">
        <v>102027.09</v>
      </c>
      <c r="G694" s="202">
        <v>119047.09</v>
      </c>
      <c r="H694" s="202">
        <v>119047.09</v>
      </c>
      <c r="I694" s="202">
        <v>28045.439999999999</v>
      </c>
      <c r="J694" s="202">
        <v>41916.660000000003</v>
      </c>
      <c r="K694" s="202">
        <v>50642.15</v>
      </c>
      <c r="L694" s="202">
        <v>61750.080000000002</v>
      </c>
      <c r="M694" s="202">
        <v>64849.58</v>
      </c>
      <c r="N694" s="203"/>
      <c r="O694" s="203"/>
      <c r="P694"/>
      <c r="Q694"/>
      <c r="R694"/>
      <c r="S694"/>
      <c r="T694" s="204">
        <v>42746.609131944446</v>
      </c>
      <c r="U694"/>
      <c r="V694">
        <v>0.4</v>
      </c>
      <c r="W694">
        <v>5</v>
      </c>
      <c r="X694" s="200" t="str">
        <f t="shared" si="10"/>
        <v>Citrus Criminal Traffic CGE CQ3-16</v>
      </c>
    </row>
    <row r="695" spans="1:24" ht="15" customHeight="1" x14ac:dyDescent="0.25">
      <c r="A695" t="s">
        <v>56</v>
      </c>
      <c r="B695" t="s">
        <v>41</v>
      </c>
      <c r="C695" t="s">
        <v>276</v>
      </c>
      <c r="D695" s="202">
        <v>117413.56</v>
      </c>
      <c r="E695" s="202">
        <v>117251.46</v>
      </c>
      <c r="F695" s="202"/>
      <c r="G695" s="202"/>
      <c r="H695" s="202"/>
      <c r="I695" s="202">
        <v>31869.91</v>
      </c>
      <c r="J695" s="202">
        <v>45442.63</v>
      </c>
      <c r="K695" s="202"/>
      <c r="L695" s="202"/>
      <c r="M695" s="202"/>
      <c r="N695" s="203"/>
      <c r="O695" s="203"/>
      <c r="P695"/>
      <c r="Q695"/>
      <c r="R695"/>
      <c r="S695"/>
      <c r="T695" s="204">
        <v>42746.609131944446</v>
      </c>
      <c r="U695"/>
      <c r="V695">
        <v>0.4</v>
      </c>
      <c r="W695">
        <v>5</v>
      </c>
      <c r="X695" s="200" t="str">
        <f t="shared" si="10"/>
        <v>Citrus Criminal Traffic CGE CQ3-17</v>
      </c>
    </row>
    <row r="696" spans="1:24" ht="15" customHeight="1" x14ac:dyDescent="0.25">
      <c r="A696" t="s">
        <v>56</v>
      </c>
      <c r="B696" t="s">
        <v>41</v>
      </c>
      <c r="C696" t="s">
        <v>273</v>
      </c>
      <c r="D696" s="202">
        <v>87654.66</v>
      </c>
      <c r="E696" s="202">
        <v>87677.66</v>
      </c>
      <c r="F696" s="202">
        <v>102226.66</v>
      </c>
      <c r="G696" s="202">
        <v>102010.66</v>
      </c>
      <c r="H696" s="202">
        <v>101992.66</v>
      </c>
      <c r="I696" s="202">
        <v>24024.47</v>
      </c>
      <c r="J696" s="202">
        <v>30933.97</v>
      </c>
      <c r="K696" s="202">
        <v>42562.97</v>
      </c>
      <c r="L696" s="202">
        <v>44989.97</v>
      </c>
      <c r="M696" s="202">
        <v>47126.2</v>
      </c>
      <c r="N696" s="203"/>
      <c r="O696" s="203"/>
      <c r="P696"/>
      <c r="Q696"/>
      <c r="R696"/>
      <c r="S696"/>
      <c r="T696" s="204">
        <v>42746.609131944446</v>
      </c>
      <c r="U696"/>
      <c r="V696">
        <v>0.4</v>
      </c>
      <c r="W696">
        <v>5</v>
      </c>
      <c r="X696" s="200" t="str">
        <f t="shared" si="10"/>
        <v>Citrus Criminal Traffic CGE CQ4-16</v>
      </c>
    </row>
    <row r="697" spans="1:24" ht="15" customHeight="1" x14ac:dyDescent="0.25">
      <c r="A697" t="s">
        <v>56</v>
      </c>
      <c r="B697" t="s">
        <v>41</v>
      </c>
      <c r="C697" t="s">
        <v>277</v>
      </c>
      <c r="D697" s="202">
        <v>137747.15</v>
      </c>
      <c r="E697" s="202"/>
      <c r="F697" s="202"/>
      <c r="G697" s="202"/>
      <c r="H697" s="202"/>
      <c r="I697" s="202">
        <v>27155.98</v>
      </c>
      <c r="J697" s="202"/>
      <c r="K697" s="202"/>
      <c r="L697" s="202"/>
      <c r="M697" s="202"/>
      <c r="N697" s="203"/>
      <c r="O697" s="203"/>
      <c r="P697"/>
      <c r="Q697"/>
      <c r="R697"/>
      <c r="S697"/>
      <c r="T697" s="204">
        <v>42746.609131944446</v>
      </c>
      <c r="U697"/>
      <c r="V697">
        <v>0.4</v>
      </c>
      <c r="W697">
        <v>5</v>
      </c>
      <c r="X697" s="200" t="str">
        <f t="shared" si="10"/>
        <v>Citrus Criminal Traffic CGE CQ4-17</v>
      </c>
    </row>
    <row r="698" spans="1:24" ht="15" customHeight="1" x14ac:dyDescent="0.25">
      <c r="A698" t="s">
        <v>56</v>
      </c>
      <c r="B698" t="s">
        <v>46</v>
      </c>
      <c r="C698" t="s">
        <v>270</v>
      </c>
      <c r="D698" s="202">
        <v>73963.679999999993</v>
      </c>
      <c r="E698" s="202">
        <v>73261.679999999993</v>
      </c>
      <c r="F698" s="202">
        <v>73261.679999999993</v>
      </c>
      <c r="G698" s="202">
        <v>73261.679999999993</v>
      </c>
      <c r="H698" s="202">
        <v>73261.679999999993</v>
      </c>
      <c r="I698" s="202">
        <v>60240.53</v>
      </c>
      <c r="J698" s="202">
        <v>68090.03</v>
      </c>
      <c r="K698" s="202">
        <v>68468.03</v>
      </c>
      <c r="L698" s="202">
        <v>68675.53</v>
      </c>
      <c r="M698" s="202">
        <v>68783.03</v>
      </c>
      <c r="N698" s="203"/>
      <c r="O698" s="203"/>
      <c r="P698"/>
      <c r="Q698"/>
      <c r="R698"/>
      <c r="S698"/>
      <c r="T698" s="204">
        <v>42746.609131944446</v>
      </c>
      <c r="U698"/>
      <c r="V698">
        <v>0.75</v>
      </c>
      <c r="W698">
        <v>10</v>
      </c>
      <c r="X698" s="200" t="str">
        <f t="shared" si="10"/>
        <v>Citrus Family CGE CQ1-16</v>
      </c>
    </row>
    <row r="699" spans="1:24" ht="15" customHeight="1" x14ac:dyDescent="0.25">
      <c r="A699" t="s">
        <v>56</v>
      </c>
      <c r="B699" t="s">
        <v>46</v>
      </c>
      <c r="C699" t="s">
        <v>274</v>
      </c>
      <c r="D699" s="202">
        <v>71131.850000000006</v>
      </c>
      <c r="E699" s="202">
        <v>69966.850000000006</v>
      </c>
      <c r="F699" s="202">
        <v>69966.850000000006</v>
      </c>
      <c r="G699" s="202">
        <v>69966.850000000006</v>
      </c>
      <c r="H699" s="202"/>
      <c r="I699" s="202">
        <v>54434.77</v>
      </c>
      <c r="J699" s="202">
        <v>60390.27</v>
      </c>
      <c r="K699" s="202">
        <v>61600.27</v>
      </c>
      <c r="L699" s="202">
        <v>61600.27</v>
      </c>
      <c r="M699" s="202"/>
      <c r="N699" s="203"/>
      <c r="O699" s="203"/>
      <c r="P699"/>
      <c r="Q699"/>
      <c r="R699"/>
      <c r="S699"/>
      <c r="T699" s="204">
        <v>42746.609131944446</v>
      </c>
      <c r="U699"/>
      <c r="V699">
        <v>0.75</v>
      </c>
      <c r="W699">
        <v>10</v>
      </c>
      <c r="X699" s="200" t="str">
        <f t="shared" si="10"/>
        <v>Citrus Family CGE CQ1-17</v>
      </c>
    </row>
    <row r="700" spans="1:24" ht="15" customHeight="1" x14ac:dyDescent="0.25">
      <c r="A700" t="s">
        <v>56</v>
      </c>
      <c r="B700" t="s">
        <v>46</v>
      </c>
      <c r="C700" t="s">
        <v>271</v>
      </c>
      <c r="D700" s="202">
        <v>84432.63</v>
      </c>
      <c r="E700" s="202">
        <v>82000.13</v>
      </c>
      <c r="F700" s="202">
        <v>81601.63</v>
      </c>
      <c r="G700" s="202">
        <v>81661.63</v>
      </c>
      <c r="H700" s="202">
        <v>81541.63</v>
      </c>
      <c r="I700" s="202">
        <v>68708.149999999994</v>
      </c>
      <c r="J700" s="202">
        <v>72709.13</v>
      </c>
      <c r="K700" s="202">
        <v>73406.13</v>
      </c>
      <c r="L700" s="202">
        <v>74608.63</v>
      </c>
      <c r="M700" s="202">
        <v>74989.13</v>
      </c>
      <c r="N700" s="203"/>
      <c r="O700" s="203"/>
      <c r="P700"/>
      <c r="Q700"/>
      <c r="R700"/>
      <c r="S700"/>
      <c r="T700" s="204">
        <v>42746.609131944446</v>
      </c>
      <c r="U700"/>
      <c r="V700">
        <v>0.75</v>
      </c>
      <c r="W700">
        <v>10</v>
      </c>
      <c r="X700" s="200" t="str">
        <f t="shared" si="10"/>
        <v>Citrus Family CGE CQ2-16</v>
      </c>
    </row>
    <row r="701" spans="1:24" ht="15" customHeight="1" x14ac:dyDescent="0.25">
      <c r="A701" t="s">
        <v>56</v>
      </c>
      <c r="B701" t="s">
        <v>46</v>
      </c>
      <c r="C701" t="s">
        <v>275</v>
      </c>
      <c r="D701" s="202">
        <v>85764.89</v>
      </c>
      <c r="E701" s="202">
        <v>83094.89</v>
      </c>
      <c r="F701" s="202">
        <v>83094.89</v>
      </c>
      <c r="G701" s="202"/>
      <c r="H701" s="202"/>
      <c r="I701" s="202">
        <v>73513.89</v>
      </c>
      <c r="J701" s="202">
        <v>75467.39</v>
      </c>
      <c r="K701" s="202">
        <v>75512.39</v>
      </c>
      <c r="L701" s="202"/>
      <c r="M701" s="202"/>
      <c r="N701" s="203"/>
      <c r="O701" s="203"/>
      <c r="P701"/>
      <c r="Q701"/>
      <c r="R701"/>
      <c r="S701"/>
      <c r="T701" s="204">
        <v>42746.609131944446</v>
      </c>
      <c r="U701"/>
      <c r="V701">
        <v>0.75</v>
      </c>
      <c r="W701">
        <v>10</v>
      </c>
      <c r="X701" s="200" t="str">
        <f t="shared" si="10"/>
        <v>Citrus Family CGE CQ2-17</v>
      </c>
    </row>
    <row r="702" spans="1:24" ht="15" customHeight="1" x14ac:dyDescent="0.25">
      <c r="A702" t="s">
        <v>56</v>
      </c>
      <c r="B702" t="s">
        <v>46</v>
      </c>
      <c r="C702" t="s">
        <v>272</v>
      </c>
      <c r="D702" s="202">
        <v>82230.75</v>
      </c>
      <c r="E702" s="202">
        <v>80400.75</v>
      </c>
      <c r="F702" s="202">
        <v>80040.75</v>
      </c>
      <c r="G702" s="202">
        <v>79585.25</v>
      </c>
      <c r="H702" s="202">
        <v>79585.25</v>
      </c>
      <c r="I702" s="202">
        <v>62840.75</v>
      </c>
      <c r="J702" s="202">
        <v>67691.25</v>
      </c>
      <c r="K702" s="202">
        <v>68305.75</v>
      </c>
      <c r="L702" s="202">
        <v>69536.75</v>
      </c>
      <c r="M702" s="202">
        <v>69891.75</v>
      </c>
      <c r="N702" s="203"/>
      <c r="O702" s="203"/>
      <c r="P702"/>
      <c r="Q702"/>
      <c r="R702"/>
      <c r="S702"/>
      <c r="T702" s="204">
        <v>42746.609131944446</v>
      </c>
      <c r="U702"/>
      <c r="V702">
        <v>0.75</v>
      </c>
      <c r="W702">
        <v>10</v>
      </c>
      <c r="X702" s="200" t="str">
        <f t="shared" si="10"/>
        <v>Citrus Family CGE CQ3-16</v>
      </c>
    </row>
    <row r="703" spans="1:24" ht="15" customHeight="1" x14ac:dyDescent="0.25">
      <c r="A703" t="s">
        <v>56</v>
      </c>
      <c r="B703" t="s">
        <v>46</v>
      </c>
      <c r="C703" t="s">
        <v>276</v>
      </c>
      <c r="D703" s="202">
        <v>83154.86</v>
      </c>
      <c r="E703" s="202">
        <v>81304.36</v>
      </c>
      <c r="F703" s="202"/>
      <c r="G703" s="202"/>
      <c r="H703" s="202"/>
      <c r="I703" s="202">
        <v>66111.679999999993</v>
      </c>
      <c r="J703" s="202">
        <v>71049.83</v>
      </c>
      <c r="K703" s="202"/>
      <c r="L703" s="202"/>
      <c r="M703" s="202"/>
      <c r="N703" s="203"/>
      <c r="O703" s="203"/>
      <c r="P703"/>
      <c r="Q703"/>
      <c r="R703"/>
      <c r="S703"/>
      <c r="T703" s="204">
        <v>42746.609131944446</v>
      </c>
      <c r="U703"/>
      <c r="V703">
        <v>0.75</v>
      </c>
      <c r="W703">
        <v>10</v>
      </c>
      <c r="X703" s="200" t="str">
        <f t="shared" si="10"/>
        <v>Citrus Family CGE CQ3-17</v>
      </c>
    </row>
    <row r="704" spans="1:24" ht="15" customHeight="1" x14ac:dyDescent="0.25">
      <c r="A704" t="s">
        <v>56</v>
      </c>
      <c r="B704" t="s">
        <v>46</v>
      </c>
      <c r="C704" t="s">
        <v>273</v>
      </c>
      <c r="D704" s="202">
        <v>76917.47</v>
      </c>
      <c r="E704" s="202">
        <v>75376.97</v>
      </c>
      <c r="F704" s="202">
        <v>75326.97</v>
      </c>
      <c r="G704" s="202">
        <v>75206.97</v>
      </c>
      <c r="H704" s="202">
        <v>75206.97</v>
      </c>
      <c r="I704" s="202">
        <v>61907.47</v>
      </c>
      <c r="J704" s="202">
        <v>66640.47</v>
      </c>
      <c r="K704" s="202">
        <v>67303.47</v>
      </c>
      <c r="L704" s="202">
        <v>67303.47</v>
      </c>
      <c r="M704" s="202">
        <v>67303.47</v>
      </c>
      <c r="N704" s="203"/>
      <c r="O704" s="203"/>
      <c r="P704"/>
      <c r="Q704"/>
      <c r="R704"/>
      <c r="S704"/>
      <c r="T704" s="204">
        <v>42746.609131944446</v>
      </c>
      <c r="U704"/>
      <c r="V704">
        <v>0.75</v>
      </c>
      <c r="W704">
        <v>10</v>
      </c>
      <c r="X704" s="200" t="str">
        <f t="shared" si="10"/>
        <v>Citrus Family CGE CQ4-16</v>
      </c>
    </row>
    <row r="705" spans="1:24" ht="15" customHeight="1" x14ac:dyDescent="0.25">
      <c r="A705" t="s">
        <v>56</v>
      </c>
      <c r="B705" t="s">
        <v>46</v>
      </c>
      <c r="C705" t="s">
        <v>277</v>
      </c>
      <c r="D705" s="202">
        <v>75245.59</v>
      </c>
      <c r="E705" s="202"/>
      <c r="F705" s="202"/>
      <c r="G705" s="202"/>
      <c r="H705" s="202"/>
      <c r="I705" s="202">
        <v>60193.59</v>
      </c>
      <c r="J705" s="202"/>
      <c r="K705" s="202"/>
      <c r="L705" s="202"/>
      <c r="M705" s="202"/>
      <c r="N705" s="203"/>
      <c r="O705" s="203"/>
      <c r="P705"/>
      <c r="Q705"/>
      <c r="R705"/>
      <c r="S705"/>
      <c r="T705" s="204">
        <v>42746.609131944446</v>
      </c>
      <c r="U705"/>
      <c r="V705">
        <v>0.75</v>
      </c>
      <c r="W705">
        <v>10</v>
      </c>
      <c r="X705" s="200" t="str">
        <f t="shared" si="10"/>
        <v>Citrus Family CGE CQ4-17</v>
      </c>
    </row>
    <row r="706" spans="1:24" ht="15" customHeight="1" x14ac:dyDescent="0.25">
      <c r="A706" t="s">
        <v>56</v>
      </c>
      <c r="B706" t="s">
        <v>40</v>
      </c>
      <c r="C706" t="s">
        <v>270</v>
      </c>
      <c r="D706" s="202">
        <v>4933</v>
      </c>
      <c r="E706" s="202">
        <v>4933</v>
      </c>
      <c r="F706" s="202">
        <v>4683</v>
      </c>
      <c r="G706" s="202">
        <v>3994</v>
      </c>
      <c r="H706" s="202">
        <v>3944</v>
      </c>
      <c r="I706" s="202">
        <v>313</v>
      </c>
      <c r="J706" s="202">
        <v>688</v>
      </c>
      <c r="K706" s="202">
        <v>896</v>
      </c>
      <c r="L706" s="202">
        <v>1156</v>
      </c>
      <c r="M706" s="202">
        <v>1287.74</v>
      </c>
      <c r="N706" s="203"/>
      <c r="O706" s="203"/>
      <c r="P706"/>
      <c r="Q706"/>
      <c r="R706"/>
      <c r="S706"/>
      <c r="T706" s="204">
        <v>42746.609131944446</v>
      </c>
      <c r="U706"/>
      <c r="V706">
        <v>0.09</v>
      </c>
      <c r="W706">
        <v>4</v>
      </c>
      <c r="X706" s="200" t="str">
        <f t="shared" ref="X706:X769" si="11">A706&amp;" "&amp;B706&amp;" "&amp;C706</f>
        <v>Citrus Juvenile Delinquency CGE CQ1-16</v>
      </c>
    </row>
    <row r="707" spans="1:24" ht="15" customHeight="1" x14ac:dyDescent="0.25">
      <c r="A707" t="s">
        <v>56</v>
      </c>
      <c r="B707" t="s">
        <v>40</v>
      </c>
      <c r="C707" t="s">
        <v>274</v>
      </c>
      <c r="D707" s="202">
        <v>3617</v>
      </c>
      <c r="E707" s="202">
        <v>5917</v>
      </c>
      <c r="F707" s="202">
        <v>5867</v>
      </c>
      <c r="G707" s="202">
        <v>5767</v>
      </c>
      <c r="H707" s="202"/>
      <c r="I707" s="202">
        <v>463</v>
      </c>
      <c r="J707" s="202">
        <v>963</v>
      </c>
      <c r="K707" s="202">
        <v>1537</v>
      </c>
      <c r="L707" s="202">
        <v>1637</v>
      </c>
      <c r="M707" s="202"/>
      <c r="N707" s="203"/>
      <c r="O707" s="203"/>
      <c r="P707"/>
      <c r="Q707"/>
      <c r="R707"/>
      <c r="S707"/>
      <c r="T707" s="204">
        <v>42746.609131944446</v>
      </c>
      <c r="U707"/>
      <c r="V707">
        <v>0.09</v>
      </c>
      <c r="W707">
        <v>4</v>
      </c>
      <c r="X707" s="200" t="str">
        <f t="shared" si="11"/>
        <v>Citrus Juvenile Delinquency CGE CQ1-17</v>
      </c>
    </row>
    <row r="708" spans="1:24" ht="15" customHeight="1" x14ac:dyDescent="0.25">
      <c r="A708" t="s">
        <v>56</v>
      </c>
      <c r="B708" t="s">
        <v>40</v>
      </c>
      <c r="C708" t="s">
        <v>271</v>
      </c>
      <c r="D708" s="202">
        <v>3037</v>
      </c>
      <c r="E708" s="202">
        <v>2987</v>
      </c>
      <c r="F708" s="202">
        <v>2987</v>
      </c>
      <c r="G708" s="202">
        <v>2987</v>
      </c>
      <c r="H708" s="202">
        <v>4487</v>
      </c>
      <c r="I708" s="202">
        <v>722</v>
      </c>
      <c r="J708" s="202">
        <v>1103</v>
      </c>
      <c r="K708" s="202">
        <v>1103</v>
      </c>
      <c r="L708" s="202">
        <v>1103</v>
      </c>
      <c r="M708" s="202">
        <v>2023</v>
      </c>
      <c r="N708" s="203"/>
      <c r="O708" s="203"/>
      <c r="P708"/>
      <c r="Q708"/>
      <c r="R708"/>
      <c r="S708"/>
      <c r="T708" s="204">
        <v>42746.609131944446</v>
      </c>
      <c r="U708"/>
      <c r="V708">
        <v>0.09</v>
      </c>
      <c r="W708">
        <v>4</v>
      </c>
      <c r="X708" s="200" t="str">
        <f t="shared" si="11"/>
        <v>Citrus Juvenile Delinquency CGE CQ2-16</v>
      </c>
    </row>
    <row r="709" spans="1:24" ht="15" customHeight="1" x14ac:dyDescent="0.25">
      <c r="A709" t="s">
        <v>56</v>
      </c>
      <c r="B709" t="s">
        <v>40</v>
      </c>
      <c r="C709" t="s">
        <v>275</v>
      </c>
      <c r="D709" s="202">
        <v>3305</v>
      </c>
      <c r="E709" s="202">
        <v>3493</v>
      </c>
      <c r="F709" s="202">
        <v>3493</v>
      </c>
      <c r="G709" s="202"/>
      <c r="H709" s="202"/>
      <c r="I709" s="202">
        <v>328</v>
      </c>
      <c r="J709" s="202">
        <v>328</v>
      </c>
      <c r="K709" s="202">
        <v>328</v>
      </c>
      <c r="L709" s="202"/>
      <c r="M709" s="202"/>
      <c r="N709" s="203"/>
      <c r="O709" s="203"/>
      <c r="P709"/>
      <c r="Q709"/>
      <c r="R709"/>
      <c r="S709"/>
      <c r="T709" s="204">
        <v>42746.609131944446</v>
      </c>
      <c r="U709"/>
      <c r="V709">
        <v>0.09</v>
      </c>
      <c r="W709">
        <v>4</v>
      </c>
      <c r="X709" s="200" t="str">
        <f t="shared" si="11"/>
        <v>Citrus Juvenile Delinquency CGE CQ2-17</v>
      </c>
    </row>
    <row r="710" spans="1:24" ht="15" customHeight="1" x14ac:dyDescent="0.25">
      <c r="A710" t="s">
        <v>56</v>
      </c>
      <c r="B710" t="s">
        <v>40</v>
      </c>
      <c r="C710" t="s">
        <v>272</v>
      </c>
      <c r="D710" s="202">
        <v>6125</v>
      </c>
      <c r="E710" s="202">
        <v>5925</v>
      </c>
      <c r="F710" s="202">
        <v>5925</v>
      </c>
      <c r="G710" s="202">
        <v>9925</v>
      </c>
      <c r="H710" s="202">
        <v>9925</v>
      </c>
      <c r="I710" s="202">
        <v>1014</v>
      </c>
      <c r="J710" s="202">
        <v>1443</v>
      </c>
      <c r="K710" s="202">
        <v>1553.75</v>
      </c>
      <c r="L710" s="202">
        <v>2563.75</v>
      </c>
      <c r="M710" s="202">
        <v>2563.75</v>
      </c>
      <c r="N710" s="203"/>
      <c r="O710" s="203"/>
      <c r="P710"/>
      <c r="Q710"/>
      <c r="R710"/>
      <c r="S710"/>
      <c r="T710" s="204">
        <v>42746.609131944446</v>
      </c>
      <c r="U710"/>
      <c r="V710">
        <v>0.09</v>
      </c>
      <c r="W710">
        <v>4</v>
      </c>
      <c r="X710" s="200" t="str">
        <f t="shared" si="11"/>
        <v>Citrus Juvenile Delinquency CGE CQ3-16</v>
      </c>
    </row>
    <row r="711" spans="1:24" ht="15" customHeight="1" x14ac:dyDescent="0.25">
      <c r="A711" t="s">
        <v>56</v>
      </c>
      <c r="B711" t="s">
        <v>40</v>
      </c>
      <c r="C711" t="s">
        <v>276</v>
      </c>
      <c r="D711" s="202">
        <v>3553</v>
      </c>
      <c r="E711" s="202">
        <v>3553</v>
      </c>
      <c r="F711" s="202"/>
      <c r="G711" s="202"/>
      <c r="H711" s="202"/>
      <c r="I711" s="202">
        <v>20</v>
      </c>
      <c r="J711" s="202">
        <v>370</v>
      </c>
      <c r="K711" s="202"/>
      <c r="L711" s="202"/>
      <c r="M711" s="202"/>
      <c r="N711" s="203"/>
      <c r="O711" s="203"/>
      <c r="P711"/>
      <c r="Q711"/>
      <c r="R711"/>
      <c r="S711"/>
      <c r="T711" s="204">
        <v>42746.609131944446</v>
      </c>
      <c r="U711"/>
      <c r="V711">
        <v>0.09</v>
      </c>
      <c r="W711">
        <v>4</v>
      </c>
      <c r="X711" s="200" t="str">
        <f t="shared" si="11"/>
        <v>Citrus Juvenile Delinquency CGE CQ3-17</v>
      </c>
    </row>
    <row r="712" spans="1:24" ht="15" customHeight="1" x14ac:dyDescent="0.25">
      <c r="A712" t="s">
        <v>56</v>
      </c>
      <c r="B712" t="s">
        <v>40</v>
      </c>
      <c r="C712" t="s">
        <v>273</v>
      </c>
      <c r="D712" s="202">
        <v>3681.5</v>
      </c>
      <c r="E712" s="202">
        <v>3414.5</v>
      </c>
      <c r="F712" s="202">
        <v>5518.5</v>
      </c>
      <c r="G712" s="202">
        <v>5418.5</v>
      </c>
      <c r="H712" s="202">
        <v>5368.5</v>
      </c>
      <c r="I712" s="202">
        <v>417.5</v>
      </c>
      <c r="J712" s="202">
        <v>467.5</v>
      </c>
      <c r="K712" s="202">
        <v>1374.5</v>
      </c>
      <c r="L712" s="202">
        <v>2424.5</v>
      </c>
      <c r="M712" s="202">
        <v>3031</v>
      </c>
      <c r="N712" s="203"/>
      <c r="O712" s="203"/>
      <c r="P712"/>
      <c r="Q712"/>
      <c r="R712"/>
      <c r="S712"/>
      <c r="T712" s="204">
        <v>42746.609131944446</v>
      </c>
      <c r="U712"/>
      <c r="V712">
        <v>0.09</v>
      </c>
      <c r="W712">
        <v>4</v>
      </c>
      <c r="X712" s="200" t="str">
        <f t="shared" si="11"/>
        <v>Citrus Juvenile Delinquency CGE CQ4-16</v>
      </c>
    </row>
    <row r="713" spans="1:24" ht="15" customHeight="1" x14ac:dyDescent="0.25">
      <c r="A713" t="s">
        <v>56</v>
      </c>
      <c r="B713" t="s">
        <v>40</v>
      </c>
      <c r="C713" t="s">
        <v>277</v>
      </c>
      <c r="D713" s="202">
        <v>4013</v>
      </c>
      <c r="E713" s="202"/>
      <c r="F713" s="202"/>
      <c r="G713" s="202"/>
      <c r="H713" s="202"/>
      <c r="I713" s="202">
        <v>245</v>
      </c>
      <c r="J713" s="202"/>
      <c r="K713" s="202"/>
      <c r="L713" s="202"/>
      <c r="M713" s="202"/>
      <c r="N713" s="203"/>
      <c r="O713" s="203"/>
      <c r="P713"/>
      <c r="Q713"/>
      <c r="R713"/>
      <c r="S713"/>
      <c r="T713" s="204">
        <v>42746.609131944446</v>
      </c>
      <c r="U713"/>
      <c r="V713">
        <v>0.09</v>
      </c>
      <c r="W713">
        <v>4</v>
      </c>
      <c r="X713" s="200" t="str">
        <f t="shared" si="11"/>
        <v>Citrus Juvenile Delinquency CGE CQ4-17</v>
      </c>
    </row>
    <row r="714" spans="1:24" ht="15" customHeight="1" x14ac:dyDescent="0.25">
      <c r="A714" t="s">
        <v>56</v>
      </c>
      <c r="B714" t="s">
        <v>45</v>
      </c>
      <c r="C714" t="s">
        <v>270</v>
      </c>
      <c r="D714" s="202">
        <v>79289.11</v>
      </c>
      <c r="E714" s="202">
        <v>76167.600000000006</v>
      </c>
      <c r="F714" s="202">
        <v>76167.600000000006</v>
      </c>
      <c r="G714" s="202">
        <v>75536.600000000006</v>
      </c>
      <c r="H714" s="202">
        <v>74872.09</v>
      </c>
      <c r="I714" s="202">
        <v>72299.05</v>
      </c>
      <c r="J714" s="202">
        <v>73210.070000000007</v>
      </c>
      <c r="K714" s="202">
        <v>73210.070000000007</v>
      </c>
      <c r="L714" s="202">
        <v>73210.070000000007</v>
      </c>
      <c r="M714" s="202">
        <v>74207.58</v>
      </c>
      <c r="N714" s="203"/>
      <c r="O714" s="203"/>
      <c r="P714"/>
      <c r="Q714"/>
      <c r="R714"/>
      <c r="S714"/>
      <c r="T714" s="204">
        <v>42746.609131944446</v>
      </c>
      <c r="U714"/>
      <c r="V714">
        <v>0.9</v>
      </c>
      <c r="W714">
        <v>9</v>
      </c>
      <c r="X714" s="200" t="str">
        <f t="shared" si="11"/>
        <v>Citrus Probate CGE CQ1-16</v>
      </c>
    </row>
    <row r="715" spans="1:24" ht="15" customHeight="1" x14ac:dyDescent="0.25">
      <c r="A715" t="s">
        <v>56</v>
      </c>
      <c r="B715" t="s">
        <v>45</v>
      </c>
      <c r="C715" t="s">
        <v>274</v>
      </c>
      <c r="D715" s="202">
        <v>70716.41</v>
      </c>
      <c r="E715" s="202">
        <v>70726.81</v>
      </c>
      <c r="F715" s="202">
        <v>70725.81</v>
      </c>
      <c r="G715" s="202">
        <v>70555.81</v>
      </c>
      <c r="H715" s="202"/>
      <c r="I715" s="202">
        <v>69401.740000000005</v>
      </c>
      <c r="J715" s="202">
        <v>70102.81</v>
      </c>
      <c r="K715" s="202">
        <v>70102.81</v>
      </c>
      <c r="L715" s="202">
        <v>70102.81</v>
      </c>
      <c r="M715" s="202"/>
      <c r="N715" s="203"/>
      <c r="O715" s="203"/>
      <c r="P715"/>
      <c r="Q715"/>
      <c r="R715"/>
      <c r="S715"/>
      <c r="T715" s="204">
        <v>42746.609131944446</v>
      </c>
      <c r="U715"/>
      <c r="V715">
        <v>0.9</v>
      </c>
      <c r="W715">
        <v>9</v>
      </c>
      <c r="X715" s="200" t="str">
        <f t="shared" si="11"/>
        <v>Citrus Probate CGE CQ1-17</v>
      </c>
    </row>
    <row r="716" spans="1:24" ht="15" customHeight="1" x14ac:dyDescent="0.25">
      <c r="A716" t="s">
        <v>56</v>
      </c>
      <c r="B716" t="s">
        <v>45</v>
      </c>
      <c r="C716" t="s">
        <v>271</v>
      </c>
      <c r="D716" s="202">
        <v>81672.25</v>
      </c>
      <c r="E716" s="202">
        <v>78392.210000000006</v>
      </c>
      <c r="F716" s="202">
        <v>77761.210000000006</v>
      </c>
      <c r="G716" s="202">
        <v>77130.210000000006</v>
      </c>
      <c r="H716" s="202">
        <v>77176.41</v>
      </c>
      <c r="I716" s="202">
        <v>75696</v>
      </c>
      <c r="J716" s="202">
        <v>76096</v>
      </c>
      <c r="K716" s="202">
        <v>76098.039999999994</v>
      </c>
      <c r="L716" s="202">
        <v>76749.039999999994</v>
      </c>
      <c r="M716" s="202">
        <v>77140.240000000005</v>
      </c>
      <c r="N716" s="203"/>
      <c r="O716" s="203"/>
      <c r="P716"/>
      <c r="Q716"/>
      <c r="R716"/>
      <c r="S716"/>
      <c r="T716" s="204">
        <v>42746.609131944446</v>
      </c>
      <c r="U716"/>
      <c r="V716">
        <v>0.9</v>
      </c>
      <c r="W716">
        <v>9</v>
      </c>
      <c r="X716" s="200" t="str">
        <f t="shared" si="11"/>
        <v>Citrus Probate CGE CQ2-16</v>
      </c>
    </row>
    <row r="717" spans="1:24" ht="15" customHeight="1" x14ac:dyDescent="0.25">
      <c r="A717" t="s">
        <v>56</v>
      </c>
      <c r="B717" t="s">
        <v>45</v>
      </c>
      <c r="C717" t="s">
        <v>275</v>
      </c>
      <c r="D717" s="202">
        <v>86931.88</v>
      </c>
      <c r="E717" s="202">
        <v>84923.87</v>
      </c>
      <c r="F717" s="202">
        <v>84923.87</v>
      </c>
      <c r="G717" s="202"/>
      <c r="H717" s="202"/>
      <c r="I717" s="202">
        <v>83658.92</v>
      </c>
      <c r="J717" s="202">
        <v>83978.92</v>
      </c>
      <c r="K717" s="202">
        <v>83990.92</v>
      </c>
      <c r="L717" s="202"/>
      <c r="M717" s="202"/>
      <c r="N717" s="203"/>
      <c r="O717" s="203"/>
      <c r="P717"/>
      <c r="Q717"/>
      <c r="R717"/>
      <c r="S717"/>
      <c r="T717" s="204">
        <v>42746.609131944446</v>
      </c>
      <c r="U717"/>
      <c r="V717">
        <v>0.9</v>
      </c>
      <c r="W717">
        <v>9</v>
      </c>
      <c r="X717" s="200" t="str">
        <f t="shared" si="11"/>
        <v>Citrus Probate CGE CQ2-17</v>
      </c>
    </row>
    <row r="718" spans="1:24" ht="15" customHeight="1" x14ac:dyDescent="0.25">
      <c r="A718" t="s">
        <v>56</v>
      </c>
      <c r="B718" t="s">
        <v>45</v>
      </c>
      <c r="C718" t="s">
        <v>272</v>
      </c>
      <c r="D718" s="202">
        <v>79888.210000000006</v>
      </c>
      <c r="E718" s="202">
        <v>79888.210000000006</v>
      </c>
      <c r="F718" s="202">
        <v>79257.210000000006</v>
      </c>
      <c r="G718" s="202">
        <v>79261.31</v>
      </c>
      <c r="H718" s="202">
        <v>79261.31</v>
      </c>
      <c r="I718" s="202">
        <v>78452.19</v>
      </c>
      <c r="J718" s="202">
        <v>78620.210000000006</v>
      </c>
      <c r="K718" s="202">
        <v>78725.210000000006</v>
      </c>
      <c r="L718" s="202">
        <v>78834.31</v>
      </c>
      <c r="M718" s="202">
        <v>78864.31</v>
      </c>
      <c r="N718" s="203"/>
      <c r="O718" s="203"/>
      <c r="P718"/>
      <c r="Q718"/>
      <c r="R718"/>
      <c r="S718"/>
      <c r="T718" s="204">
        <v>42746.609131944446</v>
      </c>
      <c r="U718"/>
      <c r="V718">
        <v>0.9</v>
      </c>
      <c r="W718">
        <v>9</v>
      </c>
      <c r="X718" s="200" t="str">
        <f t="shared" si="11"/>
        <v>Citrus Probate CGE CQ3-16</v>
      </c>
    </row>
    <row r="719" spans="1:24" ht="15" customHeight="1" x14ac:dyDescent="0.25">
      <c r="A719" t="s">
        <v>56</v>
      </c>
      <c r="B719" t="s">
        <v>45</v>
      </c>
      <c r="C719" t="s">
        <v>276</v>
      </c>
      <c r="D719" s="202">
        <v>82191.62</v>
      </c>
      <c r="E719" s="202">
        <v>80378.289999999994</v>
      </c>
      <c r="F719" s="202"/>
      <c r="G719" s="202"/>
      <c r="H719" s="202"/>
      <c r="I719" s="202">
        <v>78557.95</v>
      </c>
      <c r="J719" s="202">
        <v>79399.62</v>
      </c>
      <c r="K719" s="202"/>
      <c r="L719" s="202"/>
      <c r="M719" s="202"/>
      <c r="N719" s="203"/>
      <c r="O719" s="203"/>
      <c r="P719"/>
      <c r="Q719"/>
      <c r="R719"/>
      <c r="S719"/>
      <c r="T719" s="204">
        <v>42746.609131944446</v>
      </c>
      <c r="U719"/>
      <c r="V719">
        <v>0.9</v>
      </c>
      <c r="W719">
        <v>9</v>
      </c>
      <c r="X719" s="200" t="str">
        <f t="shared" si="11"/>
        <v>Citrus Probate CGE CQ3-17</v>
      </c>
    </row>
    <row r="720" spans="1:24" ht="15" customHeight="1" x14ac:dyDescent="0.25">
      <c r="A720" t="s">
        <v>56</v>
      </c>
      <c r="B720" t="s">
        <v>45</v>
      </c>
      <c r="C720" t="s">
        <v>273</v>
      </c>
      <c r="D720" s="202">
        <v>91907.36</v>
      </c>
      <c r="E720" s="202">
        <v>89948.83</v>
      </c>
      <c r="F720" s="202">
        <v>89627.03</v>
      </c>
      <c r="G720" s="202">
        <v>89625.03</v>
      </c>
      <c r="H720" s="202">
        <v>89625.03</v>
      </c>
      <c r="I720" s="202">
        <v>87469.83</v>
      </c>
      <c r="J720" s="202">
        <v>87869.83</v>
      </c>
      <c r="K720" s="202">
        <v>87548.03</v>
      </c>
      <c r="L720" s="202">
        <v>87897.03</v>
      </c>
      <c r="M720" s="202">
        <v>87897.03</v>
      </c>
      <c r="N720" s="203"/>
      <c r="O720" s="203"/>
      <c r="P720"/>
      <c r="Q720"/>
      <c r="R720"/>
      <c r="S720"/>
      <c r="T720" s="204">
        <v>42746.609131944446</v>
      </c>
      <c r="U720"/>
      <c r="V720">
        <v>0.9</v>
      </c>
      <c r="W720">
        <v>9</v>
      </c>
      <c r="X720" s="200" t="str">
        <f t="shared" si="11"/>
        <v>Citrus Probate CGE CQ4-16</v>
      </c>
    </row>
    <row r="721" spans="1:24" ht="15" customHeight="1" x14ac:dyDescent="0.25">
      <c r="A721" t="s">
        <v>56</v>
      </c>
      <c r="B721" t="s">
        <v>45</v>
      </c>
      <c r="C721" t="s">
        <v>277</v>
      </c>
      <c r="D721" s="202">
        <v>67844.399999999994</v>
      </c>
      <c r="E721" s="202"/>
      <c r="F721" s="202"/>
      <c r="G721" s="202"/>
      <c r="H721" s="202"/>
      <c r="I721" s="202">
        <v>66898.429999999993</v>
      </c>
      <c r="J721" s="202"/>
      <c r="K721" s="202"/>
      <c r="L721" s="202"/>
      <c r="M721" s="202"/>
      <c r="N721" s="203"/>
      <c r="O721" s="203"/>
      <c r="P721"/>
      <c r="Q721"/>
      <c r="R721"/>
      <c r="S721"/>
      <c r="T721" s="204">
        <v>42746.609131944446</v>
      </c>
      <c r="U721"/>
      <c r="V721">
        <v>0.9</v>
      </c>
      <c r="W721">
        <v>9</v>
      </c>
      <c r="X721" s="200" t="str">
        <f t="shared" si="11"/>
        <v>Citrus Probate CGE CQ4-17</v>
      </c>
    </row>
    <row r="722" spans="1:24" ht="15" customHeight="1" x14ac:dyDescent="0.25">
      <c r="A722" t="s">
        <v>57</v>
      </c>
      <c r="B722" t="s">
        <v>280</v>
      </c>
      <c r="C722" t="s">
        <v>270</v>
      </c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3"/>
      <c r="O722" s="203"/>
      <c r="P722"/>
      <c r="Q722"/>
      <c r="R722"/>
      <c r="S722"/>
      <c r="T722" s="204">
        <v>42746.609131944446</v>
      </c>
      <c r="U722"/>
      <c r="V722">
        <v>0.09</v>
      </c>
      <c r="W722">
        <v>2</v>
      </c>
      <c r="X722" s="200" t="str">
        <f t="shared" si="11"/>
        <v>Clay Circ Crim Drug Trfc Cases CGE CQ1-16</v>
      </c>
    </row>
    <row r="723" spans="1:24" ht="15" customHeight="1" x14ac:dyDescent="0.25">
      <c r="A723" t="s">
        <v>57</v>
      </c>
      <c r="B723" t="s">
        <v>280</v>
      </c>
      <c r="C723" t="s">
        <v>274</v>
      </c>
      <c r="D723" s="202">
        <v>1107257</v>
      </c>
      <c r="E723" s="202">
        <v>1107257</v>
      </c>
      <c r="F723" s="202">
        <v>712110</v>
      </c>
      <c r="G723" s="202">
        <v>712110</v>
      </c>
      <c r="H723" s="202"/>
      <c r="I723" s="202">
        <v>272</v>
      </c>
      <c r="J723" s="202">
        <v>284</v>
      </c>
      <c r="K723" s="202">
        <v>259</v>
      </c>
      <c r="L723" s="202">
        <v>259</v>
      </c>
      <c r="M723" s="202"/>
      <c r="N723" s="203"/>
      <c r="O723" s="203"/>
      <c r="P723"/>
      <c r="Q723"/>
      <c r="R723"/>
      <c r="S723"/>
      <c r="T723" s="204">
        <v>42746.609131944446</v>
      </c>
      <c r="U723"/>
      <c r="V723">
        <v>0.09</v>
      </c>
      <c r="W723">
        <v>2</v>
      </c>
      <c r="X723" s="200" t="str">
        <f t="shared" si="11"/>
        <v>Clay Circ Crim Drug Trfc Cases CGE CQ1-17</v>
      </c>
    </row>
    <row r="724" spans="1:24" ht="15" customHeight="1" x14ac:dyDescent="0.25">
      <c r="A724" t="s">
        <v>57</v>
      </c>
      <c r="B724" t="s">
        <v>280</v>
      </c>
      <c r="C724" t="s">
        <v>271</v>
      </c>
      <c r="D724" s="202">
        <v>766279</v>
      </c>
      <c r="E724" s="202">
        <v>766279</v>
      </c>
      <c r="F724" s="202">
        <v>766279</v>
      </c>
      <c r="G724" s="202">
        <v>766279</v>
      </c>
      <c r="H724" s="202">
        <v>766279</v>
      </c>
      <c r="I724" s="202">
        <v>25572</v>
      </c>
      <c r="J724" s="202">
        <v>25572</v>
      </c>
      <c r="K724" s="202">
        <v>25572</v>
      </c>
      <c r="L724" s="202">
        <v>25584</v>
      </c>
      <c r="M724" s="202">
        <v>26206</v>
      </c>
      <c r="N724" s="203"/>
      <c r="O724" s="203"/>
      <c r="P724"/>
      <c r="Q724"/>
      <c r="R724"/>
      <c r="S724"/>
      <c r="T724" s="204">
        <v>42746.609131944446</v>
      </c>
      <c r="U724"/>
      <c r="V724">
        <v>0.09</v>
      </c>
      <c r="W724">
        <v>2</v>
      </c>
      <c r="X724" s="200" t="str">
        <f t="shared" si="11"/>
        <v>Clay Circ Crim Drug Trfc Cases CGE CQ2-16</v>
      </c>
    </row>
    <row r="725" spans="1:24" ht="15" customHeight="1" x14ac:dyDescent="0.25">
      <c r="A725" t="s">
        <v>57</v>
      </c>
      <c r="B725" t="s">
        <v>280</v>
      </c>
      <c r="C725" t="s">
        <v>275</v>
      </c>
      <c r="D725" s="202">
        <v>159146</v>
      </c>
      <c r="E725" s="202">
        <v>158796</v>
      </c>
      <c r="F725" s="202">
        <v>158796</v>
      </c>
      <c r="G725" s="202"/>
      <c r="H725" s="202"/>
      <c r="I725" s="202">
        <v>350</v>
      </c>
      <c r="J725" s="202">
        <v>0</v>
      </c>
      <c r="K725" s="202">
        <v>0</v>
      </c>
      <c r="L725" s="202"/>
      <c r="M725" s="202"/>
      <c r="N725" s="203"/>
      <c r="O725" s="203"/>
      <c r="P725"/>
      <c r="Q725"/>
      <c r="R725"/>
      <c r="S725"/>
      <c r="T725" s="204">
        <v>42746.609131944446</v>
      </c>
      <c r="U725"/>
      <c r="V725">
        <v>0.09</v>
      </c>
      <c r="W725">
        <v>2</v>
      </c>
      <c r="X725" s="200" t="str">
        <f t="shared" si="11"/>
        <v>Clay Circ Crim Drug Trfc Cases CGE CQ2-17</v>
      </c>
    </row>
    <row r="726" spans="1:24" ht="15" customHeight="1" x14ac:dyDescent="0.25">
      <c r="A726" t="s">
        <v>57</v>
      </c>
      <c r="B726" t="s">
        <v>280</v>
      </c>
      <c r="C726" t="s">
        <v>272</v>
      </c>
      <c r="D726" s="202">
        <v>742728</v>
      </c>
      <c r="E726" s="202">
        <v>216332</v>
      </c>
      <c r="F726" s="202">
        <v>216332</v>
      </c>
      <c r="G726" s="202">
        <v>216332</v>
      </c>
      <c r="H726" s="202">
        <v>211299</v>
      </c>
      <c r="I726" s="202">
        <v>3027</v>
      </c>
      <c r="J726" s="202">
        <v>3872</v>
      </c>
      <c r="K726" s="202">
        <v>4533</v>
      </c>
      <c r="L726" s="202">
        <v>4633</v>
      </c>
      <c r="M726" s="202">
        <v>27</v>
      </c>
      <c r="N726" s="203"/>
      <c r="O726" s="203"/>
      <c r="P726"/>
      <c r="Q726"/>
      <c r="R726"/>
      <c r="S726"/>
      <c r="T726" s="204">
        <v>42746.609131944446</v>
      </c>
      <c r="U726"/>
      <c r="V726">
        <v>0.09</v>
      </c>
      <c r="W726">
        <v>2</v>
      </c>
      <c r="X726" s="200" t="str">
        <f t="shared" si="11"/>
        <v>Clay Circ Crim Drug Trfc Cases CGE CQ3-16</v>
      </c>
    </row>
    <row r="727" spans="1:24" ht="15" customHeight="1" x14ac:dyDescent="0.25">
      <c r="A727" t="s">
        <v>57</v>
      </c>
      <c r="B727" t="s">
        <v>280</v>
      </c>
      <c r="C727" t="s">
        <v>276</v>
      </c>
      <c r="D727" s="202">
        <v>53251</v>
      </c>
      <c r="E727" s="202">
        <v>53251</v>
      </c>
      <c r="F727" s="202"/>
      <c r="G727" s="202"/>
      <c r="H727" s="202"/>
      <c r="I727" s="202">
        <v>30</v>
      </c>
      <c r="J727" s="202">
        <v>39</v>
      </c>
      <c r="K727" s="202"/>
      <c r="L727" s="202"/>
      <c r="M727" s="202"/>
      <c r="N727" s="203"/>
      <c r="O727" s="203"/>
      <c r="P727"/>
      <c r="Q727"/>
      <c r="R727"/>
      <c r="S727"/>
      <c r="T727" s="204">
        <v>42746.609131944446</v>
      </c>
      <c r="U727"/>
      <c r="V727">
        <v>0.09</v>
      </c>
      <c r="W727">
        <v>2</v>
      </c>
      <c r="X727" s="200" t="str">
        <f t="shared" si="11"/>
        <v>Clay Circ Crim Drug Trfc Cases CGE CQ3-17</v>
      </c>
    </row>
    <row r="728" spans="1:24" ht="15" customHeight="1" x14ac:dyDescent="0.25">
      <c r="A728" t="s">
        <v>57</v>
      </c>
      <c r="B728" t="s">
        <v>280</v>
      </c>
      <c r="C728" t="s">
        <v>273</v>
      </c>
      <c r="D728" s="202">
        <v>633952</v>
      </c>
      <c r="E728" s="202">
        <v>633952</v>
      </c>
      <c r="F728" s="202">
        <v>633952</v>
      </c>
      <c r="G728" s="202">
        <v>631410</v>
      </c>
      <c r="H728" s="202">
        <v>631410</v>
      </c>
      <c r="I728" s="202">
        <v>375</v>
      </c>
      <c r="J728" s="202">
        <v>1436</v>
      </c>
      <c r="K728" s="202">
        <v>1629</v>
      </c>
      <c r="L728" s="202">
        <v>2</v>
      </c>
      <c r="M728" s="202">
        <v>2</v>
      </c>
      <c r="N728" s="203"/>
      <c r="O728" s="203"/>
      <c r="P728"/>
      <c r="Q728"/>
      <c r="R728"/>
      <c r="S728"/>
      <c r="T728" s="204">
        <v>42746.609131944446</v>
      </c>
      <c r="U728"/>
      <c r="V728">
        <v>0.09</v>
      </c>
      <c r="W728">
        <v>2</v>
      </c>
      <c r="X728" s="200" t="str">
        <f t="shared" si="11"/>
        <v>Clay Circ Crim Drug Trfc Cases CGE CQ4-16</v>
      </c>
    </row>
    <row r="729" spans="1:24" ht="15" customHeight="1" x14ac:dyDescent="0.25">
      <c r="A729" t="s">
        <v>57</v>
      </c>
      <c r="B729" t="s">
        <v>280</v>
      </c>
      <c r="C729" t="s">
        <v>277</v>
      </c>
      <c r="D729" s="202">
        <v>25</v>
      </c>
      <c r="E729" s="202"/>
      <c r="F729" s="202"/>
      <c r="G729" s="202"/>
      <c r="H729" s="202"/>
      <c r="I729" s="202">
        <v>0</v>
      </c>
      <c r="J729" s="202"/>
      <c r="K729" s="202"/>
      <c r="L729" s="202"/>
      <c r="M729" s="202"/>
      <c r="N729" s="203"/>
      <c r="O729" s="203"/>
      <c r="P729"/>
      <c r="Q729"/>
      <c r="R729"/>
      <c r="S729"/>
      <c r="T729" s="204">
        <v>42746.609131944446</v>
      </c>
      <c r="U729"/>
      <c r="V729">
        <v>0.09</v>
      </c>
      <c r="W729">
        <v>2</v>
      </c>
      <c r="X729" s="200" t="str">
        <f t="shared" si="11"/>
        <v>Clay Circ Crim Drug Trfc Cases CGE CQ4-17</v>
      </c>
    </row>
    <row r="730" spans="1:24" ht="15" customHeight="1" x14ac:dyDescent="0.25">
      <c r="A730" t="s">
        <v>57</v>
      </c>
      <c r="B730" t="s">
        <v>42</v>
      </c>
      <c r="C730" t="s">
        <v>270</v>
      </c>
      <c r="D730" s="202">
        <v>408274</v>
      </c>
      <c r="E730" s="202">
        <v>407334</v>
      </c>
      <c r="F730" s="202">
        <v>405969</v>
      </c>
      <c r="G730" s="202">
        <v>404947</v>
      </c>
      <c r="H730" s="202">
        <v>404947</v>
      </c>
      <c r="I730" s="202">
        <v>402917</v>
      </c>
      <c r="J730" s="202">
        <v>406029</v>
      </c>
      <c r="K730" s="202">
        <v>404614</v>
      </c>
      <c r="L730" s="202">
        <v>403591</v>
      </c>
      <c r="M730" s="202">
        <v>403591</v>
      </c>
      <c r="N730" s="203"/>
      <c r="O730" s="203"/>
      <c r="P730"/>
      <c r="Q730"/>
      <c r="R730"/>
      <c r="S730"/>
      <c r="T730" s="204">
        <v>42746.609131944446</v>
      </c>
      <c r="U730"/>
      <c r="V730">
        <v>0.9</v>
      </c>
      <c r="W730">
        <v>6</v>
      </c>
      <c r="X730" s="200" t="str">
        <f t="shared" si="11"/>
        <v>Clay Circuit Civil CGE CQ1-16</v>
      </c>
    </row>
    <row r="731" spans="1:24" ht="15" customHeight="1" x14ac:dyDescent="0.25">
      <c r="A731" t="s">
        <v>57</v>
      </c>
      <c r="B731" t="s">
        <v>42</v>
      </c>
      <c r="C731" t="s">
        <v>274</v>
      </c>
      <c r="D731" s="202">
        <v>300264</v>
      </c>
      <c r="E731" s="202">
        <v>298604</v>
      </c>
      <c r="F731" s="202">
        <v>298604</v>
      </c>
      <c r="G731" s="202">
        <v>298554</v>
      </c>
      <c r="H731" s="202"/>
      <c r="I731" s="202">
        <v>298984</v>
      </c>
      <c r="J731" s="202">
        <v>298554</v>
      </c>
      <c r="K731" s="202">
        <v>298554</v>
      </c>
      <c r="L731" s="202">
        <v>298554</v>
      </c>
      <c r="M731" s="202"/>
      <c r="N731" s="203"/>
      <c r="O731" s="203"/>
      <c r="P731"/>
      <c r="Q731"/>
      <c r="R731"/>
      <c r="S731"/>
      <c r="T731" s="204">
        <v>42746.609131944446</v>
      </c>
      <c r="U731"/>
      <c r="V731">
        <v>0.9</v>
      </c>
      <c r="W731">
        <v>6</v>
      </c>
      <c r="X731" s="200" t="str">
        <f t="shared" si="11"/>
        <v>Clay Circuit Civil CGE CQ1-17</v>
      </c>
    </row>
    <row r="732" spans="1:24" ht="15" customHeight="1" x14ac:dyDescent="0.25">
      <c r="A732" t="s">
        <v>57</v>
      </c>
      <c r="B732" t="s">
        <v>42</v>
      </c>
      <c r="C732" t="s">
        <v>271</v>
      </c>
      <c r="D732" s="202">
        <v>394462</v>
      </c>
      <c r="E732" s="202">
        <v>394062</v>
      </c>
      <c r="F732" s="202">
        <v>394062</v>
      </c>
      <c r="G732" s="202">
        <v>394062</v>
      </c>
      <c r="H732" s="202">
        <v>394062</v>
      </c>
      <c r="I732" s="202">
        <v>394030</v>
      </c>
      <c r="J732" s="202">
        <v>394030</v>
      </c>
      <c r="K732" s="202">
        <v>394030</v>
      </c>
      <c r="L732" s="202">
        <v>394030</v>
      </c>
      <c r="M732" s="202">
        <v>394030</v>
      </c>
      <c r="N732" s="203"/>
      <c r="O732" s="203"/>
      <c r="P732"/>
      <c r="Q732"/>
      <c r="R732"/>
      <c r="S732"/>
      <c r="T732" s="204">
        <v>42746.609131944446</v>
      </c>
      <c r="U732"/>
      <c r="V732">
        <v>0.9</v>
      </c>
      <c r="W732">
        <v>6</v>
      </c>
      <c r="X732" s="200" t="str">
        <f t="shared" si="11"/>
        <v>Clay Circuit Civil CGE CQ2-16</v>
      </c>
    </row>
    <row r="733" spans="1:24" ht="15" customHeight="1" x14ac:dyDescent="0.25">
      <c r="A733" t="s">
        <v>57</v>
      </c>
      <c r="B733" t="s">
        <v>42</v>
      </c>
      <c r="C733" t="s">
        <v>275</v>
      </c>
      <c r="D733" s="202">
        <v>309966</v>
      </c>
      <c r="E733" s="202">
        <v>302156</v>
      </c>
      <c r="F733" s="202">
        <v>300761</v>
      </c>
      <c r="G733" s="202"/>
      <c r="H733" s="202"/>
      <c r="I733" s="202">
        <v>309556</v>
      </c>
      <c r="J733" s="202">
        <v>301746</v>
      </c>
      <c r="K733" s="202">
        <v>300761</v>
      </c>
      <c r="L733" s="202"/>
      <c r="M733" s="202"/>
      <c r="N733" s="203"/>
      <c r="O733" s="203"/>
      <c r="P733"/>
      <c r="Q733"/>
      <c r="R733"/>
      <c r="S733"/>
      <c r="T733" s="204">
        <v>42746.609131944446</v>
      </c>
      <c r="U733"/>
      <c r="V733">
        <v>0.9</v>
      </c>
      <c r="W733">
        <v>6</v>
      </c>
      <c r="X733" s="200" t="str">
        <f t="shared" si="11"/>
        <v>Clay Circuit Civil CGE CQ2-17</v>
      </c>
    </row>
    <row r="734" spans="1:24" ht="15" customHeight="1" x14ac:dyDescent="0.25">
      <c r="A734" t="s">
        <v>57</v>
      </c>
      <c r="B734" t="s">
        <v>42</v>
      </c>
      <c r="C734" t="s">
        <v>272</v>
      </c>
      <c r="D734" s="202">
        <v>375720</v>
      </c>
      <c r="E734" s="202">
        <v>373780</v>
      </c>
      <c r="F734" s="202">
        <v>373780</v>
      </c>
      <c r="G734" s="202">
        <v>373780</v>
      </c>
      <c r="H734" s="202">
        <v>372380</v>
      </c>
      <c r="I734" s="202">
        <v>375138</v>
      </c>
      <c r="J734" s="202">
        <v>373302</v>
      </c>
      <c r="K734" s="202">
        <v>373312</v>
      </c>
      <c r="L734" s="202">
        <v>373312</v>
      </c>
      <c r="M734" s="202">
        <v>371912</v>
      </c>
      <c r="N734" s="203"/>
      <c r="O734" s="203"/>
      <c r="P734"/>
      <c r="Q734"/>
      <c r="R734"/>
      <c r="S734"/>
      <c r="T734" s="204">
        <v>42746.609131944446</v>
      </c>
      <c r="U734"/>
      <c r="V734">
        <v>0.9</v>
      </c>
      <c r="W734">
        <v>6</v>
      </c>
      <c r="X734" s="200" t="str">
        <f t="shared" si="11"/>
        <v>Clay Circuit Civil CGE CQ3-16</v>
      </c>
    </row>
    <row r="735" spans="1:24" ht="15" customHeight="1" x14ac:dyDescent="0.25">
      <c r="A735" t="s">
        <v>57</v>
      </c>
      <c r="B735" t="s">
        <v>42</v>
      </c>
      <c r="C735" t="s">
        <v>276</v>
      </c>
      <c r="D735" s="202">
        <v>354124</v>
      </c>
      <c r="E735" s="202">
        <v>351234</v>
      </c>
      <c r="F735" s="202"/>
      <c r="G735" s="202"/>
      <c r="H735" s="202"/>
      <c r="I735" s="202">
        <v>350754</v>
      </c>
      <c r="J735" s="202">
        <v>350824</v>
      </c>
      <c r="K735" s="202"/>
      <c r="L735" s="202"/>
      <c r="M735" s="202"/>
      <c r="N735" s="203"/>
      <c r="O735" s="203"/>
      <c r="P735"/>
      <c r="Q735"/>
      <c r="R735"/>
      <c r="S735"/>
      <c r="T735" s="204">
        <v>42746.609131944446</v>
      </c>
      <c r="U735"/>
      <c r="V735">
        <v>0.9</v>
      </c>
      <c r="W735">
        <v>6</v>
      </c>
      <c r="X735" s="200" t="str">
        <f t="shared" si="11"/>
        <v>Clay Circuit Civil CGE CQ3-17</v>
      </c>
    </row>
    <row r="736" spans="1:24" ht="15" customHeight="1" x14ac:dyDescent="0.25">
      <c r="A736" t="s">
        <v>57</v>
      </c>
      <c r="B736" t="s">
        <v>42</v>
      </c>
      <c r="C736" t="s">
        <v>273</v>
      </c>
      <c r="D736" s="202">
        <v>340771</v>
      </c>
      <c r="E736" s="202">
        <v>340126</v>
      </c>
      <c r="F736" s="202">
        <v>340126</v>
      </c>
      <c r="G736" s="202">
        <v>340126</v>
      </c>
      <c r="H736" s="202">
        <v>339003</v>
      </c>
      <c r="I736" s="202">
        <v>339782</v>
      </c>
      <c r="J736" s="202">
        <v>339774</v>
      </c>
      <c r="K736" s="202">
        <v>339774</v>
      </c>
      <c r="L736" s="202">
        <v>339774</v>
      </c>
      <c r="M736" s="202">
        <v>338662</v>
      </c>
      <c r="N736" s="203"/>
      <c r="O736" s="203"/>
      <c r="P736"/>
      <c r="Q736"/>
      <c r="R736"/>
      <c r="S736"/>
      <c r="T736" s="204">
        <v>42746.609131944446</v>
      </c>
      <c r="U736"/>
      <c r="V736">
        <v>0.9</v>
      </c>
      <c r="W736">
        <v>6</v>
      </c>
      <c r="X736" s="200" t="str">
        <f t="shared" si="11"/>
        <v>Clay Circuit Civil CGE CQ4-16</v>
      </c>
    </row>
    <row r="737" spans="1:24" ht="15" customHeight="1" x14ac:dyDescent="0.25">
      <c r="A737" t="s">
        <v>57</v>
      </c>
      <c r="B737" t="s">
        <v>42</v>
      </c>
      <c r="C737" t="s">
        <v>277</v>
      </c>
      <c r="D737" s="202">
        <v>337609</v>
      </c>
      <c r="E737" s="202"/>
      <c r="F737" s="202"/>
      <c r="G737" s="202"/>
      <c r="H737" s="202"/>
      <c r="I737" s="202">
        <v>335753</v>
      </c>
      <c r="J737" s="202"/>
      <c r="K737" s="202"/>
      <c r="L737" s="202"/>
      <c r="M737" s="202"/>
      <c r="N737" s="203"/>
      <c r="O737" s="203"/>
      <c r="P737"/>
      <c r="Q737"/>
      <c r="R737"/>
      <c r="S737"/>
      <c r="T737" s="204">
        <v>42746.609131944446</v>
      </c>
      <c r="U737"/>
      <c r="V737">
        <v>0.9</v>
      </c>
      <c r="W737">
        <v>6</v>
      </c>
      <c r="X737" s="200" t="str">
        <f t="shared" si="11"/>
        <v>Clay Circuit Civil CGE CQ4-17</v>
      </c>
    </row>
    <row r="738" spans="1:24" ht="15" customHeight="1" x14ac:dyDescent="0.25">
      <c r="A738" t="s">
        <v>57</v>
      </c>
      <c r="B738" t="s">
        <v>38</v>
      </c>
      <c r="C738" t="s">
        <v>270</v>
      </c>
      <c r="D738" s="202">
        <v>332758</v>
      </c>
      <c r="E738" s="202">
        <v>275778</v>
      </c>
      <c r="F738" s="202">
        <v>275728</v>
      </c>
      <c r="G738" s="202">
        <v>275678</v>
      </c>
      <c r="H738" s="202">
        <v>275678</v>
      </c>
      <c r="I738" s="202">
        <v>21460</v>
      </c>
      <c r="J738" s="202">
        <v>31260</v>
      </c>
      <c r="K738" s="202">
        <v>36020</v>
      </c>
      <c r="L738" s="202">
        <v>44639</v>
      </c>
      <c r="M738" s="202">
        <v>49427</v>
      </c>
      <c r="N738" s="203"/>
      <c r="O738" s="203"/>
      <c r="P738"/>
      <c r="Q738"/>
      <c r="R738"/>
      <c r="S738"/>
      <c r="T738" s="204">
        <v>42746.609131944446</v>
      </c>
      <c r="U738"/>
      <c r="V738">
        <v>0.09</v>
      </c>
      <c r="W738">
        <v>1</v>
      </c>
      <c r="X738" s="200" t="str">
        <f t="shared" si="11"/>
        <v>Clay Circuit Criminal CGE CQ1-16</v>
      </c>
    </row>
    <row r="739" spans="1:24" ht="15" customHeight="1" x14ac:dyDescent="0.25">
      <c r="A739" t="s">
        <v>57</v>
      </c>
      <c r="B739" t="s">
        <v>38</v>
      </c>
      <c r="C739" t="s">
        <v>274</v>
      </c>
      <c r="D739" s="202">
        <v>1281527</v>
      </c>
      <c r="E739" s="202">
        <v>1277107</v>
      </c>
      <c r="F739" s="202">
        <v>1277107</v>
      </c>
      <c r="G739" s="202">
        <v>1276484</v>
      </c>
      <c r="H739" s="202"/>
      <c r="I739" s="202">
        <v>12237</v>
      </c>
      <c r="J739" s="202">
        <v>20987</v>
      </c>
      <c r="K739" s="202">
        <v>26458</v>
      </c>
      <c r="L739" s="202">
        <v>30579</v>
      </c>
      <c r="M739" s="202"/>
      <c r="N739" s="203"/>
      <c r="O739" s="203"/>
      <c r="P739"/>
      <c r="Q739"/>
      <c r="R739"/>
      <c r="S739"/>
      <c r="T739" s="204">
        <v>42746.609131944446</v>
      </c>
      <c r="U739"/>
      <c r="V739">
        <v>0.09</v>
      </c>
      <c r="W739">
        <v>1</v>
      </c>
      <c r="X739" s="200" t="str">
        <f t="shared" si="11"/>
        <v>Clay Circuit Criminal CGE CQ1-17</v>
      </c>
    </row>
    <row r="740" spans="1:24" ht="15" customHeight="1" x14ac:dyDescent="0.25">
      <c r="A740" t="s">
        <v>57</v>
      </c>
      <c r="B740" t="s">
        <v>38</v>
      </c>
      <c r="C740" t="s">
        <v>271</v>
      </c>
      <c r="D740" s="202">
        <v>1424281</v>
      </c>
      <c r="E740" s="202">
        <v>1424281</v>
      </c>
      <c r="F740" s="202">
        <v>1424069</v>
      </c>
      <c r="G740" s="202">
        <v>1424069</v>
      </c>
      <c r="H740" s="202">
        <v>1424069</v>
      </c>
      <c r="I740" s="202">
        <v>188349</v>
      </c>
      <c r="J740" s="202">
        <v>197998</v>
      </c>
      <c r="K740" s="202">
        <v>205986</v>
      </c>
      <c r="L740" s="202">
        <v>212918</v>
      </c>
      <c r="M740" s="202">
        <v>220950</v>
      </c>
      <c r="N740" s="203"/>
      <c r="O740" s="203"/>
      <c r="P740"/>
      <c r="Q740"/>
      <c r="R740"/>
      <c r="S740"/>
      <c r="T740" s="204">
        <v>42746.609131944446</v>
      </c>
      <c r="U740"/>
      <c r="V740">
        <v>0.09</v>
      </c>
      <c r="W740">
        <v>1</v>
      </c>
      <c r="X740" s="200" t="str">
        <f t="shared" si="11"/>
        <v>Clay Circuit Criminal CGE CQ2-16</v>
      </c>
    </row>
    <row r="741" spans="1:24" ht="15" customHeight="1" x14ac:dyDescent="0.25">
      <c r="A741" t="s">
        <v>57</v>
      </c>
      <c r="B741" t="s">
        <v>38</v>
      </c>
      <c r="C741" t="s">
        <v>275</v>
      </c>
      <c r="D741" s="202">
        <v>377462</v>
      </c>
      <c r="E741" s="202">
        <v>377056</v>
      </c>
      <c r="F741" s="202">
        <v>377056</v>
      </c>
      <c r="G741" s="202"/>
      <c r="H741" s="202"/>
      <c r="I741" s="202">
        <v>53404</v>
      </c>
      <c r="J741" s="202">
        <v>62852</v>
      </c>
      <c r="K741" s="202">
        <v>68334</v>
      </c>
      <c r="L741" s="202"/>
      <c r="M741" s="202"/>
      <c r="N741" s="203"/>
      <c r="O741" s="203"/>
      <c r="P741"/>
      <c r="Q741"/>
      <c r="R741"/>
      <c r="S741"/>
      <c r="T741" s="204">
        <v>42746.609131944446</v>
      </c>
      <c r="U741"/>
      <c r="V741">
        <v>0.09</v>
      </c>
      <c r="W741">
        <v>1</v>
      </c>
      <c r="X741" s="200" t="str">
        <f t="shared" si="11"/>
        <v>Clay Circuit Criminal CGE CQ2-17</v>
      </c>
    </row>
    <row r="742" spans="1:24" ht="15" customHeight="1" x14ac:dyDescent="0.25">
      <c r="A742" t="s">
        <v>57</v>
      </c>
      <c r="B742" t="s">
        <v>38</v>
      </c>
      <c r="C742" t="s">
        <v>272</v>
      </c>
      <c r="D742" s="202">
        <v>980901</v>
      </c>
      <c r="E742" s="202">
        <v>452457</v>
      </c>
      <c r="F742" s="202">
        <v>452457</v>
      </c>
      <c r="G742" s="202">
        <v>452457</v>
      </c>
      <c r="H742" s="202">
        <v>452457</v>
      </c>
      <c r="I742" s="202">
        <v>41363</v>
      </c>
      <c r="J742" s="202">
        <v>59903</v>
      </c>
      <c r="K742" s="202">
        <v>65378</v>
      </c>
      <c r="L742" s="202">
        <v>74471</v>
      </c>
      <c r="M742" s="202">
        <v>80755</v>
      </c>
      <c r="N742" s="203"/>
      <c r="O742" s="203"/>
      <c r="P742"/>
      <c r="Q742"/>
      <c r="R742"/>
      <c r="S742"/>
      <c r="T742" s="204">
        <v>42746.609131944446</v>
      </c>
      <c r="U742"/>
      <c r="V742">
        <v>0.09</v>
      </c>
      <c r="W742">
        <v>1</v>
      </c>
      <c r="X742" s="200" t="str">
        <f t="shared" si="11"/>
        <v>Clay Circuit Criminal CGE CQ3-16</v>
      </c>
    </row>
    <row r="743" spans="1:24" ht="15" customHeight="1" x14ac:dyDescent="0.25">
      <c r="A743" t="s">
        <v>57</v>
      </c>
      <c r="B743" t="s">
        <v>38</v>
      </c>
      <c r="C743" t="s">
        <v>276</v>
      </c>
      <c r="D743" s="202">
        <v>374957</v>
      </c>
      <c r="E743" s="202">
        <v>374281</v>
      </c>
      <c r="F743" s="202"/>
      <c r="G743" s="202"/>
      <c r="H743" s="202"/>
      <c r="I743" s="202">
        <v>156735</v>
      </c>
      <c r="J743" s="202">
        <v>171112</v>
      </c>
      <c r="K743" s="202"/>
      <c r="L743" s="202"/>
      <c r="M743" s="202"/>
      <c r="N743" s="203"/>
      <c r="O743" s="203"/>
      <c r="P743"/>
      <c r="Q743"/>
      <c r="R743"/>
      <c r="S743"/>
      <c r="T743" s="204">
        <v>42746.609131944446</v>
      </c>
      <c r="U743"/>
      <c r="V743">
        <v>0.09</v>
      </c>
      <c r="W743">
        <v>1</v>
      </c>
      <c r="X743" s="200" t="str">
        <f t="shared" si="11"/>
        <v>Clay Circuit Criminal CGE CQ3-17</v>
      </c>
    </row>
    <row r="744" spans="1:24" ht="15" customHeight="1" x14ac:dyDescent="0.25">
      <c r="A744" t="s">
        <v>57</v>
      </c>
      <c r="B744" t="s">
        <v>38</v>
      </c>
      <c r="C744" t="s">
        <v>273</v>
      </c>
      <c r="D744" s="202">
        <v>914810</v>
      </c>
      <c r="E744" s="202">
        <v>914805</v>
      </c>
      <c r="F744" s="202">
        <v>914805</v>
      </c>
      <c r="G744" s="202">
        <v>914805</v>
      </c>
      <c r="H744" s="202">
        <v>913609</v>
      </c>
      <c r="I744" s="202">
        <v>43911</v>
      </c>
      <c r="J744" s="202">
        <v>53888</v>
      </c>
      <c r="K744" s="202">
        <v>63084</v>
      </c>
      <c r="L744" s="202">
        <v>67375</v>
      </c>
      <c r="M744" s="202">
        <v>77557</v>
      </c>
      <c r="N744" s="203"/>
      <c r="O744" s="203"/>
      <c r="P744"/>
      <c r="Q744"/>
      <c r="R744"/>
      <c r="S744"/>
      <c r="T744" s="204">
        <v>42746.609131944446</v>
      </c>
      <c r="U744"/>
      <c r="V744">
        <v>0.09</v>
      </c>
      <c r="W744">
        <v>1</v>
      </c>
      <c r="X744" s="200" t="str">
        <f t="shared" si="11"/>
        <v>Clay Circuit Criminal CGE CQ4-16</v>
      </c>
    </row>
    <row r="745" spans="1:24" ht="15" customHeight="1" x14ac:dyDescent="0.25">
      <c r="A745" t="s">
        <v>57</v>
      </c>
      <c r="B745" t="s">
        <v>38</v>
      </c>
      <c r="C745" t="s">
        <v>277</v>
      </c>
      <c r="D745" s="202">
        <v>206357</v>
      </c>
      <c r="E745" s="202"/>
      <c r="F745" s="202"/>
      <c r="G745" s="202"/>
      <c r="H745" s="202"/>
      <c r="I745" s="202">
        <v>42012</v>
      </c>
      <c r="J745" s="202"/>
      <c r="K745" s="202"/>
      <c r="L745" s="202"/>
      <c r="M745" s="202"/>
      <c r="N745" s="203"/>
      <c r="O745" s="203"/>
      <c r="P745"/>
      <c r="Q745"/>
      <c r="R745"/>
      <c r="S745"/>
      <c r="T745" s="204">
        <v>42746.609131944446</v>
      </c>
      <c r="U745"/>
      <c r="V745">
        <v>0.09</v>
      </c>
      <c r="W745">
        <v>1</v>
      </c>
      <c r="X745" s="200" t="str">
        <f t="shared" si="11"/>
        <v>Clay Circuit Criminal CGE CQ4-17</v>
      </c>
    </row>
    <row r="746" spans="1:24" ht="15" customHeight="1" x14ac:dyDescent="0.25">
      <c r="A746" t="s">
        <v>57</v>
      </c>
      <c r="B746" t="s">
        <v>44</v>
      </c>
      <c r="C746" t="s">
        <v>270</v>
      </c>
      <c r="D746" s="202">
        <v>851349</v>
      </c>
      <c r="E746" s="202">
        <v>743871</v>
      </c>
      <c r="F746" s="202">
        <v>720269</v>
      </c>
      <c r="G746" s="202">
        <v>713630</v>
      </c>
      <c r="H746" s="202">
        <v>703066</v>
      </c>
      <c r="I746" s="202">
        <v>242328</v>
      </c>
      <c r="J746" s="202">
        <v>570617</v>
      </c>
      <c r="K746" s="202">
        <v>619123</v>
      </c>
      <c r="L746" s="202">
        <v>632314</v>
      </c>
      <c r="M746" s="202">
        <v>639233</v>
      </c>
      <c r="N746" s="203"/>
      <c r="O746" s="203"/>
      <c r="P746"/>
      <c r="Q746"/>
      <c r="R746"/>
      <c r="S746"/>
      <c r="T746" s="204">
        <v>42746.609131944446</v>
      </c>
      <c r="U746"/>
      <c r="V746">
        <v>0.9</v>
      </c>
      <c r="W746">
        <v>8</v>
      </c>
      <c r="X746" s="200" t="str">
        <f t="shared" si="11"/>
        <v>Clay Civil Traffic CGE CQ1-16</v>
      </c>
    </row>
    <row r="747" spans="1:24" ht="15" customHeight="1" x14ac:dyDescent="0.25">
      <c r="A747" t="s">
        <v>57</v>
      </c>
      <c r="B747" t="s">
        <v>44</v>
      </c>
      <c r="C747" t="s">
        <v>274</v>
      </c>
      <c r="D747" s="202">
        <v>965070</v>
      </c>
      <c r="E747" s="202">
        <v>859410</v>
      </c>
      <c r="F747" s="202">
        <v>807493</v>
      </c>
      <c r="G747" s="202">
        <v>797816</v>
      </c>
      <c r="H747" s="202"/>
      <c r="I747" s="202">
        <v>273434</v>
      </c>
      <c r="J747" s="202">
        <v>627597</v>
      </c>
      <c r="K747" s="202">
        <v>693980</v>
      </c>
      <c r="L747" s="202">
        <v>707619</v>
      </c>
      <c r="M747" s="202"/>
      <c r="N747" s="203"/>
      <c r="O747" s="203"/>
      <c r="P747"/>
      <c r="Q747"/>
      <c r="R747"/>
      <c r="S747"/>
      <c r="T747" s="204">
        <v>42746.609131944446</v>
      </c>
      <c r="U747"/>
      <c r="V747">
        <v>0.9</v>
      </c>
      <c r="W747">
        <v>8</v>
      </c>
      <c r="X747" s="200" t="str">
        <f t="shared" si="11"/>
        <v>Clay Civil Traffic CGE CQ1-17</v>
      </c>
    </row>
    <row r="748" spans="1:24" ht="15" customHeight="1" x14ac:dyDescent="0.25">
      <c r="A748" t="s">
        <v>57</v>
      </c>
      <c r="B748" t="s">
        <v>44</v>
      </c>
      <c r="C748" t="s">
        <v>271</v>
      </c>
      <c r="D748" s="202">
        <v>855425</v>
      </c>
      <c r="E748" s="202">
        <v>760497</v>
      </c>
      <c r="F748" s="202">
        <v>735360</v>
      </c>
      <c r="G748" s="202">
        <v>723067</v>
      </c>
      <c r="H748" s="202">
        <v>717974</v>
      </c>
      <c r="I748" s="202">
        <v>323349</v>
      </c>
      <c r="J748" s="202">
        <v>569737</v>
      </c>
      <c r="K748" s="202">
        <v>615292</v>
      </c>
      <c r="L748" s="202">
        <v>628306</v>
      </c>
      <c r="M748" s="202">
        <v>643832</v>
      </c>
      <c r="N748" s="203"/>
      <c r="O748" s="203"/>
      <c r="P748"/>
      <c r="Q748"/>
      <c r="R748"/>
      <c r="S748"/>
      <c r="T748" s="204">
        <v>42746.609131944446</v>
      </c>
      <c r="U748"/>
      <c r="V748">
        <v>0.9</v>
      </c>
      <c r="W748">
        <v>8</v>
      </c>
      <c r="X748" s="200" t="str">
        <f t="shared" si="11"/>
        <v>Clay Civil Traffic CGE CQ2-16</v>
      </c>
    </row>
    <row r="749" spans="1:24" ht="15" customHeight="1" x14ac:dyDescent="0.25">
      <c r="A749" t="s">
        <v>57</v>
      </c>
      <c r="B749" t="s">
        <v>44</v>
      </c>
      <c r="C749" t="s">
        <v>275</v>
      </c>
      <c r="D749" s="202">
        <v>1128730</v>
      </c>
      <c r="E749" s="202">
        <v>1021242</v>
      </c>
      <c r="F749" s="202">
        <v>981926</v>
      </c>
      <c r="G749" s="202"/>
      <c r="H749" s="202"/>
      <c r="I749" s="202">
        <v>396187</v>
      </c>
      <c r="J749" s="202">
        <v>775902</v>
      </c>
      <c r="K749" s="202">
        <v>839268</v>
      </c>
      <c r="L749" s="202"/>
      <c r="M749" s="202"/>
      <c r="N749" s="203"/>
      <c r="O749" s="203"/>
      <c r="P749"/>
      <c r="Q749"/>
      <c r="R749"/>
      <c r="S749"/>
      <c r="T749" s="204">
        <v>42746.609131944446</v>
      </c>
      <c r="U749"/>
      <c r="V749">
        <v>0.9</v>
      </c>
      <c r="W749">
        <v>8</v>
      </c>
      <c r="X749" s="200" t="str">
        <f t="shared" si="11"/>
        <v>Clay Civil Traffic CGE CQ2-17</v>
      </c>
    </row>
    <row r="750" spans="1:24" ht="15" customHeight="1" x14ac:dyDescent="0.25">
      <c r="A750" t="s">
        <v>57</v>
      </c>
      <c r="B750" t="s">
        <v>44</v>
      </c>
      <c r="C750" t="s">
        <v>272</v>
      </c>
      <c r="D750" s="202">
        <v>1042706</v>
      </c>
      <c r="E750" s="202">
        <v>944823</v>
      </c>
      <c r="F750" s="202">
        <v>904498</v>
      </c>
      <c r="G750" s="202">
        <v>893339</v>
      </c>
      <c r="H750" s="202">
        <v>887981</v>
      </c>
      <c r="I750" s="202">
        <v>326449</v>
      </c>
      <c r="J750" s="202">
        <v>707809</v>
      </c>
      <c r="K750" s="202">
        <v>767738</v>
      </c>
      <c r="L750" s="202">
        <v>796942</v>
      </c>
      <c r="M750" s="202">
        <v>807434</v>
      </c>
      <c r="N750" s="203"/>
      <c r="O750" s="203"/>
      <c r="P750"/>
      <c r="Q750"/>
      <c r="R750"/>
      <c r="S750"/>
      <c r="T750" s="204">
        <v>42746.609131944446</v>
      </c>
      <c r="U750"/>
      <c r="V750">
        <v>0.9</v>
      </c>
      <c r="W750">
        <v>8</v>
      </c>
      <c r="X750" s="200" t="str">
        <f t="shared" si="11"/>
        <v>Clay Civil Traffic CGE CQ3-16</v>
      </c>
    </row>
    <row r="751" spans="1:24" ht="15" customHeight="1" x14ac:dyDescent="0.25">
      <c r="A751" t="s">
        <v>57</v>
      </c>
      <c r="B751" t="s">
        <v>44</v>
      </c>
      <c r="C751" t="s">
        <v>276</v>
      </c>
      <c r="D751" s="202">
        <v>1093538</v>
      </c>
      <c r="E751" s="202">
        <v>988226</v>
      </c>
      <c r="F751" s="202"/>
      <c r="G751" s="202"/>
      <c r="H751" s="202"/>
      <c r="I751" s="202">
        <v>348732</v>
      </c>
      <c r="J751" s="202">
        <v>726707</v>
      </c>
      <c r="K751" s="202"/>
      <c r="L751" s="202"/>
      <c r="M751" s="202"/>
      <c r="N751" s="203"/>
      <c r="O751" s="203"/>
      <c r="P751"/>
      <c r="Q751"/>
      <c r="R751"/>
      <c r="S751"/>
      <c r="T751" s="204">
        <v>42746.609131944446</v>
      </c>
      <c r="U751"/>
      <c r="V751">
        <v>0.9</v>
      </c>
      <c r="W751">
        <v>8</v>
      </c>
      <c r="X751" s="200" t="str">
        <f t="shared" si="11"/>
        <v>Clay Civil Traffic CGE CQ3-17</v>
      </c>
    </row>
    <row r="752" spans="1:24" ht="15" customHeight="1" x14ac:dyDescent="0.25">
      <c r="A752" t="s">
        <v>57</v>
      </c>
      <c r="B752" t="s">
        <v>44</v>
      </c>
      <c r="C752" t="s">
        <v>273</v>
      </c>
      <c r="D752" s="202">
        <v>1016165</v>
      </c>
      <c r="E752" s="202">
        <v>922493</v>
      </c>
      <c r="F752" s="202">
        <v>877266</v>
      </c>
      <c r="G752" s="202">
        <v>868357</v>
      </c>
      <c r="H752" s="202">
        <v>863531</v>
      </c>
      <c r="I752" s="202">
        <v>353020</v>
      </c>
      <c r="J752" s="202">
        <v>675646</v>
      </c>
      <c r="K752" s="202">
        <v>747898</v>
      </c>
      <c r="L752" s="202">
        <v>772991</v>
      </c>
      <c r="M752" s="202">
        <v>782699</v>
      </c>
      <c r="N752" s="203"/>
      <c r="O752" s="203"/>
      <c r="P752"/>
      <c r="Q752"/>
      <c r="R752"/>
      <c r="S752"/>
      <c r="T752" s="204">
        <v>42746.609131944446</v>
      </c>
      <c r="U752"/>
      <c r="V752">
        <v>0.9</v>
      </c>
      <c r="W752">
        <v>8</v>
      </c>
      <c r="X752" s="200" t="str">
        <f t="shared" si="11"/>
        <v>Clay Civil Traffic CGE CQ4-16</v>
      </c>
    </row>
    <row r="753" spans="1:24" ht="15" customHeight="1" x14ac:dyDescent="0.25">
      <c r="A753" t="s">
        <v>57</v>
      </c>
      <c r="B753" t="s">
        <v>44</v>
      </c>
      <c r="C753" t="s">
        <v>277</v>
      </c>
      <c r="D753" s="202">
        <v>1071273</v>
      </c>
      <c r="E753" s="202"/>
      <c r="F753" s="202"/>
      <c r="G753" s="202"/>
      <c r="H753" s="202"/>
      <c r="I753" s="202">
        <v>308430</v>
      </c>
      <c r="J753" s="202"/>
      <c r="K753" s="202"/>
      <c r="L753" s="202"/>
      <c r="M753" s="202"/>
      <c r="N753" s="203"/>
      <c r="O753" s="203"/>
      <c r="P753"/>
      <c r="Q753"/>
      <c r="R753"/>
      <c r="S753"/>
      <c r="T753" s="204">
        <v>42746.609131944446</v>
      </c>
      <c r="U753"/>
      <c r="V753">
        <v>0.9</v>
      </c>
      <c r="W753">
        <v>8</v>
      </c>
      <c r="X753" s="200" t="str">
        <f t="shared" si="11"/>
        <v>Clay Civil Traffic CGE CQ4-17</v>
      </c>
    </row>
    <row r="754" spans="1:24" ht="15" customHeight="1" x14ac:dyDescent="0.25">
      <c r="A754" t="s">
        <v>57</v>
      </c>
      <c r="B754" t="s">
        <v>43</v>
      </c>
      <c r="C754" t="s">
        <v>270</v>
      </c>
      <c r="D754" s="202">
        <v>175206</v>
      </c>
      <c r="E754" s="202">
        <v>174989</v>
      </c>
      <c r="F754" s="202">
        <v>174989</v>
      </c>
      <c r="G754" s="202">
        <v>173876</v>
      </c>
      <c r="H754" s="202">
        <v>174989</v>
      </c>
      <c r="I754" s="202">
        <v>175204</v>
      </c>
      <c r="J754" s="202">
        <v>174989</v>
      </c>
      <c r="K754" s="202">
        <v>174989</v>
      </c>
      <c r="L754" s="202">
        <v>173876</v>
      </c>
      <c r="M754" s="202">
        <v>174989</v>
      </c>
      <c r="N754" s="203"/>
      <c r="O754" s="203"/>
      <c r="P754"/>
      <c r="Q754"/>
      <c r="R754"/>
      <c r="S754"/>
      <c r="T754" s="204">
        <v>42746.609131944446</v>
      </c>
      <c r="U754"/>
      <c r="V754">
        <v>0.9</v>
      </c>
      <c r="W754">
        <v>7</v>
      </c>
      <c r="X754" s="200" t="str">
        <f t="shared" si="11"/>
        <v>Clay County Civil CGE CQ1-16</v>
      </c>
    </row>
    <row r="755" spans="1:24" ht="15" customHeight="1" x14ac:dyDescent="0.25">
      <c r="A755" t="s">
        <v>57</v>
      </c>
      <c r="B755" t="s">
        <v>43</v>
      </c>
      <c r="C755" t="s">
        <v>274</v>
      </c>
      <c r="D755" s="202">
        <v>159534</v>
      </c>
      <c r="E755" s="202">
        <v>159534</v>
      </c>
      <c r="F755" s="202">
        <v>159534</v>
      </c>
      <c r="G755" s="202">
        <v>159534</v>
      </c>
      <c r="H755" s="202"/>
      <c r="I755" s="202">
        <v>159002</v>
      </c>
      <c r="J755" s="202">
        <v>159534</v>
      </c>
      <c r="K755" s="202">
        <v>159534</v>
      </c>
      <c r="L755" s="202">
        <v>159534</v>
      </c>
      <c r="M755" s="202"/>
      <c r="N755" s="203"/>
      <c r="O755" s="203"/>
      <c r="P755"/>
      <c r="Q755"/>
      <c r="R755"/>
      <c r="S755"/>
      <c r="T755" s="204">
        <v>42746.609131944446</v>
      </c>
      <c r="U755"/>
      <c r="V755">
        <v>0.9</v>
      </c>
      <c r="W755">
        <v>7</v>
      </c>
      <c r="X755" s="200" t="str">
        <f t="shared" si="11"/>
        <v>Clay County Civil CGE CQ1-17</v>
      </c>
    </row>
    <row r="756" spans="1:24" ht="15" customHeight="1" x14ac:dyDescent="0.25">
      <c r="A756" t="s">
        <v>57</v>
      </c>
      <c r="B756" t="s">
        <v>43</v>
      </c>
      <c r="C756" t="s">
        <v>271</v>
      </c>
      <c r="D756" s="202">
        <v>135134</v>
      </c>
      <c r="E756" s="202">
        <v>135134</v>
      </c>
      <c r="F756" s="202">
        <v>134214</v>
      </c>
      <c r="G756" s="202">
        <v>135134</v>
      </c>
      <c r="H756" s="202">
        <v>135134</v>
      </c>
      <c r="I756" s="202">
        <v>134913</v>
      </c>
      <c r="J756" s="202">
        <v>134923</v>
      </c>
      <c r="K756" s="202">
        <v>134208</v>
      </c>
      <c r="L756" s="202">
        <v>135128</v>
      </c>
      <c r="M756" s="202">
        <v>135128</v>
      </c>
      <c r="N756" s="203"/>
      <c r="O756" s="203"/>
      <c r="P756"/>
      <c r="Q756"/>
      <c r="R756"/>
      <c r="S756"/>
      <c r="T756" s="204">
        <v>42746.609131944446</v>
      </c>
      <c r="U756"/>
      <c r="V756">
        <v>0.9</v>
      </c>
      <c r="W756">
        <v>7</v>
      </c>
      <c r="X756" s="200" t="str">
        <f t="shared" si="11"/>
        <v>Clay County Civil CGE CQ2-16</v>
      </c>
    </row>
    <row r="757" spans="1:24" ht="15" customHeight="1" x14ac:dyDescent="0.25">
      <c r="A757" t="s">
        <v>57</v>
      </c>
      <c r="B757" t="s">
        <v>43</v>
      </c>
      <c r="C757" t="s">
        <v>275</v>
      </c>
      <c r="D757" s="202">
        <v>144344</v>
      </c>
      <c r="E757" s="202">
        <v>143849</v>
      </c>
      <c r="F757" s="202">
        <v>143849</v>
      </c>
      <c r="G757" s="202"/>
      <c r="H757" s="202"/>
      <c r="I757" s="202">
        <v>144159</v>
      </c>
      <c r="J757" s="202">
        <v>143849</v>
      </c>
      <c r="K757" s="202">
        <v>143849</v>
      </c>
      <c r="L757" s="202"/>
      <c r="M757" s="202"/>
      <c r="N757" s="203"/>
      <c r="O757" s="203"/>
      <c r="P757"/>
      <c r="Q757"/>
      <c r="R757"/>
      <c r="S757"/>
      <c r="T757" s="204">
        <v>42746.609131944446</v>
      </c>
      <c r="U757"/>
      <c r="V757">
        <v>0.9</v>
      </c>
      <c r="W757">
        <v>7</v>
      </c>
      <c r="X757" s="200" t="str">
        <f t="shared" si="11"/>
        <v>Clay County Civil CGE CQ2-17</v>
      </c>
    </row>
    <row r="758" spans="1:24" ht="15" customHeight="1" x14ac:dyDescent="0.25">
      <c r="A758" t="s">
        <v>57</v>
      </c>
      <c r="B758" t="s">
        <v>43</v>
      </c>
      <c r="C758" t="s">
        <v>272</v>
      </c>
      <c r="D758" s="202">
        <v>166020</v>
      </c>
      <c r="E758" s="202">
        <v>163695</v>
      </c>
      <c r="F758" s="202">
        <v>165650</v>
      </c>
      <c r="G758" s="202">
        <v>165350</v>
      </c>
      <c r="H758" s="202">
        <v>165650</v>
      </c>
      <c r="I758" s="202">
        <v>165350</v>
      </c>
      <c r="J758" s="202">
        <v>163695</v>
      </c>
      <c r="K758" s="202">
        <v>165350</v>
      </c>
      <c r="L758" s="202">
        <v>165350</v>
      </c>
      <c r="M758" s="202">
        <v>165350</v>
      </c>
      <c r="N758" s="203"/>
      <c r="O758" s="203"/>
      <c r="P758"/>
      <c r="Q758"/>
      <c r="R758"/>
      <c r="S758"/>
      <c r="T758" s="204">
        <v>42746.609131944446</v>
      </c>
      <c r="U758"/>
      <c r="V758">
        <v>0.9</v>
      </c>
      <c r="W758">
        <v>7</v>
      </c>
      <c r="X758" s="200" t="str">
        <f t="shared" si="11"/>
        <v>Clay County Civil CGE CQ3-16</v>
      </c>
    </row>
    <row r="759" spans="1:24" ht="15" customHeight="1" x14ac:dyDescent="0.25">
      <c r="A759" t="s">
        <v>57</v>
      </c>
      <c r="B759" t="s">
        <v>43</v>
      </c>
      <c r="C759" t="s">
        <v>276</v>
      </c>
      <c r="D759" s="202">
        <v>152101</v>
      </c>
      <c r="E759" s="202">
        <v>151791</v>
      </c>
      <c r="F759" s="202"/>
      <c r="G759" s="202"/>
      <c r="H759" s="202"/>
      <c r="I759" s="202">
        <v>152101</v>
      </c>
      <c r="J759" s="202">
        <v>151791</v>
      </c>
      <c r="K759" s="202"/>
      <c r="L759" s="202"/>
      <c r="M759" s="202"/>
      <c r="N759" s="203"/>
      <c r="O759" s="203"/>
      <c r="P759"/>
      <c r="Q759"/>
      <c r="R759"/>
      <c r="S759"/>
      <c r="T759" s="204">
        <v>42746.609131944446</v>
      </c>
      <c r="U759"/>
      <c r="V759">
        <v>0.9</v>
      </c>
      <c r="W759">
        <v>7</v>
      </c>
      <c r="X759" s="200" t="str">
        <f t="shared" si="11"/>
        <v>Clay County Civil CGE CQ3-17</v>
      </c>
    </row>
    <row r="760" spans="1:24" ht="15" customHeight="1" x14ac:dyDescent="0.25">
      <c r="A760" t="s">
        <v>57</v>
      </c>
      <c r="B760" t="s">
        <v>43</v>
      </c>
      <c r="C760" t="s">
        <v>273</v>
      </c>
      <c r="D760" s="202">
        <v>138113</v>
      </c>
      <c r="E760" s="202">
        <v>137978</v>
      </c>
      <c r="F760" s="202">
        <v>137978</v>
      </c>
      <c r="G760" s="202">
        <v>137978</v>
      </c>
      <c r="H760" s="202">
        <v>137978</v>
      </c>
      <c r="I760" s="202">
        <v>137704</v>
      </c>
      <c r="J760" s="202">
        <v>137978</v>
      </c>
      <c r="K760" s="202">
        <v>137978</v>
      </c>
      <c r="L760" s="202">
        <v>137978</v>
      </c>
      <c r="M760" s="202">
        <v>137978</v>
      </c>
      <c r="N760" s="203"/>
      <c r="O760" s="203"/>
      <c r="P760"/>
      <c r="Q760"/>
      <c r="R760"/>
      <c r="S760"/>
      <c r="T760" s="204">
        <v>42746.609131944446</v>
      </c>
      <c r="U760"/>
      <c r="V760">
        <v>0.9</v>
      </c>
      <c r="W760">
        <v>7</v>
      </c>
      <c r="X760" s="200" t="str">
        <f t="shared" si="11"/>
        <v>Clay County Civil CGE CQ4-16</v>
      </c>
    </row>
    <row r="761" spans="1:24" ht="15" customHeight="1" x14ac:dyDescent="0.25">
      <c r="A761" t="s">
        <v>57</v>
      </c>
      <c r="B761" t="s">
        <v>43</v>
      </c>
      <c r="C761" t="s">
        <v>277</v>
      </c>
      <c r="D761" s="202">
        <v>160516</v>
      </c>
      <c r="E761" s="202"/>
      <c r="F761" s="202"/>
      <c r="G761" s="202"/>
      <c r="H761" s="202"/>
      <c r="I761" s="202">
        <v>160516</v>
      </c>
      <c r="J761" s="202"/>
      <c r="K761" s="202"/>
      <c r="L761" s="202"/>
      <c r="M761" s="202"/>
      <c r="N761" s="203"/>
      <c r="O761" s="203"/>
      <c r="P761"/>
      <c r="Q761"/>
      <c r="R761"/>
      <c r="S761"/>
      <c r="T761" s="204">
        <v>42746.609131944446</v>
      </c>
      <c r="U761"/>
      <c r="V761">
        <v>0.9</v>
      </c>
      <c r="W761">
        <v>7</v>
      </c>
      <c r="X761" s="200" t="str">
        <f t="shared" si="11"/>
        <v>Clay County Civil CGE CQ4-17</v>
      </c>
    </row>
    <row r="762" spans="1:24" ht="15" customHeight="1" x14ac:dyDescent="0.25">
      <c r="A762" t="s">
        <v>57</v>
      </c>
      <c r="B762" t="s">
        <v>39</v>
      </c>
      <c r="C762" t="s">
        <v>270</v>
      </c>
      <c r="D762" s="202">
        <v>215016</v>
      </c>
      <c r="E762" s="202">
        <v>212066</v>
      </c>
      <c r="F762" s="202">
        <v>211782</v>
      </c>
      <c r="G762" s="202">
        <v>210858</v>
      </c>
      <c r="H762" s="202">
        <v>210069</v>
      </c>
      <c r="I762" s="202">
        <v>38785</v>
      </c>
      <c r="J762" s="202">
        <v>83201</v>
      </c>
      <c r="K762" s="202">
        <v>101000</v>
      </c>
      <c r="L762" s="202">
        <v>114428</v>
      </c>
      <c r="M762" s="202">
        <v>120650</v>
      </c>
      <c r="N762" s="203"/>
      <c r="O762" s="203"/>
      <c r="P762"/>
      <c r="Q762"/>
      <c r="R762"/>
      <c r="S762"/>
      <c r="T762" s="204">
        <v>42746.609131944446</v>
      </c>
      <c r="U762"/>
      <c r="V762">
        <v>0.4</v>
      </c>
      <c r="W762">
        <v>3</v>
      </c>
      <c r="X762" s="200" t="str">
        <f t="shared" si="11"/>
        <v>Clay County Criminal CGE CQ1-16</v>
      </c>
    </row>
    <row r="763" spans="1:24" ht="15" customHeight="1" x14ac:dyDescent="0.25">
      <c r="A763" t="s">
        <v>57</v>
      </c>
      <c r="B763" t="s">
        <v>39</v>
      </c>
      <c r="C763" t="s">
        <v>274</v>
      </c>
      <c r="D763" s="202">
        <v>227930</v>
      </c>
      <c r="E763" s="202">
        <v>227902</v>
      </c>
      <c r="F763" s="202">
        <v>226967</v>
      </c>
      <c r="G763" s="202">
        <v>226261</v>
      </c>
      <c r="H763" s="202"/>
      <c r="I763" s="202">
        <v>39850</v>
      </c>
      <c r="J763" s="202">
        <v>85227</v>
      </c>
      <c r="K763" s="202">
        <v>107808</v>
      </c>
      <c r="L763" s="202">
        <v>121425</v>
      </c>
      <c r="M763" s="202"/>
      <c r="N763" s="203"/>
      <c r="O763" s="203"/>
      <c r="P763"/>
      <c r="Q763"/>
      <c r="R763"/>
      <c r="S763"/>
      <c r="T763" s="204">
        <v>42746.609131944446</v>
      </c>
      <c r="U763"/>
      <c r="V763">
        <v>0.4</v>
      </c>
      <c r="W763">
        <v>3</v>
      </c>
      <c r="X763" s="200" t="str">
        <f t="shared" si="11"/>
        <v>Clay County Criminal CGE CQ1-17</v>
      </c>
    </row>
    <row r="764" spans="1:24" ht="15" customHeight="1" x14ac:dyDescent="0.25">
      <c r="A764" t="s">
        <v>57</v>
      </c>
      <c r="B764" t="s">
        <v>39</v>
      </c>
      <c r="C764" t="s">
        <v>271</v>
      </c>
      <c r="D764" s="202">
        <v>201516</v>
      </c>
      <c r="E764" s="202">
        <v>201449</v>
      </c>
      <c r="F764" s="202">
        <v>195236</v>
      </c>
      <c r="G764" s="202">
        <v>195160</v>
      </c>
      <c r="H764" s="202">
        <v>195160</v>
      </c>
      <c r="I764" s="202">
        <v>48340</v>
      </c>
      <c r="J764" s="202">
        <v>85390</v>
      </c>
      <c r="K764" s="202">
        <v>102905</v>
      </c>
      <c r="L764" s="202">
        <v>111592</v>
      </c>
      <c r="M764" s="202">
        <v>118211</v>
      </c>
      <c r="N764" s="203"/>
      <c r="O764" s="203"/>
      <c r="P764"/>
      <c r="Q764"/>
      <c r="R764"/>
      <c r="S764"/>
      <c r="T764" s="204">
        <v>42746.609131944446</v>
      </c>
      <c r="U764"/>
      <c r="V764">
        <v>0.4</v>
      </c>
      <c r="W764">
        <v>3</v>
      </c>
      <c r="X764" s="200" t="str">
        <f t="shared" si="11"/>
        <v>Clay County Criminal CGE CQ2-16</v>
      </c>
    </row>
    <row r="765" spans="1:24" ht="15" customHeight="1" x14ac:dyDescent="0.25">
      <c r="A765" t="s">
        <v>57</v>
      </c>
      <c r="B765" t="s">
        <v>39</v>
      </c>
      <c r="C765" t="s">
        <v>275</v>
      </c>
      <c r="D765" s="202">
        <v>251282</v>
      </c>
      <c r="E765" s="202">
        <v>249955</v>
      </c>
      <c r="F765" s="202">
        <v>249536</v>
      </c>
      <c r="G765" s="202"/>
      <c r="H765" s="202"/>
      <c r="I765" s="202">
        <v>52117</v>
      </c>
      <c r="J765" s="202">
        <v>98702</v>
      </c>
      <c r="K765" s="202">
        <v>126111</v>
      </c>
      <c r="L765" s="202"/>
      <c r="M765" s="202"/>
      <c r="N765" s="203"/>
      <c r="O765" s="203"/>
      <c r="P765"/>
      <c r="Q765"/>
      <c r="R765"/>
      <c r="S765"/>
      <c r="T765" s="204">
        <v>42746.609131944446</v>
      </c>
      <c r="U765"/>
      <c r="V765">
        <v>0.4</v>
      </c>
      <c r="W765">
        <v>3</v>
      </c>
      <c r="X765" s="200" t="str">
        <f t="shared" si="11"/>
        <v>Clay County Criminal CGE CQ2-17</v>
      </c>
    </row>
    <row r="766" spans="1:24" ht="15" customHeight="1" x14ac:dyDescent="0.25">
      <c r="A766" t="s">
        <v>57</v>
      </c>
      <c r="B766" t="s">
        <v>39</v>
      </c>
      <c r="C766" t="s">
        <v>272</v>
      </c>
      <c r="D766" s="202">
        <v>203692</v>
      </c>
      <c r="E766" s="202">
        <v>199217</v>
      </c>
      <c r="F766" s="202">
        <v>199203</v>
      </c>
      <c r="G766" s="202">
        <v>199203</v>
      </c>
      <c r="H766" s="202">
        <v>197798</v>
      </c>
      <c r="I766" s="202">
        <v>36244</v>
      </c>
      <c r="J766" s="202">
        <v>72041</v>
      </c>
      <c r="K766" s="202">
        <v>85098</v>
      </c>
      <c r="L766" s="202">
        <v>98982</v>
      </c>
      <c r="M766" s="202">
        <v>106359</v>
      </c>
      <c r="N766" s="203"/>
      <c r="O766" s="203"/>
      <c r="P766"/>
      <c r="Q766"/>
      <c r="R766"/>
      <c r="S766"/>
      <c r="T766" s="204">
        <v>42746.609131944446</v>
      </c>
      <c r="U766"/>
      <c r="V766">
        <v>0.4</v>
      </c>
      <c r="W766">
        <v>3</v>
      </c>
      <c r="X766" s="200" t="str">
        <f t="shared" si="11"/>
        <v>Clay County Criminal CGE CQ3-16</v>
      </c>
    </row>
    <row r="767" spans="1:24" ht="15" customHeight="1" x14ac:dyDescent="0.25">
      <c r="A767" t="s">
        <v>57</v>
      </c>
      <c r="B767" t="s">
        <v>39</v>
      </c>
      <c r="C767" t="s">
        <v>276</v>
      </c>
      <c r="D767" s="202">
        <v>236176</v>
      </c>
      <c r="E767" s="202">
        <v>236148</v>
      </c>
      <c r="F767" s="202"/>
      <c r="G767" s="202"/>
      <c r="H767" s="202"/>
      <c r="I767" s="202">
        <v>52240</v>
      </c>
      <c r="J767" s="202">
        <v>88989</v>
      </c>
      <c r="K767" s="202"/>
      <c r="L767" s="202"/>
      <c r="M767" s="202"/>
      <c r="N767" s="203"/>
      <c r="O767" s="203"/>
      <c r="P767"/>
      <c r="Q767"/>
      <c r="R767"/>
      <c r="S767"/>
      <c r="T767" s="204">
        <v>42746.609131944446</v>
      </c>
      <c r="U767"/>
      <c r="V767">
        <v>0.4</v>
      </c>
      <c r="W767">
        <v>3</v>
      </c>
      <c r="X767" s="200" t="str">
        <f t="shared" si="11"/>
        <v>Clay County Criminal CGE CQ3-17</v>
      </c>
    </row>
    <row r="768" spans="1:24" ht="15" customHeight="1" x14ac:dyDescent="0.25">
      <c r="A768" t="s">
        <v>57</v>
      </c>
      <c r="B768" t="s">
        <v>39</v>
      </c>
      <c r="C768" t="s">
        <v>273</v>
      </c>
      <c r="D768" s="202">
        <v>245265</v>
      </c>
      <c r="E768" s="202">
        <v>245251</v>
      </c>
      <c r="F768" s="202">
        <v>245251</v>
      </c>
      <c r="G768" s="202">
        <v>244901</v>
      </c>
      <c r="H768" s="202">
        <v>242483</v>
      </c>
      <c r="I768" s="202">
        <v>41548</v>
      </c>
      <c r="J768" s="202">
        <v>79680</v>
      </c>
      <c r="K768" s="202">
        <v>105346</v>
      </c>
      <c r="L768" s="202">
        <v>117392</v>
      </c>
      <c r="M768" s="202">
        <v>121361</v>
      </c>
      <c r="N768" s="203"/>
      <c r="O768" s="203"/>
      <c r="P768"/>
      <c r="Q768"/>
      <c r="R768"/>
      <c r="S768"/>
      <c r="T768" s="204">
        <v>42746.609131944446</v>
      </c>
      <c r="U768"/>
      <c r="V768">
        <v>0.4</v>
      </c>
      <c r="W768">
        <v>3</v>
      </c>
      <c r="X768" s="200" t="str">
        <f t="shared" si="11"/>
        <v>Clay County Criminal CGE CQ4-16</v>
      </c>
    </row>
    <row r="769" spans="1:24" ht="15" customHeight="1" x14ac:dyDescent="0.25">
      <c r="A769" t="s">
        <v>57</v>
      </c>
      <c r="B769" t="s">
        <v>39</v>
      </c>
      <c r="C769" t="s">
        <v>277</v>
      </c>
      <c r="D769" s="202">
        <v>190798</v>
      </c>
      <c r="E769" s="202"/>
      <c r="F769" s="202"/>
      <c r="G769" s="202"/>
      <c r="H769" s="202"/>
      <c r="I769" s="202">
        <v>39303</v>
      </c>
      <c r="J769" s="202"/>
      <c r="K769" s="202"/>
      <c r="L769" s="202"/>
      <c r="M769" s="202"/>
      <c r="N769" s="203"/>
      <c r="O769" s="203"/>
      <c r="P769"/>
      <c r="Q769"/>
      <c r="R769"/>
      <c r="S769"/>
      <c r="T769" s="204">
        <v>42746.609131944446</v>
      </c>
      <c r="U769"/>
      <c r="V769">
        <v>0.4</v>
      </c>
      <c r="W769">
        <v>3</v>
      </c>
      <c r="X769" s="200" t="str">
        <f t="shared" si="11"/>
        <v>Clay County Criminal CGE CQ4-17</v>
      </c>
    </row>
    <row r="770" spans="1:24" ht="15" customHeight="1" x14ac:dyDescent="0.25">
      <c r="A770" t="s">
        <v>57</v>
      </c>
      <c r="B770" t="s">
        <v>41</v>
      </c>
      <c r="C770" t="s">
        <v>270</v>
      </c>
      <c r="D770" s="202">
        <v>217755</v>
      </c>
      <c r="E770" s="202">
        <v>216694</v>
      </c>
      <c r="F770" s="202">
        <v>216615</v>
      </c>
      <c r="G770" s="202">
        <v>216551</v>
      </c>
      <c r="H770" s="202">
        <v>216480</v>
      </c>
      <c r="I770" s="202">
        <v>54507</v>
      </c>
      <c r="J770" s="202">
        <v>108331</v>
      </c>
      <c r="K770" s="202">
        <v>132203</v>
      </c>
      <c r="L770" s="202">
        <v>144468</v>
      </c>
      <c r="M770" s="202">
        <v>150460</v>
      </c>
      <c r="N770" s="203"/>
      <c r="O770" s="203"/>
      <c r="P770"/>
      <c r="Q770"/>
      <c r="R770"/>
      <c r="S770"/>
      <c r="T770" s="204">
        <v>42746.609131944446</v>
      </c>
      <c r="U770"/>
      <c r="V770">
        <v>0.4</v>
      </c>
      <c r="W770">
        <v>5</v>
      </c>
      <c r="X770" s="200" t="str">
        <f t="shared" ref="X770:X833" si="12">A770&amp;" "&amp;B770&amp;" "&amp;C770</f>
        <v>Clay Criminal Traffic CGE CQ1-16</v>
      </c>
    </row>
    <row r="771" spans="1:24" ht="15" customHeight="1" x14ac:dyDescent="0.25">
      <c r="A771" t="s">
        <v>57</v>
      </c>
      <c r="B771" t="s">
        <v>41</v>
      </c>
      <c r="C771" t="s">
        <v>274</v>
      </c>
      <c r="D771" s="202">
        <v>243447</v>
      </c>
      <c r="E771" s="202">
        <v>242443</v>
      </c>
      <c r="F771" s="202">
        <v>242411</v>
      </c>
      <c r="G771" s="202">
        <v>240999</v>
      </c>
      <c r="H771" s="202"/>
      <c r="I771" s="202">
        <v>60440</v>
      </c>
      <c r="J771" s="202">
        <v>117040</v>
      </c>
      <c r="K771" s="202">
        <v>136783</v>
      </c>
      <c r="L771" s="202">
        <v>151704</v>
      </c>
      <c r="M771" s="202"/>
      <c r="N771" s="203"/>
      <c r="O771" s="203"/>
      <c r="P771"/>
      <c r="Q771"/>
      <c r="R771"/>
      <c r="S771"/>
      <c r="T771" s="204">
        <v>42746.609131944446</v>
      </c>
      <c r="U771"/>
      <c r="V771">
        <v>0.4</v>
      </c>
      <c r="W771">
        <v>5</v>
      </c>
      <c r="X771" s="200" t="str">
        <f t="shared" si="12"/>
        <v>Clay Criminal Traffic CGE CQ1-17</v>
      </c>
    </row>
    <row r="772" spans="1:24" ht="15" customHeight="1" x14ac:dyDescent="0.25">
      <c r="A772" t="s">
        <v>57</v>
      </c>
      <c r="B772" t="s">
        <v>41</v>
      </c>
      <c r="C772" t="s">
        <v>271</v>
      </c>
      <c r="D772" s="202">
        <v>259830</v>
      </c>
      <c r="E772" s="202">
        <v>259102</v>
      </c>
      <c r="F772" s="202">
        <v>259070</v>
      </c>
      <c r="G772" s="202">
        <v>259070</v>
      </c>
      <c r="H772" s="202">
        <v>259006</v>
      </c>
      <c r="I772" s="202">
        <v>72816</v>
      </c>
      <c r="J772" s="202">
        <v>129362</v>
      </c>
      <c r="K772" s="202">
        <v>155288</v>
      </c>
      <c r="L772" s="202">
        <v>170392</v>
      </c>
      <c r="M772" s="202">
        <v>179759</v>
      </c>
      <c r="N772" s="203"/>
      <c r="O772" s="203"/>
      <c r="P772"/>
      <c r="Q772"/>
      <c r="R772"/>
      <c r="S772"/>
      <c r="T772" s="204">
        <v>42746.609131944446</v>
      </c>
      <c r="U772"/>
      <c r="V772">
        <v>0.4</v>
      </c>
      <c r="W772">
        <v>5</v>
      </c>
      <c r="X772" s="200" t="str">
        <f t="shared" si="12"/>
        <v>Clay Criminal Traffic CGE CQ2-16</v>
      </c>
    </row>
    <row r="773" spans="1:24" ht="15" customHeight="1" x14ac:dyDescent="0.25">
      <c r="A773" t="s">
        <v>57</v>
      </c>
      <c r="B773" t="s">
        <v>41</v>
      </c>
      <c r="C773" t="s">
        <v>275</v>
      </c>
      <c r="D773" s="202">
        <v>258036</v>
      </c>
      <c r="E773" s="202">
        <v>258036</v>
      </c>
      <c r="F773" s="202">
        <v>257578</v>
      </c>
      <c r="G773" s="202"/>
      <c r="H773" s="202"/>
      <c r="I773" s="202">
        <v>67540</v>
      </c>
      <c r="J773" s="202">
        <v>126054</v>
      </c>
      <c r="K773" s="202">
        <v>154207</v>
      </c>
      <c r="L773" s="202"/>
      <c r="M773" s="202"/>
      <c r="N773" s="203"/>
      <c r="O773" s="203"/>
      <c r="P773"/>
      <c r="Q773"/>
      <c r="R773"/>
      <c r="S773"/>
      <c r="T773" s="204">
        <v>42746.609131944446</v>
      </c>
      <c r="U773"/>
      <c r="V773">
        <v>0.4</v>
      </c>
      <c r="W773">
        <v>5</v>
      </c>
      <c r="X773" s="200" t="str">
        <f t="shared" si="12"/>
        <v>Clay Criminal Traffic CGE CQ2-17</v>
      </c>
    </row>
    <row r="774" spans="1:24" ht="15" customHeight="1" x14ac:dyDescent="0.25">
      <c r="A774" t="s">
        <v>57</v>
      </c>
      <c r="B774" t="s">
        <v>41</v>
      </c>
      <c r="C774" t="s">
        <v>272</v>
      </c>
      <c r="D774" s="202">
        <v>234688</v>
      </c>
      <c r="E774" s="202">
        <v>234247</v>
      </c>
      <c r="F774" s="202">
        <v>234183</v>
      </c>
      <c r="G774" s="202">
        <v>234119</v>
      </c>
      <c r="H774" s="202">
        <v>234119</v>
      </c>
      <c r="I774" s="202">
        <v>51163</v>
      </c>
      <c r="J774" s="202">
        <v>106151</v>
      </c>
      <c r="K774" s="202">
        <v>133104</v>
      </c>
      <c r="L774" s="202">
        <v>157511</v>
      </c>
      <c r="M774" s="202">
        <v>165847</v>
      </c>
      <c r="N774" s="203"/>
      <c r="O774" s="203"/>
      <c r="P774"/>
      <c r="Q774"/>
      <c r="R774"/>
      <c r="S774"/>
      <c r="T774" s="204">
        <v>42746.609131944446</v>
      </c>
      <c r="U774"/>
      <c r="V774">
        <v>0.4</v>
      </c>
      <c r="W774">
        <v>5</v>
      </c>
      <c r="X774" s="200" t="str">
        <f t="shared" si="12"/>
        <v>Clay Criminal Traffic CGE CQ3-16</v>
      </c>
    </row>
    <row r="775" spans="1:24" ht="15" customHeight="1" x14ac:dyDescent="0.25">
      <c r="A775" t="s">
        <v>57</v>
      </c>
      <c r="B775" t="s">
        <v>41</v>
      </c>
      <c r="C775" t="s">
        <v>276</v>
      </c>
      <c r="D775" s="202">
        <v>227149</v>
      </c>
      <c r="E775" s="202">
        <v>226118</v>
      </c>
      <c r="F775" s="202"/>
      <c r="G775" s="202"/>
      <c r="H775" s="202"/>
      <c r="I775" s="202">
        <v>56786</v>
      </c>
      <c r="J775" s="202">
        <v>103006</v>
      </c>
      <c r="K775" s="202"/>
      <c r="L775" s="202"/>
      <c r="M775" s="202"/>
      <c r="N775" s="203"/>
      <c r="O775" s="203"/>
      <c r="P775"/>
      <c r="Q775"/>
      <c r="R775"/>
      <c r="S775"/>
      <c r="T775" s="204">
        <v>42746.609131944446</v>
      </c>
      <c r="U775"/>
      <c r="V775">
        <v>0.4</v>
      </c>
      <c r="W775">
        <v>5</v>
      </c>
      <c r="X775" s="200" t="str">
        <f t="shared" si="12"/>
        <v>Clay Criminal Traffic CGE CQ3-17</v>
      </c>
    </row>
    <row r="776" spans="1:24" ht="15" customHeight="1" x14ac:dyDescent="0.25">
      <c r="A776" t="s">
        <v>57</v>
      </c>
      <c r="B776" t="s">
        <v>41</v>
      </c>
      <c r="C776" t="s">
        <v>273</v>
      </c>
      <c r="D776" s="202">
        <v>277673</v>
      </c>
      <c r="E776" s="202">
        <v>277603</v>
      </c>
      <c r="F776" s="202">
        <v>276650</v>
      </c>
      <c r="G776" s="202">
        <v>276650</v>
      </c>
      <c r="H776" s="202">
        <v>276618</v>
      </c>
      <c r="I776" s="202">
        <v>71919</v>
      </c>
      <c r="J776" s="202">
        <v>121473</v>
      </c>
      <c r="K776" s="202">
        <v>156979</v>
      </c>
      <c r="L776" s="202">
        <v>173768</v>
      </c>
      <c r="M776" s="202">
        <v>186147</v>
      </c>
      <c r="N776" s="203"/>
      <c r="O776" s="203"/>
      <c r="P776"/>
      <c r="Q776"/>
      <c r="R776"/>
      <c r="S776"/>
      <c r="T776" s="204">
        <v>42746.609131944446</v>
      </c>
      <c r="U776"/>
      <c r="V776">
        <v>0.4</v>
      </c>
      <c r="W776">
        <v>5</v>
      </c>
      <c r="X776" s="200" t="str">
        <f t="shared" si="12"/>
        <v>Clay Criminal Traffic CGE CQ4-16</v>
      </c>
    </row>
    <row r="777" spans="1:24" ht="15" customHeight="1" x14ac:dyDescent="0.25">
      <c r="A777" t="s">
        <v>57</v>
      </c>
      <c r="B777" t="s">
        <v>41</v>
      </c>
      <c r="C777" t="s">
        <v>277</v>
      </c>
      <c r="D777" s="202">
        <v>235216</v>
      </c>
      <c r="E777" s="202"/>
      <c r="F777" s="202"/>
      <c r="G777" s="202"/>
      <c r="H777" s="202"/>
      <c r="I777" s="202">
        <v>63119</v>
      </c>
      <c r="J777" s="202"/>
      <c r="K777" s="202"/>
      <c r="L777" s="202"/>
      <c r="M777" s="202"/>
      <c r="N777" s="203"/>
      <c r="O777" s="203"/>
      <c r="P777"/>
      <c r="Q777"/>
      <c r="R777"/>
      <c r="S777"/>
      <c r="T777" s="204">
        <v>42746.609131944446</v>
      </c>
      <c r="U777"/>
      <c r="V777">
        <v>0.4</v>
      </c>
      <c r="W777">
        <v>5</v>
      </c>
      <c r="X777" s="200" t="str">
        <f t="shared" si="12"/>
        <v>Clay Criminal Traffic CGE CQ4-17</v>
      </c>
    </row>
    <row r="778" spans="1:24" ht="15" customHeight="1" x14ac:dyDescent="0.25">
      <c r="A778" t="s">
        <v>57</v>
      </c>
      <c r="B778" t="s">
        <v>46</v>
      </c>
      <c r="C778" t="s">
        <v>270</v>
      </c>
      <c r="D778" s="202">
        <v>98032</v>
      </c>
      <c r="E778" s="202">
        <v>95440</v>
      </c>
      <c r="F778" s="202">
        <v>95390</v>
      </c>
      <c r="G778" s="202">
        <v>95390</v>
      </c>
      <c r="H778" s="202">
        <v>95490</v>
      </c>
      <c r="I778" s="202">
        <v>94092</v>
      </c>
      <c r="J778" s="202">
        <v>94092</v>
      </c>
      <c r="K778" s="202">
        <v>94042</v>
      </c>
      <c r="L778" s="202">
        <v>94042</v>
      </c>
      <c r="M778" s="202">
        <v>94042</v>
      </c>
      <c r="N778" s="203"/>
      <c r="O778" s="203"/>
      <c r="P778"/>
      <c r="Q778"/>
      <c r="R778"/>
      <c r="S778"/>
      <c r="T778" s="204">
        <v>42746.609131944446</v>
      </c>
      <c r="U778"/>
      <c r="V778">
        <v>0.75</v>
      </c>
      <c r="W778">
        <v>10</v>
      </c>
      <c r="X778" s="200" t="str">
        <f t="shared" si="12"/>
        <v>Clay Family CGE CQ1-16</v>
      </c>
    </row>
    <row r="779" spans="1:24" ht="15" customHeight="1" x14ac:dyDescent="0.25">
      <c r="A779" t="s">
        <v>57</v>
      </c>
      <c r="B779" t="s">
        <v>46</v>
      </c>
      <c r="C779" t="s">
        <v>274</v>
      </c>
      <c r="D779" s="202">
        <v>130383</v>
      </c>
      <c r="E779" s="202">
        <v>128097</v>
      </c>
      <c r="F779" s="202">
        <v>128097</v>
      </c>
      <c r="G779" s="202">
        <v>127930</v>
      </c>
      <c r="H779" s="202"/>
      <c r="I779" s="202">
        <v>127870</v>
      </c>
      <c r="J779" s="202">
        <v>127875</v>
      </c>
      <c r="K779" s="202">
        <v>127875</v>
      </c>
      <c r="L779" s="202">
        <v>127875</v>
      </c>
      <c r="M779" s="202"/>
      <c r="N779" s="203"/>
      <c r="O779" s="203"/>
      <c r="P779"/>
      <c r="Q779"/>
      <c r="R779"/>
      <c r="S779"/>
      <c r="T779" s="204">
        <v>42746.609131944446</v>
      </c>
      <c r="U779"/>
      <c r="V779">
        <v>0.75</v>
      </c>
      <c r="W779">
        <v>10</v>
      </c>
      <c r="X779" s="200" t="str">
        <f t="shared" si="12"/>
        <v>Clay Family CGE CQ1-17</v>
      </c>
    </row>
    <row r="780" spans="1:24" ht="15" customHeight="1" x14ac:dyDescent="0.25">
      <c r="A780" t="s">
        <v>57</v>
      </c>
      <c r="B780" t="s">
        <v>46</v>
      </c>
      <c r="C780" t="s">
        <v>271</v>
      </c>
      <c r="D780" s="202">
        <v>135941</v>
      </c>
      <c r="E780" s="202">
        <v>132883</v>
      </c>
      <c r="F780" s="202">
        <v>132883</v>
      </c>
      <c r="G780" s="202">
        <v>132465</v>
      </c>
      <c r="H780" s="202">
        <v>132465</v>
      </c>
      <c r="I780" s="202">
        <v>132435</v>
      </c>
      <c r="J780" s="202">
        <v>132675</v>
      </c>
      <c r="K780" s="202">
        <v>132675</v>
      </c>
      <c r="L780" s="202">
        <v>132257</v>
      </c>
      <c r="M780" s="202">
        <v>132257</v>
      </c>
      <c r="N780" s="203"/>
      <c r="O780" s="203"/>
      <c r="P780"/>
      <c r="Q780"/>
      <c r="R780"/>
      <c r="S780"/>
      <c r="T780" s="204">
        <v>42746.609131944446</v>
      </c>
      <c r="U780"/>
      <c r="V780">
        <v>0.75</v>
      </c>
      <c r="W780">
        <v>10</v>
      </c>
      <c r="X780" s="200" t="str">
        <f t="shared" si="12"/>
        <v>Clay Family CGE CQ2-16</v>
      </c>
    </row>
    <row r="781" spans="1:24" ht="15" customHeight="1" x14ac:dyDescent="0.25">
      <c r="A781" t="s">
        <v>57</v>
      </c>
      <c r="B781" t="s">
        <v>46</v>
      </c>
      <c r="C781" t="s">
        <v>275</v>
      </c>
      <c r="D781" s="202">
        <v>131329</v>
      </c>
      <c r="E781" s="202">
        <v>131034</v>
      </c>
      <c r="F781" s="202">
        <v>127708</v>
      </c>
      <c r="G781" s="202"/>
      <c r="H781" s="202"/>
      <c r="I781" s="202">
        <v>127590</v>
      </c>
      <c r="J781" s="202">
        <v>127295</v>
      </c>
      <c r="K781" s="202">
        <v>127295</v>
      </c>
      <c r="L781" s="202"/>
      <c r="M781" s="202"/>
      <c r="N781" s="203"/>
      <c r="O781" s="203"/>
      <c r="P781"/>
      <c r="Q781"/>
      <c r="R781"/>
      <c r="S781"/>
      <c r="T781" s="204">
        <v>42746.609131944446</v>
      </c>
      <c r="U781"/>
      <c r="V781">
        <v>0.75</v>
      </c>
      <c r="W781">
        <v>10</v>
      </c>
      <c r="X781" s="200" t="str">
        <f t="shared" si="12"/>
        <v>Clay Family CGE CQ2-17</v>
      </c>
    </row>
    <row r="782" spans="1:24" ht="15" customHeight="1" x14ac:dyDescent="0.25">
      <c r="A782" t="s">
        <v>57</v>
      </c>
      <c r="B782" t="s">
        <v>46</v>
      </c>
      <c r="C782" t="s">
        <v>272</v>
      </c>
      <c r="D782" s="202">
        <v>126461</v>
      </c>
      <c r="E782" s="202">
        <v>124169</v>
      </c>
      <c r="F782" s="202">
        <v>124169</v>
      </c>
      <c r="G782" s="202">
        <v>124169</v>
      </c>
      <c r="H782" s="202">
        <v>124169</v>
      </c>
      <c r="I782" s="202">
        <v>124079</v>
      </c>
      <c r="J782" s="202">
        <v>124079</v>
      </c>
      <c r="K782" s="202">
        <v>124079</v>
      </c>
      <c r="L782" s="202">
        <v>124079</v>
      </c>
      <c r="M782" s="202">
        <v>124079</v>
      </c>
      <c r="N782" s="203"/>
      <c r="O782" s="203"/>
      <c r="P782"/>
      <c r="Q782"/>
      <c r="R782"/>
      <c r="S782"/>
      <c r="T782" s="204">
        <v>42746.609131944446</v>
      </c>
      <c r="U782"/>
      <c r="V782">
        <v>0.75</v>
      </c>
      <c r="W782">
        <v>10</v>
      </c>
      <c r="X782" s="200" t="str">
        <f t="shared" si="12"/>
        <v>Clay Family CGE CQ3-16</v>
      </c>
    </row>
    <row r="783" spans="1:24" ht="15" customHeight="1" x14ac:dyDescent="0.25">
      <c r="A783" t="s">
        <v>57</v>
      </c>
      <c r="B783" t="s">
        <v>46</v>
      </c>
      <c r="C783" t="s">
        <v>276</v>
      </c>
      <c r="D783" s="202">
        <v>127904</v>
      </c>
      <c r="E783" s="202">
        <v>126265</v>
      </c>
      <c r="F783" s="202"/>
      <c r="G783" s="202"/>
      <c r="H783" s="202"/>
      <c r="I783" s="202">
        <v>126265</v>
      </c>
      <c r="J783" s="202">
        <v>126265</v>
      </c>
      <c r="K783" s="202"/>
      <c r="L783" s="202"/>
      <c r="M783" s="202"/>
      <c r="N783" s="203"/>
      <c r="O783" s="203"/>
      <c r="P783"/>
      <c r="Q783"/>
      <c r="R783"/>
      <c r="S783"/>
      <c r="T783" s="204">
        <v>42746.609131944446</v>
      </c>
      <c r="U783"/>
      <c r="V783">
        <v>0.75</v>
      </c>
      <c r="W783">
        <v>10</v>
      </c>
      <c r="X783" s="200" t="str">
        <f t="shared" si="12"/>
        <v>Clay Family CGE CQ3-17</v>
      </c>
    </row>
    <row r="784" spans="1:24" ht="15" customHeight="1" x14ac:dyDescent="0.25">
      <c r="A784" t="s">
        <v>57</v>
      </c>
      <c r="B784" t="s">
        <v>46</v>
      </c>
      <c r="C784" t="s">
        <v>273</v>
      </c>
      <c r="D784" s="202">
        <v>137145</v>
      </c>
      <c r="E784" s="202">
        <v>136743</v>
      </c>
      <c r="F784" s="202">
        <v>136335</v>
      </c>
      <c r="G784" s="202">
        <v>136335</v>
      </c>
      <c r="H784" s="202">
        <v>136335</v>
      </c>
      <c r="I784" s="202">
        <v>136293</v>
      </c>
      <c r="J784" s="202">
        <v>136293</v>
      </c>
      <c r="K784" s="202">
        <v>136293</v>
      </c>
      <c r="L784" s="202">
        <v>136293</v>
      </c>
      <c r="M784" s="202">
        <v>136293</v>
      </c>
      <c r="N784" s="203"/>
      <c r="O784" s="203"/>
      <c r="P784"/>
      <c r="Q784"/>
      <c r="R784"/>
      <c r="S784"/>
      <c r="T784" s="204">
        <v>42746.609131944446</v>
      </c>
      <c r="U784"/>
      <c r="V784">
        <v>0.75</v>
      </c>
      <c r="W784">
        <v>10</v>
      </c>
      <c r="X784" s="200" t="str">
        <f t="shared" si="12"/>
        <v>Clay Family CGE CQ4-16</v>
      </c>
    </row>
    <row r="785" spans="1:24" ht="15" customHeight="1" x14ac:dyDescent="0.25">
      <c r="A785" t="s">
        <v>57</v>
      </c>
      <c r="B785" t="s">
        <v>46</v>
      </c>
      <c r="C785" t="s">
        <v>277</v>
      </c>
      <c r="D785" s="202">
        <v>149463</v>
      </c>
      <c r="E785" s="202"/>
      <c r="F785" s="202"/>
      <c r="G785" s="202"/>
      <c r="H785" s="202"/>
      <c r="I785" s="202">
        <v>148253</v>
      </c>
      <c r="J785" s="202"/>
      <c r="K785" s="202"/>
      <c r="L785" s="202"/>
      <c r="M785" s="202"/>
      <c r="N785" s="203"/>
      <c r="O785" s="203"/>
      <c r="P785"/>
      <c r="Q785"/>
      <c r="R785"/>
      <c r="S785"/>
      <c r="T785" s="204">
        <v>42746.609131944446</v>
      </c>
      <c r="U785"/>
      <c r="V785">
        <v>0.75</v>
      </c>
      <c r="W785">
        <v>10</v>
      </c>
      <c r="X785" s="200" t="str">
        <f t="shared" si="12"/>
        <v>Clay Family CGE CQ4-17</v>
      </c>
    </row>
    <row r="786" spans="1:24" ht="15" customHeight="1" x14ac:dyDescent="0.25">
      <c r="A786" t="s">
        <v>57</v>
      </c>
      <c r="B786" t="s">
        <v>40</v>
      </c>
      <c r="C786" t="s">
        <v>270</v>
      </c>
      <c r="D786" s="202">
        <v>33631</v>
      </c>
      <c r="E786" s="202">
        <v>29881</v>
      </c>
      <c r="F786" s="202">
        <v>29881</v>
      </c>
      <c r="G786" s="202">
        <v>23342</v>
      </c>
      <c r="H786" s="202">
        <v>23896</v>
      </c>
      <c r="I786" s="202">
        <v>1587</v>
      </c>
      <c r="J786" s="202">
        <v>5480</v>
      </c>
      <c r="K786" s="202">
        <v>6682</v>
      </c>
      <c r="L786" s="202">
        <v>6796</v>
      </c>
      <c r="M786" s="202">
        <v>8732</v>
      </c>
      <c r="N786" s="203"/>
      <c r="O786" s="203"/>
      <c r="P786"/>
      <c r="Q786"/>
      <c r="R786"/>
      <c r="S786"/>
      <c r="T786" s="204">
        <v>42746.609131944446</v>
      </c>
      <c r="U786"/>
      <c r="V786">
        <v>0.09</v>
      </c>
      <c r="W786">
        <v>4</v>
      </c>
      <c r="X786" s="200" t="str">
        <f t="shared" si="12"/>
        <v>Clay Juvenile Delinquency CGE CQ1-16</v>
      </c>
    </row>
    <row r="787" spans="1:24" ht="15" customHeight="1" x14ac:dyDescent="0.25">
      <c r="A787" t="s">
        <v>57</v>
      </c>
      <c r="B787" t="s">
        <v>40</v>
      </c>
      <c r="C787" t="s">
        <v>274</v>
      </c>
      <c r="D787" s="202">
        <v>27522</v>
      </c>
      <c r="E787" s="202">
        <v>27522</v>
      </c>
      <c r="F787" s="202">
        <v>27522</v>
      </c>
      <c r="G787" s="202">
        <v>27522</v>
      </c>
      <c r="H787" s="202"/>
      <c r="I787" s="202">
        <v>708</v>
      </c>
      <c r="J787" s="202">
        <v>3438</v>
      </c>
      <c r="K787" s="202">
        <v>5588</v>
      </c>
      <c r="L787" s="202">
        <v>6943</v>
      </c>
      <c r="M787" s="202"/>
      <c r="N787" s="203"/>
      <c r="O787" s="203"/>
      <c r="P787"/>
      <c r="Q787"/>
      <c r="R787"/>
      <c r="S787"/>
      <c r="T787" s="204">
        <v>42746.609131944446</v>
      </c>
      <c r="U787"/>
      <c r="V787">
        <v>0.09</v>
      </c>
      <c r="W787">
        <v>4</v>
      </c>
      <c r="X787" s="200" t="str">
        <f t="shared" si="12"/>
        <v>Clay Juvenile Delinquency CGE CQ1-17</v>
      </c>
    </row>
    <row r="788" spans="1:24" ht="15" customHeight="1" x14ac:dyDescent="0.25">
      <c r="A788" t="s">
        <v>57</v>
      </c>
      <c r="B788" t="s">
        <v>40</v>
      </c>
      <c r="C788" t="s">
        <v>271</v>
      </c>
      <c r="D788" s="202">
        <v>25070</v>
      </c>
      <c r="E788" s="202">
        <v>25070</v>
      </c>
      <c r="F788" s="202">
        <v>20646</v>
      </c>
      <c r="G788" s="202">
        <v>22950</v>
      </c>
      <c r="H788" s="202">
        <v>22950</v>
      </c>
      <c r="I788" s="202">
        <v>3676</v>
      </c>
      <c r="J788" s="202">
        <v>6538</v>
      </c>
      <c r="K788" s="202">
        <v>9052</v>
      </c>
      <c r="L788" s="202">
        <v>11178</v>
      </c>
      <c r="M788" s="202">
        <v>12044</v>
      </c>
      <c r="N788" s="203"/>
      <c r="O788" s="203"/>
      <c r="P788"/>
      <c r="Q788"/>
      <c r="R788"/>
      <c r="S788"/>
      <c r="T788" s="204">
        <v>42746.609131944446</v>
      </c>
      <c r="U788"/>
      <c r="V788">
        <v>0.09</v>
      </c>
      <c r="W788">
        <v>4</v>
      </c>
      <c r="X788" s="200" t="str">
        <f t="shared" si="12"/>
        <v>Clay Juvenile Delinquency CGE CQ2-16</v>
      </c>
    </row>
    <row r="789" spans="1:24" ht="15" customHeight="1" x14ac:dyDescent="0.25">
      <c r="A789" t="s">
        <v>57</v>
      </c>
      <c r="B789" t="s">
        <v>40</v>
      </c>
      <c r="C789" t="s">
        <v>275</v>
      </c>
      <c r="D789" s="202">
        <v>23129</v>
      </c>
      <c r="E789" s="202">
        <v>22761</v>
      </c>
      <c r="F789" s="202">
        <v>22761</v>
      </c>
      <c r="G789" s="202"/>
      <c r="H789" s="202"/>
      <c r="I789" s="202">
        <v>6879</v>
      </c>
      <c r="J789" s="202">
        <v>9241</v>
      </c>
      <c r="K789" s="202">
        <v>9931</v>
      </c>
      <c r="L789" s="202"/>
      <c r="M789" s="202"/>
      <c r="N789" s="203"/>
      <c r="O789" s="203"/>
      <c r="P789"/>
      <c r="Q789"/>
      <c r="R789"/>
      <c r="S789"/>
      <c r="T789" s="204">
        <v>42746.609131944446</v>
      </c>
      <c r="U789"/>
      <c r="V789">
        <v>0.09</v>
      </c>
      <c r="W789">
        <v>4</v>
      </c>
      <c r="X789" s="200" t="str">
        <f t="shared" si="12"/>
        <v>Clay Juvenile Delinquency CGE CQ2-17</v>
      </c>
    </row>
    <row r="790" spans="1:24" ht="15" customHeight="1" x14ac:dyDescent="0.25">
      <c r="A790" t="s">
        <v>57</v>
      </c>
      <c r="B790" t="s">
        <v>40</v>
      </c>
      <c r="C790" t="s">
        <v>272</v>
      </c>
      <c r="D790" s="202">
        <v>20206</v>
      </c>
      <c r="E790" s="202">
        <v>15653</v>
      </c>
      <c r="F790" s="202">
        <v>19555</v>
      </c>
      <c r="G790" s="202">
        <v>19555</v>
      </c>
      <c r="H790" s="202">
        <v>19555</v>
      </c>
      <c r="I790" s="202">
        <v>2096</v>
      </c>
      <c r="J790" s="202">
        <v>3772</v>
      </c>
      <c r="K790" s="202">
        <v>6470</v>
      </c>
      <c r="L790" s="202">
        <v>8287</v>
      </c>
      <c r="M790" s="202">
        <v>9589</v>
      </c>
      <c r="N790" s="203"/>
      <c r="O790" s="203"/>
      <c r="P790"/>
      <c r="Q790"/>
      <c r="R790"/>
      <c r="S790"/>
      <c r="T790" s="204">
        <v>42746.609131944446</v>
      </c>
      <c r="U790"/>
      <c r="V790">
        <v>0.09</v>
      </c>
      <c r="W790">
        <v>4</v>
      </c>
      <c r="X790" s="200" t="str">
        <f t="shared" si="12"/>
        <v>Clay Juvenile Delinquency CGE CQ3-16</v>
      </c>
    </row>
    <row r="791" spans="1:24" ht="15" customHeight="1" x14ac:dyDescent="0.25">
      <c r="A791" t="s">
        <v>57</v>
      </c>
      <c r="B791" t="s">
        <v>40</v>
      </c>
      <c r="C791" t="s">
        <v>276</v>
      </c>
      <c r="D791" s="202">
        <v>24230</v>
      </c>
      <c r="E791" s="202">
        <v>23947</v>
      </c>
      <c r="F791" s="202"/>
      <c r="G791" s="202"/>
      <c r="H791" s="202"/>
      <c r="I791" s="202">
        <v>3728</v>
      </c>
      <c r="J791" s="202">
        <v>7116</v>
      </c>
      <c r="K791" s="202"/>
      <c r="L791" s="202"/>
      <c r="M791" s="202"/>
      <c r="N791" s="203"/>
      <c r="O791" s="203"/>
      <c r="P791"/>
      <c r="Q791"/>
      <c r="R791"/>
      <c r="S791"/>
      <c r="T791" s="204">
        <v>42746.609131944446</v>
      </c>
      <c r="U791"/>
      <c r="V791">
        <v>0.09</v>
      </c>
      <c r="W791">
        <v>4</v>
      </c>
      <c r="X791" s="200" t="str">
        <f t="shared" si="12"/>
        <v>Clay Juvenile Delinquency CGE CQ3-17</v>
      </c>
    </row>
    <row r="792" spans="1:24" ht="15" customHeight="1" x14ac:dyDescent="0.25">
      <c r="A792" t="s">
        <v>57</v>
      </c>
      <c r="B792" t="s">
        <v>40</v>
      </c>
      <c r="C792" t="s">
        <v>273</v>
      </c>
      <c r="D792" s="202">
        <v>27862</v>
      </c>
      <c r="E792" s="202">
        <v>31184</v>
      </c>
      <c r="F792" s="202">
        <v>30816</v>
      </c>
      <c r="G792" s="202">
        <v>30816</v>
      </c>
      <c r="H792" s="202">
        <v>30816</v>
      </c>
      <c r="I792" s="202">
        <v>3755</v>
      </c>
      <c r="J792" s="202">
        <v>5253</v>
      </c>
      <c r="K792" s="202">
        <v>7560</v>
      </c>
      <c r="L792" s="202">
        <v>8825</v>
      </c>
      <c r="M792" s="202">
        <v>9113</v>
      </c>
      <c r="N792" s="203"/>
      <c r="O792" s="203"/>
      <c r="P792"/>
      <c r="Q792"/>
      <c r="R792"/>
      <c r="S792"/>
      <c r="T792" s="204">
        <v>42746.609131944446</v>
      </c>
      <c r="U792"/>
      <c r="V792">
        <v>0.09</v>
      </c>
      <c r="W792">
        <v>4</v>
      </c>
      <c r="X792" s="200" t="str">
        <f t="shared" si="12"/>
        <v>Clay Juvenile Delinquency CGE CQ4-16</v>
      </c>
    </row>
    <row r="793" spans="1:24" ht="15" customHeight="1" x14ac:dyDescent="0.25">
      <c r="A793" t="s">
        <v>57</v>
      </c>
      <c r="B793" t="s">
        <v>40</v>
      </c>
      <c r="C793" t="s">
        <v>277</v>
      </c>
      <c r="D793" s="202">
        <v>48700</v>
      </c>
      <c r="E793" s="202"/>
      <c r="F793" s="202"/>
      <c r="G793" s="202"/>
      <c r="H793" s="202"/>
      <c r="I793" s="202">
        <v>1163</v>
      </c>
      <c r="J793" s="202"/>
      <c r="K793" s="202"/>
      <c r="L793" s="202"/>
      <c r="M793" s="202"/>
      <c r="N793" s="203"/>
      <c r="O793" s="203"/>
      <c r="P793"/>
      <c r="Q793"/>
      <c r="R793"/>
      <c r="S793"/>
      <c r="T793" s="204">
        <v>42746.609131944446</v>
      </c>
      <c r="U793"/>
      <c r="V793">
        <v>0.09</v>
      </c>
      <c r="W793">
        <v>4</v>
      </c>
      <c r="X793" s="200" t="str">
        <f t="shared" si="12"/>
        <v>Clay Juvenile Delinquency CGE CQ4-17</v>
      </c>
    </row>
    <row r="794" spans="1:24" ht="15" customHeight="1" x14ac:dyDescent="0.25">
      <c r="A794" t="s">
        <v>57</v>
      </c>
      <c r="B794" t="s">
        <v>45</v>
      </c>
      <c r="C794" t="s">
        <v>270</v>
      </c>
      <c r="D794" s="202">
        <v>47987</v>
      </c>
      <c r="E794" s="202">
        <v>46744</v>
      </c>
      <c r="F794" s="202">
        <v>46744</v>
      </c>
      <c r="G794" s="202">
        <v>46744</v>
      </c>
      <c r="H794" s="202">
        <v>46744</v>
      </c>
      <c r="I794" s="202">
        <v>46694</v>
      </c>
      <c r="J794" s="202">
        <v>46744</v>
      </c>
      <c r="K794" s="202">
        <v>46744</v>
      </c>
      <c r="L794" s="202">
        <v>46744</v>
      </c>
      <c r="M794" s="202">
        <v>46744</v>
      </c>
      <c r="N794" s="203"/>
      <c r="O794" s="203"/>
      <c r="P794"/>
      <c r="Q794"/>
      <c r="R794"/>
      <c r="S794"/>
      <c r="T794" s="204">
        <v>42746.609131944446</v>
      </c>
      <c r="U794"/>
      <c r="V794">
        <v>0.9</v>
      </c>
      <c r="W794">
        <v>9</v>
      </c>
      <c r="X794" s="200" t="str">
        <f t="shared" si="12"/>
        <v>Clay Probate CGE CQ1-16</v>
      </c>
    </row>
    <row r="795" spans="1:24" ht="15" customHeight="1" x14ac:dyDescent="0.25">
      <c r="A795" t="s">
        <v>57</v>
      </c>
      <c r="B795" t="s">
        <v>45</v>
      </c>
      <c r="C795" t="s">
        <v>274</v>
      </c>
      <c r="D795" s="202">
        <v>43740</v>
      </c>
      <c r="E795" s="202">
        <v>43740</v>
      </c>
      <c r="F795" s="202">
        <v>43740</v>
      </c>
      <c r="G795" s="202">
        <v>43740</v>
      </c>
      <c r="H795" s="202"/>
      <c r="I795" s="202">
        <v>43740</v>
      </c>
      <c r="J795" s="202">
        <v>43740</v>
      </c>
      <c r="K795" s="202">
        <v>43740</v>
      </c>
      <c r="L795" s="202">
        <v>43740</v>
      </c>
      <c r="M795" s="202"/>
      <c r="N795" s="203"/>
      <c r="O795" s="203"/>
      <c r="P795"/>
      <c r="Q795"/>
      <c r="R795"/>
      <c r="S795"/>
      <c r="T795" s="204">
        <v>42746.609131944446</v>
      </c>
      <c r="U795"/>
      <c r="V795">
        <v>0.9</v>
      </c>
      <c r="W795">
        <v>9</v>
      </c>
      <c r="X795" s="200" t="str">
        <f t="shared" si="12"/>
        <v>Clay Probate CGE CQ1-17</v>
      </c>
    </row>
    <row r="796" spans="1:24" ht="15" customHeight="1" x14ac:dyDescent="0.25">
      <c r="A796" t="s">
        <v>57</v>
      </c>
      <c r="B796" t="s">
        <v>45</v>
      </c>
      <c r="C796" t="s">
        <v>271</v>
      </c>
      <c r="D796" s="202">
        <v>41269</v>
      </c>
      <c r="E796" s="202">
        <v>41267</v>
      </c>
      <c r="F796" s="202">
        <v>41258</v>
      </c>
      <c r="G796" s="202">
        <v>41258</v>
      </c>
      <c r="H796" s="202">
        <v>41258</v>
      </c>
      <c r="I796" s="202">
        <v>41202</v>
      </c>
      <c r="J796" s="202">
        <v>41258</v>
      </c>
      <c r="K796" s="202">
        <v>41258</v>
      </c>
      <c r="L796" s="202">
        <v>41258</v>
      </c>
      <c r="M796" s="202">
        <v>41258</v>
      </c>
      <c r="N796" s="203"/>
      <c r="O796" s="203"/>
      <c r="P796"/>
      <c r="Q796"/>
      <c r="R796"/>
      <c r="S796"/>
      <c r="T796" s="204">
        <v>42746.609131944446</v>
      </c>
      <c r="U796"/>
      <c r="V796">
        <v>0.9</v>
      </c>
      <c r="W796">
        <v>9</v>
      </c>
      <c r="X796" s="200" t="str">
        <f t="shared" si="12"/>
        <v>Clay Probate CGE CQ2-16</v>
      </c>
    </row>
    <row r="797" spans="1:24" ht="15" customHeight="1" x14ac:dyDescent="0.25">
      <c r="A797" t="s">
        <v>57</v>
      </c>
      <c r="B797" t="s">
        <v>45</v>
      </c>
      <c r="C797" t="s">
        <v>275</v>
      </c>
      <c r="D797" s="202">
        <v>38569</v>
      </c>
      <c r="E797" s="202">
        <v>38224</v>
      </c>
      <c r="F797" s="202">
        <v>38222</v>
      </c>
      <c r="G797" s="202"/>
      <c r="H797" s="202"/>
      <c r="I797" s="202">
        <v>38567</v>
      </c>
      <c r="J797" s="202">
        <v>38222</v>
      </c>
      <c r="K797" s="202">
        <v>38222</v>
      </c>
      <c r="L797" s="202"/>
      <c r="M797" s="202"/>
      <c r="N797" s="203"/>
      <c r="O797" s="203"/>
      <c r="P797"/>
      <c r="Q797"/>
      <c r="R797"/>
      <c r="S797"/>
      <c r="T797" s="204">
        <v>42746.609131944446</v>
      </c>
      <c r="U797"/>
      <c r="V797">
        <v>0.9</v>
      </c>
      <c r="W797">
        <v>9</v>
      </c>
      <c r="X797" s="200" t="str">
        <f t="shared" si="12"/>
        <v>Clay Probate CGE CQ2-17</v>
      </c>
    </row>
    <row r="798" spans="1:24" ht="15" customHeight="1" x14ac:dyDescent="0.25">
      <c r="A798" t="s">
        <v>57</v>
      </c>
      <c r="B798" t="s">
        <v>45</v>
      </c>
      <c r="C798" t="s">
        <v>272</v>
      </c>
      <c r="D798" s="202">
        <v>49787</v>
      </c>
      <c r="E798" s="202">
        <v>49787</v>
      </c>
      <c r="F798" s="202">
        <v>49787</v>
      </c>
      <c r="G798" s="202">
        <v>49787</v>
      </c>
      <c r="H798" s="202">
        <v>49787</v>
      </c>
      <c r="I798" s="202">
        <v>49777</v>
      </c>
      <c r="J798" s="202">
        <v>49787</v>
      </c>
      <c r="K798" s="202">
        <v>49787</v>
      </c>
      <c r="L798" s="202">
        <v>49787</v>
      </c>
      <c r="M798" s="202">
        <v>49787</v>
      </c>
      <c r="N798" s="203"/>
      <c r="O798" s="203"/>
      <c r="P798"/>
      <c r="Q798"/>
      <c r="R798"/>
      <c r="S798"/>
      <c r="T798" s="204">
        <v>42746.609131944446</v>
      </c>
      <c r="U798"/>
      <c r="V798">
        <v>0.9</v>
      </c>
      <c r="W798">
        <v>9</v>
      </c>
      <c r="X798" s="200" t="str">
        <f t="shared" si="12"/>
        <v>Clay Probate CGE CQ3-16</v>
      </c>
    </row>
    <row r="799" spans="1:24" ht="15" customHeight="1" x14ac:dyDescent="0.25">
      <c r="A799" t="s">
        <v>57</v>
      </c>
      <c r="B799" t="s">
        <v>45</v>
      </c>
      <c r="C799" t="s">
        <v>276</v>
      </c>
      <c r="D799" s="202">
        <v>46856</v>
      </c>
      <c r="E799" s="202">
        <v>46452</v>
      </c>
      <c r="F799" s="202"/>
      <c r="G799" s="202"/>
      <c r="H799" s="202"/>
      <c r="I799" s="202">
        <v>46852</v>
      </c>
      <c r="J799" s="202">
        <v>46452</v>
      </c>
      <c r="K799" s="202"/>
      <c r="L799" s="202"/>
      <c r="M799" s="202"/>
      <c r="N799" s="203"/>
      <c r="O799" s="203"/>
      <c r="P799"/>
      <c r="Q799"/>
      <c r="R799"/>
      <c r="S799"/>
      <c r="T799" s="204">
        <v>42746.609131944446</v>
      </c>
      <c r="U799"/>
      <c r="V799">
        <v>0.9</v>
      </c>
      <c r="W799">
        <v>9</v>
      </c>
      <c r="X799" s="200" t="str">
        <f t="shared" si="12"/>
        <v>Clay Probate CGE CQ3-17</v>
      </c>
    </row>
    <row r="800" spans="1:24" ht="15" customHeight="1" x14ac:dyDescent="0.25">
      <c r="A800" t="s">
        <v>57</v>
      </c>
      <c r="B800" t="s">
        <v>45</v>
      </c>
      <c r="C800" t="s">
        <v>273</v>
      </c>
      <c r="D800" s="202">
        <v>41299</v>
      </c>
      <c r="E800" s="202">
        <v>41299</v>
      </c>
      <c r="F800" s="202">
        <v>41292</v>
      </c>
      <c r="G800" s="202">
        <v>41292</v>
      </c>
      <c r="H800" s="202">
        <v>41285</v>
      </c>
      <c r="I800" s="202">
        <v>41285</v>
      </c>
      <c r="J800" s="202">
        <v>41285</v>
      </c>
      <c r="K800" s="202">
        <v>41285</v>
      </c>
      <c r="L800" s="202">
        <v>41285</v>
      </c>
      <c r="M800" s="202">
        <v>41285</v>
      </c>
      <c r="N800" s="203"/>
      <c r="O800" s="203"/>
      <c r="P800"/>
      <c r="Q800"/>
      <c r="R800"/>
      <c r="S800"/>
      <c r="T800" s="204">
        <v>42746.609131944446</v>
      </c>
      <c r="U800"/>
      <c r="V800">
        <v>0.9</v>
      </c>
      <c r="W800">
        <v>9</v>
      </c>
      <c r="X800" s="200" t="str">
        <f t="shared" si="12"/>
        <v>Clay Probate CGE CQ4-16</v>
      </c>
    </row>
    <row r="801" spans="1:24" ht="15" customHeight="1" x14ac:dyDescent="0.25">
      <c r="A801" t="s">
        <v>57</v>
      </c>
      <c r="B801" t="s">
        <v>45</v>
      </c>
      <c r="C801" t="s">
        <v>277</v>
      </c>
      <c r="D801" s="202">
        <v>52200</v>
      </c>
      <c r="E801" s="202"/>
      <c r="F801" s="202"/>
      <c r="G801" s="202"/>
      <c r="H801" s="202"/>
      <c r="I801" s="202">
        <v>52143</v>
      </c>
      <c r="J801" s="202"/>
      <c r="K801" s="202"/>
      <c r="L801" s="202"/>
      <c r="M801" s="202"/>
      <c r="N801" s="203"/>
      <c r="O801" s="203"/>
      <c r="P801"/>
      <c r="Q801"/>
      <c r="R801"/>
      <c r="S801"/>
      <c r="T801" s="204">
        <v>42746.609131944446</v>
      </c>
      <c r="U801"/>
      <c r="V801">
        <v>0.9</v>
      </c>
      <c r="W801">
        <v>9</v>
      </c>
      <c r="X801" s="200" t="str">
        <f t="shared" si="12"/>
        <v>Clay Probate CGE CQ4-17</v>
      </c>
    </row>
    <row r="802" spans="1:24" ht="15" customHeight="1" x14ac:dyDescent="0.25">
      <c r="A802" t="s">
        <v>58</v>
      </c>
      <c r="B802" t="s">
        <v>280</v>
      </c>
      <c r="C802" t="s">
        <v>270</v>
      </c>
      <c r="D802" s="202">
        <v>163690</v>
      </c>
      <c r="E802" s="202">
        <v>163598</v>
      </c>
      <c r="F802" s="202">
        <v>163640</v>
      </c>
      <c r="G802" s="202">
        <v>163640</v>
      </c>
      <c r="H802" s="202">
        <v>163618.04</v>
      </c>
      <c r="I802" s="202">
        <v>42</v>
      </c>
      <c r="J802" s="202">
        <v>42</v>
      </c>
      <c r="K802" s="202">
        <v>92</v>
      </c>
      <c r="L802" s="202">
        <v>92</v>
      </c>
      <c r="M802" s="202">
        <v>95.04</v>
      </c>
      <c r="N802" s="203"/>
      <c r="O802" s="203"/>
      <c r="P802"/>
      <c r="Q802"/>
      <c r="R802"/>
      <c r="S802"/>
      <c r="T802" s="204">
        <v>42746.609131944446</v>
      </c>
      <c r="U802"/>
      <c r="V802">
        <v>0.09</v>
      </c>
      <c r="W802">
        <v>2</v>
      </c>
      <c r="X802" s="200" t="str">
        <f t="shared" si="12"/>
        <v>Collier Circ Crim Drug Trfc Cases CGE CQ1-16</v>
      </c>
    </row>
    <row r="803" spans="1:24" ht="15" customHeight="1" x14ac:dyDescent="0.25">
      <c r="A803" t="s">
        <v>58</v>
      </c>
      <c r="B803" t="s">
        <v>280</v>
      </c>
      <c r="C803" t="s">
        <v>274</v>
      </c>
      <c r="D803" s="202">
        <v>243017.22</v>
      </c>
      <c r="E803" s="202">
        <v>243422.77</v>
      </c>
      <c r="F803" s="202">
        <v>219981.96</v>
      </c>
      <c r="G803" s="202">
        <v>221373.85</v>
      </c>
      <c r="H803" s="202"/>
      <c r="I803" s="202">
        <v>27368.22</v>
      </c>
      <c r="J803" s="202">
        <v>27873.77</v>
      </c>
      <c r="K803" s="202">
        <v>29432.959999999999</v>
      </c>
      <c r="L803" s="202">
        <v>30874.85</v>
      </c>
      <c r="M803" s="202"/>
      <c r="N803" s="203"/>
      <c r="O803" s="203"/>
      <c r="P803"/>
      <c r="Q803"/>
      <c r="R803"/>
      <c r="S803"/>
      <c r="T803" s="204">
        <v>42746.609131944446</v>
      </c>
      <c r="U803"/>
      <c r="V803">
        <v>0.09</v>
      </c>
      <c r="W803">
        <v>2</v>
      </c>
      <c r="X803" s="200" t="str">
        <f t="shared" si="12"/>
        <v>Collier Circ Crim Drug Trfc Cases CGE CQ1-17</v>
      </c>
    </row>
    <row r="804" spans="1:24" ht="15" customHeight="1" x14ac:dyDescent="0.25">
      <c r="A804" t="s">
        <v>58</v>
      </c>
      <c r="B804" t="s">
        <v>280</v>
      </c>
      <c r="C804" t="s">
        <v>271</v>
      </c>
      <c r="D804" s="202">
        <v>319535</v>
      </c>
      <c r="E804" s="202">
        <v>319420.74</v>
      </c>
      <c r="F804" s="202">
        <v>319420.74</v>
      </c>
      <c r="G804" s="202">
        <v>319541.56</v>
      </c>
      <c r="H804" s="202">
        <v>319478.93</v>
      </c>
      <c r="I804" s="202">
        <v>0</v>
      </c>
      <c r="J804" s="202">
        <v>233.74</v>
      </c>
      <c r="K804" s="202">
        <v>233.74</v>
      </c>
      <c r="L804" s="202">
        <v>354.56</v>
      </c>
      <c r="M804" s="202">
        <v>408.93</v>
      </c>
      <c r="N804" s="203"/>
      <c r="O804" s="203"/>
      <c r="P804"/>
      <c r="Q804"/>
      <c r="R804"/>
      <c r="S804"/>
      <c r="T804" s="204">
        <v>42746.609131944446</v>
      </c>
      <c r="U804"/>
      <c r="V804">
        <v>0.09</v>
      </c>
      <c r="W804">
        <v>2</v>
      </c>
      <c r="X804" s="200" t="str">
        <f t="shared" si="12"/>
        <v>Collier Circ Crim Drug Trfc Cases CGE CQ2-16</v>
      </c>
    </row>
    <row r="805" spans="1:24" ht="15" customHeight="1" x14ac:dyDescent="0.25">
      <c r="A805" t="s">
        <v>58</v>
      </c>
      <c r="B805" t="s">
        <v>280</v>
      </c>
      <c r="C805" t="s">
        <v>275</v>
      </c>
      <c r="D805" s="202">
        <v>53107</v>
      </c>
      <c r="E805" s="202">
        <v>53107</v>
      </c>
      <c r="F805" s="202">
        <v>53107</v>
      </c>
      <c r="G805" s="202"/>
      <c r="H805" s="202"/>
      <c r="I805" s="202">
        <v>42</v>
      </c>
      <c r="J805" s="202">
        <v>42</v>
      </c>
      <c r="K805" s="202">
        <v>92</v>
      </c>
      <c r="L805" s="202"/>
      <c r="M805" s="202"/>
      <c r="N805" s="203"/>
      <c r="O805" s="203"/>
      <c r="P805"/>
      <c r="Q805"/>
      <c r="R805"/>
      <c r="S805"/>
      <c r="T805" s="204">
        <v>42746.609131944446</v>
      </c>
      <c r="U805"/>
      <c r="V805">
        <v>0.09</v>
      </c>
      <c r="W805">
        <v>2</v>
      </c>
      <c r="X805" s="200" t="str">
        <f t="shared" si="12"/>
        <v>Collier Circ Crim Drug Trfc Cases CGE CQ2-17</v>
      </c>
    </row>
    <row r="806" spans="1:24" ht="15" customHeight="1" x14ac:dyDescent="0.25">
      <c r="A806" t="s">
        <v>58</v>
      </c>
      <c r="B806" t="s">
        <v>280</v>
      </c>
      <c r="C806" t="s">
        <v>272</v>
      </c>
      <c r="D806" s="202">
        <v>1060023.3</v>
      </c>
      <c r="E806" s="202">
        <v>985166.5</v>
      </c>
      <c r="F806" s="202">
        <v>902496.73</v>
      </c>
      <c r="G806" s="202">
        <v>902563.17</v>
      </c>
      <c r="H806" s="202">
        <v>902302.82</v>
      </c>
      <c r="I806" s="202">
        <v>607.29999999999995</v>
      </c>
      <c r="J806" s="202">
        <v>27712.5</v>
      </c>
      <c r="K806" s="202">
        <v>1153.73</v>
      </c>
      <c r="L806" s="202">
        <v>1273.17</v>
      </c>
      <c r="M806" s="202">
        <v>1360.82</v>
      </c>
      <c r="N806" s="203"/>
      <c r="O806" s="203"/>
      <c r="P806"/>
      <c r="Q806"/>
      <c r="R806"/>
      <c r="S806"/>
      <c r="T806" s="204">
        <v>42746.609131944446</v>
      </c>
      <c r="U806"/>
      <c r="V806">
        <v>0.09</v>
      </c>
      <c r="W806">
        <v>2</v>
      </c>
      <c r="X806" s="200" t="str">
        <f t="shared" si="12"/>
        <v>Collier Circ Crim Drug Trfc Cases CGE CQ3-16</v>
      </c>
    </row>
    <row r="807" spans="1:24" ht="15" customHeight="1" x14ac:dyDescent="0.25">
      <c r="A807" t="s">
        <v>58</v>
      </c>
      <c r="B807" t="s">
        <v>280</v>
      </c>
      <c r="C807" t="s">
        <v>276</v>
      </c>
      <c r="D807" s="202">
        <v>447</v>
      </c>
      <c r="E807" s="202">
        <v>447</v>
      </c>
      <c r="F807" s="202"/>
      <c r="G807" s="202"/>
      <c r="H807" s="202"/>
      <c r="I807" s="202">
        <v>47</v>
      </c>
      <c r="J807" s="202">
        <v>47</v>
      </c>
      <c r="K807" s="202"/>
      <c r="L807" s="202"/>
      <c r="M807" s="202"/>
      <c r="N807" s="203"/>
      <c r="O807" s="203"/>
      <c r="P807"/>
      <c r="Q807"/>
      <c r="R807"/>
      <c r="S807"/>
      <c r="T807" s="204">
        <v>42746.609131944446</v>
      </c>
      <c r="U807"/>
      <c r="V807">
        <v>0.09</v>
      </c>
      <c r="W807">
        <v>2</v>
      </c>
      <c r="X807" s="200" t="str">
        <f t="shared" si="12"/>
        <v>Collier Circ Crim Drug Trfc Cases CGE CQ3-17</v>
      </c>
    </row>
    <row r="808" spans="1:24" ht="15" customHeight="1" x14ac:dyDescent="0.25">
      <c r="A808" t="s">
        <v>58</v>
      </c>
      <c r="B808" t="s">
        <v>280</v>
      </c>
      <c r="C808" t="s">
        <v>273</v>
      </c>
      <c r="D808" s="202">
        <v>160286.43</v>
      </c>
      <c r="E808" s="202">
        <v>160312.19</v>
      </c>
      <c r="F808" s="202">
        <v>160262.19</v>
      </c>
      <c r="G808" s="202">
        <v>160274.71</v>
      </c>
      <c r="H808" s="202">
        <v>160325.29</v>
      </c>
      <c r="I808" s="202">
        <v>86.03</v>
      </c>
      <c r="J808" s="202">
        <v>111.79</v>
      </c>
      <c r="K808" s="202">
        <v>111.79</v>
      </c>
      <c r="L808" s="202">
        <v>360.31</v>
      </c>
      <c r="M808" s="202">
        <v>410.89</v>
      </c>
      <c r="N808" s="203"/>
      <c r="O808" s="203"/>
      <c r="P808"/>
      <c r="Q808"/>
      <c r="R808"/>
      <c r="S808"/>
      <c r="T808" s="204">
        <v>42746.609131944446</v>
      </c>
      <c r="U808"/>
      <c r="V808">
        <v>0.09</v>
      </c>
      <c r="W808">
        <v>2</v>
      </c>
      <c r="X808" s="200" t="str">
        <f t="shared" si="12"/>
        <v>Collier Circ Crim Drug Trfc Cases CGE CQ4-16</v>
      </c>
    </row>
    <row r="809" spans="1:24" ht="15" customHeight="1" x14ac:dyDescent="0.25">
      <c r="A809" t="s">
        <v>58</v>
      </c>
      <c r="B809" t="s">
        <v>280</v>
      </c>
      <c r="C809" t="s">
        <v>277</v>
      </c>
      <c r="D809" s="202">
        <v>211385</v>
      </c>
      <c r="E809" s="202"/>
      <c r="F809" s="202"/>
      <c r="G809" s="202"/>
      <c r="H809" s="202"/>
      <c r="I809" s="202">
        <v>50</v>
      </c>
      <c r="J809" s="202"/>
      <c r="K809" s="202"/>
      <c r="L809" s="202"/>
      <c r="M809" s="202"/>
      <c r="N809" s="203"/>
      <c r="O809" s="203"/>
      <c r="P809"/>
      <c r="Q809"/>
      <c r="R809"/>
      <c r="S809"/>
      <c r="T809" s="204">
        <v>42746.609131944446</v>
      </c>
      <c r="U809"/>
      <c r="V809">
        <v>0.09</v>
      </c>
      <c r="W809">
        <v>2</v>
      </c>
      <c r="X809" s="200" t="str">
        <f t="shared" si="12"/>
        <v>Collier Circ Crim Drug Trfc Cases CGE CQ4-17</v>
      </c>
    </row>
    <row r="810" spans="1:24" ht="15" customHeight="1" x14ac:dyDescent="0.25">
      <c r="A810" t="s">
        <v>58</v>
      </c>
      <c r="B810" t="s">
        <v>42</v>
      </c>
      <c r="C810" t="s">
        <v>270</v>
      </c>
      <c r="D810" s="202">
        <v>2526327.13</v>
      </c>
      <c r="E810" s="202">
        <v>2522190.6800000002</v>
      </c>
      <c r="F810" s="202">
        <v>2519312.4300000002</v>
      </c>
      <c r="G810" s="202">
        <v>2519968.2000000002</v>
      </c>
      <c r="H810" s="202">
        <v>2515968.89</v>
      </c>
      <c r="I810" s="202">
        <v>2499171.4900000002</v>
      </c>
      <c r="J810" s="202">
        <v>2498714.14</v>
      </c>
      <c r="K810" s="202">
        <v>2496833.4</v>
      </c>
      <c r="L810" s="202">
        <v>2498070.67</v>
      </c>
      <c r="M810" s="202">
        <v>2495376.36</v>
      </c>
      <c r="N810" s="203"/>
      <c r="O810" s="203"/>
      <c r="P810"/>
      <c r="Q810"/>
      <c r="R810"/>
      <c r="S810"/>
      <c r="T810" s="204">
        <v>42746.609131944446</v>
      </c>
      <c r="U810"/>
      <c r="V810">
        <v>0.9</v>
      </c>
      <c r="W810">
        <v>6</v>
      </c>
      <c r="X810" s="200" t="str">
        <f t="shared" si="12"/>
        <v>Collier Circuit Civil CGE CQ1-16</v>
      </c>
    </row>
    <row r="811" spans="1:24" ht="15" customHeight="1" x14ac:dyDescent="0.25">
      <c r="A811" t="s">
        <v>58</v>
      </c>
      <c r="B811" t="s">
        <v>42</v>
      </c>
      <c r="C811" t="s">
        <v>274</v>
      </c>
      <c r="D811" s="202">
        <v>2389026.56</v>
      </c>
      <c r="E811" s="202">
        <v>2388579.25</v>
      </c>
      <c r="F811" s="202">
        <v>2386105.5299999998</v>
      </c>
      <c r="G811" s="202">
        <v>2385109.33</v>
      </c>
      <c r="H811" s="202"/>
      <c r="I811" s="202">
        <v>2347250.34</v>
      </c>
      <c r="J811" s="202">
        <v>2364032.63</v>
      </c>
      <c r="K811" s="202">
        <v>2367275.11</v>
      </c>
      <c r="L811" s="202">
        <v>2367773.91</v>
      </c>
      <c r="M811" s="202"/>
      <c r="N811" s="203"/>
      <c r="O811" s="203"/>
      <c r="P811"/>
      <c r="Q811"/>
      <c r="R811"/>
      <c r="S811"/>
      <c r="T811" s="204">
        <v>42746.609131944446</v>
      </c>
      <c r="U811"/>
      <c r="V811">
        <v>0.9</v>
      </c>
      <c r="W811">
        <v>6</v>
      </c>
      <c r="X811" s="200" t="str">
        <f t="shared" si="12"/>
        <v>Collier Circuit Civil CGE CQ1-17</v>
      </c>
    </row>
    <row r="812" spans="1:24" ht="15" customHeight="1" x14ac:dyDescent="0.25">
      <c r="A812" t="s">
        <v>58</v>
      </c>
      <c r="B812" t="s">
        <v>42</v>
      </c>
      <c r="C812" t="s">
        <v>271</v>
      </c>
      <c r="D812" s="202">
        <v>1707733.52</v>
      </c>
      <c r="E812" s="202">
        <v>1706160.04</v>
      </c>
      <c r="F812" s="202">
        <v>1710316.72</v>
      </c>
      <c r="G812" s="202">
        <v>1705585.8</v>
      </c>
      <c r="H812" s="202">
        <v>1705946.9</v>
      </c>
      <c r="I812" s="202">
        <v>1683235.5</v>
      </c>
      <c r="J812" s="202">
        <v>1686639.22</v>
      </c>
      <c r="K812" s="202">
        <v>1693245.9</v>
      </c>
      <c r="L812" s="202">
        <v>1689889.98</v>
      </c>
      <c r="M812" s="202">
        <v>1690608.1</v>
      </c>
      <c r="N812" s="203"/>
      <c r="O812" s="203"/>
      <c r="P812"/>
      <c r="Q812"/>
      <c r="R812"/>
      <c r="S812"/>
      <c r="T812" s="204">
        <v>42746.609131944446</v>
      </c>
      <c r="U812"/>
      <c r="V812">
        <v>0.9</v>
      </c>
      <c r="W812">
        <v>6</v>
      </c>
      <c r="X812" s="200" t="str">
        <f t="shared" si="12"/>
        <v>Collier Circuit Civil CGE CQ2-16</v>
      </c>
    </row>
    <row r="813" spans="1:24" ht="15" customHeight="1" x14ac:dyDescent="0.25">
      <c r="A813" t="s">
        <v>58</v>
      </c>
      <c r="B813" t="s">
        <v>42</v>
      </c>
      <c r="C813" t="s">
        <v>275</v>
      </c>
      <c r="D813" s="202">
        <v>1727229.43</v>
      </c>
      <c r="E813" s="202">
        <v>1732621.03</v>
      </c>
      <c r="F813" s="202">
        <v>1731716.28</v>
      </c>
      <c r="G813" s="202"/>
      <c r="H813" s="202"/>
      <c r="I813" s="202">
        <v>1697495.99</v>
      </c>
      <c r="J813" s="202">
        <v>1718358.89</v>
      </c>
      <c r="K813" s="202">
        <v>1718231.14</v>
      </c>
      <c r="L813" s="202"/>
      <c r="M813" s="202"/>
      <c r="N813" s="203"/>
      <c r="O813" s="203"/>
      <c r="P813"/>
      <c r="Q813"/>
      <c r="R813"/>
      <c r="S813"/>
      <c r="T813" s="204">
        <v>42746.609131944446</v>
      </c>
      <c r="U813"/>
      <c r="V813">
        <v>0.9</v>
      </c>
      <c r="W813">
        <v>6</v>
      </c>
      <c r="X813" s="200" t="str">
        <f t="shared" si="12"/>
        <v>Collier Circuit Civil CGE CQ2-17</v>
      </c>
    </row>
    <row r="814" spans="1:24" ht="15" customHeight="1" x14ac:dyDescent="0.25">
      <c r="A814" t="s">
        <v>58</v>
      </c>
      <c r="B814" t="s">
        <v>42</v>
      </c>
      <c r="C814" t="s">
        <v>272</v>
      </c>
      <c r="D814" s="202">
        <v>2373169.6800000002</v>
      </c>
      <c r="E814" s="202">
        <v>2377360.06</v>
      </c>
      <c r="F814" s="202">
        <v>2374931.27</v>
      </c>
      <c r="G814" s="202">
        <v>2372854.88</v>
      </c>
      <c r="H814" s="202">
        <v>2372034.5499999998</v>
      </c>
      <c r="I814" s="202">
        <v>2324251.42</v>
      </c>
      <c r="J814" s="202">
        <v>2347376.16</v>
      </c>
      <c r="K814" s="202">
        <v>2348483.0699999998</v>
      </c>
      <c r="L814" s="202">
        <v>2348136.38</v>
      </c>
      <c r="M814" s="202">
        <v>2348316.75</v>
      </c>
      <c r="N814" s="203"/>
      <c r="O814" s="203"/>
      <c r="P814"/>
      <c r="Q814"/>
      <c r="R814"/>
      <c r="S814"/>
      <c r="T814" s="204">
        <v>42746.609131944446</v>
      </c>
      <c r="U814"/>
      <c r="V814">
        <v>0.9</v>
      </c>
      <c r="W814">
        <v>6</v>
      </c>
      <c r="X814" s="200" t="str">
        <f t="shared" si="12"/>
        <v>Collier Circuit Civil CGE CQ3-16</v>
      </c>
    </row>
    <row r="815" spans="1:24" ht="15" customHeight="1" x14ac:dyDescent="0.25">
      <c r="A815" t="s">
        <v>58</v>
      </c>
      <c r="B815" t="s">
        <v>42</v>
      </c>
      <c r="C815" t="s">
        <v>276</v>
      </c>
      <c r="D815" s="202">
        <v>1757051.71</v>
      </c>
      <c r="E815" s="202">
        <v>1757130.35</v>
      </c>
      <c r="F815" s="202"/>
      <c r="G815" s="202"/>
      <c r="H815" s="202"/>
      <c r="I815" s="202">
        <v>1737269.55</v>
      </c>
      <c r="J815" s="202">
        <v>1741310.27</v>
      </c>
      <c r="K815" s="202"/>
      <c r="L815" s="202"/>
      <c r="M815" s="202"/>
      <c r="N815" s="203"/>
      <c r="O815" s="203"/>
      <c r="P815"/>
      <c r="Q815"/>
      <c r="R815"/>
      <c r="S815"/>
      <c r="T815" s="204">
        <v>42746.609131944446</v>
      </c>
      <c r="U815"/>
      <c r="V815">
        <v>0.9</v>
      </c>
      <c r="W815">
        <v>6</v>
      </c>
      <c r="X815" s="200" t="str">
        <f t="shared" si="12"/>
        <v>Collier Circuit Civil CGE CQ3-17</v>
      </c>
    </row>
    <row r="816" spans="1:24" ht="15" customHeight="1" x14ac:dyDescent="0.25">
      <c r="A816" t="s">
        <v>58</v>
      </c>
      <c r="B816" t="s">
        <v>42</v>
      </c>
      <c r="C816" t="s">
        <v>273</v>
      </c>
      <c r="D816" s="202">
        <v>3871110.32</v>
      </c>
      <c r="E816" s="202">
        <v>3867880.76</v>
      </c>
      <c r="F816" s="202">
        <v>3864042.39</v>
      </c>
      <c r="G816" s="202">
        <v>3860135.26</v>
      </c>
      <c r="H816" s="202">
        <v>3856342.06</v>
      </c>
      <c r="I816" s="202">
        <v>3830760.28</v>
      </c>
      <c r="J816" s="202">
        <v>3842700.92</v>
      </c>
      <c r="K816" s="202">
        <v>3840866.09</v>
      </c>
      <c r="L816" s="202">
        <v>3840224.66</v>
      </c>
      <c r="M816" s="202">
        <v>3836775.16</v>
      </c>
      <c r="N816" s="203"/>
      <c r="O816" s="203"/>
      <c r="P816"/>
      <c r="Q816"/>
      <c r="R816"/>
      <c r="S816"/>
      <c r="T816" s="204">
        <v>42746.609131944446</v>
      </c>
      <c r="U816"/>
      <c r="V816">
        <v>0.9</v>
      </c>
      <c r="W816">
        <v>6</v>
      </c>
      <c r="X816" s="200" t="str">
        <f t="shared" si="12"/>
        <v>Collier Circuit Civil CGE CQ4-16</v>
      </c>
    </row>
    <row r="817" spans="1:24" ht="15" customHeight="1" x14ac:dyDescent="0.25">
      <c r="A817" t="s">
        <v>58</v>
      </c>
      <c r="B817" t="s">
        <v>42</v>
      </c>
      <c r="C817" t="s">
        <v>277</v>
      </c>
      <c r="D817" s="202">
        <v>1703785.32</v>
      </c>
      <c r="E817" s="202"/>
      <c r="F817" s="202"/>
      <c r="G817" s="202"/>
      <c r="H817" s="202"/>
      <c r="I817" s="202">
        <v>1681996.12</v>
      </c>
      <c r="J817" s="202"/>
      <c r="K817" s="202"/>
      <c r="L817" s="202"/>
      <c r="M817" s="202"/>
      <c r="N817" s="203"/>
      <c r="O817" s="203"/>
      <c r="P817"/>
      <c r="Q817"/>
      <c r="R817"/>
      <c r="S817"/>
      <c r="T817" s="204">
        <v>42746.609131944446</v>
      </c>
      <c r="U817"/>
      <c r="V817">
        <v>0.9</v>
      </c>
      <c r="W817">
        <v>6</v>
      </c>
      <c r="X817" s="200" t="str">
        <f t="shared" si="12"/>
        <v>Collier Circuit Civil CGE CQ4-17</v>
      </c>
    </row>
    <row r="818" spans="1:24" ht="15" customHeight="1" x14ac:dyDescent="0.25">
      <c r="A818" t="s">
        <v>58</v>
      </c>
      <c r="B818" t="s">
        <v>38</v>
      </c>
      <c r="C818" t="s">
        <v>270</v>
      </c>
      <c r="D818" s="202">
        <v>507685.63</v>
      </c>
      <c r="E818" s="202">
        <v>506751.13</v>
      </c>
      <c r="F818" s="202">
        <v>505573.47</v>
      </c>
      <c r="G818" s="202">
        <v>500616.52</v>
      </c>
      <c r="H818" s="202">
        <v>499670.56</v>
      </c>
      <c r="I818" s="202">
        <v>63476.29</v>
      </c>
      <c r="J818" s="202">
        <v>77951.89</v>
      </c>
      <c r="K818" s="202">
        <v>89179.03</v>
      </c>
      <c r="L818" s="202">
        <v>97522.08</v>
      </c>
      <c r="M818" s="202">
        <v>108547.02</v>
      </c>
      <c r="N818" s="203"/>
      <c r="O818" s="203"/>
      <c r="P818"/>
      <c r="Q818"/>
      <c r="R818"/>
      <c r="S818"/>
      <c r="T818" s="204">
        <v>42746.609131944446</v>
      </c>
      <c r="U818"/>
      <c r="V818">
        <v>0.09</v>
      </c>
      <c r="W818">
        <v>1</v>
      </c>
      <c r="X818" s="200" t="str">
        <f t="shared" si="12"/>
        <v>Collier Circuit Criminal CGE CQ1-16</v>
      </c>
    </row>
    <row r="819" spans="1:24" ht="15" customHeight="1" x14ac:dyDescent="0.25">
      <c r="A819" t="s">
        <v>58</v>
      </c>
      <c r="B819" t="s">
        <v>38</v>
      </c>
      <c r="C819" t="s">
        <v>274</v>
      </c>
      <c r="D819" s="202">
        <v>573044.79</v>
      </c>
      <c r="E819" s="202">
        <v>570018.77</v>
      </c>
      <c r="F819" s="202">
        <v>544528.41</v>
      </c>
      <c r="G819" s="202">
        <v>545121.86</v>
      </c>
      <c r="H819" s="202"/>
      <c r="I819" s="202">
        <v>107059.47</v>
      </c>
      <c r="J819" s="202">
        <v>115723.05</v>
      </c>
      <c r="K819" s="202">
        <v>124084.62</v>
      </c>
      <c r="L819" s="202">
        <v>135144.67000000001</v>
      </c>
      <c r="M819" s="202"/>
      <c r="N819" s="203"/>
      <c r="O819" s="203"/>
      <c r="P819"/>
      <c r="Q819"/>
      <c r="R819"/>
      <c r="S819"/>
      <c r="T819" s="204">
        <v>42746.609131944446</v>
      </c>
      <c r="U819"/>
      <c r="V819">
        <v>0.09</v>
      </c>
      <c r="W819">
        <v>1</v>
      </c>
      <c r="X819" s="200" t="str">
        <f t="shared" si="12"/>
        <v>Collier Circuit Criminal CGE CQ1-17</v>
      </c>
    </row>
    <row r="820" spans="1:24" ht="15" customHeight="1" x14ac:dyDescent="0.25">
      <c r="A820" t="s">
        <v>58</v>
      </c>
      <c r="B820" t="s">
        <v>38</v>
      </c>
      <c r="C820" t="s">
        <v>271</v>
      </c>
      <c r="D820" s="202">
        <v>591319.6</v>
      </c>
      <c r="E820" s="202">
        <v>586279.19999999995</v>
      </c>
      <c r="F820" s="202">
        <v>584769.78</v>
      </c>
      <c r="G820" s="202">
        <v>583168.79</v>
      </c>
      <c r="H820" s="202">
        <v>580621.21</v>
      </c>
      <c r="I820" s="202">
        <v>18204</v>
      </c>
      <c r="J820" s="202">
        <v>30751.4</v>
      </c>
      <c r="K820" s="202">
        <v>39058.879999999997</v>
      </c>
      <c r="L820" s="202">
        <v>46488.39</v>
      </c>
      <c r="M820" s="202">
        <v>52809.41</v>
      </c>
      <c r="N820" s="203"/>
      <c r="O820" s="203"/>
      <c r="P820"/>
      <c r="Q820"/>
      <c r="R820"/>
      <c r="S820"/>
      <c r="T820" s="204">
        <v>42746.609131944446</v>
      </c>
      <c r="U820"/>
      <c r="V820">
        <v>0.09</v>
      </c>
      <c r="W820">
        <v>1</v>
      </c>
      <c r="X820" s="200" t="str">
        <f t="shared" si="12"/>
        <v>Collier Circuit Criminal CGE CQ2-16</v>
      </c>
    </row>
    <row r="821" spans="1:24" ht="15" customHeight="1" x14ac:dyDescent="0.25">
      <c r="A821" t="s">
        <v>58</v>
      </c>
      <c r="B821" t="s">
        <v>38</v>
      </c>
      <c r="C821" t="s">
        <v>275</v>
      </c>
      <c r="D821" s="202">
        <v>375325.02</v>
      </c>
      <c r="E821" s="202">
        <v>372298.77</v>
      </c>
      <c r="F821" s="202">
        <v>368262.49</v>
      </c>
      <c r="G821" s="202"/>
      <c r="H821" s="202"/>
      <c r="I821" s="202">
        <v>52780.75</v>
      </c>
      <c r="J821" s="202">
        <v>64967.5</v>
      </c>
      <c r="K821" s="202">
        <v>72789.42</v>
      </c>
      <c r="L821" s="202"/>
      <c r="M821" s="202"/>
      <c r="N821" s="203"/>
      <c r="O821" s="203"/>
      <c r="P821"/>
      <c r="Q821"/>
      <c r="R821"/>
      <c r="S821"/>
      <c r="T821" s="204">
        <v>42746.609131944446</v>
      </c>
      <c r="U821"/>
      <c r="V821">
        <v>0.09</v>
      </c>
      <c r="W821">
        <v>1</v>
      </c>
      <c r="X821" s="200" t="str">
        <f t="shared" si="12"/>
        <v>Collier Circuit Criminal CGE CQ2-17</v>
      </c>
    </row>
    <row r="822" spans="1:24" ht="15" customHeight="1" x14ac:dyDescent="0.25">
      <c r="A822" t="s">
        <v>58</v>
      </c>
      <c r="B822" t="s">
        <v>38</v>
      </c>
      <c r="C822" t="s">
        <v>272</v>
      </c>
      <c r="D822" s="202">
        <v>1423007.95</v>
      </c>
      <c r="E822" s="202">
        <v>1339863.49</v>
      </c>
      <c r="F822" s="202">
        <v>1251233.3899999999</v>
      </c>
      <c r="G822" s="202">
        <v>1248497.54</v>
      </c>
      <c r="H822" s="202">
        <v>1245807.8500000001</v>
      </c>
      <c r="I822" s="202">
        <v>30947.72</v>
      </c>
      <c r="J822" s="202">
        <v>64884.86</v>
      </c>
      <c r="K822" s="202">
        <v>46293.83</v>
      </c>
      <c r="L822" s="202">
        <v>60558.71</v>
      </c>
      <c r="M822" s="202">
        <v>66434.37</v>
      </c>
      <c r="N822" s="203"/>
      <c r="O822" s="203"/>
      <c r="P822"/>
      <c r="Q822"/>
      <c r="R822"/>
      <c r="S822"/>
      <c r="T822" s="204">
        <v>42746.609131944446</v>
      </c>
      <c r="U822"/>
      <c r="V822">
        <v>0.09</v>
      </c>
      <c r="W822">
        <v>1</v>
      </c>
      <c r="X822" s="200" t="str">
        <f t="shared" si="12"/>
        <v>Collier Circuit Criminal CGE CQ3-16</v>
      </c>
    </row>
    <row r="823" spans="1:24" ht="15" customHeight="1" x14ac:dyDescent="0.25">
      <c r="A823" t="s">
        <v>58</v>
      </c>
      <c r="B823" t="s">
        <v>38</v>
      </c>
      <c r="C823" t="s">
        <v>276</v>
      </c>
      <c r="D823" s="202">
        <v>346934.07</v>
      </c>
      <c r="E823" s="202">
        <v>342281.41</v>
      </c>
      <c r="F823" s="202"/>
      <c r="G823" s="202"/>
      <c r="H823" s="202"/>
      <c r="I823" s="202">
        <v>110181.07</v>
      </c>
      <c r="J823" s="202">
        <v>125624.41</v>
      </c>
      <c r="K823" s="202"/>
      <c r="L823" s="202"/>
      <c r="M823" s="202"/>
      <c r="N823" s="203"/>
      <c r="O823" s="203"/>
      <c r="P823"/>
      <c r="Q823"/>
      <c r="R823"/>
      <c r="S823"/>
      <c r="T823" s="204">
        <v>42746.609131944446</v>
      </c>
      <c r="U823"/>
      <c r="V823">
        <v>0.09</v>
      </c>
      <c r="W823">
        <v>1</v>
      </c>
      <c r="X823" s="200" t="str">
        <f t="shared" si="12"/>
        <v>Collier Circuit Criminal CGE CQ3-17</v>
      </c>
    </row>
    <row r="824" spans="1:24" ht="15" customHeight="1" x14ac:dyDescent="0.25">
      <c r="A824" t="s">
        <v>58</v>
      </c>
      <c r="B824" t="s">
        <v>38</v>
      </c>
      <c r="C824" t="s">
        <v>273</v>
      </c>
      <c r="D824" s="202">
        <v>456526.6</v>
      </c>
      <c r="E824" s="202">
        <v>451044.72</v>
      </c>
      <c r="F824" s="202">
        <v>450279.73</v>
      </c>
      <c r="G824" s="202">
        <v>448190.48</v>
      </c>
      <c r="H824" s="202">
        <v>446218.92</v>
      </c>
      <c r="I824" s="202">
        <v>52024.13</v>
      </c>
      <c r="J824" s="202">
        <v>64520.2</v>
      </c>
      <c r="K824" s="202">
        <v>73625.009999999995</v>
      </c>
      <c r="L824" s="202">
        <v>82657.61</v>
      </c>
      <c r="M824" s="202">
        <v>91515.38</v>
      </c>
      <c r="N824" s="203"/>
      <c r="O824" s="203"/>
      <c r="P824"/>
      <c r="Q824"/>
      <c r="R824"/>
      <c r="S824"/>
      <c r="T824" s="204">
        <v>42746.609131944446</v>
      </c>
      <c r="U824"/>
      <c r="V824">
        <v>0.09</v>
      </c>
      <c r="W824">
        <v>1</v>
      </c>
      <c r="X824" s="200" t="str">
        <f t="shared" si="12"/>
        <v>Collier Circuit Criminal CGE CQ4-16</v>
      </c>
    </row>
    <row r="825" spans="1:24" ht="15" customHeight="1" x14ac:dyDescent="0.25">
      <c r="A825" t="s">
        <v>58</v>
      </c>
      <c r="B825" t="s">
        <v>38</v>
      </c>
      <c r="C825" t="s">
        <v>277</v>
      </c>
      <c r="D825" s="202">
        <v>501360.98</v>
      </c>
      <c r="E825" s="202"/>
      <c r="F825" s="202"/>
      <c r="G825" s="202"/>
      <c r="H825" s="202"/>
      <c r="I825" s="202">
        <v>39228.86</v>
      </c>
      <c r="J825" s="202"/>
      <c r="K825" s="202"/>
      <c r="L825" s="202"/>
      <c r="M825" s="202"/>
      <c r="N825" s="203"/>
      <c r="O825" s="203"/>
      <c r="P825"/>
      <c r="Q825"/>
      <c r="R825"/>
      <c r="S825"/>
      <c r="T825" s="204">
        <v>42746.609131944446</v>
      </c>
      <c r="U825"/>
      <c r="V825">
        <v>0.09</v>
      </c>
      <c r="W825">
        <v>1</v>
      </c>
      <c r="X825" s="200" t="str">
        <f t="shared" si="12"/>
        <v>Collier Circuit Criminal CGE CQ4-17</v>
      </c>
    </row>
    <row r="826" spans="1:24" ht="15" customHeight="1" x14ac:dyDescent="0.25">
      <c r="A826" t="s">
        <v>58</v>
      </c>
      <c r="B826" t="s">
        <v>44</v>
      </c>
      <c r="C826" t="s">
        <v>270</v>
      </c>
      <c r="D826" s="202">
        <v>1747986.31</v>
      </c>
      <c r="E826" s="202">
        <v>1778563.11</v>
      </c>
      <c r="F826" s="202">
        <v>1787606.74</v>
      </c>
      <c r="G826" s="202">
        <v>1796853.11</v>
      </c>
      <c r="H826" s="202">
        <v>1800871.75</v>
      </c>
      <c r="I826" s="202">
        <v>878728.38</v>
      </c>
      <c r="J826" s="202">
        <v>1581304.14</v>
      </c>
      <c r="K826" s="202">
        <v>1654910.46</v>
      </c>
      <c r="L826" s="202">
        <v>1686078.7</v>
      </c>
      <c r="M826" s="202">
        <v>1704793.87</v>
      </c>
      <c r="N826" s="203"/>
      <c r="O826" s="203"/>
      <c r="P826"/>
      <c r="Q826"/>
      <c r="R826"/>
      <c r="S826"/>
      <c r="T826" s="204">
        <v>42746.609131944446</v>
      </c>
      <c r="U826"/>
      <c r="V826">
        <v>0.9</v>
      </c>
      <c r="W826">
        <v>8</v>
      </c>
      <c r="X826" s="200" t="str">
        <f t="shared" si="12"/>
        <v>Collier Civil Traffic CGE CQ1-16</v>
      </c>
    </row>
    <row r="827" spans="1:24" ht="15" customHeight="1" x14ac:dyDescent="0.25">
      <c r="A827" t="s">
        <v>58</v>
      </c>
      <c r="B827" t="s">
        <v>44</v>
      </c>
      <c r="C827" t="s">
        <v>274</v>
      </c>
      <c r="D827" s="202">
        <v>1894440.24</v>
      </c>
      <c r="E827" s="202">
        <v>1973700.44</v>
      </c>
      <c r="F827" s="202">
        <v>1988773.28</v>
      </c>
      <c r="G827" s="202">
        <v>1998597.06</v>
      </c>
      <c r="H827" s="202"/>
      <c r="I827" s="202">
        <v>925236.81</v>
      </c>
      <c r="J827" s="202">
        <v>1730980.95</v>
      </c>
      <c r="K827" s="202">
        <v>1820432.51</v>
      </c>
      <c r="L827" s="202">
        <v>1858684.37</v>
      </c>
      <c r="M827" s="202"/>
      <c r="N827" s="203"/>
      <c r="O827" s="203"/>
      <c r="P827"/>
      <c r="Q827"/>
      <c r="R827"/>
      <c r="S827"/>
      <c r="T827" s="204">
        <v>42746.609131944446</v>
      </c>
      <c r="U827"/>
      <c r="V827">
        <v>0.9</v>
      </c>
      <c r="W827">
        <v>8</v>
      </c>
      <c r="X827" s="200" t="str">
        <f t="shared" si="12"/>
        <v>Collier Civil Traffic CGE CQ1-17</v>
      </c>
    </row>
    <row r="828" spans="1:24" ht="15" customHeight="1" x14ac:dyDescent="0.25">
      <c r="A828" t="s">
        <v>58</v>
      </c>
      <c r="B828" t="s">
        <v>44</v>
      </c>
      <c r="C828" t="s">
        <v>271</v>
      </c>
      <c r="D828" s="202">
        <v>1610752.07</v>
      </c>
      <c r="E828" s="202">
        <v>1623338.88</v>
      </c>
      <c r="F828" s="202">
        <v>1633399.68</v>
      </c>
      <c r="G828" s="202">
        <v>1640268.97</v>
      </c>
      <c r="H828" s="202">
        <v>1643055.58</v>
      </c>
      <c r="I828" s="202">
        <v>876923.86</v>
      </c>
      <c r="J828" s="202">
        <v>1445673.08</v>
      </c>
      <c r="K828" s="202">
        <v>1514028.37</v>
      </c>
      <c r="L828" s="202">
        <v>1539475.49</v>
      </c>
      <c r="M828" s="202">
        <v>1553932.32</v>
      </c>
      <c r="N828" s="203"/>
      <c r="O828" s="203"/>
      <c r="P828"/>
      <c r="Q828"/>
      <c r="R828"/>
      <c r="S828"/>
      <c r="T828" s="204">
        <v>42746.609131944446</v>
      </c>
      <c r="U828"/>
      <c r="V828">
        <v>0.9</v>
      </c>
      <c r="W828">
        <v>8</v>
      </c>
      <c r="X828" s="200" t="str">
        <f t="shared" si="12"/>
        <v>Collier Civil Traffic CGE CQ2-16</v>
      </c>
    </row>
    <row r="829" spans="1:24" ht="15" customHeight="1" x14ac:dyDescent="0.25">
      <c r="A829" t="s">
        <v>58</v>
      </c>
      <c r="B829" t="s">
        <v>44</v>
      </c>
      <c r="C829" t="s">
        <v>275</v>
      </c>
      <c r="D829" s="202">
        <v>1814173.42</v>
      </c>
      <c r="E829" s="202">
        <v>1815330.16</v>
      </c>
      <c r="F829" s="202">
        <v>1827413.1</v>
      </c>
      <c r="G829" s="202"/>
      <c r="H829" s="202"/>
      <c r="I829" s="202">
        <v>1115766.3400000001</v>
      </c>
      <c r="J829" s="202">
        <v>1614323.52</v>
      </c>
      <c r="K829" s="202">
        <v>1680266.55</v>
      </c>
      <c r="L829" s="202"/>
      <c r="M829" s="202"/>
      <c r="N829" s="203"/>
      <c r="O829" s="203"/>
      <c r="P829"/>
      <c r="Q829"/>
      <c r="R829"/>
      <c r="S829"/>
      <c r="T829" s="204">
        <v>42746.609131944446</v>
      </c>
      <c r="U829"/>
      <c r="V829">
        <v>0.9</v>
      </c>
      <c r="W829">
        <v>8</v>
      </c>
      <c r="X829" s="200" t="str">
        <f t="shared" si="12"/>
        <v>Collier Civil Traffic CGE CQ2-17</v>
      </c>
    </row>
    <row r="830" spans="1:24" ht="15" customHeight="1" x14ac:dyDescent="0.25">
      <c r="A830" t="s">
        <v>58</v>
      </c>
      <c r="B830" t="s">
        <v>44</v>
      </c>
      <c r="C830" t="s">
        <v>272</v>
      </c>
      <c r="D830" s="202">
        <v>1804137.73</v>
      </c>
      <c r="E830" s="202">
        <v>1802734.24</v>
      </c>
      <c r="F830" s="202">
        <v>1816018.9</v>
      </c>
      <c r="G830" s="202">
        <v>1830393.02</v>
      </c>
      <c r="H830" s="202">
        <v>1833451.72</v>
      </c>
      <c r="I830" s="202">
        <v>873369.12</v>
      </c>
      <c r="J830" s="202">
        <v>1574293.84</v>
      </c>
      <c r="K830" s="202">
        <v>1662119.48</v>
      </c>
      <c r="L830" s="202">
        <v>1716593.43</v>
      </c>
      <c r="M830" s="202">
        <v>1731995.38</v>
      </c>
      <c r="N830" s="203"/>
      <c r="O830" s="203"/>
      <c r="P830"/>
      <c r="Q830"/>
      <c r="R830"/>
      <c r="S830"/>
      <c r="T830" s="204">
        <v>42746.609131944446</v>
      </c>
      <c r="U830"/>
      <c r="V830">
        <v>0.9</v>
      </c>
      <c r="W830">
        <v>8</v>
      </c>
      <c r="X830" s="200" t="str">
        <f t="shared" si="12"/>
        <v>Collier Civil Traffic CGE CQ3-16</v>
      </c>
    </row>
    <row r="831" spans="1:24" ht="15" customHeight="1" x14ac:dyDescent="0.25">
      <c r="A831" t="s">
        <v>58</v>
      </c>
      <c r="B831" t="s">
        <v>44</v>
      </c>
      <c r="C831" t="s">
        <v>276</v>
      </c>
      <c r="D831" s="202">
        <v>1750256.53</v>
      </c>
      <c r="E831" s="202">
        <v>1761810.41</v>
      </c>
      <c r="F831" s="202"/>
      <c r="G831" s="202"/>
      <c r="H831" s="202"/>
      <c r="I831" s="202">
        <v>1016925.13</v>
      </c>
      <c r="J831" s="202">
        <v>1549251.97</v>
      </c>
      <c r="K831" s="202"/>
      <c r="L831" s="202"/>
      <c r="M831" s="202"/>
      <c r="N831" s="203"/>
      <c r="O831" s="203"/>
      <c r="P831"/>
      <c r="Q831"/>
      <c r="R831"/>
      <c r="S831"/>
      <c r="T831" s="204">
        <v>42746.609131944446</v>
      </c>
      <c r="U831"/>
      <c r="V831">
        <v>0.9</v>
      </c>
      <c r="W831">
        <v>8</v>
      </c>
      <c r="X831" s="200" t="str">
        <f t="shared" si="12"/>
        <v>Collier Civil Traffic CGE CQ3-17</v>
      </c>
    </row>
    <row r="832" spans="1:24" ht="15" customHeight="1" x14ac:dyDescent="0.25">
      <c r="A832" t="s">
        <v>58</v>
      </c>
      <c r="B832" t="s">
        <v>44</v>
      </c>
      <c r="C832" t="s">
        <v>273</v>
      </c>
      <c r="D832" s="202">
        <v>1753785.7</v>
      </c>
      <c r="E832" s="202">
        <v>1771926.22</v>
      </c>
      <c r="F832" s="202">
        <v>1790206.88</v>
      </c>
      <c r="G832" s="202">
        <v>1797419.53</v>
      </c>
      <c r="H832" s="202">
        <v>1802386.36</v>
      </c>
      <c r="I832" s="202">
        <v>859716.06</v>
      </c>
      <c r="J832" s="202">
        <v>1541802.14</v>
      </c>
      <c r="K832" s="202">
        <v>1656921.34</v>
      </c>
      <c r="L832" s="202">
        <v>1686128.53</v>
      </c>
      <c r="M832" s="202">
        <v>1701529.38</v>
      </c>
      <c r="N832" s="203"/>
      <c r="O832" s="203"/>
      <c r="P832"/>
      <c r="Q832"/>
      <c r="R832"/>
      <c r="S832"/>
      <c r="T832" s="204">
        <v>42746.609131944446</v>
      </c>
      <c r="U832"/>
      <c r="V832">
        <v>0.9</v>
      </c>
      <c r="W832">
        <v>8</v>
      </c>
      <c r="X832" s="200" t="str">
        <f t="shared" si="12"/>
        <v>Collier Civil Traffic CGE CQ4-16</v>
      </c>
    </row>
    <row r="833" spans="1:24" ht="15" customHeight="1" x14ac:dyDescent="0.25">
      <c r="A833" t="s">
        <v>58</v>
      </c>
      <c r="B833" t="s">
        <v>44</v>
      </c>
      <c r="C833" t="s">
        <v>277</v>
      </c>
      <c r="D833" s="202">
        <v>1532217.69</v>
      </c>
      <c r="E833" s="202"/>
      <c r="F833" s="202"/>
      <c r="G833" s="202"/>
      <c r="H833" s="202"/>
      <c r="I833" s="202">
        <v>872500.32</v>
      </c>
      <c r="J833" s="202"/>
      <c r="K833" s="202"/>
      <c r="L833" s="202"/>
      <c r="M833" s="202"/>
      <c r="N833" s="203"/>
      <c r="O833" s="203"/>
      <c r="P833"/>
      <c r="Q833"/>
      <c r="R833"/>
      <c r="S833"/>
      <c r="T833" s="204">
        <v>42746.609131944446</v>
      </c>
      <c r="U833"/>
      <c r="V833">
        <v>0.9</v>
      </c>
      <c r="W833">
        <v>8</v>
      </c>
      <c r="X833" s="200" t="str">
        <f t="shared" si="12"/>
        <v>Collier Civil Traffic CGE CQ4-17</v>
      </c>
    </row>
    <row r="834" spans="1:24" ht="15" customHeight="1" x14ac:dyDescent="0.25">
      <c r="A834" t="s">
        <v>58</v>
      </c>
      <c r="B834" t="s">
        <v>43</v>
      </c>
      <c r="C834" t="s">
        <v>270</v>
      </c>
      <c r="D834" s="202">
        <v>391802.04</v>
      </c>
      <c r="E834" s="202">
        <v>391242.04</v>
      </c>
      <c r="F834" s="202">
        <v>390912.04</v>
      </c>
      <c r="G834" s="202">
        <v>390862.04</v>
      </c>
      <c r="H834" s="202">
        <v>390862.04</v>
      </c>
      <c r="I834" s="202">
        <v>386125.04</v>
      </c>
      <c r="J834" s="202">
        <v>386025.04</v>
      </c>
      <c r="K834" s="202">
        <v>386265.04</v>
      </c>
      <c r="L834" s="202">
        <v>386265.04</v>
      </c>
      <c r="M834" s="202">
        <v>386265.04</v>
      </c>
      <c r="N834" s="203"/>
      <c r="O834" s="203"/>
      <c r="P834"/>
      <c r="Q834"/>
      <c r="R834"/>
      <c r="S834"/>
      <c r="T834" s="204">
        <v>42746.609131944446</v>
      </c>
      <c r="U834"/>
      <c r="V834">
        <v>0.9</v>
      </c>
      <c r="W834">
        <v>7</v>
      </c>
      <c r="X834" s="200" t="str">
        <f t="shared" ref="X834:X897" si="13">A834&amp;" "&amp;B834&amp;" "&amp;C834</f>
        <v>Collier County Civil CGE CQ1-16</v>
      </c>
    </row>
    <row r="835" spans="1:24" ht="15" customHeight="1" x14ac:dyDescent="0.25">
      <c r="A835" t="s">
        <v>58</v>
      </c>
      <c r="B835" t="s">
        <v>43</v>
      </c>
      <c r="C835" t="s">
        <v>274</v>
      </c>
      <c r="D835" s="202">
        <v>315483.93</v>
      </c>
      <c r="E835" s="202">
        <v>315208.93</v>
      </c>
      <c r="F835" s="202">
        <v>314828.93</v>
      </c>
      <c r="G835" s="202">
        <v>314778.93</v>
      </c>
      <c r="H835" s="202"/>
      <c r="I835" s="202">
        <v>310483.84000000003</v>
      </c>
      <c r="J835" s="202">
        <v>310335.84000000003</v>
      </c>
      <c r="K835" s="202">
        <v>310255.84000000003</v>
      </c>
      <c r="L835" s="202">
        <v>310255.84000000003</v>
      </c>
      <c r="M835" s="202"/>
      <c r="N835" s="203"/>
      <c r="O835" s="203"/>
      <c r="P835"/>
      <c r="Q835"/>
      <c r="R835"/>
      <c r="S835"/>
      <c r="T835" s="204">
        <v>42746.609131944446</v>
      </c>
      <c r="U835"/>
      <c r="V835">
        <v>0.9</v>
      </c>
      <c r="W835">
        <v>7</v>
      </c>
      <c r="X835" s="200" t="str">
        <f t="shared" si="13"/>
        <v>Collier County Civil CGE CQ1-17</v>
      </c>
    </row>
    <row r="836" spans="1:24" ht="15" customHeight="1" x14ac:dyDescent="0.25">
      <c r="A836" t="s">
        <v>58</v>
      </c>
      <c r="B836" t="s">
        <v>43</v>
      </c>
      <c r="C836" t="s">
        <v>271</v>
      </c>
      <c r="D836" s="202">
        <v>297926.78999999998</v>
      </c>
      <c r="E836" s="202">
        <v>298251.78999999998</v>
      </c>
      <c r="F836" s="202">
        <v>298226.78999999998</v>
      </c>
      <c r="G836" s="202">
        <v>298226.78999999998</v>
      </c>
      <c r="H836" s="202">
        <v>298226.78999999998</v>
      </c>
      <c r="I836" s="202">
        <v>294058.71000000002</v>
      </c>
      <c r="J836" s="202">
        <v>294706.21000000002</v>
      </c>
      <c r="K836" s="202">
        <v>294706.21000000002</v>
      </c>
      <c r="L836" s="202">
        <v>294706.21000000002</v>
      </c>
      <c r="M836" s="202">
        <v>294706.21000000002</v>
      </c>
      <c r="N836" s="203"/>
      <c r="O836" s="203"/>
      <c r="P836"/>
      <c r="Q836"/>
      <c r="R836"/>
      <c r="S836"/>
      <c r="T836" s="204">
        <v>42746.609131944446</v>
      </c>
      <c r="U836"/>
      <c r="V836">
        <v>0.9</v>
      </c>
      <c r="W836">
        <v>7</v>
      </c>
      <c r="X836" s="200" t="str">
        <f t="shared" si="13"/>
        <v>Collier County Civil CGE CQ2-16</v>
      </c>
    </row>
    <row r="837" spans="1:24" ht="15" customHeight="1" x14ac:dyDescent="0.25">
      <c r="A837" t="s">
        <v>58</v>
      </c>
      <c r="B837" t="s">
        <v>43</v>
      </c>
      <c r="C837" t="s">
        <v>275</v>
      </c>
      <c r="D837" s="202">
        <v>294082.12</v>
      </c>
      <c r="E837" s="202">
        <v>294295.84000000003</v>
      </c>
      <c r="F837" s="202">
        <v>294295.84000000003</v>
      </c>
      <c r="G837" s="202"/>
      <c r="H837" s="202"/>
      <c r="I837" s="202">
        <v>292022.12</v>
      </c>
      <c r="J837" s="202">
        <v>292815.84000000003</v>
      </c>
      <c r="K837" s="202">
        <v>292818.34000000003</v>
      </c>
      <c r="L837" s="202"/>
      <c r="M837" s="202"/>
      <c r="N837" s="203"/>
      <c r="O837" s="203"/>
      <c r="P837"/>
      <c r="Q837"/>
      <c r="R837"/>
      <c r="S837"/>
      <c r="T837" s="204">
        <v>42746.609131944446</v>
      </c>
      <c r="U837"/>
      <c r="V837">
        <v>0.9</v>
      </c>
      <c r="W837">
        <v>7</v>
      </c>
      <c r="X837" s="200" t="str">
        <f t="shared" si="13"/>
        <v>Collier County Civil CGE CQ2-17</v>
      </c>
    </row>
    <row r="838" spans="1:24" ht="15" customHeight="1" x14ac:dyDescent="0.25">
      <c r="A838" t="s">
        <v>58</v>
      </c>
      <c r="B838" t="s">
        <v>43</v>
      </c>
      <c r="C838" t="s">
        <v>272</v>
      </c>
      <c r="D838" s="202">
        <v>290633.36</v>
      </c>
      <c r="E838" s="202">
        <v>289663.35999999999</v>
      </c>
      <c r="F838" s="202">
        <v>288773.36</v>
      </c>
      <c r="G838" s="202">
        <v>288598.36</v>
      </c>
      <c r="H838" s="202">
        <v>288378.36</v>
      </c>
      <c r="I838" s="202">
        <v>286201.36</v>
      </c>
      <c r="J838" s="202">
        <v>285886.36</v>
      </c>
      <c r="K838" s="202">
        <v>285291.36</v>
      </c>
      <c r="L838" s="202">
        <v>285166.36</v>
      </c>
      <c r="M838" s="202">
        <v>284996.36</v>
      </c>
      <c r="N838" s="203"/>
      <c r="O838" s="203"/>
      <c r="P838"/>
      <c r="Q838"/>
      <c r="R838"/>
      <c r="S838"/>
      <c r="T838" s="204">
        <v>42746.609131944446</v>
      </c>
      <c r="U838"/>
      <c r="V838">
        <v>0.9</v>
      </c>
      <c r="W838">
        <v>7</v>
      </c>
      <c r="X838" s="200" t="str">
        <f t="shared" si="13"/>
        <v>Collier County Civil CGE CQ3-16</v>
      </c>
    </row>
    <row r="839" spans="1:24" ht="15" customHeight="1" x14ac:dyDescent="0.25">
      <c r="A839" t="s">
        <v>58</v>
      </c>
      <c r="B839" t="s">
        <v>43</v>
      </c>
      <c r="C839" t="s">
        <v>276</v>
      </c>
      <c r="D839" s="202">
        <v>307806.48</v>
      </c>
      <c r="E839" s="202">
        <v>307969.48</v>
      </c>
      <c r="F839" s="202"/>
      <c r="G839" s="202"/>
      <c r="H839" s="202"/>
      <c r="I839" s="202">
        <v>304077.56</v>
      </c>
      <c r="J839" s="202">
        <v>305139.34999999998</v>
      </c>
      <c r="K839" s="202"/>
      <c r="L839" s="202"/>
      <c r="M839" s="202"/>
      <c r="N839" s="203"/>
      <c r="O839" s="203"/>
      <c r="P839"/>
      <c r="Q839"/>
      <c r="R839"/>
      <c r="S839"/>
      <c r="T839" s="204">
        <v>42746.609131944446</v>
      </c>
      <c r="U839"/>
      <c r="V839">
        <v>0.9</v>
      </c>
      <c r="W839">
        <v>7</v>
      </c>
      <c r="X839" s="200" t="str">
        <f t="shared" si="13"/>
        <v>Collier County Civil CGE CQ3-17</v>
      </c>
    </row>
    <row r="840" spans="1:24" ht="15" customHeight="1" x14ac:dyDescent="0.25">
      <c r="A840" t="s">
        <v>58</v>
      </c>
      <c r="B840" t="s">
        <v>43</v>
      </c>
      <c r="C840" t="s">
        <v>273</v>
      </c>
      <c r="D840" s="202">
        <v>297413.43</v>
      </c>
      <c r="E840" s="202">
        <v>296675.93</v>
      </c>
      <c r="F840" s="202">
        <v>296450.93</v>
      </c>
      <c r="G840" s="202">
        <v>296450.93</v>
      </c>
      <c r="H840" s="202">
        <v>296450.93</v>
      </c>
      <c r="I840" s="202">
        <v>292639.93</v>
      </c>
      <c r="J840" s="202">
        <v>293007.43</v>
      </c>
      <c r="K840" s="202">
        <v>292832.43</v>
      </c>
      <c r="L840" s="202">
        <v>292932.43</v>
      </c>
      <c r="M840" s="202">
        <v>292932.43</v>
      </c>
      <c r="N840" s="203"/>
      <c r="O840" s="203"/>
      <c r="P840"/>
      <c r="Q840"/>
      <c r="R840"/>
      <c r="S840"/>
      <c r="T840" s="204">
        <v>42746.609131944446</v>
      </c>
      <c r="U840"/>
      <c r="V840">
        <v>0.9</v>
      </c>
      <c r="W840">
        <v>7</v>
      </c>
      <c r="X840" s="200" t="str">
        <f t="shared" si="13"/>
        <v>Collier County Civil CGE CQ4-16</v>
      </c>
    </row>
    <row r="841" spans="1:24" ht="15" customHeight="1" x14ac:dyDescent="0.25">
      <c r="A841" t="s">
        <v>58</v>
      </c>
      <c r="B841" t="s">
        <v>43</v>
      </c>
      <c r="C841" t="s">
        <v>277</v>
      </c>
      <c r="D841" s="202">
        <v>295714.07</v>
      </c>
      <c r="E841" s="202"/>
      <c r="F841" s="202"/>
      <c r="G841" s="202"/>
      <c r="H841" s="202"/>
      <c r="I841" s="202">
        <v>293336.07</v>
      </c>
      <c r="J841" s="202"/>
      <c r="K841" s="202"/>
      <c r="L841" s="202"/>
      <c r="M841" s="202"/>
      <c r="N841" s="203"/>
      <c r="O841" s="203"/>
      <c r="P841"/>
      <c r="Q841"/>
      <c r="R841"/>
      <c r="S841"/>
      <c r="T841" s="204">
        <v>42746.609131944446</v>
      </c>
      <c r="U841"/>
      <c r="V841">
        <v>0.9</v>
      </c>
      <c r="W841">
        <v>7</v>
      </c>
      <c r="X841" s="200" t="str">
        <f t="shared" si="13"/>
        <v>Collier County Civil CGE CQ4-17</v>
      </c>
    </row>
    <row r="842" spans="1:24" ht="15" customHeight="1" x14ac:dyDescent="0.25">
      <c r="A842" t="s">
        <v>58</v>
      </c>
      <c r="B842" t="s">
        <v>39</v>
      </c>
      <c r="C842" t="s">
        <v>270</v>
      </c>
      <c r="D842" s="202">
        <v>228889.13</v>
      </c>
      <c r="E842" s="202">
        <v>230028.19</v>
      </c>
      <c r="F842" s="202">
        <v>229016.23</v>
      </c>
      <c r="G842" s="202">
        <v>229575.47</v>
      </c>
      <c r="H842" s="202">
        <v>228915.67</v>
      </c>
      <c r="I842" s="202">
        <v>59584.23</v>
      </c>
      <c r="J842" s="202">
        <v>88162.11</v>
      </c>
      <c r="K842" s="202">
        <v>106705.17</v>
      </c>
      <c r="L842" s="202">
        <v>113875.29</v>
      </c>
      <c r="M842" s="202">
        <v>119233.99</v>
      </c>
      <c r="N842" s="203"/>
      <c r="O842" s="203"/>
      <c r="P842"/>
      <c r="Q842"/>
      <c r="R842"/>
      <c r="S842"/>
      <c r="T842" s="204">
        <v>42746.609131944446</v>
      </c>
      <c r="U842"/>
      <c r="V842">
        <v>0.4</v>
      </c>
      <c r="W842">
        <v>3</v>
      </c>
      <c r="X842" s="200" t="str">
        <f t="shared" si="13"/>
        <v>Collier County Criminal CGE CQ1-16</v>
      </c>
    </row>
    <row r="843" spans="1:24" ht="15" customHeight="1" x14ac:dyDescent="0.25">
      <c r="A843" t="s">
        <v>58</v>
      </c>
      <c r="B843" t="s">
        <v>39</v>
      </c>
      <c r="C843" t="s">
        <v>274</v>
      </c>
      <c r="D843" s="202">
        <v>274784.19</v>
      </c>
      <c r="E843" s="202">
        <v>272176.3</v>
      </c>
      <c r="F843" s="202">
        <v>270733.81</v>
      </c>
      <c r="G843" s="202">
        <v>270527.83</v>
      </c>
      <c r="H843" s="202"/>
      <c r="I843" s="202">
        <v>100251.29</v>
      </c>
      <c r="J843" s="202">
        <v>131890</v>
      </c>
      <c r="K843" s="202">
        <v>147750.04999999999</v>
      </c>
      <c r="L843" s="202">
        <v>154405.32999999999</v>
      </c>
      <c r="M843" s="202"/>
      <c r="N843" s="203"/>
      <c r="O843" s="203"/>
      <c r="P843"/>
      <c r="Q843"/>
      <c r="R843"/>
      <c r="S843"/>
      <c r="T843" s="204">
        <v>42746.609131944446</v>
      </c>
      <c r="U843"/>
      <c r="V843">
        <v>0.4</v>
      </c>
      <c r="W843">
        <v>3</v>
      </c>
      <c r="X843" s="200" t="str">
        <f t="shared" si="13"/>
        <v>Collier County Criminal CGE CQ1-17</v>
      </c>
    </row>
    <row r="844" spans="1:24" ht="15" customHeight="1" x14ac:dyDescent="0.25">
      <c r="A844" t="s">
        <v>58</v>
      </c>
      <c r="B844" t="s">
        <v>39</v>
      </c>
      <c r="C844" t="s">
        <v>271</v>
      </c>
      <c r="D844" s="202">
        <v>271865.33</v>
      </c>
      <c r="E844" s="202">
        <v>269805.3</v>
      </c>
      <c r="F844" s="202">
        <v>265230.71000000002</v>
      </c>
      <c r="G844" s="202">
        <v>264704.03999999998</v>
      </c>
      <c r="H844" s="202">
        <v>265492.34000000003</v>
      </c>
      <c r="I844" s="202">
        <v>88932.08</v>
      </c>
      <c r="J844" s="202">
        <v>114702.29</v>
      </c>
      <c r="K844" s="202">
        <v>128364.78</v>
      </c>
      <c r="L844" s="202">
        <v>135218.76999999999</v>
      </c>
      <c r="M844" s="202">
        <v>143073.56</v>
      </c>
      <c r="N844" s="203"/>
      <c r="O844" s="203"/>
      <c r="P844"/>
      <c r="Q844"/>
      <c r="R844"/>
      <c r="S844"/>
      <c r="T844" s="204">
        <v>42746.609131944446</v>
      </c>
      <c r="U844"/>
      <c r="V844">
        <v>0.4</v>
      </c>
      <c r="W844">
        <v>3</v>
      </c>
      <c r="X844" s="200" t="str">
        <f t="shared" si="13"/>
        <v>Collier County Criminal CGE CQ2-16</v>
      </c>
    </row>
    <row r="845" spans="1:24" ht="15" customHeight="1" x14ac:dyDescent="0.25">
      <c r="A845" t="s">
        <v>58</v>
      </c>
      <c r="B845" t="s">
        <v>39</v>
      </c>
      <c r="C845" t="s">
        <v>275</v>
      </c>
      <c r="D845" s="202">
        <v>262181.78999999998</v>
      </c>
      <c r="E845" s="202">
        <v>259796.72</v>
      </c>
      <c r="F845" s="202">
        <v>259505.18</v>
      </c>
      <c r="G845" s="202"/>
      <c r="H845" s="202"/>
      <c r="I845" s="202">
        <v>83497.69</v>
      </c>
      <c r="J845" s="202">
        <v>109014.42</v>
      </c>
      <c r="K845" s="202">
        <v>126250.28</v>
      </c>
      <c r="L845" s="202"/>
      <c r="M845" s="202"/>
      <c r="N845" s="203"/>
      <c r="O845" s="203"/>
      <c r="P845"/>
      <c r="Q845"/>
      <c r="R845"/>
      <c r="S845"/>
      <c r="T845" s="204">
        <v>42746.609131944446</v>
      </c>
      <c r="U845"/>
      <c r="V845">
        <v>0.4</v>
      </c>
      <c r="W845">
        <v>3</v>
      </c>
      <c r="X845" s="200" t="str">
        <f t="shared" si="13"/>
        <v>Collier County Criminal CGE CQ2-17</v>
      </c>
    </row>
    <row r="846" spans="1:24" ht="15" customHeight="1" x14ac:dyDescent="0.25">
      <c r="A846" t="s">
        <v>58</v>
      </c>
      <c r="B846" t="s">
        <v>39</v>
      </c>
      <c r="C846" t="s">
        <v>272</v>
      </c>
      <c r="D846" s="202">
        <v>257803.05</v>
      </c>
      <c r="E846" s="202">
        <v>256885.18</v>
      </c>
      <c r="F846" s="202">
        <v>255507.22</v>
      </c>
      <c r="G846" s="202">
        <v>253754.23999999999</v>
      </c>
      <c r="H846" s="202">
        <v>253698.19</v>
      </c>
      <c r="I846" s="202">
        <v>71589.55</v>
      </c>
      <c r="J846" s="202">
        <v>97457.08</v>
      </c>
      <c r="K846" s="202">
        <v>113681.48</v>
      </c>
      <c r="L846" s="202">
        <v>121163.21</v>
      </c>
      <c r="M846" s="202">
        <v>128998.5</v>
      </c>
      <c r="N846" s="203"/>
      <c r="O846" s="203"/>
      <c r="P846"/>
      <c r="Q846"/>
      <c r="R846"/>
      <c r="S846"/>
      <c r="T846" s="204">
        <v>42746.609131944446</v>
      </c>
      <c r="U846"/>
      <c r="V846">
        <v>0.4</v>
      </c>
      <c r="W846">
        <v>3</v>
      </c>
      <c r="X846" s="200" t="str">
        <f t="shared" si="13"/>
        <v>Collier County Criminal CGE CQ3-16</v>
      </c>
    </row>
    <row r="847" spans="1:24" ht="15" customHeight="1" x14ac:dyDescent="0.25">
      <c r="A847" t="s">
        <v>58</v>
      </c>
      <c r="B847" t="s">
        <v>39</v>
      </c>
      <c r="C847" t="s">
        <v>276</v>
      </c>
      <c r="D847" s="202">
        <v>320135.28999999998</v>
      </c>
      <c r="E847" s="202">
        <v>316042.59000000003</v>
      </c>
      <c r="F847" s="202"/>
      <c r="G847" s="202"/>
      <c r="H847" s="202"/>
      <c r="I847" s="202">
        <v>115904.79</v>
      </c>
      <c r="J847" s="202">
        <v>147349.49</v>
      </c>
      <c r="K847" s="202"/>
      <c r="L847" s="202"/>
      <c r="M847" s="202"/>
      <c r="N847" s="203"/>
      <c r="O847" s="203"/>
      <c r="P847"/>
      <c r="Q847"/>
      <c r="R847"/>
      <c r="S847"/>
      <c r="T847" s="204">
        <v>42746.609131944446</v>
      </c>
      <c r="U847"/>
      <c r="V847">
        <v>0.4</v>
      </c>
      <c r="W847">
        <v>3</v>
      </c>
      <c r="X847" s="200" t="str">
        <f t="shared" si="13"/>
        <v>Collier County Criminal CGE CQ3-17</v>
      </c>
    </row>
    <row r="848" spans="1:24" ht="15" customHeight="1" x14ac:dyDescent="0.25">
      <c r="A848" t="s">
        <v>58</v>
      </c>
      <c r="B848" t="s">
        <v>39</v>
      </c>
      <c r="C848" t="s">
        <v>273</v>
      </c>
      <c r="D848" s="202">
        <v>265961.65999999997</v>
      </c>
      <c r="E848" s="202">
        <v>263302.23</v>
      </c>
      <c r="F848" s="202">
        <v>262490.67</v>
      </c>
      <c r="G848" s="202">
        <v>261327.26</v>
      </c>
      <c r="H848" s="202">
        <v>261068.06</v>
      </c>
      <c r="I848" s="202">
        <v>66015.31</v>
      </c>
      <c r="J848" s="202">
        <v>92974.18</v>
      </c>
      <c r="K848" s="202">
        <v>116969.77</v>
      </c>
      <c r="L848" s="202">
        <v>127343.48</v>
      </c>
      <c r="M848" s="202">
        <v>136135.16</v>
      </c>
      <c r="N848" s="203"/>
      <c r="O848" s="203"/>
      <c r="P848"/>
      <c r="Q848"/>
      <c r="R848"/>
      <c r="S848"/>
      <c r="T848" s="204">
        <v>42746.609131944446</v>
      </c>
      <c r="U848"/>
      <c r="V848">
        <v>0.4</v>
      </c>
      <c r="W848">
        <v>3</v>
      </c>
      <c r="X848" s="200" t="str">
        <f t="shared" si="13"/>
        <v>Collier County Criminal CGE CQ4-16</v>
      </c>
    </row>
    <row r="849" spans="1:24" ht="15" customHeight="1" x14ac:dyDescent="0.25">
      <c r="A849" t="s">
        <v>58</v>
      </c>
      <c r="B849" t="s">
        <v>39</v>
      </c>
      <c r="C849" t="s">
        <v>277</v>
      </c>
      <c r="D849" s="202">
        <v>269976.94</v>
      </c>
      <c r="E849" s="202"/>
      <c r="F849" s="202"/>
      <c r="G849" s="202"/>
      <c r="H849" s="202"/>
      <c r="I849" s="202">
        <v>113479.74</v>
      </c>
      <c r="J849" s="202"/>
      <c r="K849" s="202"/>
      <c r="L849" s="202"/>
      <c r="M849" s="202"/>
      <c r="N849" s="203"/>
      <c r="O849" s="203"/>
      <c r="P849"/>
      <c r="Q849"/>
      <c r="R849"/>
      <c r="S849"/>
      <c r="T849" s="204">
        <v>42746.609131944446</v>
      </c>
      <c r="U849"/>
      <c r="V849">
        <v>0.4</v>
      </c>
      <c r="W849">
        <v>3</v>
      </c>
      <c r="X849" s="200" t="str">
        <f t="shared" si="13"/>
        <v>Collier County Criminal CGE CQ4-17</v>
      </c>
    </row>
    <row r="850" spans="1:24" ht="15" customHeight="1" x14ac:dyDescent="0.25">
      <c r="A850" t="s">
        <v>58</v>
      </c>
      <c r="B850" t="s">
        <v>41</v>
      </c>
      <c r="C850" t="s">
        <v>270</v>
      </c>
      <c r="D850" s="202">
        <v>529709.18999999994</v>
      </c>
      <c r="E850" s="202">
        <v>513644.67</v>
      </c>
      <c r="F850" s="202">
        <v>520226.38</v>
      </c>
      <c r="G850" s="202">
        <v>522377.87</v>
      </c>
      <c r="H850" s="202">
        <v>523708.78</v>
      </c>
      <c r="I850" s="202">
        <v>173270.48</v>
      </c>
      <c r="J850" s="202">
        <v>277846.84999999998</v>
      </c>
      <c r="K850" s="202">
        <v>337956.66</v>
      </c>
      <c r="L850" s="202">
        <v>368170.6</v>
      </c>
      <c r="M850" s="202">
        <v>407881.69</v>
      </c>
      <c r="N850" s="203"/>
      <c r="O850" s="203"/>
      <c r="P850"/>
      <c r="Q850"/>
      <c r="R850"/>
      <c r="S850"/>
      <c r="T850" s="204">
        <v>42746.609131944446</v>
      </c>
      <c r="U850"/>
      <c r="V850">
        <v>0.4</v>
      </c>
      <c r="W850">
        <v>5</v>
      </c>
      <c r="X850" s="200" t="str">
        <f t="shared" si="13"/>
        <v>Collier Criminal Traffic CGE CQ1-16</v>
      </c>
    </row>
    <row r="851" spans="1:24" ht="15" customHeight="1" x14ac:dyDescent="0.25">
      <c r="A851" t="s">
        <v>58</v>
      </c>
      <c r="B851" t="s">
        <v>41</v>
      </c>
      <c r="C851" t="s">
        <v>274</v>
      </c>
      <c r="D851" s="202">
        <v>547837.51</v>
      </c>
      <c r="E851" s="202">
        <v>541512.25</v>
      </c>
      <c r="F851" s="202">
        <v>544483.35</v>
      </c>
      <c r="G851" s="202">
        <v>549628.56999999995</v>
      </c>
      <c r="H851" s="202"/>
      <c r="I851" s="202">
        <v>171059.61</v>
      </c>
      <c r="J851" s="202">
        <v>284505</v>
      </c>
      <c r="K851" s="202">
        <v>336943.55</v>
      </c>
      <c r="L851" s="202">
        <v>374981.27</v>
      </c>
      <c r="M851" s="202"/>
      <c r="N851" s="203"/>
      <c r="O851" s="203"/>
      <c r="P851"/>
      <c r="Q851"/>
      <c r="R851"/>
      <c r="S851"/>
      <c r="T851" s="204">
        <v>42746.609131944446</v>
      </c>
      <c r="U851"/>
      <c r="V851">
        <v>0.4</v>
      </c>
      <c r="W851">
        <v>5</v>
      </c>
      <c r="X851" s="200" t="str">
        <f t="shared" si="13"/>
        <v>Collier Criminal Traffic CGE CQ1-17</v>
      </c>
    </row>
    <row r="852" spans="1:24" ht="15" customHeight="1" x14ac:dyDescent="0.25">
      <c r="A852" t="s">
        <v>58</v>
      </c>
      <c r="B852" t="s">
        <v>41</v>
      </c>
      <c r="C852" t="s">
        <v>271</v>
      </c>
      <c r="D852" s="202">
        <v>591142.78</v>
      </c>
      <c r="E852" s="202">
        <v>581149.06999999995</v>
      </c>
      <c r="F852" s="202">
        <v>576221.43999999994</v>
      </c>
      <c r="G852" s="202">
        <v>581648.28</v>
      </c>
      <c r="H852" s="202">
        <v>584451.18000000005</v>
      </c>
      <c r="I852" s="202">
        <v>224117.66</v>
      </c>
      <c r="J852" s="202">
        <v>315177.55</v>
      </c>
      <c r="K852" s="202">
        <v>353914.87</v>
      </c>
      <c r="L852" s="202">
        <v>382465.77</v>
      </c>
      <c r="M852" s="202">
        <v>449850.7</v>
      </c>
      <c r="N852" s="203"/>
      <c r="O852" s="203"/>
      <c r="P852"/>
      <c r="Q852"/>
      <c r="R852"/>
      <c r="S852"/>
      <c r="T852" s="204">
        <v>42746.609131944446</v>
      </c>
      <c r="U852"/>
      <c r="V852">
        <v>0.4</v>
      </c>
      <c r="W852">
        <v>5</v>
      </c>
      <c r="X852" s="200" t="str">
        <f t="shared" si="13"/>
        <v>Collier Criminal Traffic CGE CQ2-16</v>
      </c>
    </row>
    <row r="853" spans="1:24" ht="15" customHeight="1" x14ac:dyDescent="0.25">
      <c r="A853" t="s">
        <v>58</v>
      </c>
      <c r="B853" t="s">
        <v>41</v>
      </c>
      <c r="C853" t="s">
        <v>275</v>
      </c>
      <c r="D853" s="202">
        <v>593520.18999999994</v>
      </c>
      <c r="E853" s="202">
        <v>585488.54</v>
      </c>
      <c r="F853" s="202">
        <v>580886.19999999995</v>
      </c>
      <c r="G853" s="202"/>
      <c r="H853" s="202"/>
      <c r="I853" s="202">
        <v>243324.53</v>
      </c>
      <c r="J853" s="202">
        <v>344876.69</v>
      </c>
      <c r="K853" s="202">
        <v>386738.15</v>
      </c>
      <c r="L853" s="202"/>
      <c r="M853" s="202"/>
      <c r="N853" s="203"/>
      <c r="O853" s="203"/>
      <c r="P853"/>
      <c r="Q853"/>
      <c r="R853"/>
      <c r="S853"/>
      <c r="T853" s="204">
        <v>42746.609131944446</v>
      </c>
      <c r="U853"/>
      <c r="V853">
        <v>0.4</v>
      </c>
      <c r="W853">
        <v>5</v>
      </c>
      <c r="X853" s="200" t="str">
        <f t="shared" si="13"/>
        <v>Collier Criminal Traffic CGE CQ2-17</v>
      </c>
    </row>
    <row r="854" spans="1:24" ht="15" customHeight="1" x14ac:dyDescent="0.25">
      <c r="A854" t="s">
        <v>58</v>
      </c>
      <c r="B854" t="s">
        <v>41</v>
      </c>
      <c r="C854" t="s">
        <v>272</v>
      </c>
      <c r="D854" s="202">
        <v>628092</v>
      </c>
      <c r="E854" s="202">
        <v>630785.48</v>
      </c>
      <c r="F854" s="202">
        <v>626423.93000000005</v>
      </c>
      <c r="G854" s="202">
        <v>627493.1</v>
      </c>
      <c r="H854" s="202">
        <v>634028.9</v>
      </c>
      <c r="I854" s="202">
        <v>223753.60000000001</v>
      </c>
      <c r="J854" s="202">
        <v>346653.28</v>
      </c>
      <c r="K854" s="202">
        <v>394088.43</v>
      </c>
      <c r="L854" s="202">
        <v>448382.47</v>
      </c>
      <c r="M854" s="202">
        <v>500753.4</v>
      </c>
      <c r="N854" s="203"/>
      <c r="O854" s="203"/>
      <c r="P854"/>
      <c r="Q854"/>
      <c r="R854"/>
      <c r="S854"/>
      <c r="T854" s="204">
        <v>42746.609131944446</v>
      </c>
      <c r="U854"/>
      <c r="V854">
        <v>0.4</v>
      </c>
      <c r="W854">
        <v>5</v>
      </c>
      <c r="X854" s="200" t="str">
        <f t="shared" si="13"/>
        <v>Collier Criminal Traffic CGE CQ3-16</v>
      </c>
    </row>
    <row r="855" spans="1:24" ht="15" customHeight="1" x14ac:dyDescent="0.25">
      <c r="A855" t="s">
        <v>58</v>
      </c>
      <c r="B855" t="s">
        <v>41</v>
      </c>
      <c r="C855" t="s">
        <v>276</v>
      </c>
      <c r="D855" s="202">
        <v>604045.57999999996</v>
      </c>
      <c r="E855" s="202">
        <v>600621.59</v>
      </c>
      <c r="F855" s="202"/>
      <c r="G855" s="202"/>
      <c r="H855" s="202"/>
      <c r="I855" s="202">
        <v>254637.83</v>
      </c>
      <c r="J855" s="202">
        <v>348493.94</v>
      </c>
      <c r="K855" s="202"/>
      <c r="L855" s="202"/>
      <c r="M855" s="202"/>
      <c r="N855" s="203"/>
      <c r="O855" s="203"/>
      <c r="P855"/>
      <c r="Q855"/>
      <c r="R855"/>
      <c r="S855"/>
      <c r="T855" s="204">
        <v>42746.609131944446</v>
      </c>
      <c r="U855"/>
      <c r="V855">
        <v>0.4</v>
      </c>
      <c r="W855">
        <v>5</v>
      </c>
      <c r="X855" s="200" t="str">
        <f t="shared" si="13"/>
        <v>Collier Criminal Traffic CGE CQ3-17</v>
      </c>
    </row>
    <row r="856" spans="1:24" ht="15" customHeight="1" x14ac:dyDescent="0.25">
      <c r="A856" t="s">
        <v>58</v>
      </c>
      <c r="B856" t="s">
        <v>41</v>
      </c>
      <c r="C856" t="s">
        <v>273</v>
      </c>
      <c r="D856" s="202">
        <v>613872.84</v>
      </c>
      <c r="E856" s="202">
        <v>590976.31999999995</v>
      </c>
      <c r="F856" s="202">
        <v>601913.84</v>
      </c>
      <c r="G856" s="202">
        <v>607924.09</v>
      </c>
      <c r="H856" s="202">
        <v>617011.53</v>
      </c>
      <c r="I856" s="202">
        <v>224243.4</v>
      </c>
      <c r="J856" s="202">
        <v>317370.19</v>
      </c>
      <c r="K856" s="202">
        <v>382430.97</v>
      </c>
      <c r="L856" s="202">
        <v>433793.01</v>
      </c>
      <c r="M856" s="202">
        <v>481683.15</v>
      </c>
      <c r="N856" s="203"/>
      <c r="O856" s="203"/>
      <c r="P856"/>
      <c r="Q856"/>
      <c r="R856"/>
      <c r="S856"/>
      <c r="T856" s="204">
        <v>42746.609131944446</v>
      </c>
      <c r="U856"/>
      <c r="V856">
        <v>0.4</v>
      </c>
      <c r="W856">
        <v>5</v>
      </c>
      <c r="X856" s="200" t="str">
        <f t="shared" si="13"/>
        <v>Collier Criminal Traffic CGE CQ4-16</v>
      </c>
    </row>
    <row r="857" spans="1:24" ht="15" customHeight="1" x14ac:dyDescent="0.25">
      <c r="A857" t="s">
        <v>58</v>
      </c>
      <c r="B857" t="s">
        <v>41</v>
      </c>
      <c r="C857" t="s">
        <v>277</v>
      </c>
      <c r="D857" s="202">
        <v>479941.55</v>
      </c>
      <c r="E857" s="202"/>
      <c r="F857" s="202"/>
      <c r="G857" s="202"/>
      <c r="H857" s="202"/>
      <c r="I857" s="202">
        <v>177603.44</v>
      </c>
      <c r="J857" s="202"/>
      <c r="K857" s="202"/>
      <c r="L857" s="202"/>
      <c r="M857" s="202"/>
      <c r="N857" s="203"/>
      <c r="O857" s="203"/>
      <c r="P857"/>
      <c r="Q857"/>
      <c r="R857"/>
      <c r="S857"/>
      <c r="T857" s="204">
        <v>42746.609131944446</v>
      </c>
      <c r="U857"/>
      <c r="V857">
        <v>0.4</v>
      </c>
      <c r="W857">
        <v>5</v>
      </c>
      <c r="X857" s="200" t="str">
        <f t="shared" si="13"/>
        <v>Collier Criminal Traffic CGE CQ4-17</v>
      </c>
    </row>
    <row r="858" spans="1:24" ht="15" customHeight="1" x14ac:dyDescent="0.25">
      <c r="A858" t="s">
        <v>58</v>
      </c>
      <c r="B858" t="s">
        <v>46</v>
      </c>
      <c r="C858" t="s">
        <v>270</v>
      </c>
      <c r="D858" s="202">
        <v>173261.02</v>
      </c>
      <c r="E858" s="202">
        <v>170547.52</v>
      </c>
      <c r="F858" s="202">
        <v>170283</v>
      </c>
      <c r="G858" s="202">
        <v>169491.83</v>
      </c>
      <c r="H858" s="202">
        <v>169175.17</v>
      </c>
      <c r="I858" s="202">
        <v>150883.04</v>
      </c>
      <c r="J858" s="202">
        <v>151751.04000000001</v>
      </c>
      <c r="K858" s="202">
        <v>152487.01999999999</v>
      </c>
      <c r="L858" s="202">
        <v>152741.35</v>
      </c>
      <c r="M858" s="202">
        <v>152774.69</v>
      </c>
      <c r="N858" s="203"/>
      <c r="O858" s="203"/>
      <c r="P858"/>
      <c r="Q858"/>
      <c r="R858"/>
      <c r="S858"/>
      <c r="T858" s="204">
        <v>42746.609131944446</v>
      </c>
      <c r="U858"/>
      <c r="V858">
        <v>0.75</v>
      </c>
      <c r="W858">
        <v>10</v>
      </c>
      <c r="X858" s="200" t="str">
        <f t="shared" si="13"/>
        <v>Collier Family CGE CQ1-16</v>
      </c>
    </row>
    <row r="859" spans="1:24" ht="15" customHeight="1" x14ac:dyDescent="0.25">
      <c r="A859" t="s">
        <v>58</v>
      </c>
      <c r="B859" t="s">
        <v>46</v>
      </c>
      <c r="C859" t="s">
        <v>274</v>
      </c>
      <c r="D859" s="202">
        <v>184729.21</v>
      </c>
      <c r="E859" s="202">
        <v>183634.21</v>
      </c>
      <c r="F859" s="202">
        <v>182462.45</v>
      </c>
      <c r="G859" s="202">
        <v>181907.45</v>
      </c>
      <c r="H859" s="202"/>
      <c r="I859" s="202">
        <v>162131.67000000001</v>
      </c>
      <c r="J859" s="202">
        <v>162823.17000000001</v>
      </c>
      <c r="K859" s="202">
        <v>162873.91</v>
      </c>
      <c r="L859" s="202">
        <v>162973.91</v>
      </c>
      <c r="M859" s="202"/>
      <c r="N859" s="203"/>
      <c r="O859" s="203"/>
      <c r="P859"/>
      <c r="Q859"/>
      <c r="R859"/>
      <c r="S859"/>
      <c r="T859" s="204">
        <v>42746.609131944446</v>
      </c>
      <c r="U859"/>
      <c r="V859">
        <v>0.75</v>
      </c>
      <c r="W859">
        <v>10</v>
      </c>
      <c r="X859" s="200" t="str">
        <f t="shared" si="13"/>
        <v>Collier Family CGE CQ1-17</v>
      </c>
    </row>
    <row r="860" spans="1:24" ht="15" customHeight="1" x14ac:dyDescent="0.25">
      <c r="A860" t="s">
        <v>58</v>
      </c>
      <c r="B860" t="s">
        <v>46</v>
      </c>
      <c r="C860" t="s">
        <v>271</v>
      </c>
      <c r="D860" s="202">
        <v>191625.25</v>
      </c>
      <c r="E860" s="202">
        <v>188264.89</v>
      </c>
      <c r="F860" s="202">
        <v>187002.06</v>
      </c>
      <c r="G860" s="202">
        <v>186236.65</v>
      </c>
      <c r="H860" s="202">
        <v>186172.6</v>
      </c>
      <c r="I860" s="202">
        <v>174797.75</v>
      </c>
      <c r="J860" s="202">
        <v>174207.39</v>
      </c>
      <c r="K860" s="202">
        <v>174259.56</v>
      </c>
      <c r="L860" s="202">
        <v>174339.15</v>
      </c>
      <c r="M860" s="202">
        <v>174425.1</v>
      </c>
      <c r="N860" s="203"/>
      <c r="O860" s="203"/>
      <c r="P860"/>
      <c r="Q860"/>
      <c r="R860"/>
      <c r="S860"/>
      <c r="T860" s="204">
        <v>42746.609131944446</v>
      </c>
      <c r="U860"/>
      <c r="V860">
        <v>0.75</v>
      </c>
      <c r="W860">
        <v>10</v>
      </c>
      <c r="X860" s="200" t="str">
        <f t="shared" si="13"/>
        <v>Collier Family CGE CQ2-16</v>
      </c>
    </row>
    <row r="861" spans="1:24" ht="15" customHeight="1" x14ac:dyDescent="0.25">
      <c r="A861" t="s">
        <v>58</v>
      </c>
      <c r="B861" t="s">
        <v>46</v>
      </c>
      <c r="C861" t="s">
        <v>275</v>
      </c>
      <c r="D861" s="202">
        <v>198824.08</v>
      </c>
      <c r="E861" s="202">
        <v>197095.58</v>
      </c>
      <c r="F861" s="202">
        <v>194361.58</v>
      </c>
      <c r="G861" s="202"/>
      <c r="H861" s="202"/>
      <c r="I861" s="202">
        <v>183462.08</v>
      </c>
      <c r="J861" s="202">
        <v>184387.08</v>
      </c>
      <c r="K861" s="202">
        <v>183979.08</v>
      </c>
      <c r="L861" s="202"/>
      <c r="M861" s="202"/>
      <c r="N861" s="203"/>
      <c r="O861" s="203"/>
      <c r="P861"/>
      <c r="Q861"/>
      <c r="R861"/>
      <c r="S861"/>
      <c r="T861" s="204">
        <v>42746.609131944446</v>
      </c>
      <c r="U861"/>
      <c r="V861">
        <v>0.75</v>
      </c>
      <c r="W861">
        <v>10</v>
      </c>
      <c r="X861" s="200" t="str">
        <f t="shared" si="13"/>
        <v>Collier Family CGE CQ2-17</v>
      </c>
    </row>
    <row r="862" spans="1:24" ht="15" customHeight="1" x14ac:dyDescent="0.25">
      <c r="A862" t="s">
        <v>58</v>
      </c>
      <c r="B862" t="s">
        <v>46</v>
      </c>
      <c r="C862" t="s">
        <v>272</v>
      </c>
      <c r="D862" s="202">
        <v>198472</v>
      </c>
      <c r="E862" s="202">
        <v>196150.13</v>
      </c>
      <c r="F862" s="202">
        <v>193980.73</v>
      </c>
      <c r="G862" s="202">
        <v>193959.06</v>
      </c>
      <c r="H862" s="202">
        <v>193722.39</v>
      </c>
      <c r="I862" s="202">
        <v>178620</v>
      </c>
      <c r="J862" s="202">
        <v>179713.63</v>
      </c>
      <c r="K862" s="202">
        <v>179807.23</v>
      </c>
      <c r="L862" s="202">
        <v>179785.56</v>
      </c>
      <c r="M862" s="202">
        <v>179848.89</v>
      </c>
      <c r="N862" s="203"/>
      <c r="O862" s="203"/>
      <c r="P862"/>
      <c r="Q862"/>
      <c r="R862"/>
      <c r="S862"/>
      <c r="T862" s="204">
        <v>42746.609131944446</v>
      </c>
      <c r="U862"/>
      <c r="V862">
        <v>0.75</v>
      </c>
      <c r="W862">
        <v>10</v>
      </c>
      <c r="X862" s="200" t="str">
        <f t="shared" si="13"/>
        <v>Collier Family CGE CQ3-16</v>
      </c>
    </row>
    <row r="863" spans="1:24" ht="15" customHeight="1" x14ac:dyDescent="0.25">
      <c r="A863" t="s">
        <v>58</v>
      </c>
      <c r="B863" t="s">
        <v>46</v>
      </c>
      <c r="C863" t="s">
        <v>276</v>
      </c>
      <c r="D863" s="202">
        <v>206501.06</v>
      </c>
      <c r="E863" s="202">
        <v>204358.06</v>
      </c>
      <c r="F863" s="202"/>
      <c r="G863" s="202"/>
      <c r="H863" s="202"/>
      <c r="I863" s="202">
        <v>190394.57</v>
      </c>
      <c r="J863" s="202">
        <v>191300.07</v>
      </c>
      <c r="K863" s="202"/>
      <c r="L863" s="202"/>
      <c r="M863" s="202"/>
      <c r="N863" s="203"/>
      <c r="O863" s="203"/>
      <c r="P863"/>
      <c r="Q863"/>
      <c r="R863"/>
      <c r="S863"/>
      <c r="T863" s="204">
        <v>42746.609131944446</v>
      </c>
      <c r="U863"/>
      <c r="V863">
        <v>0.75</v>
      </c>
      <c r="W863">
        <v>10</v>
      </c>
      <c r="X863" s="200" t="str">
        <f t="shared" si="13"/>
        <v>Collier Family CGE CQ3-17</v>
      </c>
    </row>
    <row r="864" spans="1:24" ht="15" customHeight="1" x14ac:dyDescent="0.25">
      <c r="A864" t="s">
        <v>58</v>
      </c>
      <c r="B864" t="s">
        <v>46</v>
      </c>
      <c r="C864" t="s">
        <v>273</v>
      </c>
      <c r="D864" s="202">
        <v>200261.78</v>
      </c>
      <c r="E864" s="202">
        <v>197635.78</v>
      </c>
      <c r="F864" s="202">
        <v>196517.83</v>
      </c>
      <c r="G864" s="202">
        <v>196383.57</v>
      </c>
      <c r="H864" s="202">
        <v>196088.57</v>
      </c>
      <c r="I864" s="202">
        <v>182594.28</v>
      </c>
      <c r="J864" s="202">
        <v>183119.78</v>
      </c>
      <c r="K864" s="202">
        <v>183137.83</v>
      </c>
      <c r="L864" s="202">
        <v>183163.57</v>
      </c>
      <c r="M864" s="202">
        <v>183138.57</v>
      </c>
      <c r="N864" s="203"/>
      <c r="O864" s="203"/>
      <c r="P864"/>
      <c r="Q864"/>
      <c r="R864"/>
      <c r="S864"/>
      <c r="T864" s="204">
        <v>42746.609131944446</v>
      </c>
      <c r="U864"/>
      <c r="V864">
        <v>0.75</v>
      </c>
      <c r="W864">
        <v>10</v>
      </c>
      <c r="X864" s="200" t="str">
        <f t="shared" si="13"/>
        <v>Collier Family CGE CQ4-16</v>
      </c>
    </row>
    <row r="865" spans="1:24" ht="15" customHeight="1" x14ac:dyDescent="0.25">
      <c r="A865" t="s">
        <v>58</v>
      </c>
      <c r="B865" t="s">
        <v>46</v>
      </c>
      <c r="C865" t="s">
        <v>277</v>
      </c>
      <c r="D865" s="202">
        <v>190979</v>
      </c>
      <c r="E865" s="202"/>
      <c r="F865" s="202"/>
      <c r="G865" s="202"/>
      <c r="H865" s="202"/>
      <c r="I865" s="202">
        <v>178741</v>
      </c>
      <c r="J865" s="202"/>
      <c r="K865" s="202"/>
      <c r="L865" s="202"/>
      <c r="M865" s="202"/>
      <c r="N865" s="203"/>
      <c r="O865" s="203"/>
      <c r="P865"/>
      <c r="Q865"/>
      <c r="R865"/>
      <c r="S865"/>
      <c r="T865" s="204">
        <v>42746.609131944446</v>
      </c>
      <c r="U865"/>
      <c r="V865">
        <v>0.75</v>
      </c>
      <c r="W865">
        <v>10</v>
      </c>
      <c r="X865" s="200" t="str">
        <f t="shared" si="13"/>
        <v>Collier Family CGE CQ4-17</v>
      </c>
    </row>
    <row r="866" spans="1:24" ht="15" customHeight="1" x14ac:dyDescent="0.25">
      <c r="A866" t="s">
        <v>58</v>
      </c>
      <c r="B866" t="s">
        <v>40</v>
      </c>
      <c r="C866" t="s">
        <v>270</v>
      </c>
      <c r="D866" s="202">
        <v>13874.5</v>
      </c>
      <c r="E866" s="202">
        <v>13979.49</v>
      </c>
      <c r="F866" s="202">
        <v>13691.99</v>
      </c>
      <c r="G866" s="202">
        <v>13641.99</v>
      </c>
      <c r="H866" s="202">
        <v>13547.09</v>
      </c>
      <c r="I866" s="202">
        <v>894.5</v>
      </c>
      <c r="J866" s="202">
        <v>1839.49</v>
      </c>
      <c r="K866" s="202">
        <v>2321.9899999999998</v>
      </c>
      <c r="L866" s="202">
        <v>2321.9899999999998</v>
      </c>
      <c r="M866" s="202">
        <v>3127.09</v>
      </c>
      <c r="N866" s="203"/>
      <c r="O866" s="203"/>
      <c r="P866"/>
      <c r="Q866"/>
      <c r="R866"/>
      <c r="S866"/>
      <c r="T866" s="204">
        <v>42746.609131944446</v>
      </c>
      <c r="U866"/>
      <c r="V866">
        <v>0.09</v>
      </c>
      <c r="W866">
        <v>4</v>
      </c>
      <c r="X866" s="200" t="str">
        <f t="shared" si="13"/>
        <v>Collier Juvenile Delinquency CGE CQ1-16</v>
      </c>
    </row>
    <row r="867" spans="1:24" ht="15" customHeight="1" x14ac:dyDescent="0.25">
      <c r="A867" t="s">
        <v>58</v>
      </c>
      <c r="B867" t="s">
        <v>40</v>
      </c>
      <c r="C867" t="s">
        <v>274</v>
      </c>
      <c r="D867" s="202">
        <v>20699.12</v>
      </c>
      <c r="E867" s="202">
        <v>20068.95</v>
      </c>
      <c r="F867" s="202">
        <v>19954.03</v>
      </c>
      <c r="G867" s="202">
        <v>19589.03</v>
      </c>
      <c r="H867" s="202"/>
      <c r="I867" s="202">
        <v>1029.52</v>
      </c>
      <c r="J867" s="202">
        <v>1504.35</v>
      </c>
      <c r="K867" s="202">
        <v>2074.4299999999998</v>
      </c>
      <c r="L867" s="202">
        <v>2459.4299999999998</v>
      </c>
      <c r="M867" s="202"/>
      <c r="N867" s="203"/>
      <c r="O867" s="203"/>
      <c r="P867"/>
      <c r="Q867"/>
      <c r="R867"/>
      <c r="S867"/>
      <c r="T867" s="204">
        <v>42746.609131944446</v>
      </c>
      <c r="U867"/>
      <c r="V867">
        <v>0.09</v>
      </c>
      <c r="W867">
        <v>4</v>
      </c>
      <c r="X867" s="200" t="str">
        <f t="shared" si="13"/>
        <v>Collier Juvenile Delinquency CGE CQ1-17</v>
      </c>
    </row>
    <row r="868" spans="1:24" ht="15" customHeight="1" x14ac:dyDescent="0.25">
      <c r="A868" t="s">
        <v>58</v>
      </c>
      <c r="B868" t="s">
        <v>40</v>
      </c>
      <c r="C868" t="s">
        <v>271</v>
      </c>
      <c r="D868" s="202">
        <v>17447.150000000001</v>
      </c>
      <c r="E868" s="202">
        <v>17109.650000000001</v>
      </c>
      <c r="F868" s="202">
        <v>16734.689999999999</v>
      </c>
      <c r="G868" s="202">
        <v>16439.89</v>
      </c>
      <c r="H868" s="202">
        <v>16427.39</v>
      </c>
      <c r="I868" s="202">
        <v>1238.23</v>
      </c>
      <c r="J868" s="202">
        <v>3070.73</v>
      </c>
      <c r="K868" s="202">
        <v>3270.73</v>
      </c>
      <c r="L868" s="202">
        <v>3410.73</v>
      </c>
      <c r="M868" s="202">
        <v>3498.23</v>
      </c>
      <c r="N868" s="203"/>
      <c r="O868" s="203"/>
      <c r="P868"/>
      <c r="Q868"/>
      <c r="R868"/>
      <c r="S868"/>
      <c r="T868" s="204">
        <v>42746.609131944446</v>
      </c>
      <c r="U868"/>
      <c r="V868">
        <v>0.09</v>
      </c>
      <c r="W868">
        <v>4</v>
      </c>
      <c r="X868" s="200" t="str">
        <f t="shared" si="13"/>
        <v>Collier Juvenile Delinquency CGE CQ2-16</v>
      </c>
    </row>
    <row r="869" spans="1:24" ht="15" customHeight="1" x14ac:dyDescent="0.25">
      <c r="A869" t="s">
        <v>58</v>
      </c>
      <c r="B869" t="s">
        <v>40</v>
      </c>
      <c r="C869" t="s">
        <v>275</v>
      </c>
      <c r="D869" s="202">
        <v>13926.5</v>
      </c>
      <c r="E869" s="202">
        <v>13443.72</v>
      </c>
      <c r="F869" s="202">
        <v>13140.37</v>
      </c>
      <c r="G869" s="202"/>
      <c r="H869" s="202"/>
      <c r="I869" s="202">
        <v>1338</v>
      </c>
      <c r="J869" s="202">
        <v>2293.3200000000002</v>
      </c>
      <c r="K869" s="202">
        <v>2705.17</v>
      </c>
      <c r="L869" s="202"/>
      <c r="M869" s="202"/>
      <c r="N869" s="203"/>
      <c r="O869" s="203"/>
      <c r="P869"/>
      <c r="Q869"/>
      <c r="R869"/>
      <c r="S869"/>
      <c r="T869" s="204">
        <v>42746.609131944446</v>
      </c>
      <c r="U869"/>
      <c r="V869">
        <v>0.09</v>
      </c>
      <c r="W869">
        <v>4</v>
      </c>
      <c r="X869" s="200" t="str">
        <f t="shared" si="13"/>
        <v>Collier Juvenile Delinquency CGE CQ2-17</v>
      </c>
    </row>
    <row r="870" spans="1:24" ht="15" customHeight="1" x14ac:dyDescent="0.25">
      <c r="A870" t="s">
        <v>58</v>
      </c>
      <c r="B870" t="s">
        <v>40</v>
      </c>
      <c r="C870" t="s">
        <v>272</v>
      </c>
      <c r="D870" s="202">
        <v>19228.400000000001</v>
      </c>
      <c r="E870" s="202">
        <v>18871.560000000001</v>
      </c>
      <c r="F870" s="202">
        <v>18687.830000000002</v>
      </c>
      <c r="G870" s="202">
        <v>18587.830000000002</v>
      </c>
      <c r="H870" s="202">
        <v>18587.830000000002</v>
      </c>
      <c r="I870" s="202">
        <v>1083</v>
      </c>
      <c r="J870" s="202">
        <v>1926.56</v>
      </c>
      <c r="K870" s="202">
        <v>2612.83</v>
      </c>
      <c r="L870" s="202">
        <v>2847.83</v>
      </c>
      <c r="M870" s="202">
        <v>3012.83</v>
      </c>
      <c r="N870" s="203"/>
      <c r="O870" s="203"/>
      <c r="P870"/>
      <c r="Q870"/>
      <c r="R870"/>
      <c r="S870"/>
      <c r="T870" s="204">
        <v>42746.609131944446</v>
      </c>
      <c r="U870"/>
      <c r="V870">
        <v>0.09</v>
      </c>
      <c r="W870">
        <v>4</v>
      </c>
      <c r="X870" s="200" t="str">
        <f t="shared" si="13"/>
        <v>Collier Juvenile Delinquency CGE CQ3-16</v>
      </c>
    </row>
    <row r="871" spans="1:24" ht="15" customHeight="1" x14ac:dyDescent="0.25">
      <c r="A871" t="s">
        <v>58</v>
      </c>
      <c r="B871" t="s">
        <v>40</v>
      </c>
      <c r="C871" t="s">
        <v>276</v>
      </c>
      <c r="D871" s="202">
        <v>19814.96</v>
      </c>
      <c r="E871" s="202">
        <v>19618.02</v>
      </c>
      <c r="F871" s="202"/>
      <c r="G871" s="202"/>
      <c r="H871" s="202"/>
      <c r="I871" s="202">
        <v>1926.06</v>
      </c>
      <c r="J871" s="202">
        <v>2829.52</v>
      </c>
      <c r="K871" s="202"/>
      <c r="L871" s="202"/>
      <c r="M871" s="202"/>
      <c r="N871" s="203"/>
      <c r="O871" s="203"/>
      <c r="P871"/>
      <c r="Q871"/>
      <c r="R871"/>
      <c r="S871"/>
      <c r="T871" s="204">
        <v>42746.609131944446</v>
      </c>
      <c r="U871"/>
      <c r="V871">
        <v>0.09</v>
      </c>
      <c r="W871">
        <v>4</v>
      </c>
      <c r="X871" s="200" t="str">
        <f t="shared" si="13"/>
        <v>Collier Juvenile Delinquency CGE CQ3-17</v>
      </c>
    </row>
    <row r="872" spans="1:24" ht="15" customHeight="1" x14ac:dyDescent="0.25">
      <c r="A872" t="s">
        <v>58</v>
      </c>
      <c r="B872" t="s">
        <v>40</v>
      </c>
      <c r="C872" t="s">
        <v>273</v>
      </c>
      <c r="D872" s="202">
        <v>18472.75</v>
      </c>
      <c r="E872" s="202">
        <v>17822.650000000001</v>
      </c>
      <c r="F872" s="202">
        <v>17745.09</v>
      </c>
      <c r="G872" s="202">
        <v>17764.77</v>
      </c>
      <c r="H872" s="202">
        <v>17614.77</v>
      </c>
      <c r="I872" s="202">
        <v>1290</v>
      </c>
      <c r="J872" s="202">
        <v>2960.5</v>
      </c>
      <c r="K872" s="202">
        <v>3098.14</v>
      </c>
      <c r="L872" s="202">
        <v>3432.82</v>
      </c>
      <c r="M872" s="202">
        <v>3432.82</v>
      </c>
      <c r="N872" s="203"/>
      <c r="O872" s="203"/>
      <c r="P872"/>
      <c r="Q872"/>
      <c r="R872"/>
      <c r="S872"/>
      <c r="T872" s="204">
        <v>42746.609131944446</v>
      </c>
      <c r="U872"/>
      <c r="V872">
        <v>0.09</v>
      </c>
      <c r="W872">
        <v>4</v>
      </c>
      <c r="X872" s="200" t="str">
        <f t="shared" si="13"/>
        <v>Collier Juvenile Delinquency CGE CQ4-16</v>
      </c>
    </row>
    <row r="873" spans="1:24" ht="15" customHeight="1" x14ac:dyDescent="0.25">
      <c r="A873" t="s">
        <v>58</v>
      </c>
      <c r="B873" t="s">
        <v>40</v>
      </c>
      <c r="C873" t="s">
        <v>277</v>
      </c>
      <c r="D873" s="202">
        <v>23833.88</v>
      </c>
      <c r="E873" s="202"/>
      <c r="F873" s="202"/>
      <c r="G873" s="202"/>
      <c r="H873" s="202"/>
      <c r="I873" s="202">
        <v>761.43</v>
      </c>
      <c r="J873" s="202"/>
      <c r="K873" s="202"/>
      <c r="L873" s="202"/>
      <c r="M873" s="202"/>
      <c r="N873" s="203"/>
      <c r="O873" s="203"/>
      <c r="P873"/>
      <c r="Q873"/>
      <c r="R873"/>
      <c r="S873"/>
      <c r="T873" s="204">
        <v>42746.609131944446</v>
      </c>
      <c r="U873"/>
      <c r="V873">
        <v>0.09</v>
      </c>
      <c r="W873">
        <v>4</v>
      </c>
      <c r="X873" s="200" t="str">
        <f t="shared" si="13"/>
        <v>Collier Juvenile Delinquency CGE CQ4-17</v>
      </c>
    </row>
    <row r="874" spans="1:24" ht="15" customHeight="1" x14ac:dyDescent="0.25">
      <c r="A874" t="s">
        <v>58</v>
      </c>
      <c r="B874" t="s">
        <v>45</v>
      </c>
      <c r="C874" t="s">
        <v>270</v>
      </c>
      <c r="D874" s="202">
        <v>144775.54</v>
      </c>
      <c r="E874" s="202">
        <v>144910.74</v>
      </c>
      <c r="F874" s="202">
        <v>144910.74</v>
      </c>
      <c r="G874" s="202">
        <v>144899.32</v>
      </c>
      <c r="H874" s="202">
        <v>144941.32</v>
      </c>
      <c r="I874" s="202">
        <v>143213.74</v>
      </c>
      <c r="J874" s="202">
        <v>143448.74</v>
      </c>
      <c r="K874" s="202">
        <v>143448.74</v>
      </c>
      <c r="L874" s="202">
        <v>143457.32</v>
      </c>
      <c r="M874" s="202">
        <v>143477.32</v>
      </c>
      <c r="N874" s="203"/>
      <c r="O874" s="203"/>
      <c r="P874"/>
      <c r="Q874"/>
      <c r="R874"/>
      <c r="S874"/>
      <c r="T874" s="204">
        <v>42746.609131944446</v>
      </c>
      <c r="U874"/>
      <c r="V874">
        <v>0.9</v>
      </c>
      <c r="W874">
        <v>9</v>
      </c>
      <c r="X874" s="200" t="str">
        <f t="shared" si="13"/>
        <v>Collier Probate CGE CQ1-16</v>
      </c>
    </row>
    <row r="875" spans="1:24" ht="15" customHeight="1" x14ac:dyDescent="0.25">
      <c r="A875" t="s">
        <v>58</v>
      </c>
      <c r="B875" t="s">
        <v>45</v>
      </c>
      <c r="C875" t="s">
        <v>274</v>
      </c>
      <c r="D875" s="202">
        <v>152203.5</v>
      </c>
      <c r="E875" s="202">
        <v>152244.5</v>
      </c>
      <c r="F875" s="202">
        <v>152589.5</v>
      </c>
      <c r="G875" s="202">
        <v>152589.5</v>
      </c>
      <c r="H875" s="202"/>
      <c r="I875" s="202">
        <v>149751.5</v>
      </c>
      <c r="J875" s="202">
        <v>150003.5</v>
      </c>
      <c r="K875" s="202">
        <v>150023.5</v>
      </c>
      <c r="L875" s="202">
        <v>150023.5</v>
      </c>
      <c r="M875" s="202"/>
      <c r="N875" s="203"/>
      <c r="O875" s="203"/>
      <c r="P875"/>
      <c r="Q875"/>
      <c r="R875"/>
      <c r="S875"/>
      <c r="T875" s="204">
        <v>42746.609131944446</v>
      </c>
      <c r="U875"/>
      <c r="V875">
        <v>0.9</v>
      </c>
      <c r="W875">
        <v>9</v>
      </c>
      <c r="X875" s="200" t="str">
        <f t="shared" si="13"/>
        <v>Collier Probate CGE CQ1-17</v>
      </c>
    </row>
    <row r="876" spans="1:24" ht="15" customHeight="1" x14ac:dyDescent="0.25">
      <c r="A876" t="s">
        <v>58</v>
      </c>
      <c r="B876" t="s">
        <v>45</v>
      </c>
      <c r="C876" t="s">
        <v>271</v>
      </c>
      <c r="D876" s="202">
        <v>165838.5</v>
      </c>
      <c r="E876" s="202">
        <v>165879.5</v>
      </c>
      <c r="F876" s="202">
        <v>165879.5</v>
      </c>
      <c r="G876" s="202">
        <v>165875.5</v>
      </c>
      <c r="H876" s="202">
        <v>165666.5</v>
      </c>
      <c r="I876" s="202">
        <v>163802.5</v>
      </c>
      <c r="J876" s="202">
        <v>164159.5</v>
      </c>
      <c r="K876" s="202">
        <v>164159.5</v>
      </c>
      <c r="L876" s="202">
        <v>164159.5</v>
      </c>
      <c r="M876" s="202">
        <v>164159.5</v>
      </c>
      <c r="N876" s="203"/>
      <c r="O876" s="203"/>
      <c r="P876"/>
      <c r="Q876"/>
      <c r="R876"/>
      <c r="S876"/>
      <c r="T876" s="204">
        <v>42746.609131944446</v>
      </c>
      <c r="U876"/>
      <c r="V876">
        <v>0.9</v>
      </c>
      <c r="W876">
        <v>9</v>
      </c>
      <c r="X876" s="200" t="str">
        <f t="shared" si="13"/>
        <v>Collier Probate CGE CQ2-16</v>
      </c>
    </row>
    <row r="877" spans="1:24" ht="15" customHeight="1" x14ac:dyDescent="0.25">
      <c r="A877" t="s">
        <v>58</v>
      </c>
      <c r="B877" t="s">
        <v>45</v>
      </c>
      <c r="C877" t="s">
        <v>275</v>
      </c>
      <c r="D877" s="202">
        <v>174211.5</v>
      </c>
      <c r="E877" s="202">
        <v>173741.5</v>
      </c>
      <c r="F877" s="202">
        <v>173741.5</v>
      </c>
      <c r="G877" s="202"/>
      <c r="H877" s="202"/>
      <c r="I877" s="202">
        <v>171318</v>
      </c>
      <c r="J877" s="202">
        <v>172037</v>
      </c>
      <c r="K877" s="202">
        <v>172037</v>
      </c>
      <c r="L877" s="202"/>
      <c r="M877" s="202"/>
      <c r="N877" s="203"/>
      <c r="O877" s="203"/>
      <c r="P877"/>
      <c r="Q877"/>
      <c r="R877"/>
      <c r="S877"/>
      <c r="T877" s="204">
        <v>42746.609131944446</v>
      </c>
      <c r="U877"/>
      <c r="V877">
        <v>0.9</v>
      </c>
      <c r="W877">
        <v>9</v>
      </c>
      <c r="X877" s="200" t="str">
        <f t="shared" si="13"/>
        <v>Collier Probate CGE CQ2-17</v>
      </c>
    </row>
    <row r="878" spans="1:24" ht="15" customHeight="1" x14ac:dyDescent="0.25">
      <c r="A878" t="s">
        <v>58</v>
      </c>
      <c r="B878" t="s">
        <v>45</v>
      </c>
      <c r="C878" t="s">
        <v>272</v>
      </c>
      <c r="D878" s="202">
        <v>161590.82999999999</v>
      </c>
      <c r="E878" s="202">
        <v>161690.82999999999</v>
      </c>
      <c r="F878" s="202">
        <v>161688.82999999999</v>
      </c>
      <c r="G878" s="202">
        <v>161688.82999999999</v>
      </c>
      <c r="H878" s="202">
        <v>161018.82999999999</v>
      </c>
      <c r="I878" s="202">
        <v>159570.82999999999</v>
      </c>
      <c r="J878" s="202">
        <v>160367.82999999999</v>
      </c>
      <c r="K878" s="202">
        <v>160367.82999999999</v>
      </c>
      <c r="L878" s="202">
        <v>160367.82999999999</v>
      </c>
      <c r="M878" s="202">
        <v>160117.82999999999</v>
      </c>
      <c r="N878" s="203"/>
      <c r="O878" s="203"/>
      <c r="P878"/>
      <c r="Q878"/>
      <c r="R878"/>
      <c r="S878"/>
      <c r="T878" s="204">
        <v>42746.609131944446</v>
      </c>
      <c r="U878"/>
      <c r="V878">
        <v>0.9</v>
      </c>
      <c r="W878">
        <v>9</v>
      </c>
      <c r="X878" s="200" t="str">
        <f t="shared" si="13"/>
        <v>Collier Probate CGE CQ3-16</v>
      </c>
    </row>
    <row r="879" spans="1:24" ht="15" customHeight="1" x14ac:dyDescent="0.25">
      <c r="A879" t="s">
        <v>58</v>
      </c>
      <c r="B879" t="s">
        <v>45</v>
      </c>
      <c r="C879" t="s">
        <v>276</v>
      </c>
      <c r="D879" s="202">
        <v>158517.73000000001</v>
      </c>
      <c r="E879" s="202">
        <v>158282.73000000001</v>
      </c>
      <c r="F879" s="202"/>
      <c r="G879" s="202"/>
      <c r="H879" s="202"/>
      <c r="I879" s="202">
        <v>157590.73000000001</v>
      </c>
      <c r="J879" s="202">
        <v>158095.73000000001</v>
      </c>
      <c r="K879" s="202"/>
      <c r="L879" s="202"/>
      <c r="M879" s="202"/>
      <c r="N879" s="203"/>
      <c r="O879" s="203"/>
      <c r="P879"/>
      <c r="Q879"/>
      <c r="R879"/>
      <c r="S879"/>
      <c r="T879" s="204">
        <v>42746.609131944446</v>
      </c>
      <c r="U879"/>
      <c r="V879">
        <v>0.9</v>
      </c>
      <c r="W879">
        <v>9</v>
      </c>
      <c r="X879" s="200" t="str">
        <f t="shared" si="13"/>
        <v>Collier Probate CGE CQ3-17</v>
      </c>
    </row>
    <row r="880" spans="1:24" ht="15" customHeight="1" x14ac:dyDescent="0.25">
      <c r="A880" t="s">
        <v>58</v>
      </c>
      <c r="B880" t="s">
        <v>45</v>
      </c>
      <c r="C880" t="s">
        <v>273</v>
      </c>
      <c r="D880" s="202">
        <v>170923.34</v>
      </c>
      <c r="E880" s="202">
        <v>169870.34</v>
      </c>
      <c r="F880" s="202">
        <v>169870.34</v>
      </c>
      <c r="G880" s="202">
        <v>169870.34</v>
      </c>
      <c r="H880" s="202">
        <v>169887.5</v>
      </c>
      <c r="I880" s="202">
        <v>168331.34</v>
      </c>
      <c r="J880" s="202">
        <v>168736.34</v>
      </c>
      <c r="K880" s="202">
        <v>168736.34</v>
      </c>
      <c r="L880" s="202">
        <v>168736.34</v>
      </c>
      <c r="M880" s="202">
        <v>169003.5</v>
      </c>
      <c r="N880" s="203"/>
      <c r="O880" s="203"/>
      <c r="P880"/>
      <c r="Q880"/>
      <c r="R880"/>
      <c r="S880"/>
      <c r="T880" s="204">
        <v>42746.609131944446</v>
      </c>
      <c r="U880"/>
      <c r="V880">
        <v>0.9</v>
      </c>
      <c r="W880">
        <v>9</v>
      </c>
      <c r="X880" s="200" t="str">
        <f t="shared" si="13"/>
        <v>Collier Probate CGE CQ4-16</v>
      </c>
    </row>
    <row r="881" spans="1:24" ht="15" customHeight="1" x14ac:dyDescent="0.25">
      <c r="A881" t="s">
        <v>58</v>
      </c>
      <c r="B881" t="s">
        <v>45</v>
      </c>
      <c r="C881" t="s">
        <v>277</v>
      </c>
      <c r="D881" s="202">
        <v>152224.9</v>
      </c>
      <c r="E881" s="202"/>
      <c r="F881" s="202"/>
      <c r="G881" s="202"/>
      <c r="H881" s="202"/>
      <c r="I881" s="202">
        <v>149840.9</v>
      </c>
      <c r="J881" s="202"/>
      <c r="K881" s="202"/>
      <c r="L881" s="202"/>
      <c r="M881" s="202"/>
      <c r="N881" s="203"/>
      <c r="O881" s="203"/>
      <c r="P881"/>
      <c r="Q881"/>
      <c r="R881"/>
      <c r="S881"/>
      <c r="T881" s="204">
        <v>42746.609131944446</v>
      </c>
      <c r="U881"/>
      <c r="V881">
        <v>0.9</v>
      </c>
      <c r="W881">
        <v>9</v>
      </c>
      <c r="X881" s="200" t="str">
        <f t="shared" si="13"/>
        <v>Collier Probate CGE CQ4-17</v>
      </c>
    </row>
    <row r="882" spans="1:24" ht="15" customHeight="1" x14ac:dyDescent="0.25">
      <c r="A882" t="s">
        <v>59</v>
      </c>
      <c r="B882" t="s">
        <v>280</v>
      </c>
      <c r="C882" t="s">
        <v>270</v>
      </c>
      <c r="D882" s="202">
        <v>0</v>
      </c>
      <c r="E882" s="202">
        <v>0</v>
      </c>
      <c r="F882" s="202">
        <v>0</v>
      </c>
      <c r="G882" s="202">
        <v>0</v>
      </c>
      <c r="H882" s="202"/>
      <c r="I882" s="202">
        <v>0</v>
      </c>
      <c r="J882" s="202">
        <v>0</v>
      </c>
      <c r="K882" s="202">
        <v>0</v>
      </c>
      <c r="L882" s="202">
        <v>0</v>
      </c>
      <c r="M882" s="202"/>
      <c r="N882" s="203"/>
      <c r="O882" s="203"/>
      <c r="P882"/>
      <c r="Q882"/>
      <c r="R882"/>
      <c r="S882"/>
      <c r="T882" s="204">
        <v>42746.609131944446</v>
      </c>
      <c r="U882"/>
      <c r="V882">
        <v>0.09</v>
      </c>
      <c r="W882">
        <v>2</v>
      </c>
      <c r="X882" s="200" t="str">
        <f t="shared" si="13"/>
        <v>Columbia Circ Crim Drug Trfc Cases CGE CQ1-16</v>
      </c>
    </row>
    <row r="883" spans="1:24" ht="15" customHeight="1" x14ac:dyDescent="0.25">
      <c r="A883" t="s">
        <v>59</v>
      </c>
      <c r="B883" t="s">
        <v>280</v>
      </c>
      <c r="C883" t="s">
        <v>274</v>
      </c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3"/>
      <c r="O883" s="203"/>
      <c r="P883"/>
      <c r="Q883"/>
      <c r="R883"/>
      <c r="S883"/>
      <c r="T883" s="204">
        <v>42746.609131944446</v>
      </c>
      <c r="U883"/>
      <c r="V883">
        <v>0.09</v>
      </c>
      <c r="W883">
        <v>2</v>
      </c>
      <c r="X883" s="200" t="str">
        <f t="shared" si="13"/>
        <v>Columbia Circ Crim Drug Trfc Cases CGE CQ1-17</v>
      </c>
    </row>
    <row r="884" spans="1:24" ht="15" customHeight="1" x14ac:dyDescent="0.25">
      <c r="A884" t="s">
        <v>59</v>
      </c>
      <c r="B884" t="s">
        <v>280</v>
      </c>
      <c r="C884" t="s">
        <v>271</v>
      </c>
      <c r="D884" s="202">
        <v>0</v>
      </c>
      <c r="E884" s="202">
        <v>0</v>
      </c>
      <c r="F884" s="202">
        <v>0</v>
      </c>
      <c r="G884" s="202"/>
      <c r="H884" s="202"/>
      <c r="I884" s="202">
        <v>0</v>
      </c>
      <c r="J884" s="202">
        <v>0</v>
      </c>
      <c r="K884" s="202">
        <v>0</v>
      </c>
      <c r="L884" s="202"/>
      <c r="M884" s="202"/>
      <c r="N884" s="203"/>
      <c r="O884" s="203"/>
      <c r="P884"/>
      <c r="Q884"/>
      <c r="R884"/>
      <c r="S884"/>
      <c r="T884" s="204">
        <v>42746.609131944446</v>
      </c>
      <c r="U884"/>
      <c r="V884">
        <v>0.09</v>
      </c>
      <c r="W884">
        <v>2</v>
      </c>
      <c r="X884" s="200" t="str">
        <f t="shared" si="13"/>
        <v>Columbia Circ Crim Drug Trfc Cases CGE CQ2-16</v>
      </c>
    </row>
    <row r="885" spans="1:24" ht="15" customHeight="1" x14ac:dyDescent="0.25">
      <c r="A885" t="s">
        <v>59</v>
      </c>
      <c r="B885" t="s">
        <v>280</v>
      </c>
      <c r="C885" t="s">
        <v>275</v>
      </c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3"/>
      <c r="O885" s="203"/>
      <c r="P885"/>
      <c r="Q885"/>
      <c r="R885"/>
      <c r="S885"/>
      <c r="T885" s="204">
        <v>42746.609131944446</v>
      </c>
      <c r="U885"/>
      <c r="V885">
        <v>0.09</v>
      </c>
      <c r="W885">
        <v>2</v>
      </c>
      <c r="X885" s="200" t="str">
        <f t="shared" si="13"/>
        <v>Columbia Circ Crim Drug Trfc Cases CGE CQ2-17</v>
      </c>
    </row>
    <row r="886" spans="1:24" ht="15" customHeight="1" x14ac:dyDescent="0.25">
      <c r="A886" t="s">
        <v>59</v>
      </c>
      <c r="B886" t="s">
        <v>280</v>
      </c>
      <c r="C886" t="s">
        <v>272</v>
      </c>
      <c r="D886" s="202">
        <v>0</v>
      </c>
      <c r="E886" s="202">
        <v>0</v>
      </c>
      <c r="F886" s="202"/>
      <c r="G886" s="202"/>
      <c r="H886" s="202"/>
      <c r="I886" s="202">
        <v>0</v>
      </c>
      <c r="J886" s="202">
        <v>0</v>
      </c>
      <c r="K886" s="202"/>
      <c r="L886" s="202"/>
      <c r="M886" s="202"/>
      <c r="N886" s="203"/>
      <c r="O886" s="203"/>
      <c r="P886"/>
      <c r="Q886"/>
      <c r="R886"/>
      <c r="S886"/>
      <c r="T886" s="204">
        <v>42746.609131944446</v>
      </c>
      <c r="U886"/>
      <c r="V886">
        <v>0.09</v>
      </c>
      <c r="W886">
        <v>2</v>
      </c>
      <c r="X886" s="200" t="str">
        <f t="shared" si="13"/>
        <v>Columbia Circ Crim Drug Trfc Cases CGE CQ3-16</v>
      </c>
    </row>
    <row r="887" spans="1:24" ht="15" customHeight="1" x14ac:dyDescent="0.25">
      <c r="A887" t="s">
        <v>59</v>
      </c>
      <c r="B887" t="s">
        <v>280</v>
      </c>
      <c r="C887" t="s">
        <v>276</v>
      </c>
      <c r="D887" s="202">
        <v>53468</v>
      </c>
      <c r="E887" s="202">
        <v>53468</v>
      </c>
      <c r="F887" s="202"/>
      <c r="G887" s="202"/>
      <c r="H887" s="202"/>
      <c r="I887" s="202">
        <v>0</v>
      </c>
      <c r="J887" s="202">
        <v>0</v>
      </c>
      <c r="K887" s="202"/>
      <c r="L887" s="202"/>
      <c r="M887" s="202"/>
      <c r="N887" s="203"/>
      <c r="O887" s="203"/>
      <c r="P887"/>
      <c r="Q887"/>
      <c r="R887"/>
      <c r="S887"/>
      <c r="T887" s="204">
        <v>42746.609131944446</v>
      </c>
      <c r="U887"/>
      <c r="V887">
        <v>0.09</v>
      </c>
      <c r="W887">
        <v>2</v>
      </c>
      <c r="X887" s="200" t="str">
        <f t="shared" si="13"/>
        <v>Columbia Circ Crim Drug Trfc Cases CGE CQ3-17</v>
      </c>
    </row>
    <row r="888" spans="1:24" ht="15" customHeight="1" x14ac:dyDescent="0.25">
      <c r="A888" t="s">
        <v>59</v>
      </c>
      <c r="B888" t="s">
        <v>280</v>
      </c>
      <c r="C888" t="s">
        <v>273</v>
      </c>
      <c r="D888" s="202">
        <v>0</v>
      </c>
      <c r="E888" s="202"/>
      <c r="F888" s="202"/>
      <c r="G888" s="202"/>
      <c r="H888" s="202"/>
      <c r="I888" s="202">
        <v>0</v>
      </c>
      <c r="J888" s="202"/>
      <c r="K888" s="202"/>
      <c r="L888" s="202"/>
      <c r="M888" s="202"/>
      <c r="N888" s="203"/>
      <c r="O888" s="203"/>
      <c r="P888"/>
      <c r="Q888"/>
      <c r="R888"/>
      <c r="S888"/>
      <c r="T888" s="204">
        <v>42746.609131944446</v>
      </c>
      <c r="U888"/>
      <c r="V888">
        <v>0.09</v>
      </c>
      <c r="W888">
        <v>2</v>
      </c>
      <c r="X888" s="200" t="str">
        <f t="shared" si="13"/>
        <v>Columbia Circ Crim Drug Trfc Cases CGE CQ4-16</v>
      </c>
    </row>
    <row r="889" spans="1:24" ht="15" customHeight="1" x14ac:dyDescent="0.25">
      <c r="A889" t="s">
        <v>59</v>
      </c>
      <c r="B889" t="s">
        <v>280</v>
      </c>
      <c r="C889" t="s">
        <v>277</v>
      </c>
      <c r="D889" s="202">
        <v>106786</v>
      </c>
      <c r="E889" s="202"/>
      <c r="F889" s="202"/>
      <c r="G889" s="202"/>
      <c r="H889" s="202"/>
      <c r="I889" s="202"/>
      <c r="J889" s="202"/>
      <c r="K889" s="202"/>
      <c r="L889" s="202"/>
      <c r="M889" s="202"/>
      <c r="N889" s="203"/>
      <c r="O889" s="203"/>
      <c r="P889"/>
      <c r="Q889"/>
      <c r="R889"/>
      <c r="S889"/>
      <c r="T889" s="204">
        <v>42746.609131944446</v>
      </c>
      <c r="U889"/>
      <c r="V889">
        <v>0.09</v>
      </c>
      <c r="W889">
        <v>2</v>
      </c>
      <c r="X889" s="200" t="str">
        <f t="shared" si="13"/>
        <v>Columbia Circ Crim Drug Trfc Cases CGE CQ4-17</v>
      </c>
    </row>
    <row r="890" spans="1:24" ht="15" customHeight="1" x14ac:dyDescent="0.25">
      <c r="A890" t="s">
        <v>59</v>
      </c>
      <c r="B890" t="s">
        <v>42</v>
      </c>
      <c r="C890" t="s">
        <v>270</v>
      </c>
      <c r="D890" s="202">
        <v>90263.5</v>
      </c>
      <c r="E890" s="202">
        <v>90263.5</v>
      </c>
      <c r="F890" s="202">
        <v>90263.5</v>
      </c>
      <c r="G890" s="202">
        <v>90263.5</v>
      </c>
      <c r="H890" s="202">
        <v>90263.5</v>
      </c>
      <c r="I890" s="202">
        <v>87796</v>
      </c>
      <c r="J890" s="202">
        <v>89863.5</v>
      </c>
      <c r="K890" s="202">
        <v>89863.5</v>
      </c>
      <c r="L890" s="202">
        <v>89863.5</v>
      </c>
      <c r="M890" s="202">
        <v>89863.5</v>
      </c>
      <c r="N890" s="203"/>
      <c r="O890" s="203"/>
      <c r="P890"/>
      <c r="Q890"/>
      <c r="R890"/>
      <c r="S890"/>
      <c r="T890" s="204">
        <v>42746.609131944446</v>
      </c>
      <c r="U890"/>
      <c r="V890">
        <v>0.9</v>
      </c>
      <c r="W890">
        <v>6</v>
      </c>
      <c r="X890" s="200" t="str">
        <f t="shared" si="13"/>
        <v>Columbia Circuit Civil CGE CQ1-16</v>
      </c>
    </row>
    <row r="891" spans="1:24" ht="15" customHeight="1" x14ac:dyDescent="0.25">
      <c r="A891" t="s">
        <v>59</v>
      </c>
      <c r="B891" t="s">
        <v>42</v>
      </c>
      <c r="C891" t="s">
        <v>274</v>
      </c>
      <c r="D891" s="202">
        <v>75148.5</v>
      </c>
      <c r="E891" s="202">
        <v>75148.5</v>
      </c>
      <c r="F891" s="202">
        <v>75148.5</v>
      </c>
      <c r="G891" s="202">
        <v>75148.5</v>
      </c>
      <c r="H891" s="202"/>
      <c r="I891" s="202">
        <v>71927.5</v>
      </c>
      <c r="J891" s="202">
        <v>72327.5</v>
      </c>
      <c r="K891" s="202">
        <v>72327.5</v>
      </c>
      <c r="L891" s="202">
        <v>72327.5</v>
      </c>
      <c r="M891" s="202"/>
      <c r="N891" s="203"/>
      <c r="O891" s="203"/>
      <c r="P891"/>
      <c r="Q891"/>
      <c r="R891"/>
      <c r="S891"/>
      <c r="T891" s="204">
        <v>42746.609131944446</v>
      </c>
      <c r="U891"/>
      <c r="V891">
        <v>0.9</v>
      </c>
      <c r="W891">
        <v>6</v>
      </c>
      <c r="X891" s="200" t="str">
        <f t="shared" si="13"/>
        <v>Columbia Circuit Civil CGE CQ1-17</v>
      </c>
    </row>
    <row r="892" spans="1:24" ht="15" customHeight="1" x14ac:dyDescent="0.25">
      <c r="A892" t="s">
        <v>59</v>
      </c>
      <c r="B892" t="s">
        <v>42</v>
      </c>
      <c r="C892" t="s">
        <v>271</v>
      </c>
      <c r="D892" s="202">
        <v>77056.399999999994</v>
      </c>
      <c r="E892" s="202">
        <v>77056.399999999994</v>
      </c>
      <c r="F892" s="202">
        <v>77056.399999999994</v>
      </c>
      <c r="G892" s="202">
        <v>77056.399999999994</v>
      </c>
      <c r="H892" s="202">
        <v>77056.399999999994</v>
      </c>
      <c r="I892" s="202">
        <v>74414.5</v>
      </c>
      <c r="J892" s="202">
        <v>75471.399999999994</v>
      </c>
      <c r="K892" s="202">
        <v>75535.97</v>
      </c>
      <c r="L892" s="202">
        <v>75535.97</v>
      </c>
      <c r="M892" s="202">
        <v>75535.97</v>
      </c>
      <c r="N892" s="203"/>
      <c r="O892" s="203"/>
      <c r="P892"/>
      <c r="Q892"/>
      <c r="R892"/>
      <c r="S892"/>
      <c r="T892" s="204">
        <v>42746.609131944446</v>
      </c>
      <c r="U892"/>
      <c r="V892">
        <v>0.9</v>
      </c>
      <c r="W892">
        <v>6</v>
      </c>
      <c r="X892" s="200" t="str">
        <f t="shared" si="13"/>
        <v>Columbia Circuit Civil CGE CQ2-16</v>
      </c>
    </row>
    <row r="893" spans="1:24" ht="15" customHeight="1" x14ac:dyDescent="0.25">
      <c r="A893" t="s">
        <v>59</v>
      </c>
      <c r="B893" t="s">
        <v>42</v>
      </c>
      <c r="C893" t="s">
        <v>275</v>
      </c>
      <c r="D893" s="202">
        <v>78958.36</v>
      </c>
      <c r="E893" s="202">
        <v>78958.36</v>
      </c>
      <c r="F893" s="202">
        <v>78958.36</v>
      </c>
      <c r="G893" s="202"/>
      <c r="H893" s="202"/>
      <c r="I893" s="202">
        <v>77758.36</v>
      </c>
      <c r="J893" s="202">
        <v>77758.36</v>
      </c>
      <c r="K893" s="202">
        <v>77758.36</v>
      </c>
      <c r="L893" s="202"/>
      <c r="M893" s="202"/>
      <c r="N893" s="203"/>
      <c r="O893" s="203"/>
      <c r="P893"/>
      <c r="Q893"/>
      <c r="R893"/>
      <c r="S893"/>
      <c r="T893" s="204">
        <v>42746.609131944446</v>
      </c>
      <c r="U893"/>
      <c r="V893">
        <v>0.9</v>
      </c>
      <c r="W893">
        <v>6</v>
      </c>
      <c r="X893" s="200" t="str">
        <f t="shared" si="13"/>
        <v>Columbia Circuit Civil CGE CQ2-17</v>
      </c>
    </row>
    <row r="894" spans="1:24" ht="15" customHeight="1" x14ac:dyDescent="0.25">
      <c r="A894" t="s">
        <v>59</v>
      </c>
      <c r="B894" t="s">
        <v>42</v>
      </c>
      <c r="C894" t="s">
        <v>272</v>
      </c>
      <c r="D894" s="202">
        <v>96712.98</v>
      </c>
      <c r="E894" s="202">
        <v>96312.98</v>
      </c>
      <c r="F894" s="202">
        <v>96312.98</v>
      </c>
      <c r="G894" s="202">
        <v>96312.98</v>
      </c>
      <c r="H894" s="202">
        <v>96312.98</v>
      </c>
      <c r="I894" s="202">
        <v>94157.27</v>
      </c>
      <c r="J894" s="202">
        <v>95102.27</v>
      </c>
      <c r="K894" s="202">
        <v>95102.27</v>
      </c>
      <c r="L894" s="202">
        <v>95102.27</v>
      </c>
      <c r="M894" s="202">
        <v>95102.27</v>
      </c>
      <c r="N894" s="203"/>
      <c r="O894" s="203"/>
      <c r="P894"/>
      <c r="Q894"/>
      <c r="R894"/>
      <c r="S894"/>
      <c r="T894" s="204">
        <v>42746.609131944446</v>
      </c>
      <c r="U894"/>
      <c r="V894">
        <v>0.9</v>
      </c>
      <c r="W894">
        <v>6</v>
      </c>
      <c r="X894" s="200" t="str">
        <f t="shared" si="13"/>
        <v>Columbia Circuit Civil CGE CQ3-16</v>
      </c>
    </row>
    <row r="895" spans="1:24" ht="15" customHeight="1" x14ac:dyDescent="0.25">
      <c r="A895" t="s">
        <v>59</v>
      </c>
      <c r="B895" t="s">
        <v>42</v>
      </c>
      <c r="C895" t="s">
        <v>276</v>
      </c>
      <c r="D895" s="202">
        <v>82802.52</v>
      </c>
      <c r="E895" s="202">
        <v>82402.52</v>
      </c>
      <c r="F895" s="202"/>
      <c r="G895" s="202"/>
      <c r="H895" s="202"/>
      <c r="I895" s="202">
        <v>75854.64</v>
      </c>
      <c r="J895" s="202">
        <v>76388.63</v>
      </c>
      <c r="K895" s="202"/>
      <c r="L895" s="202"/>
      <c r="M895" s="202"/>
      <c r="N895" s="203"/>
      <c r="O895" s="203"/>
      <c r="P895"/>
      <c r="Q895"/>
      <c r="R895"/>
      <c r="S895"/>
      <c r="T895" s="204">
        <v>42746.609131944446</v>
      </c>
      <c r="U895"/>
      <c r="V895">
        <v>0.9</v>
      </c>
      <c r="W895">
        <v>6</v>
      </c>
      <c r="X895" s="200" t="str">
        <f t="shared" si="13"/>
        <v>Columbia Circuit Civil CGE CQ3-17</v>
      </c>
    </row>
    <row r="896" spans="1:24" ht="15" customHeight="1" x14ac:dyDescent="0.25">
      <c r="A896" t="s">
        <v>59</v>
      </c>
      <c r="B896" t="s">
        <v>42</v>
      </c>
      <c r="C896" t="s">
        <v>273</v>
      </c>
      <c r="D896" s="202">
        <v>85355.79</v>
      </c>
      <c r="E896" s="202">
        <v>85355.79</v>
      </c>
      <c r="F896" s="202">
        <v>85355.79</v>
      </c>
      <c r="G896" s="202">
        <v>85355.79</v>
      </c>
      <c r="H896" s="202">
        <v>84955.79</v>
      </c>
      <c r="I896" s="202">
        <v>81297.289999999994</v>
      </c>
      <c r="J896" s="202">
        <v>81955.42</v>
      </c>
      <c r="K896" s="202">
        <v>82005.42</v>
      </c>
      <c r="L896" s="202">
        <v>82225.16</v>
      </c>
      <c r="M896" s="202">
        <v>82225.16</v>
      </c>
      <c r="N896" s="203"/>
      <c r="O896" s="203"/>
      <c r="P896"/>
      <c r="Q896"/>
      <c r="R896"/>
      <c r="S896"/>
      <c r="T896" s="204">
        <v>42746.609131944446</v>
      </c>
      <c r="U896"/>
      <c r="V896">
        <v>0.9</v>
      </c>
      <c r="W896">
        <v>6</v>
      </c>
      <c r="X896" s="200" t="str">
        <f t="shared" si="13"/>
        <v>Columbia Circuit Civil CGE CQ4-16</v>
      </c>
    </row>
    <row r="897" spans="1:24" ht="15" customHeight="1" x14ac:dyDescent="0.25">
      <c r="A897" t="s">
        <v>59</v>
      </c>
      <c r="B897" t="s">
        <v>42</v>
      </c>
      <c r="C897" t="s">
        <v>277</v>
      </c>
      <c r="D897" s="202">
        <v>64499</v>
      </c>
      <c r="E897" s="202"/>
      <c r="F897" s="202"/>
      <c r="G897" s="202"/>
      <c r="H897" s="202"/>
      <c r="I897" s="202">
        <v>61420.06</v>
      </c>
      <c r="J897" s="202"/>
      <c r="K897" s="202"/>
      <c r="L897" s="202"/>
      <c r="M897" s="202"/>
      <c r="N897" s="203"/>
      <c r="O897" s="203"/>
      <c r="P897"/>
      <c r="Q897"/>
      <c r="R897"/>
      <c r="S897"/>
      <c r="T897" s="204">
        <v>42746.609131944446</v>
      </c>
      <c r="U897"/>
      <c r="V897">
        <v>0.9</v>
      </c>
      <c r="W897">
        <v>6</v>
      </c>
      <c r="X897" s="200" t="str">
        <f t="shared" si="13"/>
        <v>Columbia Circuit Civil CGE CQ4-17</v>
      </c>
    </row>
    <row r="898" spans="1:24" ht="15" customHeight="1" x14ac:dyDescent="0.25">
      <c r="A898" t="s">
        <v>59</v>
      </c>
      <c r="B898" t="s">
        <v>38</v>
      </c>
      <c r="C898" t="s">
        <v>270</v>
      </c>
      <c r="D898" s="202">
        <v>156416.26999999999</v>
      </c>
      <c r="E898" s="202">
        <v>155490.57</v>
      </c>
      <c r="F898" s="202">
        <v>155490.57</v>
      </c>
      <c r="G898" s="202">
        <v>155490.57</v>
      </c>
      <c r="H898" s="202">
        <v>155490.57</v>
      </c>
      <c r="I898" s="202">
        <v>2093.88</v>
      </c>
      <c r="J898" s="202">
        <v>7143.51</v>
      </c>
      <c r="K898" s="202">
        <v>13746.33</v>
      </c>
      <c r="L898" s="202">
        <v>17359.14</v>
      </c>
      <c r="M898" s="202">
        <v>20551.48</v>
      </c>
      <c r="N898" s="203"/>
      <c r="O898" s="203"/>
      <c r="P898"/>
      <c r="Q898"/>
      <c r="R898"/>
      <c r="S898"/>
      <c r="T898" s="204">
        <v>42746.609131944446</v>
      </c>
      <c r="U898"/>
      <c r="V898">
        <v>0.09</v>
      </c>
      <c r="W898">
        <v>1</v>
      </c>
      <c r="X898" s="200" t="str">
        <f t="shared" ref="X898:X961" si="14">A898&amp;" "&amp;B898&amp;" "&amp;C898</f>
        <v>Columbia Circuit Criminal CGE CQ1-16</v>
      </c>
    </row>
    <row r="899" spans="1:24" ht="15" customHeight="1" x14ac:dyDescent="0.25">
      <c r="A899" t="s">
        <v>59</v>
      </c>
      <c r="B899" t="s">
        <v>38</v>
      </c>
      <c r="C899" t="s">
        <v>274</v>
      </c>
      <c r="D899" s="202">
        <v>230055.07</v>
      </c>
      <c r="E899" s="202">
        <v>228019.07</v>
      </c>
      <c r="F899" s="202">
        <v>228019.07</v>
      </c>
      <c r="G899" s="202">
        <v>228019.07</v>
      </c>
      <c r="H899" s="202"/>
      <c r="I899" s="202">
        <v>2279.6</v>
      </c>
      <c r="J899" s="202">
        <v>9067.23</v>
      </c>
      <c r="K899" s="202">
        <v>15675.56</v>
      </c>
      <c r="L899" s="202">
        <v>21512.22</v>
      </c>
      <c r="M899" s="202"/>
      <c r="N899" s="203"/>
      <c r="O899" s="203"/>
      <c r="P899"/>
      <c r="Q899"/>
      <c r="R899"/>
      <c r="S899"/>
      <c r="T899" s="204">
        <v>42746.609131944446</v>
      </c>
      <c r="U899"/>
      <c r="V899">
        <v>0.09</v>
      </c>
      <c r="W899">
        <v>1</v>
      </c>
      <c r="X899" s="200" t="str">
        <f t="shared" si="14"/>
        <v>Columbia Circuit Criminal CGE CQ1-17</v>
      </c>
    </row>
    <row r="900" spans="1:24" ht="15" customHeight="1" x14ac:dyDescent="0.25">
      <c r="A900" t="s">
        <v>59</v>
      </c>
      <c r="B900" t="s">
        <v>38</v>
      </c>
      <c r="C900" t="s">
        <v>271</v>
      </c>
      <c r="D900" s="202">
        <v>160524.04</v>
      </c>
      <c r="E900" s="202">
        <v>163243.04</v>
      </c>
      <c r="F900" s="202">
        <v>163243.04</v>
      </c>
      <c r="G900" s="202">
        <v>163193.04</v>
      </c>
      <c r="H900" s="202">
        <v>162243.04</v>
      </c>
      <c r="I900" s="202">
        <v>3408.04</v>
      </c>
      <c r="J900" s="202">
        <v>7251.58</v>
      </c>
      <c r="K900" s="202">
        <v>10853.7</v>
      </c>
      <c r="L900" s="202">
        <v>13776.81</v>
      </c>
      <c r="M900" s="202">
        <v>18821.78</v>
      </c>
      <c r="N900" s="203"/>
      <c r="O900" s="203"/>
      <c r="P900"/>
      <c r="Q900"/>
      <c r="R900"/>
      <c r="S900"/>
      <c r="T900" s="204">
        <v>42746.609131944446</v>
      </c>
      <c r="U900"/>
      <c r="V900">
        <v>0.09</v>
      </c>
      <c r="W900">
        <v>1</v>
      </c>
      <c r="X900" s="200" t="str">
        <f t="shared" si="14"/>
        <v>Columbia Circuit Criminal CGE CQ2-16</v>
      </c>
    </row>
    <row r="901" spans="1:24" ht="15" customHeight="1" x14ac:dyDescent="0.25">
      <c r="A901" t="s">
        <v>59</v>
      </c>
      <c r="B901" t="s">
        <v>38</v>
      </c>
      <c r="C901" t="s">
        <v>275</v>
      </c>
      <c r="D901" s="202">
        <v>160457</v>
      </c>
      <c r="E901" s="202">
        <v>160207</v>
      </c>
      <c r="F901" s="202">
        <v>159219</v>
      </c>
      <c r="G901" s="202"/>
      <c r="H901" s="202"/>
      <c r="I901" s="202">
        <v>3283.36</v>
      </c>
      <c r="J901" s="202">
        <v>9048.99</v>
      </c>
      <c r="K901" s="202">
        <v>12730</v>
      </c>
      <c r="L901" s="202"/>
      <c r="M901" s="202"/>
      <c r="N901" s="203"/>
      <c r="O901" s="203"/>
      <c r="P901"/>
      <c r="Q901"/>
      <c r="R901"/>
      <c r="S901"/>
      <c r="T901" s="204">
        <v>42746.609131944446</v>
      </c>
      <c r="U901"/>
      <c r="V901">
        <v>0.09</v>
      </c>
      <c r="W901">
        <v>1</v>
      </c>
      <c r="X901" s="200" t="str">
        <f t="shared" si="14"/>
        <v>Columbia Circuit Criminal CGE CQ2-17</v>
      </c>
    </row>
    <row r="902" spans="1:24" ht="15" customHeight="1" x14ac:dyDescent="0.25">
      <c r="A902" t="s">
        <v>59</v>
      </c>
      <c r="B902" t="s">
        <v>38</v>
      </c>
      <c r="C902" t="s">
        <v>272</v>
      </c>
      <c r="D902" s="202">
        <v>179703.89</v>
      </c>
      <c r="E902" s="202">
        <v>179253.89</v>
      </c>
      <c r="F902" s="202">
        <v>179626.89</v>
      </c>
      <c r="G902" s="202">
        <v>179476.89</v>
      </c>
      <c r="H902" s="202">
        <v>179476.89</v>
      </c>
      <c r="I902" s="202">
        <v>5621.38</v>
      </c>
      <c r="J902" s="202">
        <v>8948.86</v>
      </c>
      <c r="K902" s="202">
        <v>13180.77</v>
      </c>
      <c r="L902" s="202">
        <v>18378.5</v>
      </c>
      <c r="M902" s="202">
        <v>25193.200000000001</v>
      </c>
      <c r="N902" s="203"/>
      <c r="O902" s="203"/>
      <c r="P902"/>
      <c r="Q902"/>
      <c r="R902"/>
      <c r="S902"/>
      <c r="T902" s="204">
        <v>42746.609131944446</v>
      </c>
      <c r="U902"/>
      <c r="V902">
        <v>0.09</v>
      </c>
      <c r="W902">
        <v>1</v>
      </c>
      <c r="X902" s="200" t="str">
        <f t="shared" si="14"/>
        <v>Columbia Circuit Criminal CGE CQ3-16</v>
      </c>
    </row>
    <row r="903" spans="1:24" ht="15" customHeight="1" x14ac:dyDescent="0.25">
      <c r="A903" t="s">
        <v>59</v>
      </c>
      <c r="B903" t="s">
        <v>38</v>
      </c>
      <c r="C903" t="s">
        <v>276</v>
      </c>
      <c r="D903" s="202">
        <v>232556.5</v>
      </c>
      <c r="E903" s="202">
        <v>232456.5</v>
      </c>
      <c r="F903" s="202"/>
      <c r="G903" s="202"/>
      <c r="H903" s="202"/>
      <c r="I903" s="202">
        <v>2883.3</v>
      </c>
      <c r="J903" s="202">
        <v>9872.27</v>
      </c>
      <c r="K903" s="202"/>
      <c r="L903" s="202"/>
      <c r="M903" s="202"/>
      <c r="N903" s="203"/>
      <c r="O903" s="203"/>
      <c r="P903"/>
      <c r="Q903"/>
      <c r="R903"/>
      <c r="S903"/>
      <c r="T903" s="204">
        <v>42746.609131944446</v>
      </c>
      <c r="U903"/>
      <c r="V903">
        <v>0.09</v>
      </c>
      <c r="W903">
        <v>1</v>
      </c>
      <c r="X903" s="200" t="str">
        <f t="shared" si="14"/>
        <v>Columbia Circuit Criminal CGE CQ3-17</v>
      </c>
    </row>
    <row r="904" spans="1:24" ht="15" customHeight="1" x14ac:dyDescent="0.25">
      <c r="A904" t="s">
        <v>59</v>
      </c>
      <c r="B904" t="s">
        <v>38</v>
      </c>
      <c r="C904" t="s">
        <v>273</v>
      </c>
      <c r="D904" s="202">
        <v>168209.73</v>
      </c>
      <c r="E904" s="202">
        <v>169027.73</v>
      </c>
      <c r="F904" s="202">
        <v>169027.73</v>
      </c>
      <c r="G904" s="202">
        <v>168877.73</v>
      </c>
      <c r="H904" s="202">
        <v>168677.73</v>
      </c>
      <c r="I904" s="202">
        <v>1959.73</v>
      </c>
      <c r="J904" s="202">
        <v>7616.16</v>
      </c>
      <c r="K904" s="202">
        <v>12799.26</v>
      </c>
      <c r="L904" s="202">
        <v>18599.09</v>
      </c>
      <c r="M904" s="202">
        <v>23621.33</v>
      </c>
      <c r="N904" s="203"/>
      <c r="O904" s="203"/>
      <c r="P904"/>
      <c r="Q904"/>
      <c r="R904"/>
      <c r="S904"/>
      <c r="T904" s="204">
        <v>42746.609131944446</v>
      </c>
      <c r="U904"/>
      <c r="V904">
        <v>0.09</v>
      </c>
      <c r="W904">
        <v>1</v>
      </c>
      <c r="X904" s="200" t="str">
        <f t="shared" si="14"/>
        <v>Columbia Circuit Criminal CGE CQ4-16</v>
      </c>
    </row>
    <row r="905" spans="1:24" ht="15" customHeight="1" x14ac:dyDescent="0.25">
      <c r="A905" t="s">
        <v>59</v>
      </c>
      <c r="B905" t="s">
        <v>38</v>
      </c>
      <c r="C905" t="s">
        <v>277</v>
      </c>
      <c r="D905" s="202">
        <v>269791</v>
      </c>
      <c r="E905" s="202"/>
      <c r="F905" s="202"/>
      <c r="G905" s="202"/>
      <c r="H905" s="202"/>
      <c r="I905" s="202">
        <v>5907.2</v>
      </c>
      <c r="J905" s="202"/>
      <c r="K905" s="202"/>
      <c r="L905" s="202"/>
      <c r="M905" s="202"/>
      <c r="N905" s="203"/>
      <c r="O905" s="203"/>
      <c r="P905"/>
      <c r="Q905"/>
      <c r="R905"/>
      <c r="S905"/>
      <c r="T905" s="204">
        <v>42746.609131944446</v>
      </c>
      <c r="U905"/>
      <c r="V905">
        <v>0.09</v>
      </c>
      <c r="W905">
        <v>1</v>
      </c>
      <c r="X905" s="200" t="str">
        <f t="shared" si="14"/>
        <v>Columbia Circuit Criminal CGE CQ4-17</v>
      </c>
    </row>
    <row r="906" spans="1:24" ht="15" customHeight="1" x14ac:dyDescent="0.25">
      <c r="A906" t="s">
        <v>59</v>
      </c>
      <c r="B906" t="s">
        <v>44</v>
      </c>
      <c r="C906" t="s">
        <v>270</v>
      </c>
      <c r="D906" s="202">
        <v>590115.75</v>
      </c>
      <c r="E906" s="202">
        <v>573154.75</v>
      </c>
      <c r="F906" s="202">
        <v>571441.75</v>
      </c>
      <c r="G906" s="202">
        <v>571327.75</v>
      </c>
      <c r="H906" s="202">
        <v>571140.75</v>
      </c>
      <c r="I906" s="202">
        <v>295275.75</v>
      </c>
      <c r="J906" s="202">
        <v>484279.5</v>
      </c>
      <c r="K906" s="202">
        <v>519281.5</v>
      </c>
      <c r="L906" s="202">
        <v>526288.5</v>
      </c>
      <c r="M906" s="202">
        <v>530276.5</v>
      </c>
      <c r="N906" s="203"/>
      <c r="O906" s="203"/>
      <c r="P906"/>
      <c r="Q906"/>
      <c r="R906"/>
      <c r="S906"/>
      <c r="T906" s="204">
        <v>42746.609131944446</v>
      </c>
      <c r="U906"/>
      <c r="V906">
        <v>0.9</v>
      </c>
      <c r="W906">
        <v>8</v>
      </c>
      <c r="X906" s="200" t="str">
        <f t="shared" si="14"/>
        <v>Columbia Civil Traffic CGE CQ1-16</v>
      </c>
    </row>
    <row r="907" spans="1:24" ht="15" customHeight="1" x14ac:dyDescent="0.25">
      <c r="A907" t="s">
        <v>59</v>
      </c>
      <c r="B907" t="s">
        <v>44</v>
      </c>
      <c r="C907" t="s">
        <v>274</v>
      </c>
      <c r="D907" s="202">
        <v>392745.25</v>
      </c>
      <c r="E907" s="202">
        <v>379976.15</v>
      </c>
      <c r="F907" s="202">
        <v>378711.15</v>
      </c>
      <c r="G907" s="202">
        <v>377017.15</v>
      </c>
      <c r="H907" s="202"/>
      <c r="I907" s="202">
        <v>172702.25</v>
      </c>
      <c r="J907" s="202">
        <v>304652.15000000002</v>
      </c>
      <c r="K907" s="202">
        <v>328510.15000000002</v>
      </c>
      <c r="L907" s="202">
        <v>337964.05</v>
      </c>
      <c r="M907" s="202"/>
      <c r="N907" s="203"/>
      <c r="O907" s="203"/>
      <c r="P907"/>
      <c r="Q907"/>
      <c r="R907"/>
      <c r="S907"/>
      <c r="T907" s="204">
        <v>42746.609131944446</v>
      </c>
      <c r="U907"/>
      <c r="V907">
        <v>0.9</v>
      </c>
      <c r="W907">
        <v>8</v>
      </c>
      <c r="X907" s="200" t="str">
        <f t="shared" si="14"/>
        <v>Columbia Civil Traffic CGE CQ1-17</v>
      </c>
    </row>
    <row r="908" spans="1:24" ht="15" customHeight="1" x14ac:dyDescent="0.25">
      <c r="A908" t="s">
        <v>59</v>
      </c>
      <c r="B908" t="s">
        <v>44</v>
      </c>
      <c r="C908" t="s">
        <v>271</v>
      </c>
      <c r="D908" s="202">
        <v>490540.5</v>
      </c>
      <c r="E908" s="202">
        <v>476561.75</v>
      </c>
      <c r="F908" s="202">
        <v>475058.75</v>
      </c>
      <c r="G908" s="202">
        <v>474201.75</v>
      </c>
      <c r="H908" s="202">
        <v>474060.25</v>
      </c>
      <c r="I908" s="202">
        <v>269437</v>
      </c>
      <c r="J908" s="202">
        <v>397822.5</v>
      </c>
      <c r="K908" s="202">
        <v>414308.75</v>
      </c>
      <c r="L908" s="202">
        <v>423704.19</v>
      </c>
      <c r="M908" s="202">
        <v>433129.36</v>
      </c>
      <c r="N908" s="203"/>
      <c r="O908" s="203"/>
      <c r="P908"/>
      <c r="Q908"/>
      <c r="R908"/>
      <c r="S908"/>
      <c r="T908" s="204">
        <v>42746.609131944446</v>
      </c>
      <c r="U908"/>
      <c r="V908">
        <v>0.9</v>
      </c>
      <c r="W908">
        <v>8</v>
      </c>
      <c r="X908" s="200" t="str">
        <f t="shared" si="14"/>
        <v>Columbia Civil Traffic CGE CQ2-16</v>
      </c>
    </row>
    <row r="909" spans="1:24" ht="15" customHeight="1" x14ac:dyDescent="0.25">
      <c r="A909" t="s">
        <v>59</v>
      </c>
      <c r="B909" t="s">
        <v>44</v>
      </c>
      <c r="C909" t="s">
        <v>275</v>
      </c>
      <c r="D909" s="202">
        <v>377579</v>
      </c>
      <c r="E909" s="202">
        <v>368375</v>
      </c>
      <c r="F909" s="202">
        <v>365548</v>
      </c>
      <c r="G909" s="202"/>
      <c r="H909" s="202"/>
      <c r="I909" s="202">
        <v>203186.33</v>
      </c>
      <c r="J909" s="202">
        <v>294643.5</v>
      </c>
      <c r="K909" s="202">
        <v>316677.5</v>
      </c>
      <c r="L909" s="202"/>
      <c r="M909" s="202"/>
      <c r="N909" s="203"/>
      <c r="O909" s="203"/>
      <c r="P909"/>
      <c r="Q909"/>
      <c r="R909"/>
      <c r="S909"/>
      <c r="T909" s="204">
        <v>42746.609131944446</v>
      </c>
      <c r="U909"/>
      <c r="V909">
        <v>0.9</v>
      </c>
      <c r="W909">
        <v>8</v>
      </c>
      <c r="X909" s="200" t="str">
        <f t="shared" si="14"/>
        <v>Columbia Civil Traffic CGE CQ2-17</v>
      </c>
    </row>
    <row r="910" spans="1:24" ht="15" customHeight="1" x14ac:dyDescent="0.25">
      <c r="A910" t="s">
        <v>59</v>
      </c>
      <c r="B910" t="s">
        <v>44</v>
      </c>
      <c r="C910" t="s">
        <v>272</v>
      </c>
      <c r="D910" s="202">
        <v>649534</v>
      </c>
      <c r="E910" s="202">
        <v>627645.5</v>
      </c>
      <c r="F910" s="202">
        <v>626346.5</v>
      </c>
      <c r="G910" s="202">
        <v>625102.5</v>
      </c>
      <c r="H910" s="202">
        <v>624992.5</v>
      </c>
      <c r="I910" s="202">
        <v>313975.74</v>
      </c>
      <c r="J910" s="202">
        <v>513314.02</v>
      </c>
      <c r="K910" s="202">
        <v>543917.93999999994</v>
      </c>
      <c r="L910" s="202">
        <v>564644.72</v>
      </c>
      <c r="M910" s="202">
        <v>571676.96</v>
      </c>
      <c r="N910" s="203"/>
      <c r="O910" s="203"/>
      <c r="P910"/>
      <c r="Q910"/>
      <c r="R910"/>
      <c r="S910"/>
      <c r="T910" s="204">
        <v>42746.609131944446</v>
      </c>
      <c r="U910"/>
      <c r="V910">
        <v>0.9</v>
      </c>
      <c r="W910">
        <v>8</v>
      </c>
      <c r="X910" s="200" t="str">
        <f t="shared" si="14"/>
        <v>Columbia Civil Traffic CGE CQ3-16</v>
      </c>
    </row>
    <row r="911" spans="1:24" ht="15" customHeight="1" x14ac:dyDescent="0.25">
      <c r="A911" t="s">
        <v>59</v>
      </c>
      <c r="B911" t="s">
        <v>44</v>
      </c>
      <c r="C911" t="s">
        <v>276</v>
      </c>
      <c r="D911" s="202">
        <v>408101.75</v>
      </c>
      <c r="E911" s="202">
        <v>397054.75</v>
      </c>
      <c r="F911" s="202"/>
      <c r="G911" s="202"/>
      <c r="H911" s="202"/>
      <c r="I911" s="202">
        <v>203316.54</v>
      </c>
      <c r="J911" s="202">
        <v>311505.53999999998</v>
      </c>
      <c r="K911" s="202"/>
      <c r="L911" s="202"/>
      <c r="M911" s="202"/>
      <c r="N911" s="203"/>
      <c r="O911" s="203"/>
      <c r="P911"/>
      <c r="Q911"/>
      <c r="R911"/>
      <c r="S911"/>
      <c r="T911" s="204">
        <v>42746.609131944446</v>
      </c>
      <c r="U911"/>
      <c r="V911">
        <v>0.9</v>
      </c>
      <c r="W911">
        <v>8</v>
      </c>
      <c r="X911" s="200" t="str">
        <f t="shared" si="14"/>
        <v>Columbia Civil Traffic CGE CQ3-17</v>
      </c>
    </row>
    <row r="912" spans="1:24" ht="15" customHeight="1" x14ac:dyDescent="0.25">
      <c r="A912" t="s">
        <v>59</v>
      </c>
      <c r="B912" t="s">
        <v>44</v>
      </c>
      <c r="C912" t="s">
        <v>273</v>
      </c>
      <c r="D912" s="202">
        <v>473592</v>
      </c>
      <c r="E912" s="202">
        <v>455370</v>
      </c>
      <c r="F912" s="202">
        <v>453538</v>
      </c>
      <c r="G912" s="202">
        <v>452830</v>
      </c>
      <c r="H912" s="202">
        <v>452620</v>
      </c>
      <c r="I912" s="202">
        <v>201450.92</v>
      </c>
      <c r="J912" s="202">
        <v>357261.39</v>
      </c>
      <c r="K912" s="202">
        <v>394455.15</v>
      </c>
      <c r="L912" s="202">
        <v>406799.25</v>
      </c>
      <c r="M912" s="202">
        <v>411179.8</v>
      </c>
      <c r="N912" s="203"/>
      <c r="O912" s="203"/>
      <c r="P912"/>
      <c r="Q912"/>
      <c r="R912"/>
      <c r="S912"/>
      <c r="T912" s="204">
        <v>42746.609131944446</v>
      </c>
      <c r="U912"/>
      <c r="V912">
        <v>0.9</v>
      </c>
      <c r="W912">
        <v>8</v>
      </c>
      <c r="X912" s="200" t="str">
        <f t="shared" si="14"/>
        <v>Columbia Civil Traffic CGE CQ4-16</v>
      </c>
    </row>
    <row r="913" spans="1:24" ht="15" customHeight="1" x14ac:dyDescent="0.25">
      <c r="A913" t="s">
        <v>59</v>
      </c>
      <c r="B913" t="s">
        <v>44</v>
      </c>
      <c r="C913" t="s">
        <v>277</v>
      </c>
      <c r="D913" s="202">
        <v>297199.5</v>
      </c>
      <c r="E913" s="202"/>
      <c r="F913" s="202"/>
      <c r="G913" s="202"/>
      <c r="H913" s="202"/>
      <c r="I913" s="202">
        <v>141201</v>
      </c>
      <c r="J913" s="202"/>
      <c r="K913" s="202"/>
      <c r="L913" s="202"/>
      <c r="M913" s="202"/>
      <c r="N913" s="203"/>
      <c r="O913" s="203"/>
      <c r="P913"/>
      <c r="Q913"/>
      <c r="R913"/>
      <c r="S913"/>
      <c r="T913" s="204">
        <v>42746.609131944446</v>
      </c>
      <c r="U913"/>
      <c r="V913">
        <v>0.9</v>
      </c>
      <c r="W913">
        <v>8</v>
      </c>
      <c r="X913" s="200" t="str">
        <f t="shared" si="14"/>
        <v>Columbia Civil Traffic CGE CQ4-17</v>
      </c>
    </row>
    <row r="914" spans="1:24" ht="15" customHeight="1" x14ac:dyDescent="0.25">
      <c r="A914" t="s">
        <v>59</v>
      </c>
      <c r="B914" t="s">
        <v>43</v>
      </c>
      <c r="C914" t="s">
        <v>270</v>
      </c>
      <c r="D914" s="202">
        <v>62707.4</v>
      </c>
      <c r="E914" s="202">
        <v>62187.4</v>
      </c>
      <c r="F914" s="202">
        <v>62187.4</v>
      </c>
      <c r="G914" s="202">
        <v>62187.4</v>
      </c>
      <c r="H914" s="202">
        <v>62187.4</v>
      </c>
      <c r="I914" s="202">
        <v>60004.9</v>
      </c>
      <c r="J914" s="202">
        <v>61444.9</v>
      </c>
      <c r="K914" s="202">
        <v>61444.9</v>
      </c>
      <c r="L914" s="202">
        <v>61444.9</v>
      </c>
      <c r="M914" s="202">
        <v>61444.9</v>
      </c>
      <c r="N914" s="203"/>
      <c r="O914" s="203"/>
      <c r="P914"/>
      <c r="Q914"/>
      <c r="R914"/>
      <c r="S914"/>
      <c r="T914" s="204">
        <v>42746.609131944446</v>
      </c>
      <c r="U914"/>
      <c r="V914">
        <v>0.9</v>
      </c>
      <c r="W914">
        <v>7</v>
      </c>
      <c r="X914" s="200" t="str">
        <f t="shared" si="14"/>
        <v>Columbia County Civil CGE CQ1-16</v>
      </c>
    </row>
    <row r="915" spans="1:24" ht="15" customHeight="1" x14ac:dyDescent="0.25">
      <c r="A915" t="s">
        <v>59</v>
      </c>
      <c r="B915" t="s">
        <v>43</v>
      </c>
      <c r="C915" t="s">
        <v>274</v>
      </c>
      <c r="D915" s="202">
        <v>77394.3</v>
      </c>
      <c r="E915" s="202">
        <v>77404.3</v>
      </c>
      <c r="F915" s="202">
        <v>77404.3</v>
      </c>
      <c r="G915" s="202">
        <v>77404.3</v>
      </c>
      <c r="H915" s="202"/>
      <c r="I915" s="202">
        <v>76479.3</v>
      </c>
      <c r="J915" s="202">
        <v>77404.3</v>
      </c>
      <c r="K915" s="202">
        <v>77404.3</v>
      </c>
      <c r="L915" s="202">
        <v>77404.3</v>
      </c>
      <c r="M915" s="202"/>
      <c r="N915" s="203"/>
      <c r="O915" s="203"/>
      <c r="P915"/>
      <c r="Q915"/>
      <c r="R915"/>
      <c r="S915"/>
      <c r="T915" s="204">
        <v>42746.609131944446</v>
      </c>
      <c r="U915"/>
      <c r="V915">
        <v>0.9</v>
      </c>
      <c r="W915">
        <v>7</v>
      </c>
      <c r="X915" s="200" t="str">
        <f t="shared" si="14"/>
        <v>Columbia County Civil CGE CQ1-17</v>
      </c>
    </row>
    <row r="916" spans="1:24" ht="15" customHeight="1" x14ac:dyDescent="0.25">
      <c r="A916" t="s">
        <v>59</v>
      </c>
      <c r="B916" t="s">
        <v>43</v>
      </c>
      <c r="C916" t="s">
        <v>271</v>
      </c>
      <c r="D916" s="202">
        <v>65232.63</v>
      </c>
      <c r="E916" s="202">
        <v>65437.63</v>
      </c>
      <c r="F916" s="202">
        <v>65437.63</v>
      </c>
      <c r="G916" s="202">
        <v>65437.63</v>
      </c>
      <c r="H916" s="202">
        <v>65437.63</v>
      </c>
      <c r="I916" s="202">
        <v>65097.63</v>
      </c>
      <c r="J916" s="202">
        <v>65437.63</v>
      </c>
      <c r="K916" s="202">
        <v>65437.63</v>
      </c>
      <c r="L916" s="202">
        <v>65437.63</v>
      </c>
      <c r="M916" s="202">
        <v>65437.63</v>
      </c>
      <c r="N916" s="203"/>
      <c r="O916" s="203"/>
      <c r="P916"/>
      <c r="Q916"/>
      <c r="R916"/>
      <c r="S916"/>
      <c r="T916" s="204">
        <v>42746.609131944446</v>
      </c>
      <c r="U916"/>
      <c r="V916">
        <v>0.9</v>
      </c>
      <c r="W916">
        <v>7</v>
      </c>
      <c r="X916" s="200" t="str">
        <f t="shared" si="14"/>
        <v>Columbia County Civil CGE CQ2-16</v>
      </c>
    </row>
    <row r="917" spans="1:24" ht="15" customHeight="1" x14ac:dyDescent="0.25">
      <c r="A917" t="s">
        <v>59</v>
      </c>
      <c r="B917" t="s">
        <v>43</v>
      </c>
      <c r="C917" t="s">
        <v>275</v>
      </c>
      <c r="D917" s="202">
        <v>69481.72</v>
      </c>
      <c r="E917" s="202">
        <v>69296.72</v>
      </c>
      <c r="F917" s="202">
        <v>69296.72</v>
      </c>
      <c r="G917" s="202"/>
      <c r="H917" s="202"/>
      <c r="I917" s="202">
        <v>68003.72</v>
      </c>
      <c r="J917" s="202">
        <v>68993.72</v>
      </c>
      <c r="K917" s="202">
        <v>68993.72</v>
      </c>
      <c r="L917" s="202"/>
      <c r="M917" s="202"/>
      <c r="N917" s="203"/>
      <c r="O917" s="203"/>
      <c r="P917"/>
      <c r="Q917"/>
      <c r="R917"/>
      <c r="S917"/>
      <c r="T917" s="204">
        <v>42746.609131944446</v>
      </c>
      <c r="U917"/>
      <c r="V917">
        <v>0.9</v>
      </c>
      <c r="W917">
        <v>7</v>
      </c>
      <c r="X917" s="200" t="str">
        <f t="shared" si="14"/>
        <v>Columbia County Civil CGE CQ2-17</v>
      </c>
    </row>
    <row r="918" spans="1:24" ht="15" customHeight="1" x14ac:dyDescent="0.25">
      <c r="A918" t="s">
        <v>59</v>
      </c>
      <c r="B918" t="s">
        <v>43</v>
      </c>
      <c r="C918" t="s">
        <v>272</v>
      </c>
      <c r="D918" s="202">
        <v>74134.25</v>
      </c>
      <c r="E918" s="202">
        <v>74134.25</v>
      </c>
      <c r="F918" s="202">
        <v>74134.25</v>
      </c>
      <c r="G918" s="202">
        <v>74134.25</v>
      </c>
      <c r="H918" s="202">
        <v>74134.25</v>
      </c>
      <c r="I918" s="202">
        <v>72258.75</v>
      </c>
      <c r="J918" s="202">
        <v>73493.75</v>
      </c>
      <c r="K918" s="202">
        <v>73493.75</v>
      </c>
      <c r="L918" s="202">
        <v>73493.75</v>
      </c>
      <c r="M918" s="202">
        <v>73493.75</v>
      </c>
      <c r="N918" s="203"/>
      <c r="O918" s="203"/>
      <c r="P918"/>
      <c r="Q918"/>
      <c r="R918"/>
      <c r="S918"/>
      <c r="T918" s="204">
        <v>42746.609131944446</v>
      </c>
      <c r="U918"/>
      <c r="V918">
        <v>0.9</v>
      </c>
      <c r="W918">
        <v>7</v>
      </c>
      <c r="X918" s="200" t="str">
        <f t="shared" si="14"/>
        <v>Columbia County Civil CGE CQ3-16</v>
      </c>
    </row>
    <row r="919" spans="1:24" ht="15" customHeight="1" x14ac:dyDescent="0.25">
      <c r="A919" t="s">
        <v>59</v>
      </c>
      <c r="B919" t="s">
        <v>43</v>
      </c>
      <c r="C919" t="s">
        <v>276</v>
      </c>
      <c r="D919" s="202">
        <v>73370.320000000007</v>
      </c>
      <c r="E919" s="202">
        <v>73370.320000000007</v>
      </c>
      <c r="F919" s="202"/>
      <c r="G919" s="202"/>
      <c r="H919" s="202"/>
      <c r="I919" s="202">
        <v>72513.320000000007</v>
      </c>
      <c r="J919" s="202">
        <v>72783.320000000007</v>
      </c>
      <c r="K919" s="202"/>
      <c r="L919" s="202"/>
      <c r="M919" s="202"/>
      <c r="N919" s="203"/>
      <c r="O919" s="203"/>
      <c r="P919"/>
      <c r="Q919"/>
      <c r="R919"/>
      <c r="S919"/>
      <c r="T919" s="204">
        <v>42746.609131944446</v>
      </c>
      <c r="U919"/>
      <c r="V919">
        <v>0.9</v>
      </c>
      <c r="W919">
        <v>7</v>
      </c>
      <c r="X919" s="200" t="str">
        <f t="shared" si="14"/>
        <v>Columbia County Civil CGE CQ3-17</v>
      </c>
    </row>
    <row r="920" spans="1:24" ht="15" customHeight="1" x14ac:dyDescent="0.25">
      <c r="A920" t="s">
        <v>59</v>
      </c>
      <c r="B920" t="s">
        <v>43</v>
      </c>
      <c r="C920" t="s">
        <v>273</v>
      </c>
      <c r="D920" s="202">
        <v>74857.22</v>
      </c>
      <c r="E920" s="202">
        <v>74857.22</v>
      </c>
      <c r="F920" s="202">
        <v>74857.22</v>
      </c>
      <c r="G920" s="202">
        <v>74857.22</v>
      </c>
      <c r="H920" s="202">
        <v>74857.22</v>
      </c>
      <c r="I920" s="202">
        <v>74257.22</v>
      </c>
      <c r="J920" s="202">
        <v>74437.22</v>
      </c>
      <c r="K920" s="202">
        <v>74437.22</v>
      </c>
      <c r="L920" s="202">
        <v>74437.22</v>
      </c>
      <c r="M920" s="202">
        <v>74437.22</v>
      </c>
      <c r="N920" s="203"/>
      <c r="O920" s="203"/>
      <c r="P920"/>
      <c r="Q920"/>
      <c r="R920"/>
      <c r="S920"/>
      <c r="T920" s="204">
        <v>42746.609131944446</v>
      </c>
      <c r="U920"/>
      <c r="V920">
        <v>0.9</v>
      </c>
      <c r="W920">
        <v>7</v>
      </c>
      <c r="X920" s="200" t="str">
        <f t="shared" si="14"/>
        <v>Columbia County Civil CGE CQ4-16</v>
      </c>
    </row>
    <row r="921" spans="1:24" ht="15" customHeight="1" x14ac:dyDescent="0.25">
      <c r="A921" t="s">
        <v>59</v>
      </c>
      <c r="B921" t="s">
        <v>43</v>
      </c>
      <c r="C921" t="s">
        <v>277</v>
      </c>
      <c r="D921" s="202">
        <v>72260.31</v>
      </c>
      <c r="E921" s="202"/>
      <c r="F921" s="202"/>
      <c r="G921" s="202"/>
      <c r="H921" s="202"/>
      <c r="I921" s="202">
        <v>71920.31</v>
      </c>
      <c r="J921" s="202"/>
      <c r="K921" s="202"/>
      <c r="L921" s="202"/>
      <c r="M921" s="202"/>
      <c r="N921" s="203"/>
      <c r="O921" s="203"/>
      <c r="P921"/>
      <c r="Q921"/>
      <c r="R921"/>
      <c r="S921"/>
      <c r="T921" s="204">
        <v>42746.609131944446</v>
      </c>
      <c r="U921"/>
      <c r="V921">
        <v>0.9</v>
      </c>
      <c r="W921">
        <v>7</v>
      </c>
      <c r="X921" s="200" t="str">
        <f t="shared" si="14"/>
        <v>Columbia County Civil CGE CQ4-17</v>
      </c>
    </row>
    <row r="922" spans="1:24" ht="15" customHeight="1" x14ac:dyDescent="0.25">
      <c r="A922" t="s">
        <v>59</v>
      </c>
      <c r="B922" t="s">
        <v>39</v>
      </c>
      <c r="C922" t="s">
        <v>270</v>
      </c>
      <c r="D922" s="202">
        <v>82712.25</v>
      </c>
      <c r="E922" s="202">
        <v>81170.25</v>
      </c>
      <c r="F922" s="202">
        <v>79295.25</v>
      </c>
      <c r="G922" s="202">
        <v>78562.25</v>
      </c>
      <c r="H922" s="202">
        <v>77794.78</v>
      </c>
      <c r="I922" s="202">
        <v>4929.5</v>
      </c>
      <c r="J922" s="202">
        <v>10841</v>
      </c>
      <c r="K922" s="202">
        <v>19227</v>
      </c>
      <c r="L922" s="202">
        <v>20574</v>
      </c>
      <c r="M922" s="202">
        <v>22832</v>
      </c>
      <c r="N922" s="203"/>
      <c r="O922" s="203"/>
      <c r="P922"/>
      <c r="Q922"/>
      <c r="R922"/>
      <c r="S922"/>
      <c r="T922" s="204">
        <v>42746.609131944446</v>
      </c>
      <c r="U922"/>
      <c r="V922">
        <v>0.4</v>
      </c>
      <c r="W922">
        <v>3</v>
      </c>
      <c r="X922" s="200" t="str">
        <f t="shared" si="14"/>
        <v>Columbia County Criminal CGE CQ1-16</v>
      </c>
    </row>
    <row r="923" spans="1:24" ht="15" customHeight="1" x14ac:dyDescent="0.25">
      <c r="A923" t="s">
        <v>59</v>
      </c>
      <c r="B923" t="s">
        <v>39</v>
      </c>
      <c r="C923" t="s">
        <v>274</v>
      </c>
      <c r="D923" s="202">
        <v>108748.75</v>
      </c>
      <c r="E923" s="202">
        <v>108643.75</v>
      </c>
      <c r="F923" s="202">
        <v>108370.25</v>
      </c>
      <c r="G923" s="202">
        <v>108370.25</v>
      </c>
      <c r="H923" s="202"/>
      <c r="I923" s="202">
        <v>8271.25</v>
      </c>
      <c r="J923" s="202">
        <v>13634.5</v>
      </c>
      <c r="K923" s="202">
        <v>22371.77</v>
      </c>
      <c r="L923" s="202">
        <v>31617.17</v>
      </c>
      <c r="M923" s="202"/>
      <c r="N923" s="203"/>
      <c r="O923" s="203"/>
      <c r="P923"/>
      <c r="Q923"/>
      <c r="R923"/>
      <c r="S923"/>
      <c r="T923" s="204">
        <v>42746.609131944446</v>
      </c>
      <c r="U923"/>
      <c r="V923">
        <v>0.4</v>
      </c>
      <c r="W923">
        <v>3</v>
      </c>
      <c r="X923" s="200" t="str">
        <f t="shared" si="14"/>
        <v>Columbia County Criminal CGE CQ1-17</v>
      </c>
    </row>
    <row r="924" spans="1:24" ht="15" customHeight="1" x14ac:dyDescent="0.25">
      <c r="A924" t="s">
        <v>59</v>
      </c>
      <c r="B924" t="s">
        <v>39</v>
      </c>
      <c r="C924" t="s">
        <v>271</v>
      </c>
      <c r="D924" s="202">
        <v>82525.5</v>
      </c>
      <c r="E924" s="202">
        <v>80990</v>
      </c>
      <c r="F924" s="202">
        <v>80950</v>
      </c>
      <c r="G924" s="202">
        <v>80910</v>
      </c>
      <c r="H924" s="202">
        <v>80582</v>
      </c>
      <c r="I924" s="202">
        <v>10247.25</v>
      </c>
      <c r="J924" s="202">
        <v>16973.25</v>
      </c>
      <c r="K924" s="202">
        <v>18453.25</v>
      </c>
      <c r="L924" s="202">
        <v>22716.5</v>
      </c>
      <c r="M924" s="202">
        <v>25927.75</v>
      </c>
      <c r="N924" s="203"/>
      <c r="O924" s="203"/>
      <c r="P924"/>
      <c r="Q924"/>
      <c r="R924"/>
      <c r="S924"/>
      <c r="T924" s="204">
        <v>42746.609131944446</v>
      </c>
      <c r="U924"/>
      <c r="V924">
        <v>0.4</v>
      </c>
      <c r="W924">
        <v>3</v>
      </c>
      <c r="X924" s="200" t="str">
        <f t="shared" si="14"/>
        <v>Columbia County Criminal CGE CQ2-16</v>
      </c>
    </row>
    <row r="925" spans="1:24" ht="15" customHeight="1" x14ac:dyDescent="0.25">
      <c r="A925" t="s">
        <v>59</v>
      </c>
      <c r="B925" t="s">
        <v>39</v>
      </c>
      <c r="C925" t="s">
        <v>275</v>
      </c>
      <c r="D925" s="202">
        <v>102207.5</v>
      </c>
      <c r="E925" s="202">
        <v>101097.5</v>
      </c>
      <c r="F925" s="202">
        <v>100391.78</v>
      </c>
      <c r="G925" s="202"/>
      <c r="H925" s="202"/>
      <c r="I925" s="202">
        <v>9204</v>
      </c>
      <c r="J925" s="202">
        <v>19454.25</v>
      </c>
      <c r="K925" s="202">
        <v>25552</v>
      </c>
      <c r="L925" s="202"/>
      <c r="M925" s="202"/>
      <c r="N925" s="203"/>
      <c r="O925" s="203"/>
      <c r="P925"/>
      <c r="Q925"/>
      <c r="R925"/>
      <c r="S925"/>
      <c r="T925" s="204">
        <v>42746.609131944446</v>
      </c>
      <c r="U925"/>
      <c r="V925">
        <v>0.4</v>
      </c>
      <c r="W925">
        <v>3</v>
      </c>
      <c r="X925" s="200" t="str">
        <f t="shared" si="14"/>
        <v>Columbia County Criminal CGE CQ2-17</v>
      </c>
    </row>
    <row r="926" spans="1:24" ht="15" customHeight="1" x14ac:dyDescent="0.25">
      <c r="A926" t="s">
        <v>59</v>
      </c>
      <c r="B926" t="s">
        <v>39</v>
      </c>
      <c r="C926" t="s">
        <v>272</v>
      </c>
      <c r="D926" s="202">
        <v>86087.75</v>
      </c>
      <c r="E926" s="202">
        <v>85823.75</v>
      </c>
      <c r="F926" s="202">
        <v>85773.75</v>
      </c>
      <c r="G926" s="202">
        <v>85683.75</v>
      </c>
      <c r="H926" s="202">
        <v>85158.25</v>
      </c>
      <c r="I926" s="202">
        <v>11261.75</v>
      </c>
      <c r="J926" s="202">
        <v>14570</v>
      </c>
      <c r="K926" s="202">
        <v>19133.5</v>
      </c>
      <c r="L926" s="202">
        <v>25041.35</v>
      </c>
      <c r="M926" s="202">
        <v>30865.85</v>
      </c>
      <c r="N926" s="203"/>
      <c r="O926" s="203"/>
      <c r="P926"/>
      <c r="Q926"/>
      <c r="R926"/>
      <c r="S926"/>
      <c r="T926" s="204">
        <v>42746.609131944446</v>
      </c>
      <c r="U926"/>
      <c r="V926">
        <v>0.4</v>
      </c>
      <c r="W926">
        <v>3</v>
      </c>
      <c r="X926" s="200" t="str">
        <f t="shared" si="14"/>
        <v>Columbia County Criminal CGE CQ3-16</v>
      </c>
    </row>
    <row r="927" spans="1:24" ht="15" customHeight="1" x14ac:dyDescent="0.25">
      <c r="A927" t="s">
        <v>59</v>
      </c>
      <c r="B927" t="s">
        <v>39</v>
      </c>
      <c r="C927" t="s">
        <v>276</v>
      </c>
      <c r="D927" s="202">
        <v>117350</v>
      </c>
      <c r="E927" s="202">
        <v>116974</v>
      </c>
      <c r="F927" s="202"/>
      <c r="G927" s="202"/>
      <c r="H927" s="202"/>
      <c r="I927" s="202">
        <v>16074.25</v>
      </c>
      <c r="J927" s="202">
        <v>23932.75</v>
      </c>
      <c r="K927" s="202"/>
      <c r="L927" s="202"/>
      <c r="M927" s="202"/>
      <c r="N927" s="203"/>
      <c r="O927" s="203"/>
      <c r="P927"/>
      <c r="Q927"/>
      <c r="R927"/>
      <c r="S927"/>
      <c r="T927" s="204">
        <v>42746.609131944446</v>
      </c>
      <c r="U927"/>
      <c r="V927">
        <v>0.4</v>
      </c>
      <c r="W927">
        <v>3</v>
      </c>
      <c r="X927" s="200" t="str">
        <f t="shared" si="14"/>
        <v>Columbia County Criminal CGE CQ3-17</v>
      </c>
    </row>
    <row r="928" spans="1:24" ht="15" customHeight="1" x14ac:dyDescent="0.25">
      <c r="A928" t="s">
        <v>59</v>
      </c>
      <c r="B928" t="s">
        <v>39</v>
      </c>
      <c r="C928" t="s">
        <v>273</v>
      </c>
      <c r="D928" s="202">
        <v>95731.25</v>
      </c>
      <c r="E928" s="202">
        <v>95273.25</v>
      </c>
      <c r="F928" s="202">
        <v>94385.25</v>
      </c>
      <c r="G928" s="202">
        <v>94385.25</v>
      </c>
      <c r="H928" s="202">
        <v>93679.25</v>
      </c>
      <c r="I928" s="202">
        <v>8027.25</v>
      </c>
      <c r="J928" s="202">
        <v>12000.5</v>
      </c>
      <c r="K928" s="202">
        <v>22242</v>
      </c>
      <c r="L928" s="202">
        <v>28565.83</v>
      </c>
      <c r="M928" s="202">
        <v>35543.879999999997</v>
      </c>
      <c r="N928" s="203"/>
      <c r="O928" s="203"/>
      <c r="P928"/>
      <c r="Q928"/>
      <c r="R928"/>
      <c r="S928"/>
      <c r="T928" s="204">
        <v>42746.609131944446</v>
      </c>
      <c r="U928"/>
      <c r="V928">
        <v>0.4</v>
      </c>
      <c r="W928">
        <v>3</v>
      </c>
      <c r="X928" s="200" t="str">
        <f t="shared" si="14"/>
        <v>Columbia County Criminal CGE CQ4-16</v>
      </c>
    </row>
    <row r="929" spans="1:24" ht="15" customHeight="1" x14ac:dyDescent="0.25">
      <c r="A929" t="s">
        <v>59</v>
      </c>
      <c r="B929" t="s">
        <v>39</v>
      </c>
      <c r="C929" t="s">
        <v>277</v>
      </c>
      <c r="D929" s="202">
        <v>90877.59</v>
      </c>
      <c r="E929" s="202"/>
      <c r="F929" s="202"/>
      <c r="G929" s="202"/>
      <c r="H929" s="202"/>
      <c r="I929" s="202">
        <v>20607.59</v>
      </c>
      <c r="J929" s="202"/>
      <c r="K929" s="202"/>
      <c r="L929" s="202"/>
      <c r="M929" s="202"/>
      <c r="N929" s="203"/>
      <c r="O929" s="203"/>
      <c r="P929"/>
      <c r="Q929"/>
      <c r="R929"/>
      <c r="S929"/>
      <c r="T929" s="204">
        <v>42746.609131944446</v>
      </c>
      <c r="U929"/>
      <c r="V929">
        <v>0.4</v>
      </c>
      <c r="W929">
        <v>3</v>
      </c>
      <c r="X929" s="200" t="str">
        <f t="shared" si="14"/>
        <v>Columbia County Criminal CGE CQ4-17</v>
      </c>
    </row>
    <row r="930" spans="1:24" ht="15" customHeight="1" x14ac:dyDescent="0.25">
      <c r="A930" t="s">
        <v>59</v>
      </c>
      <c r="B930" t="s">
        <v>41</v>
      </c>
      <c r="C930" t="s">
        <v>270</v>
      </c>
      <c r="D930" s="202">
        <v>105066.3</v>
      </c>
      <c r="E930" s="202">
        <v>104334.8</v>
      </c>
      <c r="F930" s="202">
        <v>103973.8</v>
      </c>
      <c r="G930" s="202">
        <v>102581.8</v>
      </c>
      <c r="H930" s="202">
        <v>102120.8</v>
      </c>
      <c r="I930" s="202">
        <v>18810.5</v>
      </c>
      <c r="J930" s="202">
        <v>31734.75</v>
      </c>
      <c r="K930" s="202">
        <v>44024</v>
      </c>
      <c r="L930" s="202">
        <v>46621.7</v>
      </c>
      <c r="M930" s="202">
        <v>54099.199999999997</v>
      </c>
      <c r="N930" s="203"/>
      <c r="O930" s="203"/>
      <c r="P930"/>
      <c r="Q930"/>
      <c r="R930"/>
      <c r="S930"/>
      <c r="T930" s="204">
        <v>42746.609131944446</v>
      </c>
      <c r="U930"/>
      <c r="V930">
        <v>0.4</v>
      </c>
      <c r="W930">
        <v>5</v>
      </c>
      <c r="X930" s="200" t="str">
        <f t="shared" si="14"/>
        <v>Columbia Criminal Traffic CGE CQ1-16</v>
      </c>
    </row>
    <row r="931" spans="1:24" ht="15" customHeight="1" x14ac:dyDescent="0.25">
      <c r="A931" t="s">
        <v>59</v>
      </c>
      <c r="B931" t="s">
        <v>41</v>
      </c>
      <c r="C931" t="s">
        <v>274</v>
      </c>
      <c r="D931" s="202">
        <v>84976.5</v>
      </c>
      <c r="E931" s="202">
        <v>84440.5</v>
      </c>
      <c r="F931" s="202">
        <v>84390.5</v>
      </c>
      <c r="G931" s="202">
        <v>84340.5</v>
      </c>
      <c r="H931" s="202"/>
      <c r="I931" s="202">
        <v>15126.25</v>
      </c>
      <c r="J931" s="202">
        <v>29265.25</v>
      </c>
      <c r="K931" s="202">
        <v>39585.75</v>
      </c>
      <c r="L931" s="202">
        <v>45932.1</v>
      </c>
      <c r="M931" s="202"/>
      <c r="N931" s="203"/>
      <c r="O931" s="203"/>
      <c r="P931"/>
      <c r="Q931"/>
      <c r="R931"/>
      <c r="S931"/>
      <c r="T931" s="204">
        <v>42746.609131944446</v>
      </c>
      <c r="U931"/>
      <c r="V931">
        <v>0.4</v>
      </c>
      <c r="W931">
        <v>5</v>
      </c>
      <c r="X931" s="200" t="str">
        <f t="shared" si="14"/>
        <v>Columbia Criminal Traffic CGE CQ1-17</v>
      </c>
    </row>
    <row r="932" spans="1:24" ht="15" customHeight="1" x14ac:dyDescent="0.25">
      <c r="A932" t="s">
        <v>59</v>
      </c>
      <c r="B932" t="s">
        <v>41</v>
      </c>
      <c r="C932" t="s">
        <v>271</v>
      </c>
      <c r="D932" s="202">
        <v>112543</v>
      </c>
      <c r="E932" s="202">
        <v>113491.75</v>
      </c>
      <c r="F932" s="202">
        <v>112171.5</v>
      </c>
      <c r="G932" s="202">
        <v>112147.75</v>
      </c>
      <c r="H932" s="202">
        <v>111383.25</v>
      </c>
      <c r="I932" s="202">
        <v>21420.75</v>
      </c>
      <c r="J932" s="202">
        <v>38512.25</v>
      </c>
      <c r="K932" s="202">
        <v>43315</v>
      </c>
      <c r="L932" s="202">
        <v>53946.75</v>
      </c>
      <c r="M932" s="202">
        <v>58914.65</v>
      </c>
      <c r="N932" s="203"/>
      <c r="O932" s="203"/>
      <c r="P932"/>
      <c r="Q932"/>
      <c r="R932"/>
      <c r="S932"/>
      <c r="T932" s="204">
        <v>42746.609131944446</v>
      </c>
      <c r="U932"/>
      <c r="V932">
        <v>0.4</v>
      </c>
      <c r="W932">
        <v>5</v>
      </c>
      <c r="X932" s="200" t="str">
        <f t="shared" si="14"/>
        <v>Columbia Criminal Traffic CGE CQ2-16</v>
      </c>
    </row>
    <row r="933" spans="1:24" ht="15" customHeight="1" x14ac:dyDescent="0.25">
      <c r="A933" t="s">
        <v>59</v>
      </c>
      <c r="B933" t="s">
        <v>41</v>
      </c>
      <c r="C933" t="s">
        <v>275</v>
      </c>
      <c r="D933" s="202">
        <v>92768</v>
      </c>
      <c r="E933" s="202">
        <v>92024</v>
      </c>
      <c r="F933" s="202">
        <v>91383</v>
      </c>
      <c r="G933" s="202"/>
      <c r="H933" s="202"/>
      <c r="I933" s="202">
        <v>25126.75</v>
      </c>
      <c r="J933" s="202">
        <v>37094.75</v>
      </c>
      <c r="K933" s="202">
        <v>48317.75</v>
      </c>
      <c r="L933" s="202"/>
      <c r="M933" s="202"/>
      <c r="N933" s="203"/>
      <c r="O933" s="203"/>
      <c r="P933"/>
      <c r="Q933"/>
      <c r="R933"/>
      <c r="S933"/>
      <c r="T933" s="204">
        <v>42746.609131944446</v>
      </c>
      <c r="U933"/>
      <c r="V933">
        <v>0.4</v>
      </c>
      <c r="W933">
        <v>5</v>
      </c>
      <c r="X933" s="200" t="str">
        <f t="shared" si="14"/>
        <v>Columbia Criminal Traffic CGE CQ2-17</v>
      </c>
    </row>
    <row r="934" spans="1:24" ht="15" customHeight="1" x14ac:dyDescent="0.25">
      <c r="A934" t="s">
        <v>59</v>
      </c>
      <c r="B934" t="s">
        <v>41</v>
      </c>
      <c r="C934" t="s">
        <v>272</v>
      </c>
      <c r="D934" s="202">
        <v>116237</v>
      </c>
      <c r="E934" s="202">
        <v>115712</v>
      </c>
      <c r="F934" s="202">
        <v>115687</v>
      </c>
      <c r="G934" s="202">
        <v>113635</v>
      </c>
      <c r="H934" s="202">
        <v>113610</v>
      </c>
      <c r="I934" s="202">
        <v>25972.25</v>
      </c>
      <c r="J934" s="202">
        <v>35218.25</v>
      </c>
      <c r="K934" s="202">
        <v>46062.75</v>
      </c>
      <c r="L934" s="202">
        <v>57366.25</v>
      </c>
      <c r="M934" s="202">
        <v>68158.5</v>
      </c>
      <c r="N934" s="203"/>
      <c r="O934" s="203"/>
      <c r="P934"/>
      <c r="Q934"/>
      <c r="R934"/>
      <c r="S934"/>
      <c r="T934" s="204">
        <v>42746.609131944446</v>
      </c>
      <c r="U934"/>
      <c r="V934">
        <v>0.4</v>
      </c>
      <c r="W934">
        <v>5</v>
      </c>
      <c r="X934" s="200" t="str">
        <f t="shared" si="14"/>
        <v>Columbia Criminal Traffic CGE CQ3-16</v>
      </c>
    </row>
    <row r="935" spans="1:24" ht="15" customHeight="1" x14ac:dyDescent="0.25">
      <c r="A935" t="s">
        <v>59</v>
      </c>
      <c r="B935" t="s">
        <v>41</v>
      </c>
      <c r="C935" t="s">
        <v>276</v>
      </c>
      <c r="D935" s="202">
        <v>92258</v>
      </c>
      <c r="E935" s="202">
        <v>92258</v>
      </c>
      <c r="F935" s="202"/>
      <c r="G935" s="202"/>
      <c r="H935" s="202"/>
      <c r="I935" s="202">
        <v>22176.5</v>
      </c>
      <c r="J935" s="202">
        <v>33206.5</v>
      </c>
      <c r="K935" s="202"/>
      <c r="L935" s="202"/>
      <c r="M935" s="202"/>
      <c r="N935" s="203"/>
      <c r="O935" s="203"/>
      <c r="P935"/>
      <c r="Q935"/>
      <c r="R935"/>
      <c r="S935"/>
      <c r="T935" s="204">
        <v>42746.609131944446</v>
      </c>
      <c r="U935"/>
      <c r="V935">
        <v>0.4</v>
      </c>
      <c r="W935">
        <v>5</v>
      </c>
      <c r="X935" s="200" t="str">
        <f t="shared" si="14"/>
        <v>Columbia Criminal Traffic CGE CQ3-17</v>
      </c>
    </row>
    <row r="936" spans="1:24" ht="15" customHeight="1" x14ac:dyDescent="0.25">
      <c r="A936" t="s">
        <v>59</v>
      </c>
      <c r="B936" t="s">
        <v>41</v>
      </c>
      <c r="C936" t="s">
        <v>273</v>
      </c>
      <c r="D936" s="202">
        <v>128520.5</v>
      </c>
      <c r="E936" s="202">
        <v>128347.5</v>
      </c>
      <c r="F936" s="202">
        <v>127789</v>
      </c>
      <c r="G936" s="202">
        <v>127714</v>
      </c>
      <c r="H936" s="202">
        <v>126414.38</v>
      </c>
      <c r="I936" s="202">
        <v>19969.75</v>
      </c>
      <c r="J936" s="202">
        <v>28097.5</v>
      </c>
      <c r="K936" s="202">
        <v>44181.75</v>
      </c>
      <c r="L936" s="202">
        <v>58664.5</v>
      </c>
      <c r="M936" s="202">
        <v>66861.399999999994</v>
      </c>
      <c r="N936" s="203"/>
      <c r="O936" s="203"/>
      <c r="P936"/>
      <c r="Q936"/>
      <c r="R936"/>
      <c r="S936"/>
      <c r="T936" s="204">
        <v>42746.609131944446</v>
      </c>
      <c r="U936"/>
      <c r="V936">
        <v>0.4</v>
      </c>
      <c r="W936">
        <v>5</v>
      </c>
      <c r="X936" s="200" t="str">
        <f t="shared" si="14"/>
        <v>Columbia Criminal Traffic CGE CQ4-16</v>
      </c>
    </row>
    <row r="937" spans="1:24" ht="15" customHeight="1" x14ac:dyDescent="0.25">
      <c r="A937" t="s">
        <v>59</v>
      </c>
      <c r="B937" t="s">
        <v>41</v>
      </c>
      <c r="C937" t="s">
        <v>277</v>
      </c>
      <c r="D937" s="202">
        <v>100100</v>
      </c>
      <c r="E937" s="202"/>
      <c r="F937" s="202"/>
      <c r="G937" s="202"/>
      <c r="H937" s="202"/>
      <c r="I937" s="202">
        <v>23640.5</v>
      </c>
      <c r="J937" s="202"/>
      <c r="K937" s="202"/>
      <c r="L937" s="202"/>
      <c r="M937" s="202"/>
      <c r="N937" s="203"/>
      <c r="O937" s="203"/>
      <c r="P937"/>
      <c r="Q937"/>
      <c r="R937"/>
      <c r="S937"/>
      <c r="T937" s="204">
        <v>42746.609131944446</v>
      </c>
      <c r="U937"/>
      <c r="V937">
        <v>0.4</v>
      </c>
      <c r="W937">
        <v>5</v>
      </c>
      <c r="X937" s="200" t="str">
        <f t="shared" si="14"/>
        <v>Columbia Criminal Traffic CGE CQ4-17</v>
      </c>
    </row>
    <row r="938" spans="1:24" ht="15" customHeight="1" x14ac:dyDescent="0.25">
      <c r="A938" t="s">
        <v>59</v>
      </c>
      <c r="B938" t="s">
        <v>46</v>
      </c>
      <c r="C938" t="s">
        <v>270</v>
      </c>
      <c r="D938" s="202">
        <v>26786</v>
      </c>
      <c r="E938" s="202">
        <v>26368</v>
      </c>
      <c r="F938" s="202">
        <v>26368</v>
      </c>
      <c r="G938" s="202">
        <v>26368</v>
      </c>
      <c r="H938" s="202">
        <v>26368</v>
      </c>
      <c r="I938" s="202">
        <v>25900</v>
      </c>
      <c r="J938" s="202">
        <v>26318</v>
      </c>
      <c r="K938" s="202">
        <v>26318</v>
      </c>
      <c r="L938" s="202">
        <v>26318</v>
      </c>
      <c r="M938" s="202">
        <v>26318</v>
      </c>
      <c r="N938" s="203"/>
      <c r="O938" s="203"/>
      <c r="P938"/>
      <c r="Q938"/>
      <c r="R938"/>
      <c r="S938"/>
      <c r="T938" s="204">
        <v>42746.609131944446</v>
      </c>
      <c r="U938"/>
      <c r="V938">
        <v>0.75</v>
      </c>
      <c r="W938">
        <v>10</v>
      </c>
      <c r="X938" s="200" t="str">
        <f t="shared" si="14"/>
        <v>Columbia Family CGE CQ1-16</v>
      </c>
    </row>
    <row r="939" spans="1:24" ht="15" customHeight="1" x14ac:dyDescent="0.25">
      <c r="A939" t="s">
        <v>59</v>
      </c>
      <c r="B939" t="s">
        <v>46</v>
      </c>
      <c r="C939" t="s">
        <v>274</v>
      </c>
      <c r="D939" s="202">
        <v>38268</v>
      </c>
      <c r="E939" s="202">
        <v>38268</v>
      </c>
      <c r="F939" s="202">
        <v>38268</v>
      </c>
      <c r="G939" s="202">
        <v>38268</v>
      </c>
      <c r="H939" s="202"/>
      <c r="I939" s="202">
        <v>37832</v>
      </c>
      <c r="J939" s="202">
        <v>37860</v>
      </c>
      <c r="K939" s="202">
        <v>37860</v>
      </c>
      <c r="L939" s="202">
        <v>37860</v>
      </c>
      <c r="M939" s="202"/>
      <c r="N939" s="203"/>
      <c r="O939" s="203"/>
      <c r="P939"/>
      <c r="Q939"/>
      <c r="R939"/>
      <c r="S939"/>
      <c r="T939" s="204">
        <v>42746.609131944446</v>
      </c>
      <c r="U939"/>
      <c r="V939">
        <v>0.75</v>
      </c>
      <c r="W939">
        <v>10</v>
      </c>
      <c r="X939" s="200" t="str">
        <f t="shared" si="14"/>
        <v>Columbia Family CGE CQ1-17</v>
      </c>
    </row>
    <row r="940" spans="1:24" ht="15" customHeight="1" x14ac:dyDescent="0.25">
      <c r="A940" t="s">
        <v>59</v>
      </c>
      <c r="B940" t="s">
        <v>46</v>
      </c>
      <c r="C940" t="s">
        <v>271</v>
      </c>
      <c r="D940" s="202">
        <v>36589</v>
      </c>
      <c r="E940" s="202">
        <v>36181</v>
      </c>
      <c r="F940" s="202">
        <v>36181</v>
      </c>
      <c r="G940" s="202">
        <v>36181</v>
      </c>
      <c r="H940" s="202">
        <v>36181</v>
      </c>
      <c r="I940" s="202">
        <v>35473</v>
      </c>
      <c r="J940" s="202">
        <v>35473</v>
      </c>
      <c r="K940" s="202">
        <v>35473</v>
      </c>
      <c r="L940" s="202">
        <v>35473</v>
      </c>
      <c r="M940" s="202">
        <v>35473</v>
      </c>
      <c r="N940" s="203"/>
      <c r="O940" s="203"/>
      <c r="P940"/>
      <c r="Q940"/>
      <c r="R940"/>
      <c r="S940"/>
      <c r="T940" s="204">
        <v>42746.609131944446</v>
      </c>
      <c r="U940"/>
      <c r="V940">
        <v>0.75</v>
      </c>
      <c r="W940">
        <v>10</v>
      </c>
      <c r="X940" s="200" t="str">
        <f t="shared" si="14"/>
        <v>Columbia Family CGE CQ2-16</v>
      </c>
    </row>
    <row r="941" spans="1:24" ht="15" customHeight="1" x14ac:dyDescent="0.25">
      <c r="A941" t="s">
        <v>59</v>
      </c>
      <c r="B941" t="s">
        <v>46</v>
      </c>
      <c r="C941" t="s">
        <v>275</v>
      </c>
      <c r="D941" s="202">
        <v>38992</v>
      </c>
      <c r="E941" s="202">
        <v>38692</v>
      </c>
      <c r="F941" s="202">
        <v>38692</v>
      </c>
      <c r="G941" s="202"/>
      <c r="H941" s="202"/>
      <c r="I941" s="202">
        <v>38016.5</v>
      </c>
      <c r="J941" s="202">
        <v>38016.5</v>
      </c>
      <c r="K941" s="202">
        <v>38016.5</v>
      </c>
      <c r="L941" s="202"/>
      <c r="M941" s="202"/>
      <c r="N941" s="203"/>
      <c r="O941" s="203"/>
      <c r="P941"/>
      <c r="Q941"/>
      <c r="R941"/>
      <c r="S941"/>
      <c r="T941" s="204">
        <v>42746.609131944446</v>
      </c>
      <c r="U941"/>
      <c r="V941">
        <v>0.75</v>
      </c>
      <c r="W941">
        <v>10</v>
      </c>
      <c r="X941" s="200" t="str">
        <f t="shared" si="14"/>
        <v>Columbia Family CGE CQ2-17</v>
      </c>
    </row>
    <row r="942" spans="1:24" ht="15" customHeight="1" x14ac:dyDescent="0.25">
      <c r="A942" t="s">
        <v>59</v>
      </c>
      <c r="B942" t="s">
        <v>46</v>
      </c>
      <c r="C942" t="s">
        <v>272</v>
      </c>
      <c r="D942" s="202">
        <v>51257</v>
      </c>
      <c r="E942" s="202">
        <v>51317</v>
      </c>
      <c r="F942" s="202">
        <v>51317</v>
      </c>
      <c r="G942" s="202">
        <v>51317</v>
      </c>
      <c r="H942" s="202">
        <v>51317</v>
      </c>
      <c r="I942" s="202">
        <v>50231</v>
      </c>
      <c r="J942" s="202">
        <v>50339</v>
      </c>
      <c r="K942" s="202">
        <v>50431</v>
      </c>
      <c r="L942" s="202">
        <v>50491</v>
      </c>
      <c r="M942" s="202">
        <v>50491</v>
      </c>
      <c r="N942" s="203"/>
      <c r="O942" s="203"/>
      <c r="P942"/>
      <c r="Q942"/>
      <c r="R942"/>
      <c r="S942"/>
      <c r="T942" s="204">
        <v>42746.609131944446</v>
      </c>
      <c r="U942"/>
      <c r="V942">
        <v>0.75</v>
      </c>
      <c r="W942">
        <v>10</v>
      </c>
      <c r="X942" s="200" t="str">
        <f t="shared" si="14"/>
        <v>Columbia Family CGE CQ3-16</v>
      </c>
    </row>
    <row r="943" spans="1:24" ht="15" customHeight="1" x14ac:dyDescent="0.25">
      <c r="A943" t="s">
        <v>59</v>
      </c>
      <c r="B943" t="s">
        <v>46</v>
      </c>
      <c r="C943" t="s">
        <v>276</v>
      </c>
      <c r="D943" s="202">
        <v>41869</v>
      </c>
      <c r="E943" s="202">
        <v>41461</v>
      </c>
      <c r="F943" s="202"/>
      <c r="G943" s="202"/>
      <c r="H943" s="202"/>
      <c r="I943" s="202">
        <v>39926</v>
      </c>
      <c r="J943" s="202">
        <v>39986</v>
      </c>
      <c r="K943" s="202"/>
      <c r="L943" s="202"/>
      <c r="M943" s="202"/>
      <c r="N943" s="203"/>
      <c r="O943" s="203"/>
      <c r="P943"/>
      <c r="Q943"/>
      <c r="R943"/>
      <c r="S943"/>
      <c r="T943" s="204">
        <v>42746.609131944446</v>
      </c>
      <c r="U943"/>
      <c r="V943">
        <v>0.75</v>
      </c>
      <c r="W943">
        <v>10</v>
      </c>
      <c r="X943" s="200" t="str">
        <f t="shared" si="14"/>
        <v>Columbia Family CGE CQ3-17</v>
      </c>
    </row>
    <row r="944" spans="1:24" ht="15" customHeight="1" x14ac:dyDescent="0.25">
      <c r="A944" t="s">
        <v>59</v>
      </c>
      <c r="B944" t="s">
        <v>46</v>
      </c>
      <c r="C944" t="s">
        <v>273</v>
      </c>
      <c r="D944" s="202">
        <v>48357</v>
      </c>
      <c r="E944" s="202">
        <v>46377</v>
      </c>
      <c r="F944" s="202">
        <v>46327</v>
      </c>
      <c r="G944" s="202">
        <v>46327</v>
      </c>
      <c r="H944" s="202">
        <v>46327</v>
      </c>
      <c r="I944" s="202">
        <v>44618</v>
      </c>
      <c r="J944" s="202">
        <v>44906.1</v>
      </c>
      <c r="K944" s="202">
        <v>45144.05</v>
      </c>
      <c r="L944" s="202">
        <v>45172.45</v>
      </c>
      <c r="M944" s="202">
        <v>45207.95</v>
      </c>
      <c r="N944" s="203"/>
      <c r="O944" s="203"/>
      <c r="P944"/>
      <c r="Q944"/>
      <c r="R944"/>
      <c r="S944"/>
      <c r="T944" s="204">
        <v>42746.609131944446</v>
      </c>
      <c r="U944"/>
      <c r="V944">
        <v>0.75</v>
      </c>
      <c r="W944">
        <v>10</v>
      </c>
      <c r="X944" s="200" t="str">
        <f t="shared" si="14"/>
        <v>Columbia Family CGE CQ4-16</v>
      </c>
    </row>
    <row r="945" spans="1:24" ht="15" customHeight="1" x14ac:dyDescent="0.25">
      <c r="A945" t="s">
        <v>59</v>
      </c>
      <c r="B945" t="s">
        <v>46</v>
      </c>
      <c r="C945" t="s">
        <v>277</v>
      </c>
      <c r="D945" s="202">
        <v>39177</v>
      </c>
      <c r="E945" s="202"/>
      <c r="F945" s="202"/>
      <c r="G945" s="202"/>
      <c r="H945" s="202"/>
      <c r="I945" s="202">
        <v>37057</v>
      </c>
      <c r="J945" s="202"/>
      <c r="K945" s="202"/>
      <c r="L945" s="202"/>
      <c r="M945" s="202"/>
      <c r="N945" s="203"/>
      <c r="O945" s="203"/>
      <c r="P945"/>
      <c r="Q945"/>
      <c r="R945"/>
      <c r="S945"/>
      <c r="T945" s="204">
        <v>42746.609131944446</v>
      </c>
      <c r="U945"/>
      <c r="V945">
        <v>0.75</v>
      </c>
      <c r="W945">
        <v>10</v>
      </c>
      <c r="X945" s="200" t="str">
        <f t="shared" si="14"/>
        <v>Columbia Family CGE CQ4-17</v>
      </c>
    </row>
    <row r="946" spans="1:24" ht="15" customHeight="1" x14ac:dyDescent="0.25">
      <c r="A946" t="s">
        <v>59</v>
      </c>
      <c r="B946" t="s">
        <v>40</v>
      </c>
      <c r="C946" t="s">
        <v>270</v>
      </c>
      <c r="D946" s="202">
        <v>547</v>
      </c>
      <c r="E946" s="202">
        <v>547</v>
      </c>
      <c r="F946" s="202">
        <v>547</v>
      </c>
      <c r="G946" s="202">
        <v>547</v>
      </c>
      <c r="H946" s="202">
        <v>547</v>
      </c>
      <c r="I946" s="202">
        <v>107</v>
      </c>
      <c r="J946" s="202">
        <v>127</v>
      </c>
      <c r="K946" s="202">
        <v>127</v>
      </c>
      <c r="L946" s="202">
        <v>127</v>
      </c>
      <c r="M946" s="202">
        <v>177</v>
      </c>
      <c r="N946" s="203"/>
      <c r="O946" s="203"/>
      <c r="P946"/>
      <c r="Q946"/>
      <c r="R946"/>
      <c r="S946"/>
      <c r="T946" s="204">
        <v>42746.609131944446</v>
      </c>
      <c r="U946"/>
      <c r="V946">
        <v>0.09</v>
      </c>
      <c r="W946">
        <v>4</v>
      </c>
      <c r="X946" s="200" t="str">
        <f t="shared" si="14"/>
        <v>Columbia Juvenile Delinquency CGE CQ1-16</v>
      </c>
    </row>
    <row r="947" spans="1:24" ht="15" customHeight="1" x14ac:dyDescent="0.25">
      <c r="A947" t="s">
        <v>59</v>
      </c>
      <c r="B947" t="s">
        <v>40</v>
      </c>
      <c r="C947" t="s">
        <v>274</v>
      </c>
      <c r="D947" s="202">
        <v>1200</v>
      </c>
      <c r="E947" s="202">
        <v>1250</v>
      </c>
      <c r="F947" s="202">
        <v>1150</v>
      </c>
      <c r="G947" s="202">
        <v>1150</v>
      </c>
      <c r="H947" s="202"/>
      <c r="I947" s="202">
        <v>150</v>
      </c>
      <c r="J947" s="202">
        <v>150</v>
      </c>
      <c r="K947" s="202">
        <v>150</v>
      </c>
      <c r="L947" s="202">
        <v>150</v>
      </c>
      <c r="M947" s="202"/>
      <c r="N947" s="203"/>
      <c r="O947" s="203"/>
      <c r="P947"/>
      <c r="Q947"/>
      <c r="R947"/>
      <c r="S947"/>
      <c r="T947" s="204">
        <v>42746.609131944446</v>
      </c>
      <c r="U947"/>
      <c r="V947">
        <v>0.09</v>
      </c>
      <c r="W947">
        <v>4</v>
      </c>
      <c r="X947" s="200" t="str">
        <f t="shared" si="14"/>
        <v>Columbia Juvenile Delinquency CGE CQ1-17</v>
      </c>
    </row>
    <row r="948" spans="1:24" ht="15" customHeight="1" x14ac:dyDescent="0.25">
      <c r="A948" t="s">
        <v>59</v>
      </c>
      <c r="B948" t="s">
        <v>40</v>
      </c>
      <c r="C948" t="s">
        <v>271</v>
      </c>
      <c r="D948" s="202">
        <v>316</v>
      </c>
      <c r="E948" s="202">
        <v>316</v>
      </c>
      <c r="F948" s="202">
        <v>316</v>
      </c>
      <c r="G948" s="202">
        <v>316</v>
      </c>
      <c r="H948" s="202">
        <v>316</v>
      </c>
      <c r="I948" s="202">
        <v>100</v>
      </c>
      <c r="J948" s="202">
        <v>150</v>
      </c>
      <c r="K948" s="202">
        <v>150</v>
      </c>
      <c r="L948" s="202">
        <v>150</v>
      </c>
      <c r="M948" s="202">
        <v>150</v>
      </c>
      <c r="N948" s="203"/>
      <c r="O948" s="203"/>
      <c r="P948"/>
      <c r="Q948"/>
      <c r="R948"/>
      <c r="S948"/>
      <c r="T948" s="204">
        <v>42746.609131944446</v>
      </c>
      <c r="U948"/>
      <c r="V948">
        <v>0.09</v>
      </c>
      <c r="W948">
        <v>4</v>
      </c>
      <c r="X948" s="200" t="str">
        <f t="shared" si="14"/>
        <v>Columbia Juvenile Delinquency CGE CQ2-16</v>
      </c>
    </row>
    <row r="949" spans="1:24" ht="15" customHeight="1" x14ac:dyDescent="0.25">
      <c r="A949" t="s">
        <v>59</v>
      </c>
      <c r="B949" t="s">
        <v>40</v>
      </c>
      <c r="C949" t="s">
        <v>275</v>
      </c>
      <c r="D949" s="202">
        <v>1100</v>
      </c>
      <c r="E949" s="202">
        <v>900</v>
      </c>
      <c r="F949" s="202">
        <v>900</v>
      </c>
      <c r="G949" s="202"/>
      <c r="H949" s="202"/>
      <c r="I949" s="202">
        <v>50</v>
      </c>
      <c r="J949" s="202">
        <v>100</v>
      </c>
      <c r="K949" s="202">
        <v>100</v>
      </c>
      <c r="L949" s="202"/>
      <c r="M949" s="202"/>
      <c r="N949" s="203"/>
      <c r="O949" s="203"/>
      <c r="P949"/>
      <c r="Q949"/>
      <c r="R949"/>
      <c r="S949"/>
      <c r="T949" s="204">
        <v>42746.609131944446</v>
      </c>
      <c r="U949"/>
      <c r="V949">
        <v>0.09</v>
      </c>
      <c r="W949">
        <v>4</v>
      </c>
      <c r="X949" s="200" t="str">
        <f t="shared" si="14"/>
        <v>Columbia Juvenile Delinquency CGE CQ2-17</v>
      </c>
    </row>
    <row r="950" spans="1:24" ht="15" customHeight="1" x14ac:dyDescent="0.25">
      <c r="A950" t="s">
        <v>59</v>
      </c>
      <c r="B950" t="s">
        <v>40</v>
      </c>
      <c r="C950" t="s">
        <v>272</v>
      </c>
      <c r="D950" s="202">
        <v>1750</v>
      </c>
      <c r="E950" s="202">
        <v>1750</v>
      </c>
      <c r="F950" s="202">
        <v>1750</v>
      </c>
      <c r="G950" s="202">
        <v>1600</v>
      </c>
      <c r="H950" s="202">
        <v>1600</v>
      </c>
      <c r="I950" s="202">
        <v>900</v>
      </c>
      <c r="J950" s="202">
        <v>900</v>
      </c>
      <c r="K950" s="202">
        <v>900</v>
      </c>
      <c r="L950" s="202">
        <v>900</v>
      </c>
      <c r="M950" s="202">
        <v>900</v>
      </c>
      <c r="N950" s="203"/>
      <c r="O950" s="203"/>
      <c r="P950"/>
      <c r="Q950"/>
      <c r="R950"/>
      <c r="S950"/>
      <c r="T950" s="204">
        <v>42746.609131944446</v>
      </c>
      <c r="U950"/>
      <c r="V950">
        <v>0.09</v>
      </c>
      <c r="W950">
        <v>4</v>
      </c>
      <c r="X950" s="200" t="str">
        <f t="shared" si="14"/>
        <v>Columbia Juvenile Delinquency CGE CQ3-16</v>
      </c>
    </row>
    <row r="951" spans="1:24" ht="15" customHeight="1" x14ac:dyDescent="0.25">
      <c r="A951" t="s">
        <v>59</v>
      </c>
      <c r="B951" t="s">
        <v>40</v>
      </c>
      <c r="C951" t="s">
        <v>276</v>
      </c>
      <c r="D951" s="202">
        <v>1441.5</v>
      </c>
      <c r="E951" s="202">
        <v>1391.5</v>
      </c>
      <c r="F951" s="202"/>
      <c r="G951" s="202"/>
      <c r="H951" s="202"/>
      <c r="I951" s="202">
        <v>103.5</v>
      </c>
      <c r="J951" s="202">
        <v>153.5</v>
      </c>
      <c r="K951" s="202"/>
      <c r="L951" s="202"/>
      <c r="M951" s="202"/>
      <c r="N951" s="203"/>
      <c r="O951" s="203"/>
      <c r="P951"/>
      <c r="Q951"/>
      <c r="R951"/>
      <c r="S951"/>
      <c r="T951" s="204">
        <v>42746.609131944446</v>
      </c>
      <c r="U951"/>
      <c r="V951">
        <v>0.09</v>
      </c>
      <c r="W951">
        <v>4</v>
      </c>
      <c r="X951" s="200" t="str">
        <f t="shared" si="14"/>
        <v>Columbia Juvenile Delinquency CGE CQ3-17</v>
      </c>
    </row>
    <row r="952" spans="1:24" ht="15" customHeight="1" x14ac:dyDescent="0.25">
      <c r="A952" t="s">
        <v>59</v>
      </c>
      <c r="B952" t="s">
        <v>40</v>
      </c>
      <c r="C952" t="s">
        <v>273</v>
      </c>
      <c r="D952" s="202">
        <v>2357</v>
      </c>
      <c r="E952" s="202">
        <v>2357</v>
      </c>
      <c r="F952" s="202">
        <v>2357</v>
      </c>
      <c r="G952" s="202">
        <v>2207</v>
      </c>
      <c r="H952" s="202">
        <v>2207</v>
      </c>
      <c r="I952" s="202">
        <v>128.5</v>
      </c>
      <c r="J952" s="202">
        <v>253.5</v>
      </c>
      <c r="K952" s="202">
        <v>1807</v>
      </c>
      <c r="L952" s="202">
        <v>1807</v>
      </c>
      <c r="M952" s="202">
        <v>1807</v>
      </c>
      <c r="N952" s="203"/>
      <c r="O952" s="203"/>
      <c r="P952"/>
      <c r="Q952"/>
      <c r="R952"/>
      <c r="S952"/>
      <c r="T952" s="204">
        <v>42746.609131944446</v>
      </c>
      <c r="U952"/>
      <c r="V952">
        <v>0.09</v>
      </c>
      <c r="W952">
        <v>4</v>
      </c>
      <c r="X952" s="200" t="str">
        <f t="shared" si="14"/>
        <v>Columbia Juvenile Delinquency CGE CQ4-16</v>
      </c>
    </row>
    <row r="953" spans="1:24" ht="15" customHeight="1" x14ac:dyDescent="0.25">
      <c r="A953" t="s">
        <v>59</v>
      </c>
      <c r="B953" t="s">
        <v>40</v>
      </c>
      <c r="C953" t="s">
        <v>277</v>
      </c>
      <c r="D953" s="202">
        <v>400</v>
      </c>
      <c r="E953" s="202"/>
      <c r="F953" s="202"/>
      <c r="G953" s="202"/>
      <c r="H953" s="202"/>
      <c r="I953" s="202">
        <v>50</v>
      </c>
      <c r="J953" s="202"/>
      <c r="K953" s="202"/>
      <c r="L953" s="202"/>
      <c r="M953" s="202"/>
      <c r="N953" s="203"/>
      <c r="O953" s="203"/>
      <c r="P953"/>
      <c r="Q953"/>
      <c r="R953"/>
      <c r="S953"/>
      <c r="T953" s="204">
        <v>42746.609131944446</v>
      </c>
      <c r="U953"/>
      <c r="V953">
        <v>0.09</v>
      </c>
      <c r="W953">
        <v>4</v>
      </c>
      <c r="X953" s="200" t="str">
        <f t="shared" si="14"/>
        <v>Columbia Juvenile Delinquency CGE CQ4-17</v>
      </c>
    </row>
    <row r="954" spans="1:24" ht="15" customHeight="1" x14ac:dyDescent="0.25">
      <c r="A954" t="s">
        <v>59</v>
      </c>
      <c r="B954" t="s">
        <v>45</v>
      </c>
      <c r="C954" t="s">
        <v>270</v>
      </c>
      <c r="D954" s="202">
        <v>20900</v>
      </c>
      <c r="E954" s="202">
        <v>20900</v>
      </c>
      <c r="F954" s="202">
        <v>20900</v>
      </c>
      <c r="G954" s="202">
        <v>20900</v>
      </c>
      <c r="H954" s="202">
        <v>20900</v>
      </c>
      <c r="I954" s="202">
        <v>20438</v>
      </c>
      <c r="J954" s="202">
        <v>20438</v>
      </c>
      <c r="K954" s="202">
        <v>20438</v>
      </c>
      <c r="L954" s="202">
        <v>20438</v>
      </c>
      <c r="M954" s="202">
        <v>20438</v>
      </c>
      <c r="N954" s="203"/>
      <c r="O954" s="203"/>
      <c r="P954"/>
      <c r="Q954"/>
      <c r="R954"/>
      <c r="S954"/>
      <c r="T954" s="204">
        <v>42746.609131944446</v>
      </c>
      <c r="U954"/>
      <c r="V954">
        <v>0.9</v>
      </c>
      <c r="W954">
        <v>9</v>
      </c>
      <c r="X954" s="200" t="str">
        <f t="shared" si="14"/>
        <v>Columbia Probate CGE CQ1-16</v>
      </c>
    </row>
    <row r="955" spans="1:24" ht="15" customHeight="1" x14ac:dyDescent="0.25">
      <c r="A955" t="s">
        <v>59</v>
      </c>
      <c r="B955" t="s">
        <v>45</v>
      </c>
      <c r="C955" t="s">
        <v>274</v>
      </c>
      <c r="D955" s="202">
        <v>19308</v>
      </c>
      <c r="E955" s="202">
        <v>19308</v>
      </c>
      <c r="F955" s="202">
        <v>19308</v>
      </c>
      <c r="G955" s="202">
        <v>19308</v>
      </c>
      <c r="H955" s="202"/>
      <c r="I955" s="202">
        <v>19308</v>
      </c>
      <c r="J955" s="202">
        <v>19308</v>
      </c>
      <c r="K955" s="202">
        <v>19308</v>
      </c>
      <c r="L955" s="202">
        <v>19308</v>
      </c>
      <c r="M955" s="202"/>
      <c r="N955" s="203"/>
      <c r="O955" s="203"/>
      <c r="P955"/>
      <c r="Q955"/>
      <c r="R955"/>
      <c r="S955"/>
      <c r="T955" s="204">
        <v>42746.609131944446</v>
      </c>
      <c r="U955"/>
      <c r="V955">
        <v>0.9</v>
      </c>
      <c r="W955">
        <v>9</v>
      </c>
      <c r="X955" s="200" t="str">
        <f t="shared" si="14"/>
        <v>Columbia Probate CGE CQ1-17</v>
      </c>
    </row>
    <row r="956" spans="1:24" ht="15" customHeight="1" x14ac:dyDescent="0.25">
      <c r="A956" t="s">
        <v>59</v>
      </c>
      <c r="B956" t="s">
        <v>45</v>
      </c>
      <c r="C956" t="s">
        <v>271</v>
      </c>
      <c r="D956" s="202">
        <v>20760.91</v>
      </c>
      <c r="E956" s="202">
        <v>20760.91</v>
      </c>
      <c r="F956" s="202">
        <v>20760.91</v>
      </c>
      <c r="G956" s="202">
        <v>20760.91</v>
      </c>
      <c r="H956" s="202">
        <v>20760.91</v>
      </c>
      <c r="I956" s="202">
        <v>20298.91</v>
      </c>
      <c r="J956" s="202">
        <v>20298.91</v>
      </c>
      <c r="K956" s="202">
        <v>20298.91</v>
      </c>
      <c r="L956" s="202">
        <v>20298.91</v>
      </c>
      <c r="M956" s="202">
        <v>20298.91</v>
      </c>
      <c r="N956" s="203"/>
      <c r="O956" s="203"/>
      <c r="P956"/>
      <c r="Q956"/>
      <c r="R956"/>
      <c r="S956"/>
      <c r="T956" s="204">
        <v>42746.609131944446</v>
      </c>
      <c r="U956"/>
      <c r="V956">
        <v>0.9</v>
      </c>
      <c r="W956">
        <v>9</v>
      </c>
      <c r="X956" s="200" t="str">
        <f t="shared" si="14"/>
        <v>Columbia Probate CGE CQ2-16</v>
      </c>
    </row>
    <row r="957" spans="1:24" ht="15" customHeight="1" x14ac:dyDescent="0.25">
      <c r="A957" t="s">
        <v>59</v>
      </c>
      <c r="B957" t="s">
        <v>45</v>
      </c>
      <c r="C957" t="s">
        <v>275</v>
      </c>
      <c r="D957" s="202">
        <v>22862.07</v>
      </c>
      <c r="E957" s="202">
        <v>22862.07</v>
      </c>
      <c r="F957" s="202">
        <v>22862.07</v>
      </c>
      <c r="G957" s="202"/>
      <c r="H957" s="202"/>
      <c r="I957" s="202">
        <v>22462.07</v>
      </c>
      <c r="J957" s="202">
        <v>22862.07</v>
      </c>
      <c r="K957" s="202">
        <v>22862.07</v>
      </c>
      <c r="L957" s="202"/>
      <c r="M957" s="202"/>
      <c r="N957" s="203"/>
      <c r="O957" s="203"/>
      <c r="P957"/>
      <c r="Q957"/>
      <c r="R957"/>
      <c r="S957"/>
      <c r="T957" s="204">
        <v>42746.609131944446</v>
      </c>
      <c r="U957"/>
      <c r="V957">
        <v>0.9</v>
      </c>
      <c r="W957">
        <v>9</v>
      </c>
      <c r="X957" s="200" t="str">
        <f t="shared" si="14"/>
        <v>Columbia Probate CGE CQ2-17</v>
      </c>
    </row>
    <row r="958" spans="1:24" ht="15" customHeight="1" x14ac:dyDescent="0.25">
      <c r="A958" t="s">
        <v>59</v>
      </c>
      <c r="B958" t="s">
        <v>45</v>
      </c>
      <c r="C958" t="s">
        <v>272</v>
      </c>
      <c r="D958" s="202">
        <v>27654</v>
      </c>
      <c r="E958" s="202">
        <v>27564</v>
      </c>
      <c r="F958" s="202">
        <v>27564</v>
      </c>
      <c r="G958" s="202">
        <v>27564</v>
      </c>
      <c r="H958" s="202">
        <v>27564</v>
      </c>
      <c r="I958" s="202">
        <v>27564</v>
      </c>
      <c r="J958" s="202">
        <v>27564</v>
      </c>
      <c r="K958" s="202">
        <v>27564</v>
      </c>
      <c r="L958" s="202">
        <v>27564</v>
      </c>
      <c r="M958" s="202">
        <v>27564</v>
      </c>
      <c r="N958" s="203"/>
      <c r="O958" s="203"/>
      <c r="P958"/>
      <c r="Q958"/>
      <c r="R958"/>
      <c r="S958"/>
      <c r="T958" s="204">
        <v>42746.609131944446</v>
      </c>
      <c r="U958"/>
      <c r="V958">
        <v>0.9</v>
      </c>
      <c r="W958">
        <v>9</v>
      </c>
      <c r="X958" s="200" t="str">
        <f t="shared" si="14"/>
        <v>Columbia Probate CGE CQ3-16</v>
      </c>
    </row>
    <row r="959" spans="1:24" ht="15" customHeight="1" x14ac:dyDescent="0.25">
      <c r="A959" t="s">
        <v>59</v>
      </c>
      <c r="B959" t="s">
        <v>45</v>
      </c>
      <c r="C959" t="s">
        <v>276</v>
      </c>
      <c r="D959" s="202">
        <v>20204</v>
      </c>
      <c r="E959" s="202">
        <v>20204</v>
      </c>
      <c r="F959" s="202"/>
      <c r="G959" s="202"/>
      <c r="H959" s="202"/>
      <c r="I959" s="202">
        <v>20204</v>
      </c>
      <c r="J959" s="202">
        <v>20204</v>
      </c>
      <c r="K959" s="202"/>
      <c r="L959" s="202"/>
      <c r="M959" s="202"/>
      <c r="N959" s="203"/>
      <c r="O959" s="203"/>
      <c r="P959"/>
      <c r="Q959"/>
      <c r="R959"/>
      <c r="S959"/>
      <c r="T959" s="204">
        <v>42746.609131944446</v>
      </c>
      <c r="U959"/>
      <c r="V959">
        <v>0.9</v>
      </c>
      <c r="W959">
        <v>9</v>
      </c>
      <c r="X959" s="200" t="str">
        <f t="shared" si="14"/>
        <v>Columbia Probate CGE CQ3-17</v>
      </c>
    </row>
    <row r="960" spans="1:24" ht="15" customHeight="1" x14ac:dyDescent="0.25">
      <c r="A960" t="s">
        <v>59</v>
      </c>
      <c r="B960" t="s">
        <v>45</v>
      </c>
      <c r="C960" t="s">
        <v>273</v>
      </c>
      <c r="D960" s="202">
        <v>22896</v>
      </c>
      <c r="E960" s="202">
        <v>22896</v>
      </c>
      <c r="F960" s="202">
        <v>22896</v>
      </c>
      <c r="G960" s="202">
        <v>22896</v>
      </c>
      <c r="H960" s="202">
        <v>22896</v>
      </c>
      <c r="I960" s="202">
        <v>22551</v>
      </c>
      <c r="J960" s="202">
        <v>22896</v>
      </c>
      <c r="K960" s="202">
        <v>22896</v>
      </c>
      <c r="L960" s="202">
        <v>22896</v>
      </c>
      <c r="M960" s="202">
        <v>22896</v>
      </c>
      <c r="N960" s="203"/>
      <c r="O960" s="203"/>
      <c r="P960"/>
      <c r="Q960"/>
      <c r="R960"/>
      <c r="S960"/>
      <c r="T960" s="204">
        <v>42746.609131944446</v>
      </c>
      <c r="U960"/>
      <c r="V960">
        <v>0.9</v>
      </c>
      <c r="W960">
        <v>9</v>
      </c>
      <c r="X960" s="200" t="str">
        <f t="shared" si="14"/>
        <v>Columbia Probate CGE CQ4-16</v>
      </c>
    </row>
    <row r="961" spans="1:24" ht="15" customHeight="1" x14ac:dyDescent="0.25">
      <c r="A961" t="s">
        <v>59</v>
      </c>
      <c r="B961" t="s">
        <v>45</v>
      </c>
      <c r="C961" t="s">
        <v>277</v>
      </c>
      <c r="D961" s="202">
        <v>18609</v>
      </c>
      <c r="E961" s="202"/>
      <c r="F961" s="202"/>
      <c r="G961" s="202"/>
      <c r="H961" s="202"/>
      <c r="I961" s="202">
        <v>17875</v>
      </c>
      <c r="J961" s="202"/>
      <c r="K961" s="202"/>
      <c r="L961" s="202"/>
      <c r="M961" s="202"/>
      <c r="N961" s="203"/>
      <c r="O961" s="203"/>
      <c r="P961"/>
      <c r="Q961"/>
      <c r="R961"/>
      <c r="S961"/>
      <c r="T961" s="204">
        <v>42746.609131944446</v>
      </c>
      <c r="U961"/>
      <c r="V961">
        <v>0.9</v>
      </c>
      <c r="W961">
        <v>9</v>
      </c>
      <c r="X961" s="200" t="str">
        <f t="shared" si="14"/>
        <v>Columbia Probate CGE CQ4-17</v>
      </c>
    </row>
    <row r="962" spans="1:24" ht="15" customHeight="1" x14ac:dyDescent="0.25">
      <c r="A962" t="s">
        <v>60</v>
      </c>
      <c r="B962" t="s">
        <v>280</v>
      </c>
      <c r="C962" t="s">
        <v>270</v>
      </c>
      <c r="D962" s="202">
        <v>555485</v>
      </c>
      <c r="E962" s="202">
        <v>555485</v>
      </c>
      <c r="F962" s="202">
        <v>555485</v>
      </c>
      <c r="G962" s="202">
        <v>555485</v>
      </c>
      <c r="H962" s="202">
        <v>555485</v>
      </c>
      <c r="I962" s="202">
        <v>3337</v>
      </c>
      <c r="J962" s="202">
        <v>5779</v>
      </c>
      <c r="K962" s="202">
        <v>8263</v>
      </c>
      <c r="L962" s="202">
        <v>10785</v>
      </c>
      <c r="M962" s="202">
        <v>13830</v>
      </c>
      <c r="N962" s="203"/>
      <c r="O962" s="203"/>
      <c r="P962"/>
      <c r="Q962"/>
      <c r="R962"/>
      <c r="S962"/>
      <c r="T962" s="204">
        <v>42746.609131944446</v>
      </c>
      <c r="U962"/>
      <c r="V962">
        <v>0.09</v>
      </c>
      <c r="W962">
        <v>2</v>
      </c>
      <c r="X962" s="200" t="str">
        <f t="shared" ref="X962:X1025" si="15">A962&amp;" "&amp;B962&amp;" "&amp;C962</f>
        <v>Dade Circ Crim Drug Trfc Cases CGE CQ1-16</v>
      </c>
    </row>
    <row r="963" spans="1:24" ht="15" customHeight="1" x14ac:dyDescent="0.25">
      <c r="A963" t="s">
        <v>60</v>
      </c>
      <c r="B963" t="s">
        <v>280</v>
      </c>
      <c r="C963" t="s">
        <v>274</v>
      </c>
      <c r="D963" s="202">
        <v>838263</v>
      </c>
      <c r="E963" s="202">
        <v>838263</v>
      </c>
      <c r="F963" s="202">
        <v>838263</v>
      </c>
      <c r="G963" s="202">
        <v>838263</v>
      </c>
      <c r="H963" s="202"/>
      <c r="I963" s="202">
        <v>2924</v>
      </c>
      <c r="J963" s="202">
        <v>7589</v>
      </c>
      <c r="K963" s="202">
        <v>8747</v>
      </c>
      <c r="L963" s="202">
        <v>10410</v>
      </c>
      <c r="M963" s="202"/>
      <c r="N963" s="203"/>
      <c r="O963" s="203"/>
      <c r="P963"/>
      <c r="Q963"/>
      <c r="R963"/>
      <c r="S963"/>
      <c r="T963" s="204">
        <v>42746.609131944446</v>
      </c>
      <c r="U963"/>
      <c r="V963">
        <v>0.09</v>
      </c>
      <c r="W963">
        <v>2</v>
      </c>
      <c r="X963" s="200" t="str">
        <f t="shared" si="15"/>
        <v>Dade Circ Crim Drug Trfc Cases CGE CQ1-17</v>
      </c>
    </row>
    <row r="964" spans="1:24" ht="15" customHeight="1" x14ac:dyDescent="0.25">
      <c r="A964" t="s">
        <v>60</v>
      </c>
      <c r="B964" t="s">
        <v>280</v>
      </c>
      <c r="C964" t="s">
        <v>271</v>
      </c>
      <c r="D964" s="202">
        <v>582585</v>
      </c>
      <c r="E964" s="202">
        <v>582585</v>
      </c>
      <c r="F964" s="202">
        <v>582585</v>
      </c>
      <c r="G964" s="202">
        <v>582585</v>
      </c>
      <c r="H964" s="202">
        <v>582585</v>
      </c>
      <c r="I964" s="202">
        <v>1118</v>
      </c>
      <c r="J964" s="202">
        <v>4316</v>
      </c>
      <c r="K964" s="202">
        <v>5575</v>
      </c>
      <c r="L964" s="202">
        <v>6309</v>
      </c>
      <c r="M964" s="202">
        <v>9827</v>
      </c>
      <c r="N964" s="203"/>
      <c r="O964" s="203"/>
      <c r="P964"/>
      <c r="Q964"/>
      <c r="R964"/>
      <c r="S964"/>
      <c r="T964" s="204">
        <v>42746.609131944446</v>
      </c>
      <c r="U964"/>
      <c r="V964">
        <v>0.09</v>
      </c>
      <c r="W964">
        <v>2</v>
      </c>
      <c r="X964" s="200" t="str">
        <f t="shared" si="15"/>
        <v>Dade Circ Crim Drug Trfc Cases CGE CQ2-16</v>
      </c>
    </row>
    <row r="965" spans="1:24" ht="15" customHeight="1" x14ac:dyDescent="0.25">
      <c r="A965" t="s">
        <v>60</v>
      </c>
      <c r="B965" t="s">
        <v>280</v>
      </c>
      <c r="C965" t="s">
        <v>275</v>
      </c>
      <c r="D965" s="202">
        <v>611814</v>
      </c>
      <c r="E965" s="202">
        <v>611814</v>
      </c>
      <c r="F965" s="202">
        <v>611814</v>
      </c>
      <c r="G965" s="202"/>
      <c r="H965" s="202"/>
      <c r="I965" s="202">
        <v>3241</v>
      </c>
      <c r="J965" s="202">
        <v>4669</v>
      </c>
      <c r="K965" s="202">
        <v>5432</v>
      </c>
      <c r="L965" s="202"/>
      <c r="M965" s="202"/>
      <c r="N965" s="203"/>
      <c r="O965" s="203"/>
      <c r="P965"/>
      <c r="Q965"/>
      <c r="R965"/>
      <c r="S965"/>
      <c r="T965" s="204">
        <v>42746.609131944446</v>
      </c>
      <c r="U965"/>
      <c r="V965">
        <v>0.09</v>
      </c>
      <c r="W965">
        <v>2</v>
      </c>
      <c r="X965" s="200" t="str">
        <f t="shared" si="15"/>
        <v>Dade Circ Crim Drug Trfc Cases CGE CQ2-17</v>
      </c>
    </row>
    <row r="966" spans="1:24" ht="15" customHeight="1" x14ac:dyDescent="0.25">
      <c r="A966" t="s">
        <v>60</v>
      </c>
      <c r="B966" t="s">
        <v>280</v>
      </c>
      <c r="C966" t="s">
        <v>272</v>
      </c>
      <c r="D966" s="202">
        <v>1715067</v>
      </c>
      <c r="E966" s="202">
        <v>1715067</v>
      </c>
      <c r="F966" s="202">
        <v>1715067</v>
      </c>
      <c r="G966" s="202">
        <v>1715067</v>
      </c>
      <c r="H966" s="202">
        <v>1715067</v>
      </c>
      <c r="I966" s="202">
        <v>2028</v>
      </c>
      <c r="J966" s="202">
        <v>3509</v>
      </c>
      <c r="K966" s="202">
        <v>4939</v>
      </c>
      <c r="L966" s="202">
        <v>10264</v>
      </c>
      <c r="M966" s="202">
        <v>12499</v>
      </c>
      <c r="N966" s="203"/>
      <c r="O966" s="203"/>
      <c r="P966"/>
      <c r="Q966"/>
      <c r="R966"/>
      <c r="S966"/>
      <c r="T966" s="204">
        <v>42746.609131944446</v>
      </c>
      <c r="U966"/>
      <c r="V966">
        <v>0.09</v>
      </c>
      <c r="W966">
        <v>2</v>
      </c>
      <c r="X966" s="200" t="str">
        <f t="shared" si="15"/>
        <v>Dade Circ Crim Drug Trfc Cases CGE CQ3-16</v>
      </c>
    </row>
    <row r="967" spans="1:24" ht="15" customHeight="1" x14ac:dyDescent="0.25">
      <c r="A967" t="s">
        <v>60</v>
      </c>
      <c r="B967" t="s">
        <v>280</v>
      </c>
      <c r="C967" t="s">
        <v>276</v>
      </c>
      <c r="D967" s="202">
        <v>1060826</v>
      </c>
      <c r="E967" s="202">
        <v>1060826</v>
      </c>
      <c r="F967" s="202"/>
      <c r="G967" s="202"/>
      <c r="H967" s="202"/>
      <c r="I967" s="202">
        <v>6667</v>
      </c>
      <c r="J967" s="202">
        <v>10072</v>
      </c>
      <c r="K967" s="202"/>
      <c r="L967" s="202"/>
      <c r="M967" s="202"/>
      <c r="N967" s="203"/>
      <c r="O967" s="203"/>
      <c r="P967"/>
      <c r="Q967"/>
      <c r="R967"/>
      <c r="S967"/>
      <c r="T967" s="204">
        <v>42746.609131944446</v>
      </c>
      <c r="U967"/>
      <c r="V967">
        <v>0.09</v>
      </c>
      <c r="W967">
        <v>2</v>
      </c>
      <c r="X967" s="200" t="str">
        <f t="shared" si="15"/>
        <v>Dade Circ Crim Drug Trfc Cases CGE CQ3-17</v>
      </c>
    </row>
    <row r="968" spans="1:24" ht="15" customHeight="1" x14ac:dyDescent="0.25">
      <c r="A968" t="s">
        <v>60</v>
      </c>
      <c r="B968" t="s">
        <v>280</v>
      </c>
      <c r="C968" t="s">
        <v>273</v>
      </c>
      <c r="D968" s="202">
        <v>110169</v>
      </c>
      <c r="E968" s="202">
        <v>110169</v>
      </c>
      <c r="F968" s="202">
        <v>110169</v>
      </c>
      <c r="G968" s="202">
        <v>110169</v>
      </c>
      <c r="H968" s="202">
        <v>110169</v>
      </c>
      <c r="I968" s="202">
        <v>1746</v>
      </c>
      <c r="J968" s="202">
        <v>4995</v>
      </c>
      <c r="K968" s="202">
        <v>6829</v>
      </c>
      <c r="L968" s="202">
        <v>9035</v>
      </c>
      <c r="M968" s="202">
        <v>10562</v>
      </c>
      <c r="N968" s="203"/>
      <c r="O968" s="203"/>
      <c r="P968"/>
      <c r="Q968"/>
      <c r="R968"/>
      <c r="S968"/>
      <c r="T968" s="204">
        <v>42746.609131944446</v>
      </c>
      <c r="U968"/>
      <c r="V968">
        <v>0.09</v>
      </c>
      <c r="W968">
        <v>2</v>
      </c>
      <c r="X968" s="200" t="str">
        <f t="shared" si="15"/>
        <v>Dade Circ Crim Drug Trfc Cases CGE CQ4-16</v>
      </c>
    </row>
    <row r="969" spans="1:24" ht="15" customHeight="1" x14ac:dyDescent="0.25">
      <c r="A969" t="s">
        <v>60</v>
      </c>
      <c r="B969" t="s">
        <v>280</v>
      </c>
      <c r="C969" t="s">
        <v>277</v>
      </c>
      <c r="D969" s="202">
        <v>1146505</v>
      </c>
      <c r="E969" s="202"/>
      <c r="F969" s="202"/>
      <c r="G969" s="202"/>
      <c r="H969" s="202"/>
      <c r="I969" s="202">
        <v>3988</v>
      </c>
      <c r="J969" s="202"/>
      <c r="K969" s="202"/>
      <c r="L969" s="202"/>
      <c r="M969" s="202"/>
      <c r="N969" s="203"/>
      <c r="O969" s="203"/>
      <c r="P969"/>
      <c r="Q969"/>
      <c r="R969"/>
      <c r="S969"/>
      <c r="T969" s="204">
        <v>42746.609131944446</v>
      </c>
      <c r="U969"/>
      <c r="V969">
        <v>0.09</v>
      </c>
      <c r="W969">
        <v>2</v>
      </c>
      <c r="X969" s="200" t="str">
        <f t="shared" si="15"/>
        <v>Dade Circ Crim Drug Trfc Cases CGE CQ4-17</v>
      </c>
    </row>
    <row r="970" spans="1:24" ht="15" customHeight="1" x14ac:dyDescent="0.25">
      <c r="A970" t="s">
        <v>60</v>
      </c>
      <c r="B970" t="s">
        <v>42</v>
      </c>
      <c r="C970" t="s">
        <v>270</v>
      </c>
      <c r="D970" s="202">
        <v>4580878</v>
      </c>
      <c r="E970" s="202">
        <v>4580878</v>
      </c>
      <c r="F970" s="202">
        <v>4580878</v>
      </c>
      <c r="G970" s="202">
        <v>4580878</v>
      </c>
      <c r="H970" s="202">
        <v>4580878</v>
      </c>
      <c r="I970" s="202">
        <v>4580878</v>
      </c>
      <c r="J970" s="202">
        <v>4580878</v>
      </c>
      <c r="K970" s="202">
        <v>4580878</v>
      </c>
      <c r="L970" s="202">
        <v>4580878</v>
      </c>
      <c r="M970" s="202">
        <v>4580878</v>
      </c>
      <c r="N970" s="203"/>
      <c r="O970" s="203"/>
      <c r="P970"/>
      <c r="Q970"/>
      <c r="R970"/>
      <c r="S970"/>
      <c r="T970" s="204">
        <v>42746.609131944446</v>
      </c>
      <c r="U970"/>
      <c r="V970">
        <v>0.9</v>
      </c>
      <c r="W970">
        <v>6</v>
      </c>
      <c r="X970" s="200" t="str">
        <f t="shared" si="15"/>
        <v>Dade Circuit Civil CGE CQ1-16</v>
      </c>
    </row>
    <row r="971" spans="1:24" ht="15" customHeight="1" x14ac:dyDescent="0.25">
      <c r="A971" t="s">
        <v>60</v>
      </c>
      <c r="B971" t="s">
        <v>42</v>
      </c>
      <c r="C971" t="s">
        <v>274</v>
      </c>
      <c r="D971" s="202">
        <v>4340160</v>
      </c>
      <c r="E971" s="202">
        <v>4340160</v>
      </c>
      <c r="F971" s="202">
        <v>4340160</v>
      </c>
      <c r="G971" s="202">
        <v>4340160</v>
      </c>
      <c r="H971" s="202"/>
      <c r="I971" s="202">
        <v>4340160</v>
      </c>
      <c r="J971" s="202">
        <v>4340160</v>
      </c>
      <c r="K971" s="202">
        <v>4340160</v>
      </c>
      <c r="L971" s="202">
        <v>4340160</v>
      </c>
      <c r="M971" s="202"/>
      <c r="N971" s="203"/>
      <c r="O971" s="203"/>
      <c r="P971"/>
      <c r="Q971"/>
      <c r="R971"/>
      <c r="S971"/>
      <c r="T971" s="204">
        <v>42746.609131944446</v>
      </c>
      <c r="U971"/>
      <c r="V971">
        <v>0.9</v>
      </c>
      <c r="W971">
        <v>6</v>
      </c>
      <c r="X971" s="200" t="str">
        <f t="shared" si="15"/>
        <v>Dade Circuit Civil CGE CQ1-17</v>
      </c>
    </row>
    <row r="972" spans="1:24" ht="15" customHeight="1" x14ac:dyDescent="0.25">
      <c r="A972" t="s">
        <v>60</v>
      </c>
      <c r="B972" t="s">
        <v>42</v>
      </c>
      <c r="C972" t="s">
        <v>271</v>
      </c>
      <c r="D972" s="202">
        <v>4359440</v>
      </c>
      <c r="E972" s="202">
        <v>4359440</v>
      </c>
      <c r="F972" s="202">
        <v>4359440</v>
      </c>
      <c r="G972" s="202">
        <v>4359440</v>
      </c>
      <c r="H972" s="202">
        <v>4359440</v>
      </c>
      <c r="I972" s="202">
        <v>4359440</v>
      </c>
      <c r="J972" s="202">
        <v>4359440</v>
      </c>
      <c r="K972" s="202">
        <v>4359440</v>
      </c>
      <c r="L972" s="202">
        <v>4359440</v>
      </c>
      <c r="M972" s="202">
        <v>4359440</v>
      </c>
      <c r="N972" s="203"/>
      <c r="O972" s="203"/>
      <c r="P972"/>
      <c r="Q972"/>
      <c r="R972"/>
      <c r="S972"/>
      <c r="T972" s="204">
        <v>42746.609131944446</v>
      </c>
      <c r="U972"/>
      <c r="V972">
        <v>0.9</v>
      </c>
      <c r="W972">
        <v>6</v>
      </c>
      <c r="X972" s="200" t="str">
        <f t="shared" si="15"/>
        <v>Dade Circuit Civil CGE CQ2-16</v>
      </c>
    </row>
    <row r="973" spans="1:24" ht="15" customHeight="1" x14ac:dyDescent="0.25">
      <c r="A973" t="s">
        <v>60</v>
      </c>
      <c r="B973" t="s">
        <v>42</v>
      </c>
      <c r="C973" t="s">
        <v>275</v>
      </c>
      <c r="D973" s="202">
        <v>4691989</v>
      </c>
      <c r="E973" s="202">
        <v>4691989</v>
      </c>
      <c r="F973" s="202">
        <v>4691989</v>
      </c>
      <c r="G973" s="202"/>
      <c r="H973" s="202"/>
      <c r="I973" s="202">
        <v>4691989</v>
      </c>
      <c r="J973" s="202">
        <v>4691989</v>
      </c>
      <c r="K973" s="202">
        <v>4691989</v>
      </c>
      <c r="L973" s="202"/>
      <c r="M973" s="202"/>
      <c r="N973" s="203"/>
      <c r="O973" s="203"/>
      <c r="P973"/>
      <c r="Q973"/>
      <c r="R973"/>
      <c r="S973"/>
      <c r="T973" s="204">
        <v>42746.609131944446</v>
      </c>
      <c r="U973"/>
      <c r="V973">
        <v>0.9</v>
      </c>
      <c r="W973">
        <v>6</v>
      </c>
      <c r="X973" s="200" t="str">
        <f t="shared" si="15"/>
        <v>Dade Circuit Civil CGE CQ2-17</v>
      </c>
    </row>
    <row r="974" spans="1:24" ht="15" customHeight="1" x14ac:dyDescent="0.25">
      <c r="A974" t="s">
        <v>60</v>
      </c>
      <c r="B974" t="s">
        <v>42</v>
      </c>
      <c r="C974" t="s">
        <v>272</v>
      </c>
      <c r="D974" s="202">
        <v>4363165</v>
      </c>
      <c r="E974" s="202">
        <v>4363165</v>
      </c>
      <c r="F974" s="202">
        <v>4363165</v>
      </c>
      <c r="G974" s="202">
        <v>4363165</v>
      </c>
      <c r="H974" s="202">
        <v>4363165</v>
      </c>
      <c r="I974" s="202">
        <v>4363165</v>
      </c>
      <c r="J974" s="202">
        <v>4363165</v>
      </c>
      <c r="K974" s="202">
        <v>4363165</v>
      </c>
      <c r="L974" s="202">
        <v>4363165</v>
      </c>
      <c r="M974" s="202">
        <v>4363165</v>
      </c>
      <c r="N974" s="203"/>
      <c r="O974" s="203"/>
      <c r="P974"/>
      <c r="Q974"/>
      <c r="R974"/>
      <c r="S974"/>
      <c r="T974" s="204">
        <v>42746.609131944446</v>
      </c>
      <c r="U974"/>
      <c r="V974">
        <v>0.9</v>
      </c>
      <c r="W974">
        <v>6</v>
      </c>
      <c r="X974" s="200" t="str">
        <f t="shared" si="15"/>
        <v>Dade Circuit Civil CGE CQ3-16</v>
      </c>
    </row>
    <row r="975" spans="1:24" ht="15" customHeight="1" x14ac:dyDescent="0.25">
      <c r="A975" t="s">
        <v>60</v>
      </c>
      <c r="B975" t="s">
        <v>42</v>
      </c>
      <c r="C975" t="s">
        <v>276</v>
      </c>
      <c r="D975" s="202">
        <v>4609216</v>
      </c>
      <c r="E975" s="202">
        <v>4609216</v>
      </c>
      <c r="F975" s="202"/>
      <c r="G975" s="202"/>
      <c r="H975" s="202"/>
      <c r="I975" s="202">
        <v>4609216</v>
      </c>
      <c r="J975" s="202">
        <v>4609216</v>
      </c>
      <c r="K975" s="202"/>
      <c r="L975" s="202"/>
      <c r="M975" s="202"/>
      <c r="N975" s="203"/>
      <c r="O975" s="203"/>
      <c r="P975"/>
      <c r="Q975"/>
      <c r="R975"/>
      <c r="S975"/>
      <c r="T975" s="204">
        <v>42746.609131944446</v>
      </c>
      <c r="U975"/>
      <c r="V975">
        <v>0.9</v>
      </c>
      <c r="W975">
        <v>6</v>
      </c>
      <c r="X975" s="200" t="str">
        <f t="shared" si="15"/>
        <v>Dade Circuit Civil CGE CQ3-17</v>
      </c>
    </row>
    <row r="976" spans="1:24" ht="15" customHeight="1" x14ac:dyDescent="0.25">
      <c r="A976" t="s">
        <v>60</v>
      </c>
      <c r="B976" t="s">
        <v>42</v>
      </c>
      <c r="C976" t="s">
        <v>273</v>
      </c>
      <c r="D976" s="202">
        <v>4653856</v>
      </c>
      <c r="E976" s="202">
        <v>4653856</v>
      </c>
      <c r="F976" s="202">
        <v>4653856</v>
      </c>
      <c r="G976" s="202">
        <v>4653856</v>
      </c>
      <c r="H976" s="202">
        <v>4653856</v>
      </c>
      <c r="I976" s="202">
        <v>4653856</v>
      </c>
      <c r="J976" s="202">
        <v>4653856</v>
      </c>
      <c r="K976" s="202">
        <v>4653856</v>
      </c>
      <c r="L976" s="202">
        <v>4653856</v>
      </c>
      <c r="M976" s="202">
        <v>4653856</v>
      </c>
      <c r="N976" s="203"/>
      <c r="O976" s="203"/>
      <c r="P976"/>
      <c r="Q976"/>
      <c r="R976"/>
      <c r="S976"/>
      <c r="T976" s="204">
        <v>42746.609131944446</v>
      </c>
      <c r="U976"/>
      <c r="V976">
        <v>0.9</v>
      </c>
      <c r="W976">
        <v>6</v>
      </c>
      <c r="X976" s="200" t="str">
        <f t="shared" si="15"/>
        <v>Dade Circuit Civil CGE CQ4-16</v>
      </c>
    </row>
    <row r="977" spans="1:24" ht="15" customHeight="1" x14ac:dyDescent="0.25">
      <c r="A977" t="s">
        <v>60</v>
      </c>
      <c r="B977" t="s">
        <v>42</v>
      </c>
      <c r="C977" t="s">
        <v>277</v>
      </c>
      <c r="D977" s="202">
        <v>5071766</v>
      </c>
      <c r="E977" s="202"/>
      <c r="F977" s="202"/>
      <c r="G977" s="202"/>
      <c r="H977" s="202"/>
      <c r="I977" s="202">
        <v>5071766</v>
      </c>
      <c r="J977" s="202"/>
      <c r="K977" s="202"/>
      <c r="L977" s="202"/>
      <c r="M977" s="202"/>
      <c r="N977" s="203"/>
      <c r="O977" s="203"/>
      <c r="P977"/>
      <c r="Q977"/>
      <c r="R977"/>
      <c r="S977"/>
      <c r="T977" s="204">
        <v>42746.609131944446</v>
      </c>
      <c r="U977"/>
      <c r="V977">
        <v>0.9</v>
      </c>
      <c r="W977">
        <v>6</v>
      </c>
      <c r="X977" s="200" t="str">
        <f t="shared" si="15"/>
        <v>Dade Circuit Civil CGE CQ4-17</v>
      </c>
    </row>
    <row r="978" spans="1:24" ht="15" customHeight="1" x14ac:dyDescent="0.25">
      <c r="A978" t="s">
        <v>60</v>
      </c>
      <c r="B978" t="s">
        <v>38</v>
      </c>
      <c r="C978" t="s">
        <v>270</v>
      </c>
      <c r="D978" s="202">
        <v>2864015</v>
      </c>
      <c r="E978" s="202">
        <v>2864015</v>
      </c>
      <c r="F978" s="202">
        <v>2864015</v>
      </c>
      <c r="G978" s="202">
        <v>2864015</v>
      </c>
      <c r="H978" s="202">
        <v>2864015</v>
      </c>
      <c r="I978" s="202">
        <v>103132</v>
      </c>
      <c r="J978" s="202">
        <v>182107</v>
      </c>
      <c r="K978" s="202">
        <v>243774</v>
      </c>
      <c r="L978" s="202">
        <v>294168</v>
      </c>
      <c r="M978" s="202">
        <v>353259</v>
      </c>
      <c r="N978" s="203"/>
      <c r="O978" s="203"/>
      <c r="P978"/>
      <c r="Q978"/>
      <c r="R978"/>
      <c r="S978"/>
      <c r="T978" s="204">
        <v>42746.609131944446</v>
      </c>
      <c r="U978"/>
      <c r="V978">
        <v>0.09</v>
      </c>
      <c r="W978">
        <v>1</v>
      </c>
      <c r="X978" s="200" t="str">
        <f t="shared" si="15"/>
        <v>Dade Circuit Criminal CGE CQ1-16</v>
      </c>
    </row>
    <row r="979" spans="1:24" ht="15" customHeight="1" x14ac:dyDescent="0.25">
      <c r="A979" t="s">
        <v>60</v>
      </c>
      <c r="B979" t="s">
        <v>38</v>
      </c>
      <c r="C979" t="s">
        <v>274</v>
      </c>
      <c r="D979" s="202">
        <v>3141298</v>
      </c>
      <c r="E979" s="202">
        <v>3141298</v>
      </c>
      <c r="F979" s="202">
        <v>3141298</v>
      </c>
      <c r="G979" s="202">
        <v>3141298</v>
      </c>
      <c r="H979" s="202"/>
      <c r="I979" s="202">
        <v>84265</v>
      </c>
      <c r="J979" s="202">
        <v>155940</v>
      </c>
      <c r="K979" s="202">
        <v>205510</v>
      </c>
      <c r="L979" s="202">
        <v>263452</v>
      </c>
      <c r="M979" s="202"/>
      <c r="N979" s="203"/>
      <c r="O979" s="203"/>
      <c r="P979"/>
      <c r="Q979"/>
      <c r="R979"/>
      <c r="S979"/>
      <c r="T979" s="204">
        <v>42746.609131944446</v>
      </c>
      <c r="U979"/>
      <c r="V979">
        <v>0.09</v>
      </c>
      <c r="W979">
        <v>1</v>
      </c>
      <c r="X979" s="200" t="str">
        <f t="shared" si="15"/>
        <v>Dade Circuit Criminal CGE CQ1-17</v>
      </c>
    </row>
    <row r="980" spans="1:24" ht="15" customHeight="1" x14ac:dyDescent="0.25">
      <c r="A980" t="s">
        <v>60</v>
      </c>
      <c r="B980" t="s">
        <v>38</v>
      </c>
      <c r="C980" t="s">
        <v>271</v>
      </c>
      <c r="D980" s="202">
        <v>3060414</v>
      </c>
      <c r="E980" s="202">
        <v>3060414</v>
      </c>
      <c r="F980" s="202">
        <v>3060414</v>
      </c>
      <c r="G980" s="202">
        <v>3060414</v>
      </c>
      <c r="H980" s="202">
        <v>3060414</v>
      </c>
      <c r="I980" s="202">
        <v>143362</v>
      </c>
      <c r="J980" s="202">
        <v>228058</v>
      </c>
      <c r="K980" s="202">
        <v>285849</v>
      </c>
      <c r="L980" s="202">
        <v>332789</v>
      </c>
      <c r="M980" s="202">
        <v>399895</v>
      </c>
      <c r="N980" s="203"/>
      <c r="O980" s="203"/>
      <c r="P980"/>
      <c r="Q980"/>
      <c r="R980"/>
      <c r="S980"/>
      <c r="T980" s="204">
        <v>42746.609131944446</v>
      </c>
      <c r="U980"/>
      <c r="V980">
        <v>0.09</v>
      </c>
      <c r="W980">
        <v>1</v>
      </c>
      <c r="X980" s="200" t="str">
        <f t="shared" si="15"/>
        <v>Dade Circuit Criminal CGE CQ2-16</v>
      </c>
    </row>
    <row r="981" spans="1:24" ht="15" customHeight="1" x14ac:dyDescent="0.25">
      <c r="A981" t="s">
        <v>60</v>
      </c>
      <c r="B981" t="s">
        <v>38</v>
      </c>
      <c r="C981" t="s">
        <v>275</v>
      </c>
      <c r="D981" s="202">
        <v>2922280</v>
      </c>
      <c r="E981" s="202">
        <v>2922280</v>
      </c>
      <c r="F981" s="202">
        <v>2922280</v>
      </c>
      <c r="G981" s="202"/>
      <c r="H981" s="202"/>
      <c r="I981" s="202">
        <v>110985</v>
      </c>
      <c r="J981" s="202">
        <v>190430</v>
      </c>
      <c r="K981" s="202">
        <v>241109</v>
      </c>
      <c r="L981" s="202"/>
      <c r="M981" s="202"/>
      <c r="N981" s="203"/>
      <c r="O981" s="203"/>
      <c r="P981"/>
      <c r="Q981"/>
      <c r="R981"/>
      <c r="S981"/>
      <c r="T981" s="204">
        <v>42746.609131944446</v>
      </c>
      <c r="U981"/>
      <c r="V981">
        <v>0.09</v>
      </c>
      <c r="W981">
        <v>1</v>
      </c>
      <c r="X981" s="200" t="str">
        <f t="shared" si="15"/>
        <v>Dade Circuit Criminal CGE CQ2-17</v>
      </c>
    </row>
    <row r="982" spans="1:24" ht="15" customHeight="1" x14ac:dyDescent="0.25">
      <c r="A982" t="s">
        <v>60</v>
      </c>
      <c r="B982" t="s">
        <v>38</v>
      </c>
      <c r="C982" t="s">
        <v>272</v>
      </c>
      <c r="D982" s="202">
        <v>4356462</v>
      </c>
      <c r="E982" s="202">
        <v>4356462</v>
      </c>
      <c r="F982" s="202">
        <v>4356462</v>
      </c>
      <c r="G982" s="202">
        <v>4356462</v>
      </c>
      <c r="H982" s="202">
        <v>4356462</v>
      </c>
      <c r="I982" s="202">
        <v>112659</v>
      </c>
      <c r="J982" s="202">
        <v>195772</v>
      </c>
      <c r="K982" s="202">
        <v>265255</v>
      </c>
      <c r="L982" s="202">
        <v>339209</v>
      </c>
      <c r="M982" s="202">
        <v>433688</v>
      </c>
      <c r="N982" s="203"/>
      <c r="O982" s="203"/>
      <c r="P982"/>
      <c r="Q982"/>
      <c r="R982"/>
      <c r="S982"/>
      <c r="T982" s="204">
        <v>42746.609131944446</v>
      </c>
      <c r="U982"/>
      <c r="V982">
        <v>0.09</v>
      </c>
      <c r="W982">
        <v>1</v>
      </c>
      <c r="X982" s="200" t="str">
        <f t="shared" si="15"/>
        <v>Dade Circuit Criminal CGE CQ3-16</v>
      </c>
    </row>
    <row r="983" spans="1:24" ht="15" customHeight="1" x14ac:dyDescent="0.25">
      <c r="A983" t="s">
        <v>60</v>
      </c>
      <c r="B983" t="s">
        <v>38</v>
      </c>
      <c r="C983" t="s">
        <v>276</v>
      </c>
      <c r="D983" s="202">
        <v>3321177</v>
      </c>
      <c r="E983" s="202">
        <v>3321177</v>
      </c>
      <c r="F983" s="202"/>
      <c r="G983" s="202"/>
      <c r="H983" s="202"/>
      <c r="I983" s="202">
        <v>103680</v>
      </c>
      <c r="J983" s="202">
        <v>166745</v>
      </c>
      <c r="K983" s="202"/>
      <c r="L983" s="202"/>
      <c r="M983" s="202"/>
      <c r="N983" s="203"/>
      <c r="O983" s="203"/>
      <c r="P983"/>
      <c r="Q983"/>
      <c r="R983"/>
      <c r="S983"/>
      <c r="T983" s="204">
        <v>42746.609131944446</v>
      </c>
      <c r="U983"/>
      <c r="V983">
        <v>0.09</v>
      </c>
      <c r="W983">
        <v>1</v>
      </c>
      <c r="X983" s="200" t="str">
        <f t="shared" si="15"/>
        <v>Dade Circuit Criminal CGE CQ3-17</v>
      </c>
    </row>
    <row r="984" spans="1:24" ht="15" customHeight="1" x14ac:dyDescent="0.25">
      <c r="A984" t="s">
        <v>60</v>
      </c>
      <c r="B984" t="s">
        <v>38</v>
      </c>
      <c r="C984" t="s">
        <v>273</v>
      </c>
      <c r="D984" s="202">
        <v>2643864</v>
      </c>
      <c r="E984" s="202">
        <v>2643864</v>
      </c>
      <c r="F984" s="202">
        <v>2643864</v>
      </c>
      <c r="G984" s="202">
        <v>2643864</v>
      </c>
      <c r="H984" s="202">
        <v>2643864</v>
      </c>
      <c r="I984" s="202">
        <v>100008</v>
      </c>
      <c r="J984" s="202">
        <v>176064</v>
      </c>
      <c r="K984" s="202">
        <v>256433</v>
      </c>
      <c r="L984" s="202">
        <v>314168</v>
      </c>
      <c r="M984" s="202">
        <v>377015</v>
      </c>
      <c r="N984" s="203"/>
      <c r="O984" s="203"/>
      <c r="P984"/>
      <c r="Q984"/>
      <c r="R984"/>
      <c r="S984"/>
      <c r="T984" s="204">
        <v>42746.609131944446</v>
      </c>
      <c r="U984"/>
      <c r="V984">
        <v>0.09</v>
      </c>
      <c r="W984">
        <v>1</v>
      </c>
      <c r="X984" s="200" t="str">
        <f t="shared" si="15"/>
        <v>Dade Circuit Criminal CGE CQ4-16</v>
      </c>
    </row>
    <row r="985" spans="1:24" ht="15" customHeight="1" x14ac:dyDescent="0.25">
      <c r="A985" t="s">
        <v>60</v>
      </c>
      <c r="B985" t="s">
        <v>38</v>
      </c>
      <c r="C985" t="s">
        <v>277</v>
      </c>
      <c r="D985" s="202">
        <v>3289910</v>
      </c>
      <c r="E985" s="202"/>
      <c r="F985" s="202"/>
      <c r="G985" s="202"/>
      <c r="H985" s="202"/>
      <c r="I985" s="202">
        <v>82361</v>
      </c>
      <c r="J985" s="202"/>
      <c r="K985" s="202"/>
      <c r="L985" s="202"/>
      <c r="M985" s="202"/>
      <c r="N985" s="203"/>
      <c r="O985" s="203"/>
      <c r="P985"/>
      <c r="Q985"/>
      <c r="R985"/>
      <c r="S985"/>
      <c r="T985" s="204">
        <v>42746.609131944446</v>
      </c>
      <c r="U985"/>
      <c r="V985">
        <v>0.09</v>
      </c>
      <c r="W985">
        <v>1</v>
      </c>
      <c r="X985" s="200" t="str">
        <f t="shared" si="15"/>
        <v>Dade Circuit Criminal CGE CQ4-17</v>
      </c>
    </row>
    <row r="986" spans="1:24" ht="15" customHeight="1" x14ac:dyDescent="0.25">
      <c r="A986" t="s">
        <v>60</v>
      </c>
      <c r="B986" t="s">
        <v>44</v>
      </c>
      <c r="C986" t="s">
        <v>270</v>
      </c>
      <c r="D986" s="202">
        <v>14681584.5</v>
      </c>
      <c r="E986" s="202">
        <v>14681584.5</v>
      </c>
      <c r="F986" s="202">
        <v>14681584.5</v>
      </c>
      <c r="G986" s="202">
        <v>14681584.5</v>
      </c>
      <c r="H986" s="202">
        <v>14681584.5</v>
      </c>
      <c r="I986" s="202">
        <v>6473163.0499999998</v>
      </c>
      <c r="J986" s="202">
        <v>10100599.33</v>
      </c>
      <c r="K986" s="202">
        <v>10860854.279999999</v>
      </c>
      <c r="L986" s="202">
        <v>11269587.689999999</v>
      </c>
      <c r="M986" s="202">
        <v>11519155.789999999</v>
      </c>
      <c r="N986" s="203"/>
      <c r="O986" s="203"/>
      <c r="P986"/>
      <c r="Q986"/>
      <c r="R986"/>
      <c r="S986"/>
      <c r="T986" s="204">
        <v>42746.609131944446</v>
      </c>
      <c r="U986"/>
      <c r="V986">
        <v>0.9</v>
      </c>
      <c r="W986">
        <v>8</v>
      </c>
      <c r="X986" s="200" t="str">
        <f t="shared" si="15"/>
        <v>Dade Civil Traffic CGE CQ1-16</v>
      </c>
    </row>
    <row r="987" spans="1:24" ht="15" customHeight="1" x14ac:dyDescent="0.25">
      <c r="A987" t="s">
        <v>60</v>
      </c>
      <c r="B987" t="s">
        <v>44</v>
      </c>
      <c r="C987" t="s">
        <v>274</v>
      </c>
      <c r="D987" s="202">
        <v>17045175.510000002</v>
      </c>
      <c r="E987" s="202">
        <v>17045175.510000002</v>
      </c>
      <c r="F987" s="202">
        <v>17045175.510000002</v>
      </c>
      <c r="G987" s="202">
        <v>17045175.510000002</v>
      </c>
      <c r="H987" s="202"/>
      <c r="I987" s="202">
        <v>5936726.0599999996</v>
      </c>
      <c r="J987" s="202">
        <v>10303705.119999999</v>
      </c>
      <c r="K987" s="202">
        <v>11276901.02</v>
      </c>
      <c r="L987" s="202">
        <v>11777538.109999999</v>
      </c>
      <c r="M987" s="202"/>
      <c r="N987" s="203"/>
      <c r="O987" s="203"/>
      <c r="P987"/>
      <c r="Q987"/>
      <c r="R987"/>
      <c r="S987"/>
      <c r="T987" s="204">
        <v>42746.609131944446</v>
      </c>
      <c r="U987"/>
      <c r="V987">
        <v>0.9</v>
      </c>
      <c r="W987">
        <v>8</v>
      </c>
      <c r="X987" s="200" t="str">
        <f t="shared" si="15"/>
        <v>Dade Civil Traffic CGE CQ1-17</v>
      </c>
    </row>
    <row r="988" spans="1:24" ht="15" customHeight="1" x14ac:dyDescent="0.25">
      <c r="A988" t="s">
        <v>60</v>
      </c>
      <c r="B988" t="s">
        <v>44</v>
      </c>
      <c r="C988" t="s">
        <v>271</v>
      </c>
      <c r="D988" s="202">
        <v>14297819.529999999</v>
      </c>
      <c r="E988" s="202">
        <v>14297819.529999999</v>
      </c>
      <c r="F988" s="202">
        <v>14297819.529999999</v>
      </c>
      <c r="G988" s="202">
        <v>14297819.529999999</v>
      </c>
      <c r="H988" s="202">
        <v>14297819.529999999</v>
      </c>
      <c r="I988" s="202">
        <v>7285385.0499999998</v>
      </c>
      <c r="J988" s="202">
        <v>10676800.859999999</v>
      </c>
      <c r="K988" s="202">
        <v>11377824.880000001</v>
      </c>
      <c r="L988" s="202">
        <v>11751497.01</v>
      </c>
      <c r="M988" s="202">
        <v>12089163.91</v>
      </c>
      <c r="N988" s="203"/>
      <c r="O988" s="203"/>
      <c r="P988"/>
      <c r="Q988"/>
      <c r="R988"/>
      <c r="S988"/>
      <c r="T988" s="204">
        <v>42746.609131944446</v>
      </c>
      <c r="U988"/>
      <c r="V988">
        <v>0.9</v>
      </c>
      <c r="W988">
        <v>8</v>
      </c>
      <c r="X988" s="200" t="str">
        <f t="shared" si="15"/>
        <v>Dade Civil Traffic CGE CQ2-16</v>
      </c>
    </row>
    <row r="989" spans="1:24" ht="15" customHeight="1" x14ac:dyDescent="0.25">
      <c r="A989" t="s">
        <v>60</v>
      </c>
      <c r="B989" t="s">
        <v>44</v>
      </c>
      <c r="C989" t="s">
        <v>275</v>
      </c>
      <c r="D989" s="202">
        <v>17787676.57</v>
      </c>
      <c r="E989" s="202">
        <v>17787676.57</v>
      </c>
      <c r="F989" s="202">
        <v>17787676.57</v>
      </c>
      <c r="G989" s="202"/>
      <c r="H989" s="202"/>
      <c r="I989" s="202">
        <v>7775087.0700000003</v>
      </c>
      <c r="J989" s="202">
        <v>12217528.92</v>
      </c>
      <c r="K989" s="202">
        <v>13308556.800000001</v>
      </c>
      <c r="L989" s="202"/>
      <c r="M989" s="202"/>
      <c r="N989" s="203"/>
      <c r="O989" s="203"/>
      <c r="P989"/>
      <c r="Q989"/>
      <c r="R989"/>
      <c r="S989"/>
      <c r="T989" s="204">
        <v>42746.609131944446</v>
      </c>
      <c r="U989"/>
      <c r="V989">
        <v>0.9</v>
      </c>
      <c r="W989">
        <v>8</v>
      </c>
      <c r="X989" s="200" t="str">
        <f t="shared" si="15"/>
        <v>Dade Civil Traffic CGE CQ2-17</v>
      </c>
    </row>
    <row r="990" spans="1:24" ht="15" customHeight="1" x14ac:dyDescent="0.25">
      <c r="A990" t="s">
        <v>60</v>
      </c>
      <c r="B990" t="s">
        <v>44</v>
      </c>
      <c r="C990" t="s">
        <v>272</v>
      </c>
      <c r="D990" s="202">
        <v>15885482.119999999</v>
      </c>
      <c r="E990" s="202">
        <v>15885482.119999999</v>
      </c>
      <c r="F990" s="202">
        <v>15885482.119999999</v>
      </c>
      <c r="G990" s="202">
        <v>15885482.119999999</v>
      </c>
      <c r="H990" s="202">
        <v>15885482.119999999</v>
      </c>
      <c r="I990" s="202">
        <v>6639384.0999999996</v>
      </c>
      <c r="J990" s="202">
        <v>10333984.199999999</v>
      </c>
      <c r="K990" s="202">
        <v>11081645.15</v>
      </c>
      <c r="L990" s="202">
        <v>11693696.390000001</v>
      </c>
      <c r="M990" s="202">
        <v>11975168.189999999</v>
      </c>
      <c r="N990" s="203"/>
      <c r="O990" s="203"/>
      <c r="P990"/>
      <c r="Q990"/>
      <c r="R990"/>
      <c r="S990"/>
      <c r="T990" s="204">
        <v>42746.609131944446</v>
      </c>
      <c r="U990"/>
      <c r="V990">
        <v>0.9</v>
      </c>
      <c r="W990">
        <v>8</v>
      </c>
      <c r="X990" s="200" t="str">
        <f t="shared" si="15"/>
        <v>Dade Civil Traffic CGE CQ3-16</v>
      </c>
    </row>
    <row r="991" spans="1:24" ht="15" customHeight="1" x14ac:dyDescent="0.25">
      <c r="A991" t="s">
        <v>60</v>
      </c>
      <c r="B991" t="s">
        <v>44</v>
      </c>
      <c r="C991" t="s">
        <v>276</v>
      </c>
      <c r="D991" s="202">
        <v>18387948.579999998</v>
      </c>
      <c r="E991" s="202">
        <v>18387948.579999998</v>
      </c>
      <c r="F991" s="202"/>
      <c r="G991" s="202"/>
      <c r="H991" s="202"/>
      <c r="I991" s="202">
        <v>7077421.2800000003</v>
      </c>
      <c r="J991" s="202">
        <v>11297205.199999999</v>
      </c>
      <c r="K991" s="202"/>
      <c r="L991" s="202"/>
      <c r="M991" s="202"/>
      <c r="N991" s="203"/>
      <c r="O991" s="203"/>
      <c r="P991"/>
      <c r="Q991"/>
      <c r="R991"/>
      <c r="S991"/>
      <c r="T991" s="204">
        <v>42746.609131944446</v>
      </c>
      <c r="U991"/>
      <c r="V991">
        <v>0.9</v>
      </c>
      <c r="W991">
        <v>8</v>
      </c>
      <c r="X991" s="200" t="str">
        <f t="shared" si="15"/>
        <v>Dade Civil Traffic CGE CQ3-17</v>
      </c>
    </row>
    <row r="992" spans="1:24" ht="15" customHeight="1" x14ac:dyDescent="0.25">
      <c r="A992" t="s">
        <v>60</v>
      </c>
      <c r="B992" t="s">
        <v>44</v>
      </c>
      <c r="C992" t="s">
        <v>273</v>
      </c>
      <c r="D992" s="202">
        <v>17922836.710000001</v>
      </c>
      <c r="E992" s="202">
        <v>17922836.710000001</v>
      </c>
      <c r="F992" s="202">
        <v>17922836.710000001</v>
      </c>
      <c r="G992" s="202">
        <v>17922836.710000001</v>
      </c>
      <c r="H992" s="202">
        <v>17922836.710000001</v>
      </c>
      <c r="I992" s="202">
        <v>6949556.4900000002</v>
      </c>
      <c r="J992" s="202">
        <v>10638855.6</v>
      </c>
      <c r="K992" s="202">
        <v>11879777.67</v>
      </c>
      <c r="L992" s="202">
        <v>12444017.98</v>
      </c>
      <c r="M992" s="202">
        <v>12730055.98</v>
      </c>
      <c r="N992" s="203"/>
      <c r="O992" s="203"/>
      <c r="P992"/>
      <c r="Q992"/>
      <c r="R992"/>
      <c r="S992"/>
      <c r="T992" s="204">
        <v>42746.609131944446</v>
      </c>
      <c r="U992"/>
      <c r="V992">
        <v>0.9</v>
      </c>
      <c r="W992">
        <v>8</v>
      </c>
      <c r="X992" s="200" t="str">
        <f t="shared" si="15"/>
        <v>Dade Civil Traffic CGE CQ4-16</v>
      </c>
    </row>
    <row r="993" spans="1:24" ht="15" customHeight="1" x14ac:dyDescent="0.25">
      <c r="A993" t="s">
        <v>60</v>
      </c>
      <c r="B993" t="s">
        <v>44</v>
      </c>
      <c r="C993" t="s">
        <v>277</v>
      </c>
      <c r="D993" s="202">
        <v>17622081.030000001</v>
      </c>
      <c r="E993" s="202"/>
      <c r="F993" s="202"/>
      <c r="G993" s="202"/>
      <c r="H993" s="202"/>
      <c r="I993" s="202">
        <v>6741380.9400000004</v>
      </c>
      <c r="J993" s="202"/>
      <c r="K993" s="202"/>
      <c r="L993" s="202"/>
      <c r="M993" s="202"/>
      <c r="N993" s="203"/>
      <c r="O993" s="203"/>
      <c r="P993"/>
      <c r="Q993"/>
      <c r="R993"/>
      <c r="S993"/>
      <c r="T993" s="204">
        <v>42746.609131944446</v>
      </c>
      <c r="U993"/>
      <c r="V993">
        <v>0.9</v>
      </c>
      <c r="W993">
        <v>8</v>
      </c>
      <c r="X993" s="200" t="str">
        <f t="shared" si="15"/>
        <v>Dade Civil Traffic CGE CQ4-17</v>
      </c>
    </row>
    <row r="994" spans="1:24" ht="15" customHeight="1" x14ac:dyDescent="0.25">
      <c r="A994" t="s">
        <v>60</v>
      </c>
      <c r="B994" t="s">
        <v>43</v>
      </c>
      <c r="C994" t="s">
        <v>270</v>
      </c>
      <c r="D994" s="202">
        <v>4012578</v>
      </c>
      <c r="E994" s="202">
        <v>4012578</v>
      </c>
      <c r="F994" s="202">
        <v>4012578</v>
      </c>
      <c r="G994" s="202">
        <v>4012578</v>
      </c>
      <c r="H994" s="202">
        <v>4012578</v>
      </c>
      <c r="I994" s="202">
        <v>4012578</v>
      </c>
      <c r="J994" s="202">
        <v>4012578</v>
      </c>
      <c r="K994" s="202">
        <v>4012578</v>
      </c>
      <c r="L994" s="202">
        <v>4012578</v>
      </c>
      <c r="M994" s="202">
        <v>4012578</v>
      </c>
      <c r="N994" s="203"/>
      <c r="O994" s="203"/>
      <c r="P994"/>
      <c r="Q994"/>
      <c r="R994"/>
      <c r="S994"/>
      <c r="T994" s="204">
        <v>42746.609131944446</v>
      </c>
      <c r="U994"/>
      <c r="V994">
        <v>0.9</v>
      </c>
      <c r="W994">
        <v>7</v>
      </c>
      <c r="X994" s="200" t="str">
        <f t="shared" si="15"/>
        <v>Dade County Civil CGE CQ1-16</v>
      </c>
    </row>
    <row r="995" spans="1:24" ht="15" customHeight="1" x14ac:dyDescent="0.25">
      <c r="A995" t="s">
        <v>60</v>
      </c>
      <c r="B995" t="s">
        <v>43</v>
      </c>
      <c r="C995" t="s">
        <v>274</v>
      </c>
      <c r="D995" s="202">
        <v>3747218</v>
      </c>
      <c r="E995" s="202">
        <v>3747218</v>
      </c>
      <c r="F995" s="202">
        <v>3747218</v>
      </c>
      <c r="G995" s="202">
        <v>3747218</v>
      </c>
      <c r="H995" s="202"/>
      <c r="I995" s="202">
        <v>3747218</v>
      </c>
      <c r="J995" s="202">
        <v>3747218</v>
      </c>
      <c r="K995" s="202">
        <v>3747218</v>
      </c>
      <c r="L995" s="202">
        <v>3747218</v>
      </c>
      <c r="M995" s="202"/>
      <c r="N995" s="203"/>
      <c r="O995" s="203"/>
      <c r="P995"/>
      <c r="Q995"/>
      <c r="R995"/>
      <c r="S995"/>
      <c r="T995" s="204">
        <v>42746.609131944446</v>
      </c>
      <c r="U995"/>
      <c r="V995">
        <v>0.9</v>
      </c>
      <c r="W995">
        <v>7</v>
      </c>
      <c r="X995" s="200" t="str">
        <f t="shared" si="15"/>
        <v>Dade County Civil CGE CQ1-17</v>
      </c>
    </row>
    <row r="996" spans="1:24" ht="15" customHeight="1" x14ac:dyDescent="0.25">
      <c r="A996" t="s">
        <v>60</v>
      </c>
      <c r="B996" t="s">
        <v>43</v>
      </c>
      <c r="C996" t="s">
        <v>271</v>
      </c>
      <c r="D996" s="202">
        <v>3579361</v>
      </c>
      <c r="E996" s="202">
        <v>3579361</v>
      </c>
      <c r="F996" s="202">
        <v>3579361</v>
      </c>
      <c r="G996" s="202">
        <v>3579361</v>
      </c>
      <c r="H996" s="202">
        <v>3579361</v>
      </c>
      <c r="I996" s="202">
        <v>3579361</v>
      </c>
      <c r="J996" s="202">
        <v>3579361</v>
      </c>
      <c r="K996" s="202">
        <v>3579361</v>
      </c>
      <c r="L996" s="202">
        <v>3579361</v>
      </c>
      <c r="M996" s="202">
        <v>3579361</v>
      </c>
      <c r="N996" s="203"/>
      <c r="O996" s="203"/>
      <c r="P996"/>
      <c r="Q996"/>
      <c r="R996"/>
      <c r="S996"/>
      <c r="T996" s="204">
        <v>42746.609131944446</v>
      </c>
      <c r="U996"/>
      <c r="V996">
        <v>0.9</v>
      </c>
      <c r="W996">
        <v>7</v>
      </c>
      <c r="X996" s="200" t="str">
        <f t="shared" si="15"/>
        <v>Dade County Civil CGE CQ2-16</v>
      </c>
    </row>
    <row r="997" spans="1:24" ht="15" customHeight="1" x14ac:dyDescent="0.25">
      <c r="A997" t="s">
        <v>60</v>
      </c>
      <c r="B997" t="s">
        <v>43</v>
      </c>
      <c r="C997" t="s">
        <v>275</v>
      </c>
      <c r="D997" s="202">
        <v>3939641</v>
      </c>
      <c r="E997" s="202">
        <v>3939641</v>
      </c>
      <c r="F997" s="202">
        <v>3939641</v>
      </c>
      <c r="G997" s="202"/>
      <c r="H997" s="202"/>
      <c r="I997" s="202">
        <v>3939641</v>
      </c>
      <c r="J997" s="202">
        <v>3939641</v>
      </c>
      <c r="K997" s="202">
        <v>3939641</v>
      </c>
      <c r="L997" s="202"/>
      <c r="M997" s="202"/>
      <c r="N997" s="203"/>
      <c r="O997" s="203"/>
      <c r="P997"/>
      <c r="Q997"/>
      <c r="R997"/>
      <c r="S997"/>
      <c r="T997" s="204">
        <v>42746.609131944446</v>
      </c>
      <c r="U997"/>
      <c r="V997">
        <v>0.9</v>
      </c>
      <c r="W997">
        <v>7</v>
      </c>
      <c r="X997" s="200" t="str">
        <f t="shared" si="15"/>
        <v>Dade County Civil CGE CQ2-17</v>
      </c>
    </row>
    <row r="998" spans="1:24" ht="15" customHeight="1" x14ac:dyDescent="0.25">
      <c r="A998" t="s">
        <v>60</v>
      </c>
      <c r="B998" t="s">
        <v>43</v>
      </c>
      <c r="C998" t="s">
        <v>272</v>
      </c>
      <c r="D998" s="202">
        <v>4185885</v>
      </c>
      <c r="E998" s="202">
        <v>4185885</v>
      </c>
      <c r="F998" s="202">
        <v>4185885</v>
      </c>
      <c r="G998" s="202">
        <v>4185885</v>
      </c>
      <c r="H998" s="202">
        <v>4185885</v>
      </c>
      <c r="I998" s="202">
        <v>4185885</v>
      </c>
      <c r="J998" s="202">
        <v>4185885</v>
      </c>
      <c r="K998" s="202">
        <v>4185885</v>
      </c>
      <c r="L998" s="202">
        <v>4185885</v>
      </c>
      <c r="M998" s="202">
        <v>4185885</v>
      </c>
      <c r="N998" s="203"/>
      <c r="O998" s="203"/>
      <c r="P998"/>
      <c r="Q998"/>
      <c r="R998"/>
      <c r="S998"/>
      <c r="T998" s="204">
        <v>42746.609131944446</v>
      </c>
      <c r="U998"/>
      <c r="V998">
        <v>0.9</v>
      </c>
      <c r="W998">
        <v>7</v>
      </c>
      <c r="X998" s="200" t="str">
        <f t="shared" si="15"/>
        <v>Dade County Civil CGE CQ3-16</v>
      </c>
    </row>
    <row r="999" spans="1:24" ht="15" customHeight="1" x14ac:dyDescent="0.25">
      <c r="A999" t="s">
        <v>60</v>
      </c>
      <c r="B999" t="s">
        <v>43</v>
      </c>
      <c r="C999" t="s">
        <v>276</v>
      </c>
      <c r="D999" s="202">
        <v>3685810</v>
      </c>
      <c r="E999" s="202">
        <v>3685810</v>
      </c>
      <c r="F999" s="202"/>
      <c r="G999" s="202"/>
      <c r="H999" s="202"/>
      <c r="I999" s="202">
        <v>3685810</v>
      </c>
      <c r="J999" s="202">
        <v>3685810</v>
      </c>
      <c r="K999" s="202"/>
      <c r="L999" s="202"/>
      <c r="M999" s="202"/>
      <c r="N999" s="203"/>
      <c r="O999" s="203"/>
      <c r="P999"/>
      <c r="Q999"/>
      <c r="R999"/>
      <c r="S999"/>
      <c r="T999" s="204">
        <v>42746.609131944446</v>
      </c>
      <c r="U999"/>
      <c r="V999">
        <v>0.9</v>
      </c>
      <c r="W999">
        <v>7</v>
      </c>
      <c r="X999" s="200" t="str">
        <f t="shared" si="15"/>
        <v>Dade County Civil CGE CQ3-17</v>
      </c>
    </row>
    <row r="1000" spans="1:24" ht="15" customHeight="1" x14ac:dyDescent="0.25">
      <c r="A1000" t="s">
        <v>60</v>
      </c>
      <c r="B1000" t="s">
        <v>43</v>
      </c>
      <c r="C1000" t="s">
        <v>273</v>
      </c>
      <c r="D1000" s="202">
        <v>4018564</v>
      </c>
      <c r="E1000" s="202">
        <v>4018564</v>
      </c>
      <c r="F1000" s="202">
        <v>4018564</v>
      </c>
      <c r="G1000" s="202">
        <v>4018564</v>
      </c>
      <c r="H1000" s="202">
        <v>4018564</v>
      </c>
      <c r="I1000" s="202">
        <v>4018564</v>
      </c>
      <c r="J1000" s="202">
        <v>4018564</v>
      </c>
      <c r="K1000" s="202">
        <v>4018564</v>
      </c>
      <c r="L1000" s="202">
        <v>4018564</v>
      </c>
      <c r="M1000" s="202">
        <v>4018564</v>
      </c>
      <c r="N1000" s="203"/>
      <c r="O1000" s="203"/>
      <c r="P1000"/>
      <c r="Q1000"/>
      <c r="R1000"/>
      <c r="S1000"/>
      <c r="T1000" s="204">
        <v>42746.609131944446</v>
      </c>
      <c r="U1000"/>
      <c r="V1000">
        <v>0.9</v>
      </c>
      <c r="W1000">
        <v>7</v>
      </c>
      <c r="X1000" s="200" t="str">
        <f t="shared" si="15"/>
        <v>Dade County Civil CGE CQ4-16</v>
      </c>
    </row>
    <row r="1001" spans="1:24" ht="15" customHeight="1" x14ac:dyDescent="0.25">
      <c r="A1001" t="s">
        <v>60</v>
      </c>
      <c r="B1001" t="s">
        <v>43</v>
      </c>
      <c r="C1001" t="s">
        <v>277</v>
      </c>
      <c r="D1001" s="202">
        <v>3802784</v>
      </c>
      <c r="E1001" s="202"/>
      <c r="F1001" s="202"/>
      <c r="G1001" s="202"/>
      <c r="H1001" s="202"/>
      <c r="I1001" s="202">
        <v>3802784</v>
      </c>
      <c r="J1001" s="202"/>
      <c r="K1001" s="202"/>
      <c r="L1001" s="202"/>
      <c r="M1001" s="202"/>
      <c r="N1001" s="203"/>
      <c r="O1001" s="203"/>
      <c r="P1001"/>
      <c r="Q1001"/>
      <c r="R1001"/>
      <c r="S1001"/>
      <c r="T1001" s="204">
        <v>42746.609131944446</v>
      </c>
      <c r="U1001"/>
      <c r="V1001">
        <v>0.9</v>
      </c>
      <c r="W1001">
        <v>7</v>
      </c>
      <c r="X1001" s="200" t="str">
        <f t="shared" si="15"/>
        <v>Dade County Civil CGE CQ4-17</v>
      </c>
    </row>
    <row r="1002" spans="1:24" ht="15" customHeight="1" x14ac:dyDescent="0.25">
      <c r="A1002" t="s">
        <v>60</v>
      </c>
      <c r="B1002" t="s">
        <v>39</v>
      </c>
      <c r="C1002" t="s">
        <v>270</v>
      </c>
      <c r="D1002" s="202">
        <v>1594064</v>
      </c>
      <c r="E1002" s="202">
        <v>1594064</v>
      </c>
      <c r="F1002" s="202">
        <v>1594064</v>
      </c>
      <c r="G1002" s="202">
        <v>1594064</v>
      </c>
      <c r="H1002" s="202">
        <v>1594064</v>
      </c>
      <c r="I1002" s="202">
        <v>130986</v>
      </c>
      <c r="J1002" s="202">
        <v>268722</v>
      </c>
      <c r="K1002" s="202">
        <v>330134</v>
      </c>
      <c r="L1002" s="202">
        <v>361026</v>
      </c>
      <c r="M1002" s="202">
        <v>384600</v>
      </c>
      <c r="N1002" s="203"/>
      <c r="O1002" s="203"/>
      <c r="P1002"/>
      <c r="Q1002"/>
      <c r="R1002"/>
      <c r="S1002"/>
      <c r="T1002" s="204">
        <v>42746.609131944446</v>
      </c>
      <c r="U1002"/>
      <c r="V1002">
        <v>0.4</v>
      </c>
      <c r="W1002">
        <v>3</v>
      </c>
      <c r="X1002" s="200" t="str">
        <f t="shared" si="15"/>
        <v>Dade County Criminal CGE CQ1-16</v>
      </c>
    </row>
    <row r="1003" spans="1:24" ht="15" customHeight="1" x14ac:dyDescent="0.25">
      <c r="A1003" t="s">
        <v>60</v>
      </c>
      <c r="B1003" t="s">
        <v>39</v>
      </c>
      <c r="C1003" t="s">
        <v>274</v>
      </c>
      <c r="D1003" s="202">
        <v>1164287</v>
      </c>
      <c r="E1003" s="202">
        <v>1164287</v>
      </c>
      <c r="F1003" s="202">
        <v>1164287</v>
      </c>
      <c r="G1003" s="202">
        <v>1164287</v>
      </c>
      <c r="H1003" s="202"/>
      <c r="I1003" s="202">
        <v>92449</v>
      </c>
      <c r="J1003" s="202">
        <v>128485</v>
      </c>
      <c r="K1003" s="202">
        <v>169968</v>
      </c>
      <c r="L1003" s="202">
        <v>184032</v>
      </c>
      <c r="M1003" s="202"/>
      <c r="N1003" s="203"/>
      <c r="O1003" s="203"/>
      <c r="P1003"/>
      <c r="Q1003"/>
      <c r="R1003"/>
      <c r="S1003"/>
      <c r="T1003" s="204">
        <v>42746.609131944446</v>
      </c>
      <c r="U1003"/>
      <c r="V1003">
        <v>0.4</v>
      </c>
      <c r="W1003">
        <v>3</v>
      </c>
      <c r="X1003" s="200" t="str">
        <f t="shared" si="15"/>
        <v>Dade County Criminal CGE CQ1-17</v>
      </c>
    </row>
    <row r="1004" spans="1:24" ht="15" customHeight="1" x14ac:dyDescent="0.25">
      <c r="A1004" t="s">
        <v>60</v>
      </c>
      <c r="B1004" t="s">
        <v>39</v>
      </c>
      <c r="C1004" t="s">
        <v>271</v>
      </c>
      <c r="D1004" s="202">
        <v>1622802</v>
      </c>
      <c r="E1004" s="202">
        <v>1622802</v>
      </c>
      <c r="F1004" s="202">
        <v>1622802</v>
      </c>
      <c r="G1004" s="202">
        <v>1622802</v>
      </c>
      <c r="H1004" s="202">
        <v>1622802</v>
      </c>
      <c r="I1004" s="202">
        <v>165363</v>
      </c>
      <c r="J1004" s="202">
        <v>309959</v>
      </c>
      <c r="K1004" s="202">
        <v>380199</v>
      </c>
      <c r="L1004" s="202">
        <v>417495</v>
      </c>
      <c r="M1004" s="202">
        <v>453354</v>
      </c>
      <c r="N1004" s="203"/>
      <c r="O1004" s="203"/>
      <c r="P1004"/>
      <c r="Q1004"/>
      <c r="R1004"/>
      <c r="S1004"/>
      <c r="T1004" s="204">
        <v>42746.609131944446</v>
      </c>
      <c r="U1004"/>
      <c r="V1004">
        <v>0.4</v>
      </c>
      <c r="W1004">
        <v>3</v>
      </c>
      <c r="X1004" s="200" t="str">
        <f t="shared" si="15"/>
        <v>Dade County Criminal CGE CQ2-16</v>
      </c>
    </row>
    <row r="1005" spans="1:24" ht="15" customHeight="1" x14ac:dyDescent="0.25">
      <c r="A1005" t="s">
        <v>60</v>
      </c>
      <c r="B1005" t="s">
        <v>39</v>
      </c>
      <c r="C1005" t="s">
        <v>275</v>
      </c>
      <c r="D1005" s="202">
        <v>1216334</v>
      </c>
      <c r="E1005" s="202">
        <v>1216334</v>
      </c>
      <c r="F1005" s="202">
        <v>1216334</v>
      </c>
      <c r="G1005" s="202"/>
      <c r="H1005" s="202"/>
      <c r="I1005" s="202">
        <v>96502</v>
      </c>
      <c r="J1005" s="202">
        <v>154708</v>
      </c>
      <c r="K1005" s="202">
        <v>189748</v>
      </c>
      <c r="L1005" s="202"/>
      <c r="M1005" s="202"/>
      <c r="N1005" s="203"/>
      <c r="O1005" s="203"/>
      <c r="P1005"/>
      <c r="Q1005"/>
      <c r="R1005"/>
      <c r="S1005"/>
      <c r="T1005" s="204">
        <v>42746.609131944446</v>
      </c>
      <c r="U1005"/>
      <c r="V1005">
        <v>0.4</v>
      </c>
      <c r="W1005">
        <v>3</v>
      </c>
      <c r="X1005" s="200" t="str">
        <f t="shared" si="15"/>
        <v>Dade County Criminal CGE CQ2-17</v>
      </c>
    </row>
    <row r="1006" spans="1:24" ht="15" customHeight="1" x14ac:dyDescent="0.25">
      <c r="A1006" t="s">
        <v>60</v>
      </c>
      <c r="B1006" t="s">
        <v>39</v>
      </c>
      <c r="C1006" t="s">
        <v>272</v>
      </c>
      <c r="D1006" s="202">
        <v>1472741</v>
      </c>
      <c r="E1006" s="202">
        <v>1472741</v>
      </c>
      <c r="F1006" s="202">
        <v>1472741</v>
      </c>
      <c r="G1006" s="202">
        <v>1472741</v>
      </c>
      <c r="H1006" s="202">
        <v>1472741</v>
      </c>
      <c r="I1006" s="202">
        <v>156718</v>
      </c>
      <c r="J1006" s="202">
        <v>275035</v>
      </c>
      <c r="K1006" s="202">
        <v>339978</v>
      </c>
      <c r="L1006" s="202">
        <v>380221</v>
      </c>
      <c r="M1006" s="202">
        <v>413931</v>
      </c>
      <c r="N1006" s="203"/>
      <c r="O1006" s="203"/>
      <c r="P1006"/>
      <c r="Q1006"/>
      <c r="R1006"/>
      <c r="S1006"/>
      <c r="T1006" s="204">
        <v>42746.609131944446</v>
      </c>
      <c r="U1006"/>
      <c r="V1006">
        <v>0.4</v>
      </c>
      <c r="W1006">
        <v>3</v>
      </c>
      <c r="X1006" s="200" t="str">
        <f t="shared" si="15"/>
        <v>Dade County Criminal CGE CQ3-16</v>
      </c>
    </row>
    <row r="1007" spans="1:24" ht="15" customHeight="1" x14ac:dyDescent="0.25">
      <c r="A1007" t="s">
        <v>60</v>
      </c>
      <c r="B1007" t="s">
        <v>39</v>
      </c>
      <c r="C1007" t="s">
        <v>276</v>
      </c>
      <c r="D1007" s="202">
        <v>1145588</v>
      </c>
      <c r="E1007" s="202">
        <v>1145588</v>
      </c>
      <c r="F1007" s="202"/>
      <c r="G1007" s="202"/>
      <c r="H1007" s="202"/>
      <c r="I1007" s="202">
        <v>91859</v>
      </c>
      <c r="J1007" s="202">
        <v>144348</v>
      </c>
      <c r="K1007" s="202"/>
      <c r="L1007" s="202"/>
      <c r="M1007" s="202"/>
      <c r="N1007" s="203"/>
      <c r="O1007" s="203"/>
      <c r="P1007"/>
      <c r="Q1007"/>
      <c r="R1007"/>
      <c r="S1007"/>
      <c r="T1007" s="204">
        <v>42746.609131944446</v>
      </c>
      <c r="U1007"/>
      <c r="V1007">
        <v>0.4</v>
      </c>
      <c r="W1007">
        <v>3</v>
      </c>
      <c r="X1007" s="200" t="str">
        <f t="shared" si="15"/>
        <v>Dade County Criminal CGE CQ3-17</v>
      </c>
    </row>
    <row r="1008" spans="1:24" ht="15" customHeight="1" x14ac:dyDescent="0.25">
      <c r="A1008" t="s">
        <v>60</v>
      </c>
      <c r="B1008" t="s">
        <v>39</v>
      </c>
      <c r="C1008" t="s">
        <v>273</v>
      </c>
      <c r="D1008" s="202">
        <v>1350382</v>
      </c>
      <c r="E1008" s="202">
        <v>1350382</v>
      </c>
      <c r="F1008" s="202">
        <v>1350382</v>
      </c>
      <c r="G1008" s="202">
        <v>1350382</v>
      </c>
      <c r="H1008" s="202">
        <v>1350382</v>
      </c>
      <c r="I1008" s="202">
        <v>135329</v>
      </c>
      <c r="J1008" s="202">
        <v>212085</v>
      </c>
      <c r="K1008" s="202">
        <v>272369</v>
      </c>
      <c r="L1008" s="202">
        <v>306028</v>
      </c>
      <c r="M1008" s="202">
        <v>336397</v>
      </c>
      <c r="N1008" s="203"/>
      <c r="O1008" s="203"/>
      <c r="P1008"/>
      <c r="Q1008"/>
      <c r="R1008"/>
      <c r="S1008"/>
      <c r="T1008" s="204">
        <v>42746.609131944446</v>
      </c>
      <c r="U1008"/>
      <c r="V1008">
        <v>0.4</v>
      </c>
      <c r="W1008">
        <v>3</v>
      </c>
      <c r="X1008" s="200" t="str">
        <f t="shared" si="15"/>
        <v>Dade County Criminal CGE CQ4-16</v>
      </c>
    </row>
    <row r="1009" spans="1:24" ht="15" customHeight="1" x14ac:dyDescent="0.25">
      <c r="A1009" t="s">
        <v>60</v>
      </c>
      <c r="B1009" t="s">
        <v>39</v>
      </c>
      <c r="C1009" t="s">
        <v>277</v>
      </c>
      <c r="D1009" s="202">
        <v>1173912</v>
      </c>
      <c r="E1009" s="202"/>
      <c r="F1009" s="202"/>
      <c r="G1009" s="202"/>
      <c r="H1009" s="202"/>
      <c r="I1009" s="202">
        <v>118770</v>
      </c>
      <c r="J1009" s="202"/>
      <c r="K1009" s="202"/>
      <c r="L1009" s="202"/>
      <c r="M1009" s="202"/>
      <c r="N1009" s="203"/>
      <c r="O1009" s="203"/>
      <c r="P1009"/>
      <c r="Q1009"/>
      <c r="R1009"/>
      <c r="S1009"/>
      <c r="T1009" s="204">
        <v>42746.609131944446</v>
      </c>
      <c r="U1009"/>
      <c r="V1009">
        <v>0.4</v>
      </c>
      <c r="W1009">
        <v>3</v>
      </c>
      <c r="X1009" s="200" t="str">
        <f t="shared" si="15"/>
        <v>Dade County Criminal CGE CQ4-17</v>
      </c>
    </row>
    <row r="1010" spans="1:24" ht="15" customHeight="1" x14ac:dyDescent="0.25">
      <c r="A1010" t="s">
        <v>60</v>
      </c>
      <c r="B1010" t="s">
        <v>41</v>
      </c>
      <c r="C1010" t="s">
        <v>270</v>
      </c>
      <c r="D1010" s="202">
        <v>2186747.02</v>
      </c>
      <c r="E1010" s="202">
        <v>2186747.02</v>
      </c>
      <c r="F1010" s="202">
        <v>2186747.02</v>
      </c>
      <c r="G1010" s="202">
        <v>2186747.02</v>
      </c>
      <c r="H1010" s="202">
        <v>2186747.02</v>
      </c>
      <c r="I1010" s="202">
        <v>291246.53000000003</v>
      </c>
      <c r="J1010" s="202">
        <v>702240.36</v>
      </c>
      <c r="K1010" s="202">
        <v>874963.01</v>
      </c>
      <c r="L1010" s="202">
        <v>953172.55</v>
      </c>
      <c r="M1010" s="202">
        <v>1040379.55</v>
      </c>
      <c r="N1010" s="203"/>
      <c r="O1010" s="203"/>
      <c r="P1010"/>
      <c r="Q1010"/>
      <c r="R1010"/>
      <c r="S1010"/>
      <c r="T1010" s="204">
        <v>42746.609131944446</v>
      </c>
      <c r="U1010"/>
      <c r="V1010">
        <v>0.4</v>
      </c>
      <c r="W1010">
        <v>5</v>
      </c>
      <c r="X1010" s="200" t="str">
        <f t="shared" si="15"/>
        <v>Dade Criminal Traffic CGE CQ1-16</v>
      </c>
    </row>
    <row r="1011" spans="1:24" ht="15" customHeight="1" x14ac:dyDescent="0.25">
      <c r="A1011" t="s">
        <v>60</v>
      </c>
      <c r="B1011" t="s">
        <v>41</v>
      </c>
      <c r="C1011" t="s">
        <v>274</v>
      </c>
      <c r="D1011" s="202">
        <v>1661303.42</v>
      </c>
      <c r="E1011" s="202">
        <v>1661303.42</v>
      </c>
      <c r="F1011" s="202">
        <v>1661303.42</v>
      </c>
      <c r="G1011" s="202">
        <v>1661303.42</v>
      </c>
      <c r="H1011" s="202"/>
      <c r="I1011" s="202">
        <v>204831.62</v>
      </c>
      <c r="J1011" s="202">
        <v>394702.88</v>
      </c>
      <c r="K1011" s="202">
        <v>518888.82</v>
      </c>
      <c r="L1011" s="202">
        <v>586896.48</v>
      </c>
      <c r="M1011" s="202"/>
      <c r="N1011" s="203"/>
      <c r="O1011" s="203"/>
      <c r="P1011"/>
      <c r="Q1011"/>
      <c r="R1011"/>
      <c r="S1011"/>
      <c r="T1011" s="204">
        <v>42746.609131944446</v>
      </c>
      <c r="U1011"/>
      <c r="V1011">
        <v>0.4</v>
      </c>
      <c r="W1011">
        <v>5</v>
      </c>
      <c r="X1011" s="200" t="str">
        <f t="shared" si="15"/>
        <v>Dade Criminal Traffic CGE CQ1-17</v>
      </c>
    </row>
    <row r="1012" spans="1:24" ht="15" customHeight="1" x14ac:dyDescent="0.25">
      <c r="A1012" t="s">
        <v>60</v>
      </c>
      <c r="B1012" t="s">
        <v>41</v>
      </c>
      <c r="C1012" t="s">
        <v>271</v>
      </c>
      <c r="D1012" s="202">
        <v>2574312.23</v>
      </c>
      <c r="E1012" s="202">
        <v>2574312.23</v>
      </c>
      <c r="F1012" s="202">
        <v>2574312.23</v>
      </c>
      <c r="G1012" s="202">
        <v>2574312.23</v>
      </c>
      <c r="H1012" s="202">
        <v>2574312.23</v>
      </c>
      <c r="I1012" s="202">
        <v>433960.59</v>
      </c>
      <c r="J1012" s="202">
        <v>886322.58</v>
      </c>
      <c r="K1012" s="202">
        <v>1053872.05</v>
      </c>
      <c r="L1012" s="202">
        <v>1138806.22</v>
      </c>
      <c r="M1012" s="202">
        <v>1275271.72</v>
      </c>
      <c r="N1012" s="203"/>
      <c r="O1012" s="203"/>
      <c r="P1012"/>
      <c r="Q1012"/>
      <c r="R1012"/>
      <c r="S1012"/>
      <c r="T1012" s="204">
        <v>42746.609131944446</v>
      </c>
      <c r="U1012"/>
      <c r="V1012">
        <v>0.4</v>
      </c>
      <c r="W1012">
        <v>5</v>
      </c>
      <c r="X1012" s="200" t="str">
        <f t="shared" si="15"/>
        <v>Dade Criminal Traffic CGE CQ2-16</v>
      </c>
    </row>
    <row r="1013" spans="1:24" ht="15" customHeight="1" x14ac:dyDescent="0.25">
      <c r="A1013" t="s">
        <v>60</v>
      </c>
      <c r="B1013" t="s">
        <v>41</v>
      </c>
      <c r="C1013" t="s">
        <v>275</v>
      </c>
      <c r="D1013" s="202">
        <v>1962430.44</v>
      </c>
      <c r="E1013" s="202">
        <v>1962430.44</v>
      </c>
      <c r="F1013" s="202">
        <v>1962430.44</v>
      </c>
      <c r="G1013" s="202"/>
      <c r="H1013" s="202"/>
      <c r="I1013" s="202">
        <v>308022.65000000002</v>
      </c>
      <c r="J1013" s="202">
        <v>510619.68</v>
      </c>
      <c r="K1013" s="202">
        <v>669613.01</v>
      </c>
      <c r="L1013" s="202"/>
      <c r="M1013" s="202"/>
      <c r="N1013" s="203"/>
      <c r="O1013" s="203"/>
      <c r="P1013"/>
      <c r="Q1013"/>
      <c r="R1013"/>
      <c r="S1013"/>
      <c r="T1013" s="204">
        <v>42746.609131944446</v>
      </c>
      <c r="U1013"/>
      <c r="V1013">
        <v>0.4</v>
      </c>
      <c r="W1013">
        <v>5</v>
      </c>
      <c r="X1013" s="200" t="str">
        <f t="shared" si="15"/>
        <v>Dade Criminal Traffic CGE CQ2-17</v>
      </c>
    </row>
    <row r="1014" spans="1:24" ht="15" customHeight="1" x14ac:dyDescent="0.25">
      <c r="A1014" t="s">
        <v>60</v>
      </c>
      <c r="B1014" t="s">
        <v>41</v>
      </c>
      <c r="C1014" t="s">
        <v>272</v>
      </c>
      <c r="D1014" s="202">
        <v>2416191.21</v>
      </c>
      <c r="E1014" s="202">
        <v>2416191.21</v>
      </c>
      <c r="F1014" s="202">
        <v>2416191.21</v>
      </c>
      <c r="G1014" s="202">
        <v>2416191.21</v>
      </c>
      <c r="H1014" s="202">
        <v>2416191.21</v>
      </c>
      <c r="I1014" s="202">
        <v>409332.93</v>
      </c>
      <c r="J1014" s="202">
        <v>785360.92</v>
      </c>
      <c r="K1014" s="202">
        <v>944333.79</v>
      </c>
      <c r="L1014" s="202">
        <v>1067719.8</v>
      </c>
      <c r="M1014" s="202">
        <v>1164695.4099999999</v>
      </c>
      <c r="N1014" s="203"/>
      <c r="O1014" s="203"/>
      <c r="P1014"/>
      <c r="Q1014"/>
      <c r="R1014"/>
      <c r="S1014"/>
      <c r="T1014" s="204">
        <v>42746.609131944446</v>
      </c>
      <c r="U1014"/>
      <c r="V1014">
        <v>0.4</v>
      </c>
      <c r="W1014">
        <v>5</v>
      </c>
      <c r="X1014" s="200" t="str">
        <f t="shared" si="15"/>
        <v>Dade Criminal Traffic CGE CQ3-16</v>
      </c>
    </row>
    <row r="1015" spans="1:24" ht="15" customHeight="1" x14ac:dyDescent="0.25">
      <c r="A1015" t="s">
        <v>60</v>
      </c>
      <c r="B1015" t="s">
        <v>41</v>
      </c>
      <c r="C1015" t="s">
        <v>276</v>
      </c>
      <c r="D1015" s="202">
        <v>1718746.4</v>
      </c>
      <c r="E1015" s="202">
        <v>1718746.4</v>
      </c>
      <c r="F1015" s="202"/>
      <c r="G1015" s="202"/>
      <c r="H1015" s="202"/>
      <c r="I1015" s="202">
        <v>251313.73</v>
      </c>
      <c r="J1015" s="202">
        <v>399034.17</v>
      </c>
      <c r="K1015" s="202"/>
      <c r="L1015" s="202"/>
      <c r="M1015" s="202"/>
      <c r="N1015" s="203"/>
      <c r="O1015" s="203"/>
      <c r="P1015"/>
      <c r="Q1015"/>
      <c r="R1015"/>
      <c r="S1015"/>
      <c r="T1015" s="204">
        <v>42746.609131944446</v>
      </c>
      <c r="U1015"/>
      <c r="V1015">
        <v>0.4</v>
      </c>
      <c r="W1015">
        <v>5</v>
      </c>
      <c r="X1015" s="200" t="str">
        <f t="shared" si="15"/>
        <v>Dade Criminal Traffic CGE CQ3-17</v>
      </c>
    </row>
    <row r="1016" spans="1:24" ht="15" customHeight="1" x14ac:dyDescent="0.25">
      <c r="A1016" t="s">
        <v>60</v>
      </c>
      <c r="B1016" t="s">
        <v>41</v>
      </c>
      <c r="C1016" t="s">
        <v>273</v>
      </c>
      <c r="D1016" s="202">
        <v>2055064.28</v>
      </c>
      <c r="E1016" s="202">
        <v>2055064.28</v>
      </c>
      <c r="F1016" s="202">
        <v>2055064.28</v>
      </c>
      <c r="G1016" s="202">
        <v>2055064.28</v>
      </c>
      <c r="H1016" s="202">
        <v>2055064.28</v>
      </c>
      <c r="I1016" s="202">
        <v>293226.42</v>
      </c>
      <c r="J1016" s="202">
        <v>603729.53</v>
      </c>
      <c r="K1016" s="202">
        <v>764063.83</v>
      </c>
      <c r="L1016" s="202">
        <v>834951.28</v>
      </c>
      <c r="M1016" s="202">
        <v>928437.27</v>
      </c>
      <c r="N1016" s="203"/>
      <c r="O1016" s="203"/>
      <c r="P1016"/>
      <c r="Q1016"/>
      <c r="R1016"/>
      <c r="S1016"/>
      <c r="T1016" s="204">
        <v>42746.609131944446</v>
      </c>
      <c r="U1016"/>
      <c r="V1016">
        <v>0.4</v>
      </c>
      <c r="W1016">
        <v>5</v>
      </c>
      <c r="X1016" s="200" t="str">
        <f t="shared" si="15"/>
        <v>Dade Criminal Traffic CGE CQ4-16</v>
      </c>
    </row>
    <row r="1017" spans="1:24" ht="15" customHeight="1" x14ac:dyDescent="0.25">
      <c r="A1017" t="s">
        <v>60</v>
      </c>
      <c r="B1017" t="s">
        <v>41</v>
      </c>
      <c r="C1017" t="s">
        <v>277</v>
      </c>
      <c r="D1017" s="202">
        <v>1482463.05</v>
      </c>
      <c r="E1017" s="202"/>
      <c r="F1017" s="202"/>
      <c r="G1017" s="202"/>
      <c r="H1017" s="202"/>
      <c r="I1017" s="202">
        <v>179402.38</v>
      </c>
      <c r="J1017" s="202"/>
      <c r="K1017" s="202"/>
      <c r="L1017" s="202"/>
      <c r="M1017" s="202"/>
      <c r="N1017" s="203"/>
      <c r="O1017" s="203"/>
      <c r="P1017"/>
      <c r="Q1017"/>
      <c r="R1017"/>
      <c r="S1017"/>
      <c r="T1017" s="204">
        <v>42746.609131944446</v>
      </c>
      <c r="U1017"/>
      <c r="V1017">
        <v>0.4</v>
      </c>
      <c r="W1017">
        <v>5</v>
      </c>
      <c r="X1017" s="200" t="str">
        <f t="shared" si="15"/>
        <v>Dade Criminal Traffic CGE CQ4-17</v>
      </c>
    </row>
    <row r="1018" spans="1:24" ht="15" customHeight="1" x14ac:dyDescent="0.25">
      <c r="A1018" t="s">
        <v>60</v>
      </c>
      <c r="B1018" t="s">
        <v>46</v>
      </c>
      <c r="C1018" t="s">
        <v>270</v>
      </c>
      <c r="D1018" s="202">
        <v>1362942</v>
      </c>
      <c r="E1018" s="202">
        <v>1362942</v>
      </c>
      <c r="F1018" s="202">
        <v>1362942</v>
      </c>
      <c r="G1018" s="202">
        <v>1362942</v>
      </c>
      <c r="H1018" s="202">
        <v>1362942</v>
      </c>
      <c r="I1018" s="202">
        <v>1362942</v>
      </c>
      <c r="J1018" s="202">
        <v>1362942</v>
      </c>
      <c r="K1018" s="202">
        <v>1362942</v>
      </c>
      <c r="L1018" s="202">
        <v>1362942</v>
      </c>
      <c r="M1018" s="202">
        <v>1362942</v>
      </c>
      <c r="N1018" s="203"/>
      <c r="O1018" s="203"/>
      <c r="P1018"/>
      <c r="Q1018"/>
      <c r="R1018"/>
      <c r="S1018"/>
      <c r="T1018" s="204">
        <v>42746.609131944446</v>
      </c>
      <c r="U1018"/>
      <c r="V1018">
        <v>0.75</v>
      </c>
      <c r="W1018">
        <v>10</v>
      </c>
      <c r="X1018" s="200" t="str">
        <f t="shared" si="15"/>
        <v>Dade Family CGE CQ1-16</v>
      </c>
    </row>
    <row r="1019" spans="1:24" ht="15" customHeight="1" x14ac:dyDescent="0.25">
      <c r="A1019" t="s">
        <v>60</v>
      </c>
      <c r="B1019" t="s">
        <v>46</v>
      </c>
      <c r="C1019" t="s">
        <v>274</v>
      </c>
      <c r="D1019" s="202">
        <v>1315343</v>
      </c>
      <c r="E1019" s="202">
        <v>1315343</v>
      </c>
      <c r="F1019" s="202">
        <v>1315343</v>
      </c>
      <c r="G1019" s="202">
        <v>1315343</v>
      </c>
      <c r="H1019" s="202"/>
      <c r="I1019" s="202">
        <v>1315343</v>
      </c>
      <c r="J1019" s="202">
        <v>1315343</v>
      </c>
      <c r="K1019" s="202">
        <v>1315343</v>
      </c>
      <c r="L1019" s="202">
        <v>1315343</v>
      </c>
      <c r="M1019" s="202"/>
      <c r="N1019" s="203"/>
      <c r="O1019" s="203"/>
      <c r="P1019"/>
      <c r="Q1019"/>
      <c r="R1019"/>
      <c r="S1019"/>
      <c r="T1019" s="204">
        <v>42746.609131944446</v>
      </c>
      <c r="U1019"/>
      <c r="V1019">
        <v>0.75</v>
      </c>
      <c r="W1019">
        <v>10</v>
      </c>
      <c r="X1019" s="200" t="str">
        <f t="shared" si="15"/>
        <v>Dade Family CGE CQ1-17</v>
      </c>
    </row>
    <row r="1020" spans="1:24" ht="15" customHeight="1" x14ac:dyDescent="0.25">
      <c r="A1020" t="s">
        <v>60</v>
      </c>
      <c r="B1020" t="s">
        <v>46</v>
      </c>
      <c r="C1020" t="s">
        <v>271</v>
      </c>
      <c r="D1020" s="202">
        <v>1562536</v>
      </c>
      <c r="E1020" s="202">
        <v>1562536</v>
      </c>
      <c r="F1020" s="202">
        <v>1562536</v>
      </c>
      <c r="G1020" s="202">
        <v>1562536</v>
      </c>
      <c r="H1020" s="202">
        <v>1562536</v>
      </c>
      <c r="I1020" s="202">
        <v>1562536</v>
      </c>
      <c r="J1020" s="202">
        <v>1562536</v>
      </c>
      <c r="K1020" s="202">
        <v>1562536</v>
      </c>
      <c r="L1020" s="202">
        <v>1562536</v>
      </c>
      <c r="M1020" s="202">
        <v>1562536</v>
      </c>
      <c r="N1020" s="203"/>
      <c r="O1020" s="203"/>
      <c r="P1020"/>
      <c r="Q1020"/>
      <c r="R1020"/>
      <c r="S1020"/>
      <c r="T1020" s="204">
        <v>42746.609131944446</v>
      </c>
      <c r="U1020"/>
      <c r="V1020">
        <v>0.75</v>
      </c>
      <c r="W1020">
        <v>10</v>
      </c>
      <c r="X1020" s="200" t="str">
        <f t="shared" si="15"/>
        <v>Dade Family CGE CQ2-16</v>
      </c>
    </row>
    <row r="1021" spans="1:24" ht="15" customHeight="1" x14ac:dyDescent="0.25">
      <c r="A1021" t="s">
        <v>60</v>
      </c>
      <c r="B1021" t="s">
        <v>46</v>
      </c>
      <c r="C1021" t="s">
        <v>275</v>
      </c>
      <c r="D1021" s="202">
        <v>1476391</v>
      </c>
      <c r="E1021" s="202">
        <v>1476391</v>
      </c>
      <c r="F1021" s="202">
        <v>1476391</v>
      </c>
      <c r="G1021" s="202"/>
      <c r="H1021" s="202"/>
      <c r="I1021" s="202">
        <v>1476391</v>
      </c>
      <c r="J1021" s="202">
        <v>1476391</v>
      </c>
      <c r="K1021" s="202">
        <v>1476391</v>
      </c>
      <c r="L1021" s="202"/>
      <c r="M1021" s="202"/>
      <c r="N1021" s="203"/>
      <c r="O1021" s="203"/>
      <c r="P1021"/>
      <c r="Q1021"/>
      <c r="R1021"/>
      <c r="S1021"/>
      <c r="T1021" s="204">
        <v>42746.609131944446</v>
      </c>
      <c r="U1021"/>
      <c r="V1021">
        <v>0.75</v>
      </c>
      <c r="W1021">
        <v>10</v>
      </c>
      <c r="X1021" s="200" t="str">
        <f t="shared" si="15"/>
        <v>Dade Family CGE CQ2-17</v>
      </c>
    </row>
    <row r="1022" spans="1:24" ht="15" customHeight="1" x14ac:dyDescent="0.25">
      <c r="A1022" t="s">
        <v>60</v>
      </c>
      <c r="B1022" t="s">
        <v>46</v>
      </c>
      <c r="C1022" t="s">
        <v>272</v>
      </c>
      <c r="D1022" s="202">
        <v>1621660</v>
      </c>
      <c r="E1022" s="202">
        <v>1621660</v>
      </c>
      <c r="F1022" s="202">
        <v>1621660</v>
      </c>
      <c r="G1022" s="202">
        <v>1621660</v>
      </c>
      <c r="H1022" s="202">
        <v>1621660</v>
      </c>
      <c r="I1022" s="202">
        <v>1621660</v>
      </c>
      <c r="J1022" s="202">
        <v>1621660</v>
      </c>
      <c r="K1022" s="202">
        <v>1621660</v>
      </c>
      <c r="L1022" s="202">
        <v>1621660</v>
      </c>
      <c r="M1022" s="202">
        <v>1621660</v>
      </c>
      <c r="N1022" s="203"/>
      <c r="O1022" s="203"/>
      <c r="P1022"/>
      <c r="Q1022"/>
      <c r="R1022"/>
      <c r="S1022"/>
      <c r="T1022" s="204">
        <v>42746.609131944446</v>
      </c>
      <c r="U1022"/>
      <c r="V1022">
        <v>0.75</v>
      </c>
      <c r="W1022">
        <v>10</v>
      </c>
      <c r="X1022" s="200" t="str">
        <f t="shared" si="15"/>
        <v>Dade Family CGE CQ3-16</v>
      </c>
    </row>
    <row r="1023" spans="1:24" ht="15" customHeight="1" x14ac:dyDescent="0.25">
      <c r="A1023" t="s">
        <v>60</v>
      </c>
      <c r="B1023" t="s">
        <v>46</v>
      </c>
      <c r="C1023" t="s">
        <v>276</v>
      </c>
      <c r="D1023" s="202">
        <v>1658002</v>
      </c>
      <c r="E1023" s="202">
        <v>1658002</v>
      </c>
      <c r="F1023" s="202"/>
      <c r="G1023" s="202"/>
      <c r="H1023" s="202"/>
      <c r="I1023" s="202">
        <v>1658002</v>
      </c>
      <c r="J1023" s="202">
        <v>1658002</v>
      </c>
      <c r="K1023" s="202"/>
      <c r="L1023" s="202"/>
      <c r="M1023" s="202"/>
      <c r="N1023" s="203"/>
      <c r="O1023" s="203"/>
      <c r="P1023"/>
      <c r="Q1023"/>
      <c r="R1023"/>
      <c r="S1023"/>
      <c r="T1023" s="204">
        <v>42746.609131944446</v>
      </c>
      <c r="U1023"/>
      <c r="V1023">
        <v>0.75</v>
      </c>
      <c r="W1023">
        <v>10</v>
      </c>
      <c r="X1023" s="200" t="str">
        <f t="shared" si="15"/>
        <v>Dade Family CGE CQ3-17</v>
      </c>
    </row>
    <row r="1024" spans="1:24" ht="15" customHeight="1" x14ac:dyDescent="0.25">
      <c r="A1024" t="s">
        <v>60</v>
      </c>
      <c r="B1024" t="s">
        <v>46</v>
      </c>
      <c r="C1024" t="s">
        <v>273</v>
      </c>
      <c r="D1024" s="202">
        <v>1430056</v>
      </c>
      <c r="E1024" s="202">
        <v>1430056</v>
      </c>
      <c r="F1024" s="202">
        <v>1430056</v>
      </c>
      <c r="G1024" s="202">
        <v>1430056</v>
      </c>
      <c r="H1024" s="202">
        <v>1430056</v>
      </c>
      <c r="I1024" s="202">
        <v>1430056</v>
      </c>
      <c r="J1024" s="202">
        <v>1430056</v>
      </c>
      <c r="K1024" s="202">
        <v>1430056</v>
      </c>
      <c r="L1024" s="202">
        <v>1430056</v>
      </c>
      <c r="M1024" s="202">
        <v>1430056</v>
      </c>
      <c r="N1024" s="203"/>
      <c r="O1024" s="203"/>
      <c r="P1024"/>
      <c r="Q1024"/>
      <c r="R1024"/>
      <c r="S1024"/>
      <c r="T1024" s="204">
        <v>42746.609131944446</v>
      </c>
      <c r="U1024"/>
      <c r="V1024">
        <v>0.75</v>
      </c>
      <c r="W1024">
        <v>10</v>
      </c>
      <c r="X1024" s="200" t="str">
        <f t="shared" si="15"/>
        <v>Dade Family CGE CQ4-16</v>
      </c>
    </row>
    <row r="1025" spans="1:24" ht="15" customHeight="1" x14ac:dyDescent="0.25">
      <c r="A1025" t="s">
        <v>60</v>
      </c>
      <c r="B1025" t="s">
        <v>46</v>
      </c>
      <c r="C1025" t="s">
        <v>277</v>
      </c>
      <c r="D1025" s="202">
        <v>1408001</v>
      </c>
      <c r="E1025" s="202"/>
      <c r="F1025" s="202"/>
      <c r="G1025" s="202"/>
      <c r="H1025" s="202"/>
      <c r="I1025" s="202">
        <v>1408001</v>
      </c>
      <c r="J1025" s="202"/>
      <c r="K1025" s="202"/>
      <c r="L1025" s="202"/>
      <c r="M1025" s="202"/>
      <c r="N1025" s="203"/>
      <c r="O1025" s="203"/>
      <c r="P1025"/>
      <c r="Q1025"/>
      <c r="R1025"/>
      <c r="S1025"/>
      <c r="T1025" s="204">
        <v>42746.609131944446</v>
      </c>
      <c r="U1025"/>
      <c r="V1025">
        <v>0.75</v>
      </c>
      <c r="W1025">
        <v>10</v>
      </c>
      <c r="X1025" s="200" t="str">
        <f t="shared" si="15"/>
        <v>Dade Family CGE CQ4-17</v>
      </c>
    </row>
    <row r="1026" spans="1:24" ht="15" customHeight="1" x14ac:dyDescent="0.25">
      <c r="A1026" t="s">
        <v>60</v>
      </c>
      <c r="B1026" t="s">
        <v>40</v>
      </c>
      <c r="C1026" t="s">
        <v>270</v>
      </c>
      <c r="D1026" s="202">
        <v>80031</v>
      </c>
      <c r="E1026" s="202">
        <v>80031</v>
      </c>
      <c r="F1026" s="202">
        <v>80031</v>
      </c>
      <c r="G1026" s="202">
        <v>80031</v>
      </c>
      <c r="H1026" s="202">
        <v>80031</v>
      </c>
      <c r="I1026" s="202">
        <v>6718</v>
      </c>
      <c r="J1026" s="202">
        <v>10501</v>
      </c>
      <c r="K1026" s="202">
        <v>11160</v>
      </c>
      <c r="L1026" s="202">
        <v>10909</v>
      </c>
      <c r="M1026" s="202">
        <v>11099</v>
      </c>
      <c r="N1026" s="203"/>
      <c r="O1026" s="203"/>
      <c r="P1026"/>
      <c r="Q1026"/>
      <c r="R1026"/>
      <c r="S1026"/>
      <c r="T1026" s="204">
        <v>42746.609131944446</v>
      </c>
      <c r="U1026"/>
      <c r="V1026">
        <v>0.09</v>
      </c>
      <c r="W1026">
        <v>4</v>
      </c>
      <c r="X1026" s="200" t="str">
        <f t="shared" ref="X1026:X1089" si="16">A1026&amp;" "&amp;B1026&amp;" "&amp;C1026</f>
        <v>Dade Juvenile Delinquency CGE CQ1-16</v>
      </c>
    </row>
    <row r="1027" spans="1:24" ht="15" customHeight="1" x14ac:dyDescent="0.25">
      <c r="A1027" t="s">
        <v>60</v>
      </c>
      <c r="B1027" t="s">
        <v>40</v>
      </c>
      <c r="C1027" t="s">
        <v>274</v>
      </c>
      <c r="D1027" s="202">
        <v>66044</v>
      </c>
      <c r="E1027" s="202">
        <v>66044</v>
      </c>
      <c r="F1027" s="202">
        <v>66044</v>
      </c>
      <c r="G1027" s="202">
        <v>66044</v>
      </c>
      <c r="H1027" s="202"/>
      <c r="I1027" s="202">
        <v>5553</v>
      </c>
      <c r="J1027" s="202">
        <v>9916</v>
      </c>
      <c r="K1027" s="202">
        <v>10106</v>
      </c>
      <c r="L1027" s="202">
        <v>10206</v>
      </c>
      <c r="M1027" s="202"/>
      <c r="N1027" s="203"/>
      <c r="O1027" s="203"/>
      <c r="P1027"/>
      <c r="Q1027"/>
      <c r="R1027"/>
      <c r="S1027"/>
      <c r="T1027" s="204">
        <v>42746.609131944446</v>
      </c>
      <c r="U1027"/>
      <c r="V1027">
        <v>0.09</v>
      </c>
      <c r="W1027">
        <v>4</v>
      </c>
      <c r="X1027" s="200" t="str">
        <f t="shared" si="16"/>
        <v>Dade Juvenile Delinquency CGE CQ1-17</v>
      </c>
    </row>
    <row r="1028" spans="1:24" ht="15" customHeight="1" x14ac:dyDescent="0.25">
      <c r="A1028" t="s">
        <v>60</v>
      </c>
      <c r="B1028" t="s">
        <v>40</v>
      </c>
      <c r="C1028" t="s">
        <v>271</v>
      </c>
      <c r="D1028" s="202">
        <v>70165</v>
      </c>
      <c r="E1028" s="202">
        <v>70165</v>
      </c>
      <c r="F1028" s="202">
        <v>70165</v>
      </c>
      <c r="G1028" s="202">
        <v>70165</v>
      </c>
      <c r="H1028" s="202">
        <v>70165</v>
      </c>
      <c r="I1028" s="202">
        <v>5850</v>
      </c>
      <c r="J1028" s="202">
        <v>9338</v>
      </c>
      <c r="K1028" s="202">
        <v>9936</v>
      </c>
      <c r="L1028" s="202">
        <v>9936</v>
      </c>
      <c r="M1028" s="202">
        <v>10551</v>
      </c>
      <c r="N1028" s="203"/>
      <c r="O1028" s="203"/>
      <c r="P1028"/>
      <c r="Q1028"/>
      <c r="R1028"/>
      <c r="S1028"/>
      <c r="T1028" s="204">
        <v>42746.609131944446</v>
      </c>
      <c r="U1028"/>
      <c r="V1028">
        <v>0.09</v>
      </c>
      <c r="W1028">
        <v>4</v>
      </c>
      <c r="X1028" s="200" t="str">
        <f t="shared" si="16"/>
        <v>Dade Juvenile Delinquency CGE CQ2-16</v>
      </c>
    </row>
    <row r="1029" spans="1:24" ht="15" customHeight="1" x14ac:dyDescent="0.25">
      <c r="A1029" t="s">
        <v>60</v>
      </c>
      <c r="B1029" t="s">
        <v>40</v>
      </c>
      <c r="C1029" t="s">
        <v>275</v>
      </c>
      <c r="D1029" s="202">
        <v>86422</v>
      </c>
      <c r="E1029" s="202">
        <v>86422</v>
      </c>
      <c r="F1029" s="202">
        <v>86422</v>
      </c>
      <c r="G1029" s="202"/>
      <c r="H1029" s="202"/>
      <c r="I1029" s="202">
        <v>7367</v>
      </c>
      <c r="J1029" s="202">
        <v>10683</v>
      </c>
      <c r="K1029" s="202">
        <v>10958</v>
      </c>
      <c r="L1029" s="202"/>
      <c r="M1029" s="202"/>
      <c r="N1029" s="203"/>
      <c r="O1029" s="203"/>
      <c r="P1029"/>
      <c r="Q1029"/>
      <c r="R1029"/>
      <c r="S1029"/>
      <c r="T1029" s="204">
        <v>42746.609131944446</v>
      </c>
      <c r="U1029"/>
      <c r="V1029">
        <v>0.09</v>
      </c>
      <c r="W1029">
        <v>4</v>
      </c>
      <c r="X1029" s="200" t="str">
        <f t="shared" si="16"/>
        <v>Dade Juvenile Delinquency CGE CQ2-17</v>
      </c>
    </row>
    <row r="1030" spans="1:24" ht="15" customHeight="1" x14ac:dyDescent="0.25">
      <c r="A1030" t="s">
        <v>60</v>
      </c>
      <c r="B1030" t="s">
        <v>40</v>
      </c>
      <c r="C1030" t="s">
        <v>272</v>
      </c>
      <c r="D1030" s="202">
        <v>81652</v>
      </c>
      <c r="E1030" s="202">
        <v>81652</v>
      </c>
      <c r="F1030" s="202">
        <v>81652</v>
      </c>
      <c r="G1030" s="202">
        <v>81652</v>
      </c>
      <c r="H1030" s="202">
        <v>81652</v>
      </c>
      <c r="I1030" s="202">
        <v>6783</v>
      </c>
      <c r="J1030" s="202">
        <v>9534</v>
      </c>
      <c r="K1030" s="202">
        <v>10164</v>
      </c>
      <c r="L1030" s="202">
        <v>10549</v>
      </c>
      <c r="M1030" s="202">
        <v>10774</v>
      </c>
      <c r="N1030" s="203"/>
      <c r="O1030" s="203"/>
      <c r="P1030"/>
      <c r="Q1030"/>
      <c r="R1030"/>
      <c r="S1030"/>
      <c r="T1030" s="204">
        <v>42746.609131944446</v>
      </c>
      <c r="U1030"/>
      <c r="V1030">
        <v>0.09</v>
      </c>
      <c r="W1030">
        <v>4</v>
      </c>
      <c r="X1030" s="200" t="str">
        <f t="shared" si="16"/>
        <v>Dade Juvenile Delinquency CGE CQ3-16</v>
      </c>
    </row>
    <row r="1031" spans="1:24" ht="15" customHeight="1" x14ac:dyDescent="0.25">
      <c r="A1031" t="s">
        <v>60</v>
      </c>
      <c r="B1031" t="s">
        <v>40</v>
      </c>
      <c r="C1031" t="s">
        <v>276</v>
      </c>
      <c r="D1031" s="202">
        <v>75705</v>
      </c>
      <c r="E1031" s="202">
        <v>75705</v>
      </c>
      <c r="F1031" s="202"/>
      <c r="G1031" s="202"/>
      <c r="H1031" s="202"/>
      <c r="I1031" s="202">
        <v>6101</v>
      </c>
      <c r="J1031" s="202">
        <v>9368</v>
      </c>
      <c r="K1031" s="202"/>
      <c r="L1031" s="202"/>
      <c r="M1031" s="202"/>
      <c r="N1031" s="203"/>
      <c r="O1031" s="203"/>
      <c r="P1031"/>
      <c r="Q1031"/>
      <c r="R1031"/>
      <c r="S1031"/>
      <c r="T1031" s="204">
        <v>42746.609131944446</v>
      </c>
      <c r="U1031"/>
      <c r="V1031">
        <v>0.09</v>
      </c>
      <c r="W1031">
        <v>4</v>
      </c>
      <c r="X1031" s="200" t="str">
        <f t="shared" si="16"/>
        <v>Dade Juvenile Delinquency CGE CQ3-17</v>
      </c>
    </row>
    <row r="1032" spans="1:24" ht="15" customHeight="1" x14ac:dyDescent="0.25">
      <c r="A1032" t="s">
        <v>60</v>
      </c>
      <c r="B1032" t="s">
        <v>40</v>
      </c>
      <c r="C1032" t="s">
        <v>273</v>
      </c>
      <c r="D1032" s="202">
        <v>73488</v>
      </c>
      <c r="E1032" s="202">
        <v>73488</v>
      </c>
      <c r="F1032" s="202">
        <v>73488</v>
      </c>
      <c r="G1032" s="202">
        <v>73488</v>
      </c>
      <c r="H1032" s="202">
        <v>73488</v>
      </c>
      <c r="I1032" s="202">
        <v>6609</v>
      </c>
      <c r="J1032" s="202">
        <v>9525</v>
      </c>
      <c r="K1032" s="202">
        <v>9900</v>
      </c>
      <c r="L1032" s="202">
        <v>10511</v>
      </c>
      <c r="M1032" s="202">
        <v>10696</v>
      </c>
      <c r="N1032" s="203"/>
      <c r="O1032" s="203"/>
      <c r="P1032"/>
      <c r="Q1032"/>
      <c r="R1032"/>
      <c r="S1032"/>
      <c r="T1032" s="204">
        <v>42746.609131944446</v>
      </c>
      <c r="U1032"/>
      <c r="V1032">
        <v>0.09</v>
      </c>
      <c r="W1032">
        <v>4</v>
      </c>
      <c r="X1032" s="200" t="str">
        <f t="shared" si="16"/>
        <v>Dade Juvenile Delinquency CGE CQ4-16</v>
      </c>
    </row>
    <row r="1033" spans="1:24" ht="15" customHeight="1" x14ac:dyDescent="0.25">
      <c r="A1033" t="s">
        <v>60</v>
      </c>
      <c r="B1033" t="s">
        <v>40</v>
      </c>
      <c r="C1033" t="s">
        <v>277</v>
      </c>
      <c r="D1033" s="202">
        <v>87038</v>
      </c>
      <c r="E1033" s="202"/>
      <c r="F1033" s="202"/>
      <c r="G1033" s="202"/>
      <c r="H1033" s="202"/>
      <c r="I1033" s="202">
        <v>8229</v>
      </c>
      <c r="J1033" s="202"/>
      <c r="K1033" s="202"/>
      <c r="L1033" s="202"/>
      <c r="M1033" s="202"/>
      <c r="N1033" s="203"/>
      <c r="O1033" s="203"/>
      <c r="P1033"/>
      <c r="Q1033"/>
      <c r="R1033"/>
      <c r="S1033"/>
      <c r="T1033" s="204">
        <v>42746.609131944446</v>
      </c>
      <c r="U1033"/>
      <c r="V1033">
        <v>0.09</v>
      </c>
      <c r="W1033">
        <v>4</v>
      </c>
      <c r="X1033" s="200" t="str">
        <f t="shared" si="16"/>
        <v>Dade Juvenile Delinquency CGE CQ4-17</v>
      </c>
    </row>
    <row r="1034" spans="1:24" ht="15" customHeight="1" x14ac:dyDescent="0.25">
      <c r="A1034" t="s">
        <v>60</v>
      </c>
      <c r="B1034" t="s">
        <v>45</v>
      </c>
      <c r="C1034" t="s">
        <v>270</v>
      </c>
      <c r="D1034" s="202">
        <v>429271</v>
      </c>
      <c r="E1034" s="202">
        <v>429271</v>
      </c>
      <c r="F1034" s="202">
        <v>429271</v>
      </c>
      <c r="G1034" s="202">
        <v>429271</v>
      </c>
      <c r="H1034" s="202">
        <v>429271</v>
      </c>
      <c r="I1034" s="202">
        <v>429271</v>
      </c>
      <c r="J1034" s="202">
        <v>429271</v>
      </c>
      <c r="K1034" s="202">
        <v>429271</v>
      </c>
      <c r="L1034" s="202">
        <v>429271</v>
      </c>
      <c r="M1034" s="202">
        <v>429271</v>
      </c>
      <c r="N1034" s="203"/>
      <c r="O1034" s="203"/>
      <c r="P1034"/>
      <c r="Q1034"/>
      <c r="R1034"/>
      <c r="S1034"/>
      <c r="T1034" s="204">
        <v>42746.609131944446</v>
      </c>
      <c r="U1034"/>
      <c r="V1034">
        <v>0.9</v>
      </c>
      <c r="W1034">
        <v>9</v>
      </c>
      <c r="X1034" s="200" t="str">
        <f t="shared" si="16"/>
        <v>Dade Probate CGE CQ1-16</v>
      </c>
    </row>
    <row r="1035" spans="1:24" ht="15" customHeight="1" x14ac:dyDescent="0.25">
      <c r="A1035" t="s">
        <v>60</v>
      </c>
      <c r="B1035" t="s">
        <v>45</v>
      </c>
      <c r="C1035" t="s">
        <v>274</v>
      </c>
      <c r="D1035" s="202">
        <v>441912</v>
      </c>
      <c r="E1035" s="202">
        <v>441912</v>
      </c>
      <c r="F1035" s="202">
        <v>441912</v>
      </c>
      <c r="G1035" s="202">
        <v>441912</v>
      </c>
      <c r="H1035" s="202"/>
      <c r="I1035" s="202">
        <v>441912</v>
      </c>
      <c r="J1035" s="202">
        <v>441912</v>
      </c>
      <c r="K1035" s="202">
        <v>441912</v>
      </c>
      <c r="L1035" s="202">
        <v>441912</v>
      </c>
      <c r="M1035" s="202"/>
      <c r="N1035" s="203"/>
      <c r="O1035" s="203"/>
      <c r="P1035"/>
      <c r="Q1035"/>
      <c r="R1035"/>
      <c r="S1035"/>
      <c r="T1035" s="204">
        <v>42746.609131944446</v>
      </c>
      <c r="U1035"/>
      <c r="V1035">
        <v>0.9</v>
      </c>
      <c r="W1035">
        <v>9</v>
      </c>
      <c r="X1035" s="200" t="str">
        <f t="shared" si="16"/>
        <v>Dade Probate CGE CQ1-17</v>
      </c>
    </row>
    <row r="1036" spans="1:24" ht="15" customHeight="1" x14ac:dyDescent="0.25">
      <c r="A1036" t="s">
        <v>60</v>
      </c>
      <c r="B1036" t="s">
        <v>45</v>
      </c>
      <c r="C1036" t="s">
        <v>271</v>
      </c>
      <c r="D1036" s="202">
        <v>476346</v>
      </c>
      <c r="E1036" s="202">
        <v>476346</v>
      </c>
      <c r="F1036" s="202">
        <v>476346</v>
      </c>
      <c r="G1036" s="202">
        <v>476346</v>
      </c>
      <c r="H1036" s="202">
        <v>476346</v>
      </c>
      <c r="I1036" s="202">
        <v>476346</v>
      </c>
      <c r="J1036" s="202">
        <v>476346</v>
      </c>
      <c r="K1036" s="202">
        <v>476346</v>
      </c>
      <c r="L1036" s="202">
        <v>476346</v>
      </c>
      <c r="M1036" s="202">
        <v>476346</v>
      </c>
      <c r="N1036" s="203"/>
      <c r="O1036" s="203"/>
      <c r="P1036"/>
      <c r="Q1036"/>
      <c r="R1036"/>
      <c r="S1036"/>
      <c r="T1036" s="204">
        <v>42746.609131944446</v>
      </c>
      <c r="U1036"/>
      <c r="V1036">
        <v>0.9</v>
      </c>
      <c r="W1036">
        <v>9</v>
      </c>
      <c r="X1036" s="200" t="str">
        <f t="shared" si="16"/>
        <v>Dade Probate CGE CQ2-16</v>
      </c>
    </row>
    <row r="1037" spans="1:24" ht="15" customHeight="1" x14ac:dyDescent="0.25">
      <c r="A1037" t="s">
        <v>60</v>
      </c>
      <c r="B1037" t="s">
        <v>45</v>
      </c>
      <c r="C1037" t="s">
        <v>275</v>
      </c>
      <c r="D1037" s="202">
        <v>479039</v>
      </c>
      <c r="E1037" s="202">
        <v>479039</v>
      </c>
      <c r="F1037" s="202">
        <v>479039</v>
      </c>
      <c r="G1037" s="202"/>
      <c r="H1037" s="202"/>
      <c r="I1037" s="202">
        <v>479039</v>
      </c>
      <c r="J1037" s="202">
        <v>479039</v>
      </c>
      <c r="K1037" s="202">
        <v>479039</v>
      </c>
      <c r="L1037" s="202"/>
      <c r="M1037" s="202"/>
      <c r="N1037" s="203"/>
      <c r="O1037" s="203"/>
      <c r="P1037"/>
      <c r="Q1037"/>
      <c r="R1037"/>
      <c r="S1037"/>
      <c r="T1037" s="204">
        <v>42746.609131944446</v>
      </c>
      <c r="U1037"/>
      <c r="V1037">
        <v>0.9</v>
      </c>
      <c r="W1037">
        <v>9</v>
      </c>
      <c r="X1037" s="200" t="str">
        <f t="shared" si="16"/>
        <v>Dade Probate CGE CQ2-17</v>
      </c>
    </row>
    <row r="1038" spans="1:24" ht="15" customHeight="1" x14ac:dyDescent="0.25">
      <c r="A1038" t="s">
        <v>60</v>
      </c>
      <c r="B1038" t="s">
        <v>45</v>
      </c>
      <c r="C1038" t="s">
        <v>272</v>
      </c>
      <c r="D1038" s="202">
        <v>515979</v>
      </c>
      <c r="E1038" s="202">
        <v>515979</v>
      </c>
      <c r="F1038" s="202">
        <v>515979</v>
      </c>
      <c r="G1038" s="202">
        <v>515979</v>
      </c>
      <c r="H1038" s="202">
        <v>515979</v>
      </c>
      <c r="I1038" s="202">
        <v>515979</v>
      </c>
      <c r="J1038" s="202">
        <v>515979</v>
      </c>
      <c r="K1038" s="202">
        <v>515979</v>
      </c>
      <c r="L1038" s="202">
        <v>515979</v>
      </c>
      <c r="M1038" s="202">
        <v>515979</v>
      </c>
      <c r="N1038" s="203"/>
      <c r="O1038" s="203"/>
      <c r="P1038"/>
      <c r="Q1038"/>
      <c r="R1038"/>
      <c r="S1038"/>
      <c r="T1038" s="204">
        <v>42746.609131944446</v>
      </c>
      <c r="U1038"/>
      <c r="V1038">
        <v>0.9</v>
      </c>
      <c r="W1038">
        <v>9</v>
      </c>
      <c r="X1038" s="200" t="str">
        <f t="shared" si="16"/>
        <v>Dade Probate CGE CQ3-16</v>
      </c>
    </row>
    <row r="1039" spans="1:24" ht="15" customHeight="1" x14ac:dyDescent="0.25">
      <c r="A1039" t="s">
        <v>60</v>
      </c>
      <c r="B1039" t="s">
        <v>45</v>
      </c>
      <c r="C1039" t="s">
        <v>276</v>
      </c>
      <c r="D1039" s="202">
        <v>501309</v>
      </c>
      <c r="E1039" s="202">
        <v>501309</v>
      </c>
      <c r="F1039" s="202"/>
      <c r="G1039" s="202"/>
      <c r="H1039" s="202"/>
      <c r="I1039" s="202">
        <v>501309</v>
      </c>
      <c r="J1039" s="202">
        <v>501309</v>
      </c>
      <c r="K1039" s="202"/>
      <c r="L1039" s="202"/>
      <c r="M1039" s="202"/>
      <c r="N1039" s="203"/>
      <c r="O1039" s="203"/>
      <c r="P1039"/>
      <c r="Q1039"/>
      <c r="R1039"/>
      <c r="S1039"/>
      <c r="T1039" s="204">
        <v>42746.609131944446</v>
      </c>
      <c r="U1039"/>
      <c r="V1039">
        <v>0.9</v>
      </c>
      <c r="W1039">
        <v>9</v>
      </c>
      <c r="X1039" s="200" t="str">
        <f t="shared" si="16"/>
        <v>Dade Probate CGE CQ3-17</v>
      </c>
    </row>
    <row r="1040" spans="1:24" ht="15" customHeight="1" x14ac:dyDescent="0.25">
      <c r="A1040" t="s">
        <v>60</v>
      </c>
      <c r="B1040" t="s">
        <v>45</v>
      </c>
      <c r="C1040" t="s">
        <v>273</v>
      </c>
      <c r="D1040" s="202">
        <v>476963</v>
      </c>
      <c r="E1040" s="202">
        <v>476963</v>
      </c>
      <c r="F1040" s="202">
        <v>476963</v>
      </c>
      <c r="G1040" s="202">
        <v>476963</v>
      </c>
      <c r="H1040" s="202">
        <v>476963</v>
      </c>
      <c r="I1040" s="202">
        <v>476963</v>
      </c>
      <c r="J1040" s="202">
        <v>476963</v>
      </c>
      <c r="K1040" s="202">
        <v>476963</v>
      </c>
      <c r="L1040" s="202">
        <v>476963</v>
      </c>
      <c r="M1040" s="202">
        <v>476963</v>
      </c>
      <c r="N1040" s="203"/>
      <c r="O1040" s="203"/>
      <c r="P1040"/>
      <c r="Q1040"/>
      <c r="R1040"/>
      <c r="S1040"/>
      <c r="T1040" s="204">
        <v>42746.609131944446</v>
      </c>
      <c r="U1040"/>
      <c r="V1040">
        <v>0.9</v>
      </c>
      <c r="W1040">
        <v>9</v>
      </c>
      <c r="X1040" s="200" t="str">
        <f t="shared" si="16"/>
        <v>Dade Probate CGE CQ4-16</v>
      </c>
    </row>
    <row r="1041" spans="1:24" ht="15" customHeight="1" x14ac:dyDescent="0.25">
      <c r="A1041" t="s">
        <v>60</v>
      </c>
      <c r="B1041" t="s">
        <v>45</v>
      </c>
      <c r="C1041" t="s">
        <v>277</v>
      </c>
      <c r="D1041" s="202">
        <v>470763</v>
      </c>
      <c r="E1041" s="202"/>
      <c r="F1041" s="202"/>
      <c r="G1041" s="202"/>
      <c r="H1041" s="202"/>
      <c r="I1041" s="202">
        <v>470763</v>
      </c>
      <c r="J1041" s="202"/>
      <c r="K1041" s="202"/>
      <c r="L1041" s="202"/>
      <c r="M1041" s="202"/>
      <c r="N1041" s="203"/>
      <c r="O1041" s="203"/>
      <c r="P1041"/>
      <c r="Q1041"/>
      <c r="R1041"/>
      <c r="S1041"/>
      <c r="T1041" s="204">
        <v>42746.609131944446</v>
      </c>
      <c r="U1041"/>
      <c r="V1041">
        <v>0.9</v>
      </c>
      <c r="W1041">
        <v>9</v>
      </c>
      <c r="X1041" s="200" t="str">
        <f t="shared" si="16"/>
        <v>Dade Probate CGE CQ4-17</v>
      </c>
    </row>
    <row r="1042" spans="1:24" ht="15" customHeight="1" x14ac:dyDescent="0.25">
      <c r="A1042" t="s">
        <v>61</v>
      </c>
      <c r="B1042" t="s">
        <v>280</v>
      </c>
      <c r="C1042" t="s">
        <v>270</v>
      </c>
      <c r="D1042" s="202">
        <v>0</v>
      </c>
      <c r="E1042" s="202">
        <v>0</v>
      </c>
      <c r="F1042" s="202">
        <v>0</v>
      </c>
      <c r="G1042" s="202">
        <v>0</v>
      </c>
      <c r="H1042" s="202"/>
      <c r="I1042" s="202">
        <v>0</v>
      </c>
      <c r="J1042" s="202">
        <v>0</v>
      </c>
      <c r="K1042" s="202">
        <v>0</v>
      </c>
      <c r="L1042" s="202">
        <v>0</v>
      </c>
      <c r="M1042" s="202"/>
      <c r="N1042" s="203"/>
      <c r="O1042" s="203"/>
      <c r="P1042"/>
      <c r="Q1042"/>
      <c r="R1042"/>
      <c r="S1042"/>
      <c r="T1042" s="204">
        <v>42746.609131944446</v>
      </c>
      <c r="U1042"/>
      <c r="V1042">
        <v>0.09</v>
      </c>
      <c r="W1042">
        <v>2</v>
      </c>
      <c r="X1042" s="200" t="str">
        <f t="shared" si="16"/>
        <v>Desoto Circ Crim Drug Trfc Cases CGE CQ1-16</v>
      </c>
    </row>
    <row r="1043" spans="1:24" ht="15" customHeight="1" x14ac:dyDescent="0.25">
      <c r="A1043" t="s">
        <v>61</v>
      </c>
      <c r="B1043" t="s">
        <v>280</v>
      </c>
      <c r="C1043" t="s">
        <v>274</v>
      </c>
      <c r="D1043" s="202"/>
      <c r="E1043" s="202"/>
      <c r="F1043" s="202"/>
      <c r="G1043" s="202">
        <v>50775</v>
      </c>
      <c r="H1043" s="202"/>
      <c r="I1043" s="202"/>
      <c r="J1043" s="202"/>
      <c r="K1043" s="202"/>
      <c r="L1043" s="202">
        <v>2419</v>
      </c>
      <c r="M1043" s="202"/>
      <c r="N1043" s="203"/>
      <c r="O1043" s="203"/>
      <c r="P1043"/>
      <c r="Q1043"/>
      <c r="R1043"/>
      <c r="S1043"/>
      <c r="T1043" s="204">
        <v>42746.609131944446</v>
      </c>
      <c r="U1043"/>
      <c r="V1043">
        <v>0.09</v>
      </c>
      <c r="W1043">
        <v>2</v>
      </c>
      <c r="X1043" s="200" t="str">
        <f t="shared" si="16"/>
        <v>Desoto Circ Crim Drug Trfc Cases CGE CQ1-17</v>
      </c>
    </row>
    <row r="1044" spans="1:24" ht="15" customHeight="1" x14ac:dyDescent="0.25">
      <c r="A1044" t="s">
        <v>61</v>
      </c>
      <c r="B1044" t="s">
        <v>280</v>
      </c>
      <c r="C1044" t="s">
        <v>271</v>
      </c>
      <c r="D1044" s="202">
        <v>0</v>
      </c>
      <c r="E1044" s="202">
        <v>0</v>
      </c>
      <c r="F1044" s="202">
        <v>0</v>
      </c>
      <c r="G1044" s="202"/>
      <c r="H1044" s="202"/>
      <c r="I1044" s="202">
        <v>0</v>
      </c>
      <c r="J1044" s="202">
        <v>0</v>
      </c>
      <c r="K1044" s="202">
        <v>0</v>
      </c>
      <c r="L1044" s="202"/>
      <c r="M1044" s="202"/>
      <c r="N1044" s="203"/>
      <c r="O1044" s="203"/>
      <c r="P1044"/>
      <c r="Q1044"/>
      <c r="R1044"/>
      <c r="S1044"/>
      <c r="T1044" s="204">
        <v>42746.609131944446</v>
      </c>
      <c r="U1044"/>
      <c r="V1044">
        <v>0.09</v>
      </c>
      <c r="W1044">
        <v>2</v>
      </c>
      <c r="X1044" s="200" t="str">
        <f t="shared" si="16"/>
        <v>Desoto Circ Crim Drug Trfc Cases CGE CQ2-16</v>
      </c>
    </row>
    <row r="1045" spans="1:24" ht="15" customHeight="1" x14ac:dyDescent="0.25">
      <c r="A1045" t="s">
        <v>61</v>
      </c>
      <c r="B1045" t="s">
        <v>280</v>
      </c>
      <c r="C1045" t="s">
        <v>275</v>
      </c>
      <c r="D1045" s="202"/>
      <c r="E1045" s="202"/>
      <c r="F1045" s="202">
        <v>304590.12</v>
      </c>
      <c r="G1045" s="202"/>
      <c r="H1045" s="202"/>
      <c r="I1045" s="202"/>
      <c r="J1045" s="202"/>
      <c r="K1045" s="202">
        <v>425</v>
      </c>
      <c r="L1045" s="202"/>
      <c r="M1045" s="202"/>
      <c r="N1045" s="203"/>
      <c r="O1045" s="203"/>
      <c r="P1045"/>
      <c r="Q1045"/>
      <c r="R1045"/>
      <c r="S1045"/>
      <c r="T1045" s="204">
        <v>42746.609131944446</v>
      </c>
      <c r="U1045"/>
      <c r="V1045">
        <v>0.09</v>
      </c>
      <c r="W1045">
        <v>2</v>
      </c>
      <c r="X1045" s="200" t="str">
        <f t="shared" si="16"/>
        <v>Desoto Circ Crim Drug Trfc Cases CGE CQ2-17</v>
      </c>
    </row>
    <row r="1046" spans="1:24" ht="15" customHeight="1" x14ac:dyDescent="0.25">
      <c r="A1046" t="s">
        <v>61</v>
      </c>
      <c r="B1046" t="s">
        <v>280</v>
      </c>
      <c r="C1046" t="s">
        <v>272</v>
      </c>
      <c r="D1046" s="202">
        <v>0</v>
      </c>
      <c r="E1046" s="202">
        <v>0</v>
      </c>
      <c r="F1046" s="202"/>
      <c r="G1046" s="202"/>
      <c r="H1046" s="202"/>
      <c r="I1046" s="202">
        <v>0</v>
      </c>
      <c r="J1046" s="202">
        <v>0</v>
      </c>
      <c r="K1046" s="202"/>
      <c r="L1046" s="202"/>
      <c r="M1046" s="202"/>
      <c r="N1046" s="203"/>
      <c r="O1046" s="203"/>
      <c r="P1046"/>
      <c r="Q1046"/>
      <c r="R1046"/>
      <c r="S1046"/>
      <c r="T1046" s="204">
        <v>42746.609131944446</v>
      </c>
      <c r="U1046"/>
      <c r="V1046">
        <v>0.09</v>
      </c>
      <c r="W1046">
        <v>2</v>
      </c>
      <c r="X1046" s="200" t="str">
        <f t="shared" si="16"/>
        <v>Desoto Circ Crim Drug Trfc Cases CGE CQ3-16</v>
      </c>
    </row>
    <row r="1047" spans="1:24" ht="15" customHeight="1" x14ac:dyDescent="0.25">
      <c r="A1047" t="s">
        <v>61</v>
      </c>
      <c r="B1047" t="s">
        <v>280</v>
      </c>
      <c r="C1047" t="s">
        <v>276</v>
      </c>
      <c r="D1047" s="202"/>
      <c r="E1047" s="202">
        <v>150199.74</v>
      </c>
      <c r="F1047" s="202"/>
      <c r="G1047" s="202"/>
      <c r="H1047" s="202"/>
      <c r="I1047" s="202"/>
      <c r="J1047" s="202">
        <v>263.16000000000003</v>
      </c>
      <c r="K1047" s="202"/>
      <c r="L1047" s="202"/>
      <c r="M1047" s="202"/>
      <c r="N1047" s="203"/>
      <c r="O1047" s="203"/>
      <c r="P1047"/>
      <c r="Q1047"/>
      <c r="R1047"/>
      <c r="S1047"/>
      <c r="T1047" s="204">
        <v>42746.609131944446</v>
      </c>
      <c r="U1047"/>
      <c r="V1047">
        <v>0.09</v>
      </c>
      <c r="W1047">
        <v>2</v>
      </c>
      <c r="X1047" s="200" t="str">
        <f t="shared" si="16"/>
        <v>Desoto Circ Crim Drug Trfc Cases CGE CQ3-17</v>
      </c>
    </row>
    <row r="1048" spans="1:24" ht="15" customHeight="1" x14ac:dyDescent="0.25">
      <c r="A1048" t="s">
        <v>61</v>
      </c>
      <c r="B1048" t="s">
        <v>280</v>
      </c>
      <c r="C1048" t="s">
        <v>273</v>
      </c>
      <c r="D1048" s="202">
        <v>0</v>
      </c>
      <c r="E1048" s="202"/>
      <c r="F1048" s="202"/>
      <c r="G1048" s="202"/>
      <c r="H1048" s="202">
        <v>100</v>
      </c>
      <c r="I1048" s="202">
        <v>0</v>
      </c>
      <c r="J1048" s="202"/>
      <c r="K1048" s="202"/>
      <c r="L1048" s="202"/>
      <c r="M1048" s="202">
        <v>0</v>
      </c>
      <c r="N1048" s="203"/>
      <c r="O1048" s="203"/>
      <c r="P1048"/>
      <c r="Q1048"/>
      <c r="R1048"/>
      <c r="S1048"/>
      <c r="T1048" s="204">
        <v>42746.609131944446</v>
      </c>
      <c r="U1048"/>
      <c r="V1048">
        <v>0.09</v>
      </c>
      <c r="W1048">
        <v>2</v>
      </c>
      <c r="X1048" s="200" t="str">
        <f t="shared" si="16"/>
        <v>Desoto Circ Crim Drug Trfc Cases CGE CQ4-16</v>
      </c>
    </row>
    <row r="1049" spans="1:24" ht="15" customHeight="1" x14ac:dyDescent="0.25">
      <c r="A1049" t="s">
        <v>61</v>
      </c>
      <c r="B1049" t="s">
        <v>280</v>
      </c>
      <c r="C1049" t="s">
        <v>277</v>
      </c>
      <c r="D1049" s="202">
        <v>50825</v>
      </c>
      <c r="E1049" s="202"/>
      <c r="F1049" s="202"/>
      <c r="G1049" s="202"/>
      <c r="H1049" s="202"/>
      <c r="I1049" s="202">
        <v>25</v>
      </c>
      <c r="J1049" s="202"/>
      <c r="K1049" s="202"/>
      <c r="L1049" s="202"/>
      <c r="M1049" s="202"/>
      <c r="N1049" s="203"/>
      <c r="O1049" s="203"/>
      <c r="P1049"/>
      <c r="Q1049"/>
      <c r="R1049"/>
      <c r="S1049"/>
      <c r="T1049" s="204">
        <v>42746.609131944446</v>
      </c>
      <c r="U1049"/>
      <c r="V1049">
        <v>0.09</v>
      </c>
      <c r="W1049">
        <v>2</v>
      </c>
      <c r="X1049" s="200" t="str">
        <f t="shared" si="16"/>
        <v>Desoto Circ Crim Drug Trfc Cases CGE CQ4-17</v>
      </c>
    </row>
    <row r="1050" spans="1:24" ht="15" customHeight="1" x14ac:dyDescent="0.25">
      <c r="A1050" t="s">
        <v>61</v>
      </c>
      <c r="B1050" t="s">
        <v>42</v>
      </c>
      <c r="C1050" t="s">
        <v>270</v>
      </c>
      <c r="D1050" s="202">
        <v>28464.95</v>
      </c>
      <c r="E1050" s="202">
        <v>28464.95</v>
      </c>
      <c r="F1050" s="202">
        <v>28464.95</v>
      </c>
      <c r="G1050" s="202">
        <v>28464.95</v>
      </c>
      <c r="H1050" s="202">
        <v>28464.95</v>
      </c>
      <c r="I1050" s="202">
        <v>27119.95</v>
      </c>
      <c r="J1050" s="202">
        <v>28064.95</v>
      </c>
      <c r="K1050" s="202">
        <v>28064.95</v>
      </c>
      <c r="L1050" s="202">
        <v>28064.95</v>
      </c>
      <c r="M1050" s="202">
        <v>28064.95</v>
      </c>
      <c r="N1050" s="203"/>
      <c r="O1050" s="203"/>
      <c r="P1050"/>
      <c r="Q1050"/>
      <c r="R1050"/>
      <c r="S1050"/>
      <c r="T1050" s="204">
        <v>42746.609131944446</v>
      </c>
      <c r="U1050"/>
      <c r="V1050">
        <v>0.9</v>
      </c>
      <c r="W1050">
        <v>6</v>
      </c>
      <c r="X1050" s="200" t="str">
        <f t="shared" si="16"/>
        <v>Desoto Circuit Civil CGE CQ1-16</v>
      </c>
    </row>
    <row r="1051" spans="1:24" ht="15" customHeight="1" x14ac:dyDescent="0.25">
      <c r="A1051" t="s">
        <v>61</v>
      </c>
      <c r="B1051" t="s">
        <v>42</v>
      </c>
      <c r="C1051" t="s">
        <v>274</v>
      </c>
      <c r="D1051" s="202">
        <v>35470.5</v>
      </c>
      <c r="E1051" s="202">
        <v>35470.5</v>
      </c>
      <c r="F1051" s="202">
        <v>35470.5</v>
      </c>
      <c r="G1051" s="202">
        <v>35470.5</v>
      </c>
      <c r="H1051" s="202"/>
      <c r="I1051" s="202">
        <v>35070.5</v>
      </c>
      <c r="J1051" s="202">
        <v>35070.5</v>
      </c>
      <c r="K1051" s="202">
        <v>35070.5</v>
      </c>
      <c r="L1051" s="202">
        <v>35070.5</v>
      </c>
      <c r="M1051" s="202"/>
      <c r="N1051" s="203"/>
      <c r="O1051" s="203"/>
      <c r="P1051"/>
      <c r="Q1051"/>
      <c r="R1051"/>
      <c r="S1051"/>
      <c r="T1051" s="204">
        <v>42746.609131944446</v>
      </c>
      <c r="U1051"/>
      <c r="V1051">
        <v>0.9</v>
      </c>
      <c r="W1051">
        <v>6</v>
      </c>
      <c r="X1051" s="200" t="str">
        <f t="shared" si="16"/>
        <v>Desoto Circuit Civil CGE CQ1-17</v>
      </c>
    </row>
    <row r="1052" spans="1:24" ht="15" customHeight="1" x14ac:dyDescent="0.25">
      <c r="A1052" t="s">
        <v>61</v>
      </c>
      <c r="B1052" t="s">
        <v>42</v>
      </c>
      <c r="C1052" t="s">
        <v>271</v>
      </c>
      <c r="D1052" s="202">
        <v>34670.5</v>
      </c>
      <c r="E1052" s="202">
        <v>34670.5</v>
      </c>
      <c r="F1052" s="202">
        <v>34670.5</v>
      </c>
      <c r="G1052" s="202">
        <v>34670.5</v>
      </c>
      <c r="H1052" s="202">
        <v>34670.5</v>
      </c>
      <c r="I1052" s="202">
        <v>34270.5</v>
      </c>
      <c r="J1052" s="202">
        <v>34270.5</v>
      </c>
      <c r="K1052" s="202">
        <v>34270.5</v>
      </c>
      <c r="L1052" s="202">
        <v>34270.5</v>
      </c>
      <c r="M1052" s="202">
        <v>34270.5</v>
      </c>
      <c r="N1052" s="203"/>
      <c r="O1052" s="203"/>
      <c r="P1052"/>
      <c r="Q1052"/>
      <c r="R1052"/>
      <c r="S1052"/>
      <c r="T1052" s="204">
        <v>42746.609131944446</v>
      </c>
      <c r="U1052"/>
      <c r="V1052">
        <v>0.9</v>
      </c>
      <c r="W1052">
        <v>6</v>
      </c>
      <c r="X1052" s="200" t="str">
        <f t="shared" si="16"/>
        <v>Desoto Circuit Civil CGE CQ2-16</v>
      </c>
    </row>
    <row r="1053" spans="1:24" ht="15" customHeight="1" x14ac:dyDescent="0.25">
      <c r="A1053" t="s">
        <v>61</v>
      </c>
      <c r="B1053" t="s">
        <v>42</v>
      </c>
      <c r="C1053" t="s">
        <v>275</v>
      </c>
      <c r="D1053" s="202">
        <v>27428</v>
      </c>
      <c r="E1053" s="202">
        <v>27428</v>
      </c>
      <c r="F1053" s="202">
        <v>27428</v>
      </c>
      <c r="G1053" s="202"/>
      <c r="H1053" s="202"/>
      <c r="I1053" s="202">
        <v>25198</v>
      </c>
      <c r="J1053" s="202">
        <v>27028</v>
      </c>
      <c r="K1053" s="202">
        <v>27028</v>
      </c>
      <c r="L1053" s="202"/>
      <c r="M1053" s="202"/>
      <c r="N1053" s="203"/>
      <c r="O1053" s="203"/>
      <c r="P1053"/>
      <c r="Q1053"/>
      <c r="R1053"/>
      <c r="S1053"/>
      <c r="T1053" s="204">
        <v>42746.609131944446</v>
      </c>
      <c r="U1053"/>
      <c r="V1053">
        <v>0.9</v>
      </c>
      <c r="W1053">
        <v>6</v>
      </c>
      <c r="X1053" s="200" t="str">
        <f t="shared" si="16"/>
        <v>Desoto Circuit Civil CGE CQ2-17</v>
      </c>
    </row>
    <row r="1054" spans="1:24" ht="15" customHeight="1" x14ac:dyDescent="0.25">
      <c r="A1054" t="s">
        <v>61</v>
      </c>
      <c r="B1054" t="s">
        <v>42</v>
      </c>
      <c r="C1054" t="s">
        <v>272</v>
      </c>
      <c r="D1054" s="202">
        <v>28167.5</v>
      </c>
      <c r="E1054" s="202">
        <v>28167.5</v>
      </c>
      <c r="F1054" s="202">
        <v>28167.5</v>
      </c>
      <c r="G1054" s="202">
        <v>28167.5</v>
      </c>
      <c r="H1054" s="202">
        <v>28167.5</v>
      </c>
      <c r="I1054" s="202">
        <v>27232.5</v>
      </c>
      <c r="J1054" s="202">
        <v>28167.5</v>
      </c>
      <c r="K1054" s="202">
        <v>28167.5</v>
      </c>
      <c r="L1054" s="202">
        <v>28167.5</v>
      </c>
      <c r="M1054" s="202">
        <v>28167.5</v>
      </c>
      <c r="N1054" s="203"/>
      <c r="O1054" s="203"/>
      <c r="P1054"/>
      <c r="Q1054"/>
      <c r="R1054"/>
      <c r="S1054"/>
      <c r="T1054" s="204">
        <v>42746.609131944446</v>
      </c>
      <c r="U1054"/>
      <c r="V1054">
        <v>0.9</v>
      </c>
      <c r="W1054">
        <v>6</v>
      </c>
      <c r="X1054" s="200" t="str">
        <f t="shared" si="16"/>
        <v>Desoto Circuit Civil CGE CQ3-16</v>
      </c>
    </row>
    <row r="1055" spans="1:24" ht="15" customHeight="1" x14ac:dyDescent="0.25">
      <c r="A1055" t="s">
        <v>61</v>
      </c>
      <c r="B1055" t="s">
        <v>42</v>
      </c>
      <c r="C1055" t="s">
        <v>276</v>
      </c>
      <c r="D1055" s="202">
        <v>23843</v>
      </c>
      <c r="E1055" s="202">
        <v>23843</v>
      </c>
      <c r="F1055" s="202"/>
      <c r="G1055" s="202"/>
      <c r="H1055" s="202"/>
      <c r="I1055" s="202">
        <v>23843</v>
      </c>
      <c r="J1055" s="202">
        <v>23843</v>
      </c>
      <c r="K1055" s="202"/>
      <c r="L1055" s="202"/>
      <c r="M1055" s="202"/>
      <c r="N1055" s="203"/>
      <c r="O1055" s="203"/>
      <c r="P1055"/>
      <c r="Q1055"/>
      <c r="R1055"/>
      <c r="S1055"/>
      <c r="T1055" s="204">
        <v>42746.609131944446</v>
      </c>
      <c r="U1055"/>
      <c r="V1055">
        <v>0.9</v>
      </c>
      <c r="W1055">
        <v>6</v>
      </c>
      <c r="X1055" s="200" t="str">
        <f t="shared" si="16"/>
        <v>Desoto Circuit Civil CGE CQ3-17</v>
      </c>
    </row>
    <row r="1056" spans="1:24" ht="15" customHeight="1" x14ac:dyDescent="0.25">
      <c r="A1056" t="s">
        <v>61</v>
      </c>
      <c r="B1056" t="s">
        <v>42</v>
      </c>
      <c r="C1056" t="s">
        <v>273</v>
      </c>
      <c r="D1056" s="202">
        <v>29542.5</v>
      </c>
      <c r="E1056" s="202">
        <v>29542.5</v>
      </c>
      <c r="F1056" s="202">
        <v>30542.5</v>
      </c>
      <c r="G1056" s="202">
        <v>30542.5</v>
      </c>
      <c r="H1056" s="202">
        <v>30542.5</v>
      </c>
      <c r="I1056" s="202">
        <v>29542.5</v>
      </c>
      <c r="J1056" s="202">
        <v>29542.5</v>
      </c>
      <c r="K1056" s="202">
        <v>30542.5</v>
      </c>
      <c r="L1056" s="202">
        <v>30542.5</v>
      </c>
      <c r="M1056" s="202">
        <v>30542.5</v>
      </c>
      <c r="N1056" s="203"/>
      <c r="O1056" s="203"/>
      <c r="P1056"/>
      <c r="Q1056"/>
      <c r="R1056"/>
      <c r="S1056"/>
      <c r="T1056" s="204">
        <v>42746.609131944446</v>
      </c>
      <c r="U1056"/>
      <c r="V1056">
        <v>0.9</v>
      </c>
      <c r="W1056">
        <v>6</v>
      </c>
      <c r="X1056" s="200" t="str">
        <f t="shared" si="16"/>
        <v>Desoto Circuit Civil CGE CQ4-16</v>
      </c>
    </row>
    <row r="1057" spans="1:24" ht="15" customHeight="1" x14ac:dyDescent="0.25">
      <c r="A1057" t="s">
        <v>61</v>
      </c>
      <c r="B1057" t="s">
        <v>42</v>
      </c>
      <c r="C1057" t="s">
        <v>277</v>
      </c>
      <c r="D1057" s="202">
        <v>35403</v>
      </c>
      <c r="E1057" s="202"/>
      <c r="F1057" s="202"/>
      <c r="G1057" s="202"/>
      <c r="H1057" s="202"/>
      <c r="I1057" s="202">
        <v>34933</v>
      </c>
      <c r="J1057" s="202"/>
      <c r="K1057" s="202"/>
      <c r="L1057" s="202"/>
      <c r="M1057" s="202"/>
      <c r="N1057" s="203"/>
      <c r="O1057" s="203"/>
      <c r="P1057"/>
      <c r="Q1057"/>
      <c r="R1057"/>
      <c r="S1057"/>
      <c r="T1057" s="204">
        <v>42746.609131944446</v>
      </c>
      <c r="U1057"/>
      <c r="V1057">
        <v>0.9</v>
      </c>
      <c r="W1057">
        <v>6</v>
      </c>
      <c r="X1057" s="200" t="str">
        <f t="shared" si="16"/>
        <v>Desoto Circuit Civil CGE CQ4-17</v>
      </c>
    </row>
    <row r="1058" spans="1:24" ht="15" customHeight="1" x14ac:dyDescent="0.25">
      <c r="A1058" t="s">
        <v>61</v>
      </c>
      <c r="B1058" t="s">
        <v>38</v>
      </c>
      <c r="C1058" t="s">
        <v>270</v>
      </c>
      <c r="D1058" s="202">
        <v>385243.12</v>
      </c>
      <c r="E1058" s="202">
        <v>409616.69</v>
      </c>
      <c r="F1058" s="202">
        <v>409616.69</v>
      </c>
      <c r="G1058" s="202">
        <v>409616.69</v>
      </c>
      <c r="H1058" s="202">
        <v>408727.68</v>
      </c>
      <c r="I1058" s="202">
        <v>11025.77</v>
      </c>
      <c r="J1058" s="202">
        <v>14935.45</v>
      </c>
      <c r="K1058" s="202">
        <v>19299.09</v>
      </c>
      <c r="L1058" s="202">
        <v>23671.54</v>
      </c>
      <c r="M1058" s="202">
        <v>25906.41</v>
      </c>
      <c r="N1058" s="203"/>
      <c r="O1058" s="203"/>
      <c r="P1058"/>
      <c r="Q1058"/>
      <c r="R1058"/>
      <c r="S1058"/>
      <c r="T1058" s="204">
        <v>42746.609131944446</v>
      </c>
      <c r="U1058"/>
      <c r="V1058">
        <v>0.09</v>
      </c>
      <c r="W1058">
        <v>1</v>
      </c>
      <c r="X1058" s="200" t="str">
        <f t="shared" si="16"/>
        <v>Desoto Circuit Criminal CGE CQ1-16</v>
      </c>
    </row>
    <row r="1059" spans="1:24" ht="15" customHeight="1" x14ac:dyDescent="0.25">
      <c r="A1059" t="s">
        <v>61</v>
      </c>
      <c r="B1059" t="s">
        <v>38</v>
      </c>
      <c r="C1059" t="s">
        <v>274</v>
      </c>
      <c r="D1059" s="202">
        <v>145684.96</v>
      </c>
      <c r="E1059" s="202">
        <v>145584.95999999999</v>
      </c>
      <c r="F1059" s="202">
        <v>145584.95999999999</v>
      </c>
      <c r="G1059" s="202">
        <v>145584.95999999999</v>
      </c>
      <c r="H1059" s="202"/>
      <c r="I1059" s="202">
        <v>6339.25</v>
      </c>
      <c r="J1059" s="202">
        <v>13276.82</v>
      </c>
      <c r="K1059" s="202">
        <v>19644.04</v>
      </c>
      <c r="L1059" s="202">
        <v>23089.93</v>
      </c>
      <c r="M1059" s="202"/>
      <c r="N1059" s="203"/>
      <c r="O1059" s="203"/>
      <c r="P1059"/>
      <c r="Q1059"/>
      <c r="R1059"/>
      <c r="S1059"/>
      <c r="T1059" s="204">
        <v>42746.609131944446</v>
      </c>
      <c r="U1059"/>
      <c r="V1059">
        <v>0.09</v>
      </c>
      <c r="W1059">
        <v>1</v>
      </c>
      <c r="X1059" s="200" t="str">
        <f t="shared" si="16"/>
        <v>Desoto Circuit Criminal CGE CQ1-17</v>
      </c>
    </row>
    <row r="1060" spans="1:24" ht="15" customHeight="1" x14ac:dyDescent="0.25">
      <c r="A1060" t="s">
        <v>61</v>
      </c>
      <c r="B1060" t="s">
        <v>38</v>
      </c>
      <c r="C1060" t="s">
        <v>271</v>
      </c>
      <c r="D1060" s="202">
        <v>268832.34999999998</v>
      </c>
      <c r="E1060" s="202">
        <v>271294.34999999998</v>
      </c>
      <c r="F1060" s="202">
        <v>271294.34999999998</v>
      </c>
      <c r="G1060" s="202">
        <v>271294.34999999998</v>
      </c>
      <c r="H1060" s="202">
        <v>271294.34999999998</v>
      </c>
      <c r="I1060" s="202">
        <v>9223.3799999999992</v>
      </c>
      <c r="J1060" s="202">
        <v>13307.83</v>
      </c>
      <c r="K1060" s="202">
        <v>18175.810000000001</v>
      </c>
      <c r="L1060" s="202">
        <v>20239.59</v>
      </c>
      <c r="M1060" s="202">
        <v>31699.5</v>
      </c>
      <c r="N1060" s="203"/>
      <c r="O1060" s="203"/>
      <c r="P1060"/>
      <c r="Q1060"/>
      <c r="R1060"/>
      <c r="S1060"/>
      <c r="T1060" s="204">
        <v>42746.609131944446</v>
      </c>
      <c r="U1060"/>
      <c r="V1060">
        <v>0.09</v>
      </c>
      <c r="W1060">
        <v>1</v>
      </c>
      <c r="X1060" s="200" t="str">
        <f t="shared" si="16"/>
        <v>Desoto Circuit Criminal CGE CQ2-16</v>
      </c>
    </row>
    <row r="1061" spans="1:24" ht="15" customHeight="1" x14ac:dyDescent="0.25">
      <c r="A1061" t="s">
        <v>61</v>
      </c>
      <c r="B1061" t="s">
        <v>38</v>
      </c>
      <c r="C1061" t="s">
        <v>275</v>
      </c>
      <c r="D1061" s="202">
        <v>456402.57</v>
      </c>
      <c r="E1061" s="202">
        <v>456402.57</v>
      </c>
      <c r="F1061" s="202">
        <v>455852.57</v>
      </c>
      <c r="G1061" s="202"/>
      <c r="H1061" s="202"/>
      <c r="I1061" s="202">
        <v>14380</v>
      </c>
      <c r="J1061" s="202">
        <v>20908</v>
      </c>
      <c r="K1061" s="202">
        <v>25095.96</v>
      </c>
      <c r="L1061" s="202"/>
      <c r="M1061" s="202"/>
      <c r="N1061" s="203"/>
      <c r="O1061" s="203"/>
      <c r="P1061"/>
      <c r="Q1061"/>
      <c r="R1061"/>
      <c r="S1061"/>
      <c r="T1061" s="204">
        <v>42746.609131944446</v>
      </c>
      <c r="U1061"/>
      <c r="V1061">
        <v>0.09</v>
      </c>
      <c r="W1061">
        <v>1</v>
      </c>
      <c r="X1061" s="200" t="str">
        <f t="shared" si="16"/>
        <v>Desoto Circuit Criminal CGE CQ2-17</v>
      </c>
    </row>
    <row r="1062" spans="1:24" ht="15" customHeight="1" x14ac:dyDescent="0.25">
      <c r="A1062" t="s">
        <v>61</v>
      </c>
      <c r="B1062" t="s">
        <v>38</v>
      </c>
      <c r="C1062" t="s">
        <v>272</v>
      </c>
      <c r="D1062" s="202">
        <v>165096.95000000001</v>
      </c>
      <c r="E1062" s="202">
        <v>165096.95000000001</v>
      </c>
      <c r="F1062" s="202">
        <v>165096.95000000001</v>
      </c>
      <c r="G1062" s="202">
        <v>164746.95000000001</v>
      </c>
      <c r="H1062" s="202">
        <v>164561.95000000001</v>
      </c>
      <c r="I1062" s="202">
        <v>7108.95</v>
      </c>
      <c r="J1062" s="202">
        <v>10579.89</v>
      </c>
      <c r="K1062" s="202">
        <v>13456.93</v>
      </c>
      <c r="L1062" s="202">
        <v>19519.990000000002</v>
      </c>
      <c r="M1062" s="202">
        <v>23857</v>
      </c>
      <c r="N1062" s="203"/>
      <c r="O1062" s="203"/>
      <c r="P1062"/>
      <c r="Q1062"/>
      <c r="R1062"/>
      <c r="S1062"/>
      <c r="T1062" s="204">
        <v>42746.609131944446</v>
      </c>
      <c r="U1062"/>
      <c r="V1062">
        <v>0.09</v>
      </c>
      <c r="W1062">
        <v>1</v>
      </c>
      <c r="X1062" s="200" t="str">
        <f t="shared" si="16"/>
        <v>Desoto Circuit Criminal CGE CQ3-16</v>
      </c>
    </row>
    <row r="1063" spans="1:24" ht="15" customHeight="1" x14ac:dyDescent="0.25">
      <c r="A1063" t="s">
        <v>61</v>
      </c>
      <c r="B1063" t="s">
        <v>38</v>
      </c>
      <c r="C1063" t="s">
        <v>276</v>
      </c>
      <c r="D1063" s="202">
        <v>285001.48</v>
      </c>
      <c r="E1063" s="202">
        <v>285326.48</v>
      </c>
      <c r="F1063" s="202"/>
      <c r="G1063" s="202"/>
      <c r="H1063" s="202"/>
      <c r="I1063" s="202">
        <v>9583.57</v>
      </c>
      <c r="J1063" s="202">
        <v>17694.93</v>
      </c>
      <c r="K1063" s="202"/>
      <c r="L1063" s="202"/>
      <c r="M1063" s="202"/>
      <c r="N1063" s="203"/>
      <c r="O1063" s="203"/>
      <c r="P1063"/>
      <c r="Q1063"/>
      <c r="R1063"/>
      <c r="S1063"/>
      <c r="T1063" s="204">
        <v>42746.609131944446</v>
      </c>
      <c r="U1063"/>
      <c r="V1063">
        <v>0.09</v>
      </c>
      <c r="W1063">
        <v>1</v>
      </c>
      <c r="X1063" s="200" t="str">
        <f t="shared" si="16"/>
        <v>Desoto Circuit Criminal CGE CQ3-17</v>
      </c>
    </row>
    <row r="1064" spans="1:24" ht="15" customHeight="1" x14ac:dyDescent="0.25">
      <c r="A1064" t="s">
        <v>61</v>
      </c>
      <c r="B1064" t="s">
        <v>38</v>
      </c>
      <c r="C1064" t="s">
        <v>273</v>
      </c>
      <c r="D1064" s="202">
        <v>124657.39</v>
      </c>
      <c r="E1064" s="202">
        <v>151414.39000000001</v>
      </c>
      <c r="F1064" s="202">
        <v>149614.39000000001</v>
      </c>
      <c r="G1064" s="202">
        <v>151414.39000000001</v>
      </c>
      <c r="H1064" s="202">
        <v>150714.39000000001</v>
      </c>
      <c r="I1064" s="202">
        <v>6795.23</v>
      </c>
      <c r="J1064" s="202">
        <v>10103.61</v>
      </c>
      <c r="K1064" s="202">
        <v>18906.080000000002</v>
      </c>
      <c r="L1064" s="202">
        <v>23388.75</v>
      </c>
      <c r="M1064" s="202">
        <v>27793.48</v>
      </c>
      <c r="N1064" s="203"/>
      <c r="O1064" s="203"/>
      <c r="P1064"/>
      <c r="Q1064"/>
      <c r="R1064"/>
      <c r="S1064"/>
      <c r="T1064" s="204">
        <v>42746.609131944446</v>
      </c>
      <c r="U1064"/>
      <c r="V1064">
        <v>0.09</v>
      </c>
      <c r="W1064">
        <v>1</v>
      </c>
      <c r="X1064" s="200" t="str">
        <f t="shared" si="16"/>
        <v>Desoto Circuit Criminal CGE CQ4-16</v>
      </c>
    </row>
    <row r="1065" spans="1:24" ht="15" customHeight="1" x14ac:dyDescent="0.25">
      <c r="A1065" t="s">
        <v>61</v>
      </c>
      <c r="B1065" t="s">
        <v>38</v>
      </c>
      <c r="C1065" t="s">
        <v>277</v>
      </c>
      <c r="D1065" s="202">
        <v>186338.67</v>
      </c>
      <c r="E1065" s="202"/>
      <c r="F1065" s="202"/>
      <c r="G1065" s="202"/>
      <c r="H1065" s="202"/>
      <c r="I1065" s="202">
        <v>8337.9599999999991</v>
      </c>
      <c r="J1065" s="202"/>
      <c r="K1065" s="202"/>
      <c r="L1065" s="202"/>
      <c r="M1065" s="202"/>
      <c r="N1065" s="203"/>
      <c r="O1065" s="203"/>
      <c r="P1065"/>
      <c r="Q1065"/>
      <c r="R1065"/>
      <c r="S1065"/>
      <c r="T1065" s="204">
        <v>42746.609131944446</v>
      </c>
      <c r="U1065"/>
      <c r="V1065">
        <v>0.09</v>
      </c>
      <c r="W1065">
        <v>1</v>
      </c>
      <c r="X1065" s="200" t="str">
        <f t="shared" si="16"/>
        <v>Desoto Circuit Criminal CGE CQ4-17</v>
      </c>
    </row>
    <row r="1066" spans="1:24" ht="15" customHeight="1" x14ac:dyDescent="0.25">
      <c r="A1066" t="s">
        <v>61</v>
      </c>
      <c r="B1066" t="s">
        <v>44</v>
      </c>
      <c r="C1066" t="s">
        <v>270</v>
      </c>
      <c r="D1066" s="202">
        <v>272862</v>
      </c>
      <c r="E1066" s="202">
        <v>264420.8</v>
      </c>
      <c r="F1066" s="202">
        <v>261793.05</v>
      </c>
      <c r="G1066" s="202">
        <v>261632.05</v>
      </c>
      <c r="H1066" s="202">
        <v>261471.05</v>
      </c>
      <c r="I1066" s="202">
        <v>127285.46</v>
      </c>
      <c r="J1066" s="202">
        <v>230371.82</v>
      </c>
      <c r="K1066" s="202">
        <v>241591.9</v>
      </c>
      <c r="L1066" s="202">
        <v>245405.4</v>
      </c>
      <c r="M1066" s="202">
        <v>246681.99</v>
      </c>
      <c r="N1066" s="203"/>
      <c r="O1066" s="203"/>
      <c r="P1066"/>
      <c r="Q1066"/>
      <c r="R1066"/>
      <c r="S1066"/>
      <c r="T1066" s="204">
        <v>42746.609131944446</v>
      </c>
      <c r="U1066"/>
      <c r="V1066">
        <v>0.9</v>
      </c>
      <c r="W1066">
        <v>8</v>
      </c>
      <c r="X1066" s="200" t="str">
        <f t="shared" si="16"/>
        <v>Desoto Civil Traffic CGE CQ1-16</v>
      </c>
    </row>
    <row r="1067" spans="1:24" ht="15" customHeight="1" x14ac:dyDescent="0.25">
      <c r="A1067" t="s">
        <v>61</v>
      </c>
      <c r="B1067" t="s">
        <v>44</v>
      </c>
      <c r="C1067" t="s">
        <v>274</v>
      </c>
      <c r="D1067" s="202">
        <v>145561.75</v>
      </c>
      <c r="E1067" s="202">
        <v>142839</v>
      </c>
      <c r="F1067" s="202">
        <v>142688</v>
      </c>
      <c r="G1067" s="202">
        <v>142688</v>
      </c>
      <c r="H1067" s="202"/>
      <c r="I1067" s="202">
        <v>69982.5</v>
      </c>
      <c r="J1067" s="202">
        <v>122354</v>
      </c>
      <c r="K1067" s="202">
        <v>130364</v>
      </c>
      <c r="L1067" s="202">
        <v>132742</v>
      </c>
      <c r="M1067" s="202"/>
      <c r="N1067" s="203"/>
      <c r="O1067" s="203"/>
      <c r="P1067"/>
      <c r="Q1067"/>
      <c r="R1067"/>
      <c r="S1067"/>
      <c r="T1067" s="204">
        <v>42746.609131944446</v>
      </c>
      <c r="U1067"/>
      <c r="V1067">
        <v>0.9</v>
      </c>
      <c r="W1067">
        <v>8</v>
      </c>
      <c r="X1067" s="200" t="str">
        <f t="shared" si="16"/>
        <v>Desoto Civil Traffic CGE CQ1-17</v>
      </c>
    </row>
    <row r="1068" spans="1:24" ht="15" customHeight="1" x14ac:dyDescent="0.25">
      <c r="A1068" t="s">
        <v>61</v>
      </c>
      <c r="B1068" t="s">
        <v>44</v>
      </c>
      <c r="C1068" t="s">
        <v>271</v>
      </c>
      <c r="D1068" s="202">
        <v>235641.9</v>
      </c>
      <c r="E1068" s="202">
        <v>231735.45</v>
      </c>
      <c r="F1068" s="202">
        <v>231533.45</v>
      </c>
      <c r="G1068" s="202">
        <v>231533.45</v>
      </c>
      <c r="H1068" s="202">
        <v>231623.45</v>
      </c>
      <c r="I1068" s="202">
        <v>139854.79999999999</v>
      </c>
      <c r="J1068" s="202">
        <v>208246.45</v>
      </c>
      <c r="K1068" s="202">
        <v>217117.45</v>
      </c>
      <c r="L1068" s="202">
        <v>219455.45</v>
      </c>
      <c r="M1068" s="202">
        <v>221873.45</v>
      </c>
      <c r="N1068" s="203"/>
      <c r="O1068" s="203"/>
      <c r="P1068"/>
      <c r="Q1068"/>
      <c r="R1068"/>
      <c r="S1068"/>
      <c r="T1068" s="204">
        <v>42746.609131944446</v>
      </c>
      <c r="U1068"/>
      <c r="V1068">
        <v>0.9</v>
      </c>
      <c r="W1068">
        <v>8</v>
      </c>
      <c r="X1068" s="200" t="str">
        <f t="shared" si="16"/>
        <v>Desoto Civil Traffic CGE CQ2-16</v>
      </c>
    </row>
    <row r="1069" spans="1:24" ht="15" customHeight="1" x14ac:dyDescent="0.25">
      <c r="A1069" t="s">
        <v>61</v>
      </c>
      <c r="B1069" t="s">
        <v>44</v>
      </c>
      <c r="C1069" t="s">
        <v>275</v>
      </c>
      <c r="D1069" s="202">
        <v>157943.54999999999</v>
      </c>
      <c r="E1069" s="202">
        <v>155301.29999999999</v>
      </c>
      <c r="F1069" s="202">
        <v>154658.29999999999</v>
      </c>
      <c r="G1069" s="202"/>
      <c r="H1069" s="202"/>
      <c r="I1069" s="202">
        <v>76056.05</v>
      </c>
      <c r="J1069" s="202">
        <v>132205.79999999999</v>
      </c>
      <c r="K1069" s="202">
        <v>139634.79999999999</v>
      </c>
      <c r="L1069" s="202"/>
      <c r="M1069" s="202"/>
      <c r="N1069" s="203"/>
      <c r="O1069" s="203"/>
      <c r="P1069"/>
      <c r="Q1069"/>
      <c r="R1069"/>
      <c r="S1069"/>
      <c r="T1069" s="204">
        <v>42746.609131944446</v>
      </c>
      <c r="U1069"/>
      <c r="V1069">
        <v>0.9</v>
      </c>
      <c r="W1069">
        <v>8</v>
      </c>
      <c r="X1069" s="200" t="str">
        <f t="shared" si="16"/>
        <v>Desoto Civil Traffic CGE CQ2-17</v>
      </c>
    </row>
    <row r="1070" spans="1:24" ht="15" customHeight="1" x14ac:dyDescent="0.25">
      <c r="A1070" t="s">
        <v>61</v>
      </c>
      <c r="B1070" t="s">
        <v>44</v>
      </c>
      <c r="C1070" t="s">
        <v>272</v>
      </c>
      <c r="D1070" s="202">
        <v>271490.15000000002</v>
      </c>
      <c r="E1070" s="202">
        <v>265683.8</v>
      </c>
      <c r="F1070" s="202">
        <v>265421.8</v>
      </c>
      <c r="G1070" s="202">
        <v>265140.8</v>
      </c>
      <c r="H1070" s="202">
        <v>264939.8</v>
      </c>
      <c r="I1070" s="202">
        <v>127317.25</v>
      </c>
      <c r="J1070" s="202">
        <v>227842.8</v>
      </c>
      <c r="K1070" s="202">
        <v>243686.45</v>
      </c>
      <c r="L1070" s="202">
        <v>249278.8</v>
      </c>
      <c r="M1070" s="202">
        <v>251802.8</v>
      </c>
      <c r="N1070" s="203"/>
      <c r="O1070" s="203"/>
      <c r="P1070"/>
      <c r="Q1070"/>
      <c r="R1070"/>
      <c r="S1070"/>
      <c r="T1070" s="204">
        <v>42746.609131944446</v>
      </c>
      <c r="U1070"/>
      <c r="V1070">
        <v>0.9</v>
      </c>
      <c r="W1070">
        <v>8</v>
      </c>
      <c r="X1070" s="200" t="str">
        <f t="shared" si="16"/>
        <v>Desoto Civil Traffic CGE CQ3-16</v>
      </c>
    </row>
    <row r="1071" spans="1:24" ht="15" customHeight="1" x14ac:dyDescent="0.25">
      <c r="A1071" t="s">
        <v>61</v>
      </c>
      <c r="B1071" t="s">
        <v>44</v>
      </c>
      <c r="C1071" t="s">
        <v>276</v>
      </c>
      <c r="D1071" s="202">
        <v>182440.15</v>
      </c>
      <c r="E1071" s="202">
        <v>177904.95</v>
      </c>
      <c r="F1071" s="202"/>
      <c r="G1071" s="202"/>
      <c r="H1071" s="202"/>
      <c r="I1071" s="202">
        <v>84951.4</v>
      </c>
      <c r="J1071" s="202">
        <v>153581.54999999999</v>
      </c>
      <c r="K1071" s="202"/>
      <c r="L1071" s="202"/>
      <c r="M1071" s="202"/>
      <c r="N1071" s="203"/>
      <c r="O1071" s="203"/>
      <c r="P1071"/>
      <c r="Q1071"/>
      <c r="R1071"/>
      <c r="S1071"/>
      <c r="T1071" s="204">
        <v>42746.609131944446</v>
      </c>
      <c r="U1071"/>
      <c r="V1071">
        <v>0.9</v>
      </c>
      <c r="W1071">
        <v>8</v>
      </c>
      <c r="X1071" s="200" t="str">
        <f t="shared" si="16"/>
        <v>Desoto Civil Traffic CGE CQ3-17</v>
      </c>
    </row>
    <row r="1072" spans="1:24" ht="15" customHeight="1" x14ac:dyDescent="0.25">
      <c r="A1072" t="s">
        <v>61</v>
      </c>
      <c r="B1072" t="s">
        <v>44</v>
      </c>
      <c r="C1072" t="s">
        <v>273</v>
      </c>
      <c r="D1072" s="202">
        <v>146939.20000000001</v>
      </c>
      <c r="E1072" s="202">
        <v>145396.5</v>
      </c>
      <c r="F1072" s="202">
        <v>144867.5</v>
      </c>
      <c r="G1072" s="202">
        <v>144616.5</v>
      </c>
      <c r="H1072" s="202">
        <v>144616.5</v>
      </c>
      <c r="I1072" s="202">
        <v>75944.95</v>
      </c>
      <c r="J1072" s="202">
        <v>126925.5</v>
      </c>
      <c r="K1072" s="202">
        <v>133936.5</v>
      </c>
      <c r="L1072" s="202">
        <v>135194.25</v>
      </c>
      <c r="M1072" s="202">
        <v>136173.25</v>
      </c>
      <c r="N1072" s="203"/>
      <c r="O1072" s="203"/>
      <c r="P1072"/>
      <c r="Q1072"/>
      <c r="R1072"/>
      <c r="S1072"/>
      <c r="T1072" s="204">
        <v>42746.609131944446</v>
      </c>
      <c r="U1072"/>
      <c r="V1072">
        <v>0.9</v>
      </c>
      <c r="W1072">
        <v>8</v>
      </c>
      <c r="X1072" s="200" t="str">
        <f t="shared" si="16"/>
        <v>Desoto Civil Traffic CGE CQ4-16</v>
      </c>
    </row>
    <row r="1073" spans="1:24" ht="15" customHeight="1" x14ac:dyDescent="0.25">
      <c r="A1073" t="s">
        <v>61</v>
      </c>
      <c r="B1073" t="s">
        <v>44</v>
      </c>
      <c r="C1073" t="s">
        <v>277</v>
      </c>
      <c r="D1073" s="202">
        <v>146818.79999999999</v>
      </c>
      <c r="E1073" s="202"/>
      <c r="F1073" s="202"/>
      <c r="G1073" s="202"/>
      <c r="H1073" s="202"/>
      <c r="I1073" s="202">
        <v>67468.3</v>
      </c>
      <c r="J1073" s="202"/>
      <c r="K1073" s="202"/>
      <c r="L1073" s="202"/>
      <c r="M1073" s="202"/>
      <c r="N1073" s="203"/>
      <c r="O1073" s="203"/>
      <c r="P1073"/>
      <c r="Q1073"/>
      <c r="R1073"/>
      <c r="S1073"/>
      <c r="T1073" s="204">
        <v>42746.609131944446</v>
      </c>
      <c r="U1073"/>
      <c r="V1073">
        <v>0.9</v>
      </c>
      <c r="W1073">
        <v>8</v>
      </c>
      <c r="X1073" s="200" t="str">
        <f t="shared" si="16"/>
        <v>Desoto Civil Traffic CGE CQ4-17</v>
      </c>
    </row>
    <row r="1074" spans="1:24" ht="15" customHeight="1" x14ac:dyDescent="0.25">
      <c r="A1074" t="s">
        <v>61</v>
      </c>
      <c r="B1074" t="s">
        <v>43</v>
      </c>
      <c r="C1074" t="s">
        <v>270</v>
      </c>
      <c r="D1074" s="202">
        <v>19662</v>
      </c>
      <c r="E1074" s="202">
        <v>19662</v>
      </c>
      <c r="F1074" s="202">
        <v>19662</v>
      </c>
      <c r="G1074" s="202">
        <v>19662</v>
      </c>
      <c r="H1074" s="202">
        <v>19662</v>
      </c>
      <c r="I1074" s="202">
        <v>19358.150000000001</v>
      </c>
      <c r="J1074" s="202">
        <v>19553.150000000001</v>
      </c>
      <c r="K1074" s="202">
        <v>19553.150000000001</v>
      </c>
      <c r="L1074" s="202">
        <v>19553.150000000001</v>
      </c>
      <c r="M1074" s="202">
        <v>19553.150000000001</v>
      </c>
      <c r="N1074" s="203"/>
      <c r="O1074" s="203"/>
      <c r="P1074"/>
      <c r="Q1074"/>
      <c r="R1074"/>
      <c r="S1074"/>
      <c r="T1074" s="204">
        <v>42746.609131944446</v>
      </c>
      <c r="U1074"/>
      <c r="V1074">
        <v>0.9</v>
      </c>
      <c r="W1074">
        <v>7</v>
      </c>
      <c r="X1074" s="200" t="str">
        <f t="shared" si="16"/>
        <v>Desoto County Civil CGE CQ1-16</v>
      </c>
    </row>
    <row r="1075" spans="1:24" ht="15" customHeight="1" x14ac:dyDescent="0.25">
      <c r="A1075" t="s">
        <v>61</v>
      </c>
      <c r="B1075" t="s">
        <v>43</v>
      </c>
      <c r="C1075" t="s">
        <v>274</v>
      </c>
      <c r="D1075" s="202">
        <v>26152</v>
      </c>
      <c r="E1075" s="202">
        <v>26152</v>
      </c>
      <c r="F1075" s="202">
        <v>26152</v>
      </c>
      <c r="G1075" s="202">
        <v>26152</v>
      </c>
      <c r="H1075" s="202"/>
      <c r="I1075" s="202">
        <v>25882</v>
      </c>
      <c r="J1075" s="202">
        <v>26152</v>
      </c>
      <c r="K1075" s="202">
        <v>26152</v>
      </c>
      <c r="L1075" s="202">
        <v>26152</v>
      </c>
      <c r="M1075" s="202"/>
      <c r="N1075" s="203"/>
      <c r="O1075" s="203"/>
      <c r="P1075"/>
      <c r="Q1075"/>
      <c r="R1075"/>
      <c r="S1075"/>
      <c r="T1075" s="204">
        <v>42746.609131944446</v>
      </c>
      <c r="U1075"/>
      <c r="V1075">
        <v>0.9</v>
      </c>
      <c r="W1075">
        <v>7</v>
      </c>
      <c r="X1075" s="200" t="str">
        <f t="shared" si="16"/>
        <v>Desoto County Civil CGE CQ1-17</v>
      </c>
    </row>
    <row r="1076" spans="1:24" ht="15" customHeight="1" x14ac:dyDescent="0.25">
      <c r="A1076" t="s">
        <v>61</v>
      </c>
      <c r="B1076" t="s">
        <v>43</v>
      </c>
      <c r="C1076" t="s">
        <v>271</v>
      </c>
      <c r="D1076" s="202">
        <v>19151</v>
      </c>
      <c r="E1076" s="202">
        <v>19151</v>
      </c>
      <c r="F1076" s="202">
        <v>19151</v>
      </c>
      <c r="G1076" s="202">
        <v>19151</v>
      </c>
      <c r="H1076" s="202">
        <v>19151</v>
      </c>
      <c r="I1076" s="202">
        <v>19151</v>
      </c>
      <c r="J1076" s="202">
        <v>19151</v>
      </c>
      <c r="K1076" s="202">
        <v>19151</v>
      </c>
      <c r="L1076" s="202">
        <v>19151</v>
      </c>
      <c r="M1076" s="202">
        <v>19151</v>
      </c>
      <c r="N1076" s="203"/>
      <c r="O1076" s="203"/>
      <c r="P1076"/>
      <c r="Q1076"/>
      <c r="R1076"/>
      <c r="S1076"/>
      <c r="T1076" s="204">
        <v>42746.609131944446</v>
      </c>
      <c r="U1076"/>
      <c r="V1076">
        <v>0.9</v>
      </c>
      <c r="W1076">
        <v>7</v>
      </c>
      <c r="X1076" s="200" t="str">
        <f t="shared" si="16"/>
        <v>Desoto County Civil CGE CQ2-16</v>
      </c>
    </row>
    <row r="1077" spans="1:24" ht="15" customHeight="1" x14ac:dyDescent="0.25">
      <c r="A1077" t="s">
        <v>61</v>
      </c>
      <c r="B1077" t="s">
        <v>43</v>
      </c>
      <c r="C1077" t="s">
        <v>275</v>
      </c>
      <c r="D1077" s="202">
        <v>22511</v>
      </c>
      <c r="E1077" s="202">
        <v>22511</v>
      </c>
      <c r="F1077" s="202">
        <v>22511</v>
      </c>
      <c r="G1077" s="202"/>
      <c r="H1077" s="202"/>
      <c r="I1077" s="202">
        <v>22511</v>
      </c>
      <c r="J1077" s="202">
        <v>22511</v>
      </c>
      <c r="K1077" s="202">
        <v>22511</v>
      </c>
      <c r="L1077" s="202"/>
      <c r="M1077" s="202"/>
      <c r="N1077" s="203"/>
      <c r="O1077" s="203"/>
      <c r="P1077"/>
      <c r="Q1077"/>
      <c r="R1077"/>
      <c r="S1077"/>
      <c r="T1077" s="204">
        <v>42746.609131944446</v>
      </c>
      <c r="U1077"/>
      <c r="V1077">
        <v>0.9</v>
      </c>
      <c r="W1077">
        <v>7</v>
      </c>
      <c r="X1077" s="200" t="str">
        <f t="shared" si="16"/>
        <v>Desoto County Civil CGE CQ2-17</v>
      </c>
    </row>
    <row r="1078" spans="1:24" ht="15" customHeight="1" x14ac:dyDescent="0.25">
      <c r="A1078" t="s">
        <v>61</v>
      </c>
      <c r="B1078" t="s">
        <v>43</v>
      </c>
      <c r="C1078" t="s">
        <v>272</v>
      </c>
      <c r="D1078" s="202">
        <v>22334.5</v>
      </c>
      <c r="E1078" s="202">
        <v>22334.5</v>
      </c>
      <c r="F1078" s="202">
        <v>22334.5</v>
      </c>
      <c r="G1078" s="202">
        <v>22334.5</v>
      </c>
      <c r="H1078" s="202">
        <v>22334.5</v>
      </c>
      <c r="I1078" s="202">
        <v>22334.5</v>
      </c>
      <c r="J1078" s="202">
        <v>22334.5</v>
      </c>
      <c r="K1078" s="202">
        <v>22334.5</v>
      </c>
      <c r="L1078" s="202">
        <v>22334.5</v>
      </c>
      <c r="M1078" s="202">
        <v>22334.5</v>
      </c>
      <c r="N1078" s="203"/>
      <c r="O1078" s="203"/>
      <c r="P1078"/>
      <c r="Q1078"/>
      <c r="R1078"/>
      <c r="S1078"/>
      <c r="T1078" s="204">
        <v>42746.609131944446</v>
      </c>
      <c r="U1078"/>
      <c r="V1078">
        <v>0.9</v>
      </c>
      <c r="W1078">
        <v>7</v>
      </c>
      <c r="X1078" s="200" t="str">
        <f t="shared" si="16"/>
        <v>Desoto County Civil CGE CQ3-16</v>
      </c>
    </row>
    <row r="1079" spans="1:24" ht="15" customHeight="1" x14ac:dyDescent="0.25">
      <c r="A1079" t="s">
        <v>61</v>
      </c>
      <c r="B1079" t="s">
        <v>43</v>
      </c>
      <c r="C1079" t="s">
        <v>276</v>
      </c>
      <c r="D1079" s="202">
        <v>23831</v>
      </c>
      <c r="E1079" s="202">
        <v>23831</v>
      </c>
      <c r="F1079" s="202"/>
      <c r="G1079" s="202"/>
      <c r="H1079" s="202"/>
      <c r="I1079" s="202">
        <v>22961</v>
      </c>
      <c r="J1079" s="202">
        <v>23146</v>
      </c>
      <c r="K1079" s="202"/>
      <c r="L1079" s="202"/>
      <c r="M1079" s="202"/>
      <c r="N1079" s="203"/>
      <c r="O1079" s="203"/>
      <c r="P1079"/>
      <c r="Q1079"/>
      <c r="R1079"/>
      <c r="S1079"/>
      <c r="T1079" s="204">
        <v>42746.609131944446</v>
      </c>
      <c r="U1079"/>
      <c r="V1079">
        <v>0.9</v>
      </c>
      <c r="W1079">
        <v>7</v>
      </c>
      <c r="X1079" s="200" t="str">
        <f t="shared" si="16"/>
        <v>Desoto County Civil CGE CQ3-17</v>
      </c>
    </row>
    <row r="1080" spans="1:24" ht="15" customHeight="1" x14ac:dyDescent="0.25">
      <c r="A1080" t="s">
        <v>61</v>
      </c>
      <c r="B1080" t="s">
        <v>43</v>
      </c>
      <c r="C1080" t="s">
        <v>273</v>
      </c>
      <c r="D1080" s="202">
        <v>22206.5</v>
      </c>
      <c r="E1080" s="202">
        <v>22206.5</v>
      </c>
      <c r="F1080" s="202">
        <v>22206.5</v>
      </c>
      <c r="G1080" s="202">
        <v>22206.5</v>
      </c>
      <c r="H1080" s="202">
        <v>22206.5</v>
      </c>
      <c r="I1080" s="202">
        <v>22206.5</v>
      </c>
      <c r="J1080" s="202">
        <v>22206.5</v>
      </c>
      <c r="K1080" s="202">
        <v>22206.5</v>
      </c>
      <c r="L1080" s="202">
        <v>22206.5</v>
      </c>
      <c r="M1080" s="202">
        <v>22206.5</v>
      </c>
      <c r="N1080" s="203"/>
      <c r="O1080" s="203"/>
      <c r="P1080"/>
      <c r="Q1080"/>
      <c r="R1080"/>
      <c r="S1080"/>
      <c r="T1080" s="204">
        <v>42746.609131944446</v>
      </c>
      <c r="U1080"/>
      <c r="V1080">
        <v>0.9</v>
      </c>
      <c r="W1080">
        <v>7</v>
      </c>
      <c r="X1080" s="200" t="str">
        <f t="shared" si="16"/>
        <v>Desoto County Civil CGE CQ4-16</v>
      </c>
    </row>
    <row r="1081" spans="1:24" ht="15" customHeight="1" x14ac:dyDescent="0.25">
      <c r="A1081" t="s">
        <v>61</v>
      </c>
      <c r="B1081" t="s">
        <v>43</v>
      </c>
      <c r="C1081" t="s">
        <v>277</v>
      </c>
      <c r="D1081" s="202">
        <v>26796</v>
      </c>
      <c r="E1081" s="202"/>
      <c r="F1081" s="202"/>
      <c r="G1081" s="202"/>
      <c r="H1081" s="202"/>
      <c r="I1081" s="202">
        <v>26486</v>
      </c>
      <c r="J1081" s="202"/>
      <c r="K1081" s="202"/>
      <c r="L1081" s="202"/>
      <c r="M1081" s="202"/>
      <c r="N1081" s="203"/>
      <c r="O1081" s="203"/>
      <c r="P1081"/>
      <c r="Q1081"/>
      <c r="R1081"/>
      <c r="S1081"/>
      <c r="T1081" s="204">
        <v>42746.609131944446</v>
      </c>
      <c r="U1081"/>
      <c r="V1081">
        <v>0.9</v>
      </c>
      <c r="W1081">
        <v>7</v>
      </c>
      <c r="X1081" s="200" t="str">
        <f t="shared" si="16"/>
        <v>Desoto County Civil CGE CQ4-17</v>
      </c>
    </row>
    <row r="1082" spans="1:24" ht="15" customHeight="1" x14ac:dyDescent="0.25">
      <c r="A1082" t="s">
        <v>61</v>
      </c>
      <c r="B1082" t="s">
        <v>39</v>
      </c>
      <c r="C1082" t="s">
        <v>270</v>
      </c>
      <c r="D1082" s="202">
        <v>67171</v>
      </c>
      <c r="E1082" s="202">
        <v>67254.17</v>
      </c>
      <c r="F1082" s="202">
        <v>67004.17</v>
      </c>
      <c r="G1082" s="202">
        <v>67004.17</v>
      </c>
      <c r="H1082" s="202">
        <v>67004.17</v>
      </c>
      <c r="I1082" s="202">
        <v>10215.59</v>
      </c>
      <c r="J1082" s="202">
        <v>13894.9</v>
      </c>
      <c r="K1082" s="202">
        <v>18389.03</v>
      </c>
      <c r="L1082" s="202">
        <v>23218.99</v>
      </c>
      <c r="M1082" s="202">
        <v>25997.59</v>
      </c>
      <c r="N1082" s="203"/>
      <c r="O1082" s="203"/>
      <c r="P1082"/>
      <c r="Q1082"/>
      <c r="R1082"/>
      <c r="S1082"/>
      <c r="T1082" s="204">
        <v>42746.609131944446</v>
      </c>
      <c r="U1082"/>
      <c r="V1082">
        <v>0.4</v>
      </c>
      <c r="W1082">
        <v>3</v>
      </c>
      <c r="X1082" s="200" t="str">
        <f t="shared" si="16"/>
        <v>Desoto County Criminal CGE CQ1-16</v>
      </c>
    </row>
    <row r="1083" spans="1:24" ht="15" customHeight="1" x14ac:dyDescent="0.25">
      <c r="A1083" t="s">
        <v>61</v>
      </c>
      <c r="B1083" t="s">
        <v>39</v>
      </c>
      <c r="C1083" t="s">
        <v>274</v>
      </c>
      <c r="D1083" s="202">
        <v>45902.94</v>
      </c>
      <c r="E1083" s="202">
        <v>46209.94</v>
      </c>
      <c r="F1083" s="202">
        <v>46209.94</v>
      </c>
      <c r="G1083" s="202">
        <v>46209.94</v>
      </c>
      <c r="H1083" s="202"/>
      <c r="I1083" s="202">
        <v>7592.64</v>
      </c>
      <c r="J1083" s="202">
        <v>12972.94</v>
      </c>
      <c r="K1083" s="202">
        <v>15984.94</v>
      </c>
      <c r="L1083" s="202">
        <v>18329.939999999999</v>
      </c>
      <c r="M1083" s="202"/>
      <c r="N1083" s="203"/>
      <c r="O1083" s="203"/>
      <c r="P1083"/>
      <c r="Q1083"/>
      <c r="R1083"/>
      <c r="S1083"/>
      <c r="T1083" s="204">
        <v>42746.609131944446</v>
      </c>
      <c r="U1083"/>
      <c r="V1083">
        <v>0.4</v>
      </c>
      <c r="W1083">
        <v>3</v>
      </c>
      <c r="X1083" s="200" t="str">
        <f t="shared" si="16"/>
        <v>Desoto County Criminal CGE CQ1-17</v>
      </c>
    </row>
    <row r="1084" spans="1:24" ht="15" customHeight="1" x14ac:dyDescent="0.25">
      <c r="A1084" t="s">
        <v>61</v>
      </c>
      <c r="B1084" t="s">
        <v>39</v>
      </c>
      <c r="C1084" t="s">
        <v>271</v>
      </c>
      <c r="D1084" s="202">
        <v>65659.31</v>
      </c>
      <c r="E1084" s="202">
        <v>65656.31</v>
      </c>
      <c r="F1084" s="202">
        <v>66081.31</v>
      </c>
      <c r="G1084" s="202">
        <v>66081.31</v>
      </c>
      <c r="H1084" s="202">
        <v>66106.31</v>
      </c>
      <c r="I1084" s="202">
        <v>15141.5</v>
      </c>
      <c r="J1084" s="202">
        <v>19172.5</v>
      </c>
      <c r="K1084" s="202">
        <v>21562</v>
      </c>
      <c r="L1084" s="202">
        <v>21979.5</v>
      </c>
      <c r="M1084" s="202">
        <v>26461.48</v>
      </c>
      <c r="N1084" s="203"/>
      <c r="O1084" s="203"/>
      <c r="P1084"/>
      <c r="Q1084"/>
      <c r="R1084"/>
      <c r="S1084"/>
      <c r="T1084" s="204">
        <v>42746.609131944446</v>
      </c>
      <c r="U1084"/>
      <c r="V1084">
        <v>0.4</v>
      </c>
      <c r="W1084">
        <v>3</v>
      </c>
      <c r="X1084" s="200" t="str">
        <f t="shared" si="16"/>
        <v>Desoto County Criminal CGE CQ2-16</v>
      </c>
    </row>
    <row r="1085" spans="1:24" ht="15" customHeight="1" x14ac:dyDescent="0.25">
      <c r="A1085" t="s">
        <v>61</v>
      </c>
      <c r="B1085" t="s">
        <v>39</v>
      </c>
      <c r="C1085" t="s">
        <v>275</v>
      </c>
      <c r="D1085" s="202">
        <v>50478.39</v>
      </c>
      <c r="E1085" s="202">
        <v>52328.39</v>
      </c>
      <c r="F1085" s="202">
        <v>52328.39</v>
      </c>
      <c r="G1085" s="202"/>
      <c r="H1085" s="202"/>
      <c r="I1085" s="202">
        <v>8933.2199999999993</v>
      </c>
      <c r="J1085" s="202">
        <v>11885.91</v>
      </c>
      <c r="K1085" s="202">
        <v>16737.259999999998</v>
      </c>
      <c r="L1085" s="202"/>
      <c r="M1085" s="202"/>
      <c r="N1085" s="203"/>
      <c r="O1085" s="203"/>
      <c r="P1085"/>
      <c r="Q1085"/>
      <c r="R1085"/>
      <c r="S1085"/>
      <c r="T1085" s="204">
        <v>42746.609131944446</v>
      </c>
      <c r="U1085"/>
      <c r="V1085">
        <v>0.4</v>
      </c>
      <c r="W1085">
        <v>3</v>
      </c>
      <c r="X1085" s="200" t="str">
        <f t="shared" si="16"/>
        <v>Desoto County Criminal CGE CQ2-17</v>
      </c>
    </row>
    <row r="1086" spans="1:24" ht="15" customHeight="1" x14ac:dyDescent="0.25">
      <c r="A1086" t="s">
        <v>61</v>
      </c>
      <c r="B1086" t="s">
        <v>39</v>
      </c>
      <c r="C1086" t="s">
        <v>272</v>
      </c>
      <c r="D1086" s="202">
        <v>67167.240000000005</v>
      </c>
      <c r="E1086" s="202">
        <v>67030.740000000005</v>
      </c>
      <c r="F1086" s="202">
        <v>67030.740000000005</v>
      </c>
      <c r="G1086" s="202">
        <v>67380.740000000005</v>
      </c>
      <c r="H1086" s="202">
        <v>67380.740000000005</v>
      </c>
      <c r="I1086" s="202">
        <v>11682.25</v>
      </c>
      <c r="J1086" s="202">
        <v>18480.5</v>
      </c>
      <c r="K1086" s="202">
        <v>20899.34</v>
      </c>
      <c r="L1086" s="202">
        <v>22949.34</v>
      </c>
      <c r="M1086" s="202">
        <v>24489.34</v>
      </c>
      <c r="N1086" s="203"/>
      <c r="O1086" s="203"/>
      <c r="P1086"/>
      <c r="Q1086"/>
      <c r="R1086"/>
      <c r="S1086"/>
      <c r="T1086" s="204">
        <v>42746.609131944446</v>
      </c>
      <c r="U1086"/>
      <c r="V1086">
        <v>0.4</v>
      </c>
      <c r="W1086">
        <v>3</v>
      </c>
      <c r="X1086" s="200" t="str">
        <f t="shared" si="16"/>
        <v>Desoto County Criminal CGE CQ3-16</v>
      </c>
    </row>
    <row r="1087" spans="1:24" ht="15" customHeight="1" x14ac:dyDescent="0.25">
      <c r="A1087" t="s">
        <v>61</v>
      </c>
      <c r="B1087" t="s">
        <v>39</v>
      </c>
      <c r="C1087" t="s">
        <v>276</v>
      </c>
      <c r="D1087" s="202">
        <v>49277.5</v>
      </c>
      <c r="E1087" s="202">
        <v>49277.5</v>
      </c>
      <c r="F1087" s="202"/>
      <c r="G1087" s="202"/>
      <c r="H1087" s="202"/>
      <c r="I1087" s="202">
        <v>8352.5</v>
      </c>
      <c r="J1087" s="202">
        <v>11800.5</v>
      </c>
      <c r="K1087" s="202"/>
      <c r="L1087" s="202"/>
      <c r="M1087" s="202"/>
      <c r="N1087" s="203"/>
      <c r="O1087" s="203"/>
      <c r="P1087"/>
      <c r="Q1087"/>
      <c r="R1087"/>
      <c r="S1087"/>
      <c r="T1087" s="204">
        <v>42746.609131944446</v>
      </c>
      <c r="U1087"/>
      <c r="V1087">
        <v>0.4</v>
      </c>
      <c r="W1087">
        <v>3</v>
      </c>
      <c r="X1087" s="200" t="str">
        <f t="shared" si="16"/>
        <v>Desoto County Criminal CGE CQ3-17</v>
      </c>
    </row>
    <row r="1088" spans="1:24" ht="15" customHeight="1" x14ac:dyDescent="0.25">
      <c r="A1088" t="s">
        <v>61</v>
      </c>
      <c r="B1088" t="s">
        <v>39</v>
      </c>
      <c r="C1088" t="s">
        <v>273</v>
      </c>
      <c r="D1088" s="202">
        <v>60100.23</v>
      </c>
      <c r="E1088" s="202">
        <v>62472.23</v>
      </c>
      <c r="F1088" s="202">
        <v>62475.12</v>
      </c>
      <c r="G1088" s="202">
        <v>62425.120000000003</v>
      </c>
      <c r="H1088" s="202">
        <v>62425.120000000003</v>
      </c>
      <c r="I1088" s="202">
        <v>7762</v>
      </c>
      <c r="J1088" s="202">
        <v>11180.77</v>
      </c>
      <c r="K1088" s="202">
        <v>19227.89</v>
      </c>
      <c r="L1088" s="202">
        <v>20213.46</v>
      </c>
      <c r="M1088" s="202">
        <v>21128.73</v>
      </c>
      <c r="N1088" s="203"/>
      <c r="O1088" s="203"/>
      <c r="P1088"/>
      <c r="Q1088"/>
      <c r="R1088"/>
      <c r="S1088"/>
      <c r="T1088" s="204">
        <v>42746.609131944446</v>
      </c>
      <c r="U1088"/>
      <c r="V1088">
        <v>0.4</v>
      </c>
      <c r="W1088">
        <v>3</v>
      </c>
      <c r="X1088" s="200" t="str">
        <f t="shared" si="16"/>
        <v>Desoto County Criminal CGE CQ4-16</v>
      </c>
    </row>
    <row r="1089" spans="1:24" ht="15" customHeight="1" x14ac:dyDescent="0.25">
      <c r="A1089" t="s">
        <v>61</v>
      </c>
      <c r="B1089" t="s">
        <v>39</v>
      </c>
      <c r="C1089" t="s">
        <v>277</v>
      </c>
      <c r="D1089" s="202">
        <v>53986.5</v>
      </c>
      <c r="E1089" s="202"/>
      <c r="F1089" s="202"/>
      <c r="G1089" s="202"/>
      <c r="H1089" s="202"/>
      <c r="I1089" s="202">
        <v>6675</v>
      </c>
      <c r="J1089" s="202"/>
      <c r="K1089" s="202"/>
      <c r="L1089" s="202"/>
      <c r="M1089" s="202"/>
      <c r="N1089" s="203"/>
      <c r="O1089" s="203"/>
      <c r="P1089"/>
      <c r="Q1089"/>
      <c r="R1089"/>
      <c r="S1089"/>
      <c r="T1089" s="204">
        <v>42746.609131944446</v>
      </c>
      <c r="U1089"/>
      <c r="V1089">
        <v>0.4</v>
      </c>
      <c r="W1089">
        <v>3</v>
      </c>
      <c r="X1089" s="200" t="str">
        <f t="shared" si="16"/>
        <v>Desoto County Criminal CGE CQ4-17</v>
      </c>
    </row>
    <row r="1090" spans="1:24" ht="15" customHeight="1" x14ac:dyDescent="0.25">
      <c r="A1090" t="s">
        <v>61</v>
      </c>
      <c r="B1090" t="s">
        <v>41</v>
      </c>
      <c r="C1090" t="s">
        <v>270</v>
      </c>
      <c r="D1090" s="202">
        <v>50430.7</v>
      </c>
      <c r="E1090" s="202">
        <v>50405.7</v>
      </c>
      <c r="F1090" s="202">
        <v>50405.7</v>
      </c>
      <c r="G1090" s="202">
        <v>50405.7</v>
      </c>
      <c r="H1090" s="202">
        <v>50405.7</v>
      </c>
      <c r="I1090" s="202">
        <v>17548.560000000001</v>
      </c>
      <c r="J1090" s="202">
        <v>21160.560000000001</v>
      </c>
      <c r="K1090" s="202">
        <v>27799.56</v>
      </c>
      <c r="L1090" s="202">
        <v>29643.13</v>
      </c>
      <c r="M1090" s="202">
        <v>32224.52</v>
      </c>
      <c r="N1090" s="203"/>
      <c r="O1090" s="203"/>
      <c r="P1090"/>
      <c r="Q1090"/>
      <c r="R1090"/>
      <c r="S1090"/>
      <c r="T1090" s="204">
        <v>42746.609131944446</v>
      </c>
      <c r="U1090"/>
      <c r="V1090">
        <v>0.4</v>
      </c>
      <c r="W1090">
        <v>5</v>
      </c>
      <c r="X1090" s="200" t="str">
        <f t="shared" ref="X1090:X1153" si="17">A1090&amp;" "&amp;B1090&amp;" "&amp;C1090</f>
        <v>Desoto Criminal Traffic CGE CQ1-16</v>
      </c>
    </row>
    <row r="1091" spans="1:24" ht="15" customHeight="1" x14ac:dyDescent="0.25">
      <c r="A1091" t="s">
        <v>61</v>
      </c>
      <c r="B1091" t="s">
        <v>41</v>
      </c>
      <c r="C1091" t="s">
        <v>274</v>
      </c>
      <c r="D1091" s="202">
        <v>38502</v>
      </c>
      <c r="E1091" s="202">
        <v>38502</v>
      </c>
      <c r="F1091" s="202">
        <v>38927</v>
      </c>
      <c r="G1091" s="202">
        <v>38927</v>
      </c>
      <c r="H1091" s="202"/>
      <c r="I1091" s="202">
        <v>14605</v>
      </c>
      <c r="J1091" s="202">
        <v>20039</v>
      </c>
      <c r="K1091" s="202">
        <v>22642</v>
      </c>
      <c r="L1091" s="202">
        <v>23468</v>
      </c>
      <c r="M1091" s="202"/>
      <c r="N1091" s="203"/>
      <c r="O1091" s="203"/>
      <c r="P1091"/>
      <c r="Q1091"/>
      <c r="R1091"/>
      <c r="S1091"/>
      <c r="T1091" s="204">
        <v>42746.609131944446</v>
      </c>
      <c r="U1091"/>
      <c r="V1091">
        <v>0.4</v>
      </c>
      <c r="W1091">
        <v>5</v>
      </c>
      <c r="X1091" s="200" t="str">
        <f t="shared" si="17"/>
        <v>Desoto Criminal Traffic CGE CQ1-17</v>
      </c>
    </row>
    <row r="1092" spans="1:24" ht="15" customHeight="1" x14ac:dyDescent="0.25">
      <c r="A1092" t="s">
        <v>61</v>
      </c>
      <c r="B1092" t="s">
        <v>41</v>
      </c>
      <c r="C1092" t="s">
        <v>271</v>
      </c>
      <c r="D1092" s="202">
        <v>54496.28</v>
      </c>
      <c r="E1092" s="202">
        <v>54496.28</v>
      </c>
      <c r="F1092" s="202">
        <v>54930.78</v>
      </c>
      <c r="G1092" s="202">
        <v>54930.78</v>
      </c>
      <c r="H1092" s="202">
        <v>54930.78</v>
      </c>
      <c r="I1092" s="202">
        <v>18465.96</v>
      </c>
      <c r="J1092" s="202">
        <v>26240.880000000001</v>
      </c>
      <c r="K1092" s="202">
        <v>29535.88</v>
      </c>
      <c r="L1092" s="202">
        <v>33806.879999999997</v>
      </c>
      <c r="M1092" s="202">
        <v>36839.879999999997</v>
      </c>
      <c r="N1092" s="203"/>
      <c r="O1092" s="203"/>
      <c r="P1092"/>
      <c r="Q1092"/>
      <c r="R1092"/>
      <c r="S1092"/>
      <c r="T1092" s="204">
        <v>42746.609131944446</v>
      </c>
      <c r="U1092"/>
      <c r="V1092">
        <v>0.4</v>
      </c>
      <c r="W1092">
        <v>5</v>
      </c>
      <c r="X1092" s="200" t="str">
        <f t="shared" si="17"/>
        <v>Desoto Criminal Traffic CGE CQ2-16</v>
      </c>
    </row>
    <row r="1093" spans="1:24" ht="15" customHeight="1" x14ac:dyDescent="0.25">
      <c r="A1093" t="s">
        <v>61</v>
      </c>
      <c r="B1093" t="s">
        <v>41</v>
      </c>
      <c r="C1093" t="s">
        <v>275</v>
      </c>
      <c r="D1093" s="202">
        <v>39013</v>
      </c>
      <c r="E1093" s="202">
        <v>39013</v>
      </c>
      <c r="F1093" s="202">
        <v>39888</v>
      </c>
      <c r="G1093" s="202"/>
      <c r="H1093" s="202"/>
      <c r="I1093" s="202">
        <v>16048</v>
      </c>
      <c r="J1093" s="202">
        <v>19744.650000000001</v>
      </c>
      <c r="K1093" s="202">
        <v>22666.98</v>
      </c>
      <c r="L1093" s="202"/>
      <c r="M1093" s="202"/>
      <c r="N1093" s="203"/>
      <c r="O1093" s="203"/>
      <c r="P1093"/>
      <c r="Q1093"/>
      <c r="R1093"/>
      <c r="S1093"/>
      <c r="T1093" s="204">
        <v>42746.609131944446</v>
      </c>
      <c r="U1093"/>
      <c r="V1093">
        <v>0.4</v>
      </c>
      <c r="W1093">
        <v>5</v>
      </c>
      <c r="X1093" s="200" t="str">
        <f t="shared" si="17"/>
        <v>Desoto Criminal Traffic CGE CQ2-17</v>
      </c>
    </row>
    <row r="1094" spans="1:24" ht="15" customHeight="1" x14ac:dyDescent="0.25">
      <c r="A1094" t="s">
        <v>61</v>
      </c>
      <c r="B1094" t="s">
        <v>41</v>
      </c>
      <c r="C1094" t="s">
        <v>272</v>
      </c>
      <c r="D1094" s="202">
        <v>55679.67</v>
      </c>
      <c r="E1094" s="202">
        <v>55654.67</v>
      </c>
      <c r="F1094" s="202">
        <v>55637.13</v>
      </c>
      <c r="G1094" s="202">
        <v>55637.13</v>
      </c>
      <c r="H1094" s="202">
        <v>55637.13</v>
      </c>
      <c r="I1094" s="202">
        <v>21065.93</v>
      </c>
      <c r="J1094" s="202">
        <v>25800.57</v>
      </c>
      <c r="K1094" s="202">
        <v>31481.03</v>
      </c>
      <c r="L1094" s="202">
        <v>35558.03</v>
      </c>
      <c r="M1094" s="202">
        <v>37754.42</v>
      </c>
      <c r="N1094" s="203"/>
      <c r="O1094" s="203"/>
      <c r="P1094"/>
      <c r="Q1094"/>
      <c r="R1094"/>
      <c r="S1094"/>
      <c r="T1094" s="204">
        <v>42746.609131944446</v>
      </c>
      <c r="U1094"/>
      <c r="V1094">
        <v>0.4</v>
      </c>
      <c r="W1094">
        <v>5</v>
      </c>
      <c r="X1094" s="200" t="str">
        <f t="shared" si="17"/>
        <v>Desoto Criminal Traffic CGE CQ3-16</v>
      </c>
    </row>
    <row r="1095" spans="1:24" ht="15" customHeight="1" x14ac:dyDescent="0.25">
      <c r="A1095" t="s">
        <v>61</v>
      </c>
      <c r="B1095" t="s">
        <v>41</v>
      </c>
      <c r="C1095" t="s">
        <v>276</v>
      </c>
      <c r="D1095" s="202">
        <v>52551.69</v>
      </c>
      <c r="E1095" s="202">
        <v>52551.69</v>
      </c>
      <c r="F1095" s="202"/>
      <c r="G1095" s="202"/>
      <c r="H1095" s="202"/>
      <c r="I1095" s="202">
        <v>19812.25</v>
      </c>
      <c r="J1095" s="202">
        <v>27838.75</v>
      </c>
      <c r="K1095" s="202"/>
      <c r="L1095" s="202"/>
      <c r="M1095" s="202"/>
      <c r="N1095" s="203"/>
      <c r="O1095" s="203"/>
      <c r="P1095"/>
      <c r="Q1095"/>
      <c r="R1095"/>
      <c r="S1095"/>
      <c r="T1095" s="204">
        <v>42746.609131944446</v>
      </c>
      <c r="U1095"/>
      <c r="V1095">
        <v>0.4</v>
      </c>
      <c r="W1095">
        <v>5</v>
      </c>
      <c r="X1095" s="200" t="str">
        <f t="shared" si="17"/>
        <v>Desoto Criminal Traffic CGE CQ3-17</v>
      </c>
    </row>
    <row r="1096" spans="1:24" ht="15" customHeight="1" x14ac:dyDescent="0.25">
      <c r="A1096" t="s">
        <v>61</v>
      </c>
      <c r="B1096" t="s">
        <v>41</v>
      </c>
      <c r="C1096" t="s">
        <v>273</v>
      </c>
      <c r="D1096" s="202">
        <v>41129.480000000003</v>
      </c>
      <c r="E1096" s="202">
        <v>41979.48</v>
      </c>
      <c r="F1096" s="202">
        <v>41979.48</v>
      </c>
      <c r="G1096" s="202">
        <v>41979.48</v>
      </c>
      <c r="H1096" s="202">
        <v>41979.48</v>
      </c>
      <c r="I1096" s="202">
        <v>10661.45</v>
      </c>
      <c r="J1096" s="202">
        <v>14172.45</v>
      </c>
      <c r="K1096" s="202">
        <v>17946.45</v>
      </c>
      <c r="L1096" s="202">
        <v>19749.45</v>
      </c>
      <c r="M1096" s="202">
        <v>21495.45</v>
      </c>
      <c r="N1096" s="203"/>
      <c r="O1096" s="203"/>
      <c r="P1096"/>
      <c r="Q1096"/>
      <c r="R1096"/>
      <c r="S1096"/>
      <c r="T1096" s="204">
        <v>42746.609131944446</v>
      </c>
      <c r="U1096"/>
      <c r="V1096">
        <v>0.4</v>
      </c>
      <c r="W1096">
        <v>5</v>
      </c>
      <c r="X1096" s="200" t="str">
        <f t="shared" si="17"/>
        <v>Desoto Criminal Traffic CGE CQ4-16</v>
      </c>
    </row>
    <row r="1097" spans="1:24" ht="15" customHeight="1" x14ac:dyDescent="0.25">
      <c r="A1097" t="s">
        <v>61</v>
      </c>
      <c r="B1097" t="s">
        <v>41</v>
      </c>
      <c r="C1097" t="s">
        <v>277</v>
      </c>
      <c r="D1097" s="202">
        <v>51415.5</v>
      </c>
      <c r="E1097" s="202"/>
      <c r="F1097" s="202"/>
      <c r="G1097" s="202"/>
      <c r="H1097" s="202"/>
      <c r="I1097" s="202">
        <v>13346.7</v>
      </c>
      <c r="J1097" s="202"/>
      <c r="K1097" s="202"/>
      <c r="L1097" s="202"/>
      <c r="M1097" s="202"/>
      <c r="N1097" s="203"/>
      <c r="O1097" s="203"/>
      <c r="P1097"/>
      <c r="Q1097"/>
      <c r="R1097"/>
      <c r="S1097"/>
      <c r="T1097" s="204">
        <v>42746.609131944446</v>
      </c>
      <c r="U1097"/>
      <c r="V1097">
        <v>0.4</v>
      </c>
      <c r="W1097">
        <v>5</v>
      </c>
      <c r="X1097" s="200" t="str">
        <f t="shared" si="17"/>
        <v>Desoto Criminal Traffic CGE CQ4-17</v>
      </c>
    </row>
    <row r="1098" spans="1:24" ht="15" customHeight="1" x14ac:dyDescent="0.25">
      <c r="A1098" t="s">
        <v>61</v>
      </c>
      <c r="B1098" t="s">
        <v>46</v>
      </c>
      <c r="C1098" t="s">
        <v>270</v>
      </c>
      <c r="D1098" s="202">
        <v>19238</v>
      </c>
      <c r="E1098" s="202">
        <v>18938</v>
      </c>
      <c r="F1098" s="202">
        <v>18938</v>
      </c>
      <c r="G1098" s="202">
        <v>18938</v>
      </c>
      <c r="H1098" s="202">
        <v>18938</v>
      </c>
      <c r="I1098" s="202">
        <v>16640.73</v>
      </c>
      <c r="J1098" s="202">
        <v>16818.73</v>
      </c>
      <c r="K1098" s="202">
        <v>16818.73</v>
      </c>
      <c r="L1098" s="202">
        <v>16818.73</v>
      </c>
      <c r="M1098" s="202">
        <v>16818.73</v>
      </c>
      <c r="N1098" s="203"/>
      <c r="O1098" s="203"/>
      <c r="P1098"/>
      <c r="Q1098"/>
      <c r="R1098"/>
      <c r="S1098"/>
      <c r="T1098" s="204">
        <v>42746.609131944446</v>
      </c>
      <c r="U1098"/>
      <c r="V1098">
        <v>0.75</v>
      </c>
      <c r="W1098">
        <v>10</v>
      </c>
      <c r="X1098" s="200" t="str">
        <f t="shared" si="17"/>
        <v>Desoto Family CGE CQ1-16</v>
      </c>
    </row>
    <row r="1099" spans="1:24" ht="15" customHeight="1" x14ac:dyDescent="0.25">
      <c r="A1099" t="s">
        <v>61</v>
      </c>
      <c r="B1099" t="s">
        <v>46</v>
      </c>
      <c r="C1099" t="s">
        <v>274</v>
      </c>
      <c r="D1099" s="202">
        <v>19475.5</v>
      </c>
      <c r="E1099" s="202">
        <v>19475.5</v>
      </c>
      <c r="F1099" s="202">
        <v>19475.5</v>
      </c>
      <c r="G1099" s="202">
        <v>19475.5</v>
      </c>
      <c r="H1099" s="202"/>
      <c r="I1099" s="202">
        <v>18731</v>
      </c>
      <c r="J1099" s="202">
        <v>19056</v>
      </c>
      <c r="K1099" s="202">
        <v>19118.5</v>
      </c>
      <c r="L1099" s="202">
        <v>19118.5</v>
      </c>
      <c r="M1099" s="202"/>
      <c r="N1099" s="203"/>
      <c r="O1099" s="203"/>
      <c r="P1099"/>
      <c r="Q1099"/>
      <c r="R1099"/>
      <c r="S1099"/>
      <c r="T1099" s="204">
        <v>42746.609131944446</v>
      </c>
      <c r="U1099"/>
      <c r="V1099">
        <v>0.75</v>
      </c>
      <c r="W1099">
        <v>10</v>
      </c>
      <c r="X1099" s="200" t="str">
        <f t="shared" si="17"/>
        <v>Desoto Family CGE CQ1-17</v>
      </c>
    </row>
    <row r="1100" spans="1:24" ht="15" customHeight="1" x14ac:dyDescent="0.25">
      <c r="A1100" t="s">
        <v>61</v>
      </c>
      <c r="B1100" t="s">
        <v>46</v>
      </c>
      <c r="C1100" t="s">
        <v>271</v>
      </c>
      <c r="D1100" s="202">
        <v>24433.5</v>
      </c>
      <c r="E1100" s="202">
        <v>24833.5</v>
      </c>
      <c r="F1100" s="202">
        <v>24833.5</v>
      </c>
      <c r="G1100" s="202">
        <v>24833.5</v>
      </c>
      <c r="H1100" s="202">
        <v>25251.5</v>
      </c>
      <c r="I1100" s="202">
        <v>21833</v>
      </c>
      <c r="J1100" s="202">
        <v>22538</v>
      </c>
      <c r="K1100" s="202">
        <v>22938</v>
      </c>
      <c r="L1100" s="202">
        <v>22938</v>
      </c>
      <c r="M1100" s="202">
        <v>23607</v>
      </c>
      <c r="N1100" s="203"/>
      <c r="O1100" s="203"/>
      <c r="P1100"/>
      <c r="Q1100"/>
      <c r="R1100"/>
      <c r="S1100"/>
      <c r="T1100" s="204">
        <v>42746.609131944446</v>
      </c>
      <c r="U1100"/>
      <c r="V1100">
        <v>0.75</v>
      </c>
      <c r="W1100">
        <v>10</v>
      </c>
      <c r="X1100" s="200" t="str">
        <f t="shared" si="17"/>
        <v>Desoto Family CGE CQ2-16</v>
      </c>
    </row>
    <row r="1101" spans="1:24" ht="15" customHeight="1" x14ac:dyDescent="0.25">
      <c r="A1101" t="s">
        <v>61</v>
      </c>
      <c r="B1101" t="s">
        <v>46</v>
      </c>
      <c r="C1101" t="s">
        <v>275</v>
      </c>
      <c r="D1101" s="202">
        <v>23388.5</v>
      </c>
      <c r="E1101" s="202">
        <v>23388.5</v>
      </c>
      <c r="F1101" s="202">
        <v>23388.5</v>
      </c>
      <c r="G1101" s="202"/>
      <c r="H1101" s="202"/>
      <c r="I1101" s="202">
        <v>21856.14</v>
      </c>
      <c r="J1101" s="202">
        <v>22641.64</v>
      </c>
      <c r="K1101" s="202">
        <v>22641.64</v>
      </c>
      <c r="L1101" s="202"/>
      <c r="M1101" s="202"/>
      <c r="N1101" s="203"/>
      <c r="O1101" s="203"/>
      <c r="P1101"/>
      <c r="Q1101"/>
      <c r="R1101"/>
      <c r="S1101"/>
      <c r="T1101" s="204">
        <v>42746.609131944446</v>
      </c>
      <c r="U1101"/>
      <c r="V1101">
        <v>0.75</v>
      </c>
      <c r="W1101">
        <v>10</v>
      </c>
      <c r="X1101" s="200" t="str">
        <f t="shared" si="17"/>
        <v>Desoto Family CGE CQ2-17</v>
      </c>
    </row>
    <row r="1102" spans="1:24" ht="15" customHeight="1" x14ac:dyDescent="0.25">
      <c r="A1102" t="s">
        <v>61</v>
      </c>
      <c r="B1102" t="s">
        <v>46</v>
      </c>
      <c r="C1102" t="s">
        <v>272</v>
      </c>
      <c r="D1102" s="202">
        <v>20159</v>
      </c>
      <c r="E1102" s="202">
        <v>20159</v>
      </c>
      <c r="F1102" s="202">
        <v>20159</v>
      </c>
      <c r="G1102" s="202">
        <v>20159</v>
      </c>
      <c r="H1102" s="202">
        <v>20159</v>
      </c>
      <c r="I1102" s="202">
        <v>18166</v>
      </c>
      <c r="J1102" s="202">
        <v>18456</v>
      </c>
      <c r="K1102" s="202">
        <v>18525</v>
      </c>
      <c r="L1102" s="202">
        <v>18730</v>
      </c>
      <c r="M1102" s="202">
        <v>18993</v>
      </c>
      <c r="N1102" s="203"/>
      <c r="O1102" s="203"/>
      <c r="P1102"/>
      <c r="Q1102"/>
      <c r="R1102"/>
      <c r="S1102"/>
      <c r="T1102" s="204">
        <v>42746.609131944446</v>
      </c>
      <c r="U1102"/>
      <c r="V1102">
        <v>0.75</v>
      </c>
      <c r="W1102">
        <v>10</v>
      </c>
      <c r="X1102" s="200" t="str">
        <f t="shared" si="17"/>
        <v>Desoto Family CGE CQ3-16</v>
      </c>
    </row>
    <row r="1103" spans="1:24" ht="15" customHeight="1" x14ac:dyDescent="0.25">
      <c r="A1103" t="s">
        <v>61</v>
      </c>
      <c r="B1103" t="s">
        <v>46</v>
      </c>
      <c r="C1103" t="s">
        <v>276</v>
      </c>
      <c r="D1103" s="202">
        <v>17124</v>
      </c>
      <c r="E1103" s="202">
        <v>17124</v>
      </c>
      <c r="F1103" s="202"/>
      <c r="G1103" s="202"/>
      <c r="H1103" s="202"/>
      <c r="I1103" s="202">
        <v>15651</v>
      </c>
      <c r="J1103" s="202">
        <v>15943</v>
      </c>
      <c r="K1103" s="202"/>
      <c r="L1103" s="202"/>
      <c r="M1103" s="202"/>
      <c r="N1103" s="203"/>
      <c r="O1103" s="203"/>
      <c r="P1103"/>
      <c r="Q1103"/>
      <c r="R1103"/>
      <c r="S1103"/>
      <c r="T1103" s="204">
        <v>42746.609131944446</v>
      </c>
      <c r="U1103"/>
      <c r="V1103">
        <v>0.75</v>
      </c>
      <c r="W1103">
        <v>10</v>
      </c>
      <c r="X1103" s="200" t="str">
        <f t="shared" si="17"/>
        <v>Desoto Family CGE CQ3-17</v>
      </c>
    </row>
    <row r="1104" spans="1:24" ht="15" customHeight="1" x14ac:dyDescent="0.25">
      <c r="A1104" t="s">
        <v>61</v>
      </c>
      <c r="B1104" t="s">
        <v>46</v>
      </c>
      <c r="C1104" t="s">
        <v>273</v>
      </c>
      <c r="D1104" s="202">
        <v>17182</v>
      </c>
      <c r="E1104" s="202">
        <v>17182</v>
      </c>
      <c r="F1104" s="202">
        <v>17582</v>
      </c>
      <c r="G1104" s="202">
        <v>17582</v>
      </c>
      <c r="H1104" s="202">
        <v>17582</v>
      </c>
      <c r="I1104" s="202">
        <v>15550.5</v>
      </c>
      <c r="J1104" s="202">
        <v>15783.5</v>
      </c>
      <c r="K1104" s="202">
        <v>16001.5</v>
      </c>
      <c r="L1104" s="202">
        <v>16001.5</v>
      </c>
      <c r="M1104" s="202">
        <v>16001.5</v>
      </c>
      <c r="N1104" s="203"/>
      <c r="O1104" s="203"/>
      <c r="P1104"/>
      <c r="Q1104"/>
      <c r="R1104"/>
      <c r="S1104"/>
      <c r="T1104" s="204">
        <v>42746.609131944446</v>
      </c>
      <c r="U1104"/>
      <c r="V1104">
        <v>0.75</v>
      </c>
      <c r="W1104">
        <v>10</v>
      </c>
      <c r="X1104" s="200" t="str">
        <f t="shared" si="17"/>
        <v>Desoto Family CGE CQ4-16</v>
      </c>
    </row>
    <row r="1105" spans="1:24" ht="15" customHeight="1" x14ac:dyDescent="0.25">
      <c r="A1105" t="s">
        <v>61</v>
      </c>
      <c r="B1105" t="s">
        <v>46</v>
      </c>
      <c r="C1105" t="s">
        <v>277</v>
      </c>
      <c r="D1105" s="202">
        <v>19993.5</v>
      </c>
      <c r="E1105" s="202"/>
      <c r="F1105" s="202"/>
      <c r="G1105" s="202"/>
      <c r="H1105" s="202"/>
      <c r="I1105" s="202">
        <v>19428.5</v>
      </c>
      <c r="J1105" s="202"/>
      <c r="K1105" s="202"/>
      <c r="L1105" s="202"/>
      <c r="M1105" s="202"/>
      <c r="N1105" s="203"/>
      <c r="O1105" s="203"/>
      <c r="P1105"/>
      <c r="Q1105"/>
      <c r="R1105"/>
      <c r="S1105"/>
      <c r="T1105" s="204">
        <v>42746.609131944446</v>
      </c>
      <c r="U1105"/>
      <c r="V1105">
        <v>0.75</v>
      </c>
      <c r="W1105">
        <v>10</v>
      </c>
      <c r="X1105" s="200" t="str">
        <f t="shared" si="17"/>
        <v>Desoto Family CGE CQ4-17</v>
      </c>
    </row>
    <row r="1106" spans="1:24" ht="15" customHeight="1" x14ac:dyDescent="0.25">
      <c r="A1106" t="s">
        <v>61</v>
      </c>
      <c r="B1106" t="s">
        <v>40</v>
      </c>
      <c r="C1106" t="s">
        <v>270</v>
      </c>
      <c r="D1106" s="202">
        <v>6542</v>
      </c>
      <c r="E1106" s="202">
        <v>6542</v>
      </c>
      <c r="F1106" s="202">
        <v>6542</v>
      </c>
      <c r="G1106" s="202">
        <v>6542</v>
      </c>
      <c r="H1106" s="202">
        <v>6542</v>
      </c>
      <c r="I1106" s="202">
        <v>442</v>
      </c>
      <c r="J1106" s="202">
        <v>442</v>
      </c>
      <c r="K1106" s="202">
        <v>442</v>
      </c>
      <c r="L1106" s="202">
        <v>442</v>
      </c>
      <c r="M1106" s="202">
        <v>442</v>
      </c>
      <c r="N1106" s="203"/>
      <c r="O1106" s="203"/>
      <c r="P1106"/>
      <c r="Q1106"/>
      <c r="R1106"/>
      <c r="S1106"/>
      <c r="T1106" s="204">
        <v>42746.609131944446</v>
      </c>
      <c r="U1106"/>
      <c r="V1106">
        <v>0.09</v>
      </c>
      <c r="W1106">
        <v>4</v>
      </c>
      <c r="X1106" s="200" t="str">
        <f t="shared" si="17"/>
        <v>Desoto Juvenile Delinquency CGE CQ1-16</v>
      </c>
    </row>
    <row r="1107" spans="1:24" ht="15" customHeight="1" x14ac:dyDescent="0.25">
      <c r="A1107" t="s">
        <v>61</v>
      </c>
      <c r="B1107" t="s">
        <v>40</v>
      </c>
      <c r="C1107" t="s">
        <v>274</v>
      </c>
      <c r="D1107" s="202">
        <v>6832</v>
      </c>
      <c r="E1107" s="202">
        <v>6832</v>
      </c>
      <c r="F1107" s="202">
        <v>7067</v>
      </c>
      <c r="G1107" s="202">
        <v>7067</v>
      </c>
      <c r="H1107" s="202"/>
      <c r="I1107" s="202">
        <v>447</v>
      </c>
      <c r="J1107" s="202">
        <v>837</v>
      </c>
      <c r="K1107" s="202">
        <v>1032</v>
      </c>
      <c r="L1107" s="202">
        <v>1092</v>
      </c>
      <c r="M1107" s="202"/>
      <c r="N1107" s="203"/>
      <c r="O1107" s="203"/>
      <c r="P1107"/>
      <c r="Q1107"/>
      <c r="R1107"/>
      <c r="S1107"/>
      <c r="T1107" s="204">
        <v>42746.609131944446</v>
      </c>
      <c r="U1107"/>
      <c r="V1107">
        <v>0.09</v>
      </c>
      <c r="W1107">
        <v>4</v>
      </c>
      <c r="X1107" s="200" t="str">
        <f t="shared" si="17"/>
        <v>Desoto Juvenile Delinquency CGE CQ1-17</v>
      </c>
    </row>
    <row r="1108" spans="1:24" ht="15" customHeight="1" x14ac:dyDescent="0.25">
      <c r="A1108" t="s">
        <v>61</v>
      </c>
      <c r="B1108" t="s">
        <v>40</v>
      </c>
      <c r="C1108" t="s">
        <v>271</v>
      </c>
      <c r="D1108" s="202">
        <v>6099.5</v>
      </c>
      <c r="E1108" s="202">
        <v>6099.5</v>
      </c>
      <c r="F1108" s="202">
        <v>6099.5</v>
      </c>
      <c r="G1108" s="202">
        <v>6099.5</v>
      </c>
      <c r="H1108" s="202">
        <v>6429.5</v>
      </c>
      <c r="I1108" s="202">
        <v>934.5</v>
      </c>
      <c r="J1108" s="202">
        <v>1289.5</v>
      </c>
      <c r="K1108" s="202">
        <v>1409.5</v>
      </c>
      <c r="L1108" s="202">
        <v>1409.5</v>
      </c>
      <c r="M1108" s="202">
        <v>1659.5</v>
      </c>
      <c r="N1108" s="203"/>
      <c r="O1108" s="203"/>
      <c r="P1108"/>
      <c r="Q1108"/>
      <c r="R1108"/>
      <c r="S1108"/>
      <c r="T1108" s="204">
        <v>42746.609131944446</v>
      </c>
      <c r="U1108"/>
      <c r="V1108">
        <v>0.09</v>
      </c>
      <c r="W1108">
        <v>4</v>
      </c>
      <c r="X1108" s="200" t="str">
        <f t="shared" si="17"/>
        <v>Desoto Juvenile Delinquency CGE CQ2-16</v>
      </c>
    </row>
    <row r="1109" spans="1:24" ht="15" customHeight="1" x14ac:dyDescent="0.25">
      <c r="A1109" t="s">
        <v>61</v>
      </c>
      <c r="B1109" t="s">
        <v>40</v>
      </c>
      <c r="C1109" t="s">
        <v>275</v>
      </c>
      <c r="D1109" s="202">
        <v>7485.5</v>
      </c>
      <c r="E1109" s="202">
        <v>7650.5</v>
      </c>
      <c r="F1109" s="202">
        <v>7650.5</v>
      </c>
      <c r="G1109" s="202"/>
      <c r="H1109" s="202"/>
      <c r="I1109" s="202">
        <v>60.5</v>
      </c>
      <c r="J1109" s="202">
        <v>1095.5</v>
      </c>
      <c r="K1109" s="202">
        <v>1225.5</v>
      </c>
      <c r="L1109" s="202"/>
      <c r="M1109" s="202"/>
      <c r="N1109" s="203"/>
      <c r="O1109" s="203"/>
      <c r="P1109"/>
      <c r="Q1109"/>
      <c r="R1109"/>
      <c r="S1109"/>
      <c r="T1109" s="204">
        <v>42746.609131944446</v>
      </c>
      <c r="U1109"/>
      <c r="V1109">
        <v>0.09</v>
      </c>
      <c r="W1109">
        <v>4</v>
      </c>
      <c r="X1109" s="200" t="str">
        <f t="shared" si="17"/>
        <v>Desoto Juvenile Delinquency CGE CQ2-17</v>
      </c>
    </row>
    <row r="1110" spans="1:24" ht="15" customHeight="1" x14ac:dyDescent="0.25">
      <c r="A1110" t="s">
        <v>61</v>
      </c>
      <c r="B1110" t="s">
        <v>40</v>
      </c>
      <c r="C1110" t="s">
        <v>272</v>
      </c>
      <c r="D1110" s="202">
        <v>2965</v>
      </c>
      <c r="E1110" s="202">
        <v>2965</v>
      </c>
      <c r="F1110" s="202">
        <v>2965</v>
      </c>
      <c r="G1110" s="202">
        <v>2965</v>
      </c>
      <c r="H1110" s="202">
        <v>2965</v>
      </c>
      <c r="I1110" s="202">
        <v>145</v>
      </c>
      <c r="J1110" s="202">
        <v>685</v>
      </c>
      <c r="K1110" s="202">
        <v>835</v>
      </c>
      <c r="L1110" s="202">
        <v>835</v>
      </c>
      <c r="M1110" s="202">
        <v>835</v>
      </c>
      <c r="N1110" s="203"/>
      <c r="O1110" s="203"/>
      <c r="P1110"/>
      <c r="Q1110"/>
      <c r="R1110"/>
      <c r="S1110"/>
      <c r="T1110" s="204">
        <v>42746.609131944446</v>
      </c>
      <c r="U1110"/>
      <c r="V1110">
        <v>0.09</v>
      </c>
      <c r="W1110">
        <v>4</v>
      </c>
      <c r="X1110" s="200" t="str">
        <f t="shared" si="17"/>
        <v>Desoto Juvenile Delinquency CGE CQ3-16</v>
      </c>
    </row>
    <row r="1111" spans="1:24" ht="15" customHeight="1" x14ac:dyDescent="0.25">
      <c r="A1111" t="s">
        <v>61</v>
      </c>
      <c r="B1111" t="s">
        <v>40</v>
      </c>
      <c r="C1111" t="s">
        <v>276</v>
      </c>
      <c r="D1111" s="202">
        <v>6207</v>
      </c>
      <c r="E1111" s="202">
        <v>6207</v>
      </c>
      <c r="F1111" s="202"/>
      <c r="G1111" s="202"/>
      <c r="H1111" s="202"/>
      <c r="I1111" s="202">
        <v>1127</v>
      </c>
      <c r="J1111" s="202">
        <v>1442</v>
      </c>
      <c r="K1111" s="202"/>
      <c r="L1111" s="202"/>
      <c r="M1111" s="202"/>
      <c r="N1111" s="203"/>
      <c r="O1111" s="203"/>
      <c r="P1111"/>
      <c r="Q1111"/>
      <c r="R1111"/>
      <c r="S1111"/>
      <c r="T1111" s="204">
        <v>42746.609131944446</v>
      </c>
      <c r="U1111"/>
      <c r="V1111">
        <v>0.09</v>
      </c>
      <c r="W1111">
        <v>4</v>
      </c>
      <c r="X1111" s="200" t="str">
        <f t="shared" si="17"/>
        <v>Desoto Juvenile Delinquency CGE CQ3-17</v>
      </c>
    </row>
    <row r="1112" spans="1:24" ht="15" customHeight="1" x14ac:dyDescent="0.25">
      <c r="A1112" t="s">
        <v>61</v>
      </c>
      <c r="B1112" t="s">
        <v>40</v>
      </c>
      <c r="C1112" t="s">
        <v>273</v>
      </c>
      <c r="D1112" s="202">
        <v>8559</v>
      </c>
      <c r="E1112" s="202">
        <v>8694</v>
      </c>
      <c r="F1112" s="202">
        <v>9409</v>
      </c>
      <c r="G1112" s="202">
        <v>9544</v>
      </c>
      <c r="H1112" s="202">
        <v>9544</v>
      </c>
      <c r="I1112" s="202">
        <v>179</v>
      </c>
      <c r="J1112" s="202">
        <v>629</v>
      </c>
      <c r="K1112" s="202">
        <v>679</v>
      </c>
      <c r="L1112" s="202">
        <v>739</v>
      </c>
      <c r="M1112" s="202">
        <v>1069</v>
      </c>
      <c r="N1112" s="203"/>
      <c r="O1112" s="203"/>
      <c r="P1112"/>
      <c r="Q1112"/>
      <c r="R1112"/>
      <c r="S1112"/>
      <c r="T1112" s="204">
        <v>42746.609131944446</v>
      </c>
      <c r="U1112"/>
      <c r="V1112">
        <v>0.09</v>
      </c>
      <c r="W1112">
        <v>4</v>
      </c>
      <c r="X1112" s="200" t="str">
        <f t="shared" si="17"/>
        <v>Desoto Juvenile Delinquency CGE CQ4-16</v>
      </c>
    </row>
    <row r="1113" spans="1:24" ht="15" customHeight="1" x14ac:dyDescent="0.25">
      <c r="A1113" t="s">
        <v>61</v>
      </c>
      <c r="B1113" t="s">
        <v>40</v>
      </c>
      <c r="C1113" t="s">
        <v>277</v>
      </c>
      <c r="D1113" s="202">
        <v>1330.5</v>
      </c>
      <c r="E1113" s="202"/>
      <c r="F1113" s="202"/>
      <c r="G1113" s="202"/>
      <c r="H1113" s="202"/>
      <c r="I1113" s="202">
        <v>110.5</v>
      </c>
      <c r="J1113" s="202"/>
      <c r="K1113" s="202"/>
      <c r="L1113" s="202"/>
      <c r="M1113" s="202"/>
      <c r="N1113" s="203"/>
      <c r="O1113" s="203"/>
      <c r="P1113"/>
      <c r="Q1113"/>
      <c r="R1113"/>
      <c r="S1113"/>
      <c r="T1113" s="204">
        <v>42746.609131944446</v>
      </c>
      <c r="U1113"/>
      <c r="V1113">
        <v>0.09</v>
      </c>
      <c r="W1113">
        <v>4</v>
      </c>
      <c r="X1113" s="200" t="str">
        <f t="shared" si="17"/>
        <v>Desoto Juvenile Delinquency CGE CQ4-17</v>
      </c>
    </row>
    <row r="1114" spans="1:24" ht="15" customHeight="1" x14ac:dyDescent="0.25">
      <c r="A1114" t="s">
        <v>61</v>
      </c>
      <c r="B1114" t="s">
        <v>45</v>
      </c>
      <c r="C1114" t="s">
        <v>270</v>
      </c>
      <c r="D1114" s="202">
        <v>9216</v>
      </c>
      <c r="E1114" s="202">
        <v>9216</v>
      </c>
      <c r="F1114" s="202">
        <v>9216</v>
      </c>
      <c r="G1114" s="202">
        <v>9216</v>
      </c>
      <c r="H1114" s="202">
        <v>9216</v>
      </c>
      <c r="I1114" s="202">
        <v>8816</v>
      </c>
      <c r="J1114" s="202">
        <v>8816</v>
      </c>
      <c r="K1114" s="202">
        <v>8816</v>
      </c>
      <c r="L1114" s="202">
        <v>8816</v>
      </c>
      <c r="M1114" s="202">
        <v>8816</v>
      </c>
      <c r="N1114" s="203"/>
      <c r="O1114" s="203"/>
      <c r="P1114"/>
      <c r="Q1114"/>
      <c r="R1114"/>
      <c r="S1114"/>
      <c r="T1114" s="204">
        <v>42746.609131944446</v>
      </c>
      <c r="U1114"/>
      <c r="V1114">
        <v>0.9</v>
      </c>
      <c r="W1114">
        <v>9</v>
      </c>
      <c r="X1114" s="200" t="str">
        <f t="shared" si="17"/>
        <v>Desoto Probate CGE CQ1-16</v>
      </c>
    </row>
    <row r="1115" spans="1:24" ht="15" customHeight="1" x14ac:dyDescent="0.25">
      <c r="A1115" t="s">
        <v>61</v>
      </c>
      <c r="B1115" t="s">
        <v>45</v>
      </c>
      <c r="C1115" t="s">
        <v>274</v>
      </c>
      <c r="D1115" s="202">
        <v>6660</v>
      </c>
      <c r="E1115" s="202">
        <v>6660</v>
      </c>
      <c r="F1115" s="202">
        <v>6660</v>
      </c>
      <c r="G1115" s="202">
        <v>6660</v>
      </c>
      <c r="H1115" s="202"/>
      <c r="I1115" s="202">
        <v>6660</v>
      </c>
      <c r="J1115" s="202">
        <v>6660</v>
      </c>
      <c r="K1115" s="202">
        <v>6660</v>
      </c>
      <c r="L1115" s="202">
        <v>6660</v>
      </c>
      <c r="M1115" s="202"/>
      <c r="N1115" s="203"/>
      <c r="O1115" s="203"/>
      <c r="P1115"/>
      <c r="Q1115"/>
      <c r="R1115"/>
      <c r="S1115"/>
      <c r="T1115" s="204">
        <v>42746.609131944446</v>
      </c>
      <c r="U1115"/>
      <c r="V1115">
        <v>0.9</v>
      </c>
      <c r="W1115">
        <v>9</v>
      </c>
      <c r="X1115" s="200" t="str">
        <f t="shared" si="17"/>
        <v>Desoto Probate CGE CQ1-17</v>
      </c>
    </row>
    <row r="1116" spans="1:24" ht="15" customHeight="1" x14ac:dyDescent="0.25">
      <c r="A1116" t="s">
        <v>61</v>
      </c>
      <c r="B1116" t="s">
        <v>45</v>
      </c>
      <c r="C1116" t="s">
        <v>271</v>
      </c>
      <c r="D1116" s="202">
        <v>8889</v>
      </c>
      <c r="E1116" s="202">
        <v>8889</v>
      </c>
      <c r="F1116" s="202">
        <v>8889</v>
      </c>
      <c r="G1116" s="202">
        <v>8889</v>
      </c>
      <c r="H1116" s="202">
        <v>8889</v>
      </c>
      <c r="I1116" s="202">
        <v>8889</v>
      </c>
      <c r="J1116" s="202">
        <v>8889</v>
      </c>
      <c r="K1116" s="202">
        <v>8889</v>
      </c>
      <c r="L1116" s="202">
        <v>8889</v>
      </c>
      <c r="M1116" s="202">
        <v>8889</v>
      </c>
      <c r="N1116" s="203"/>
      <c r="O1116" s="203"/>
      <c r="P1116"/>
      <c r="Q1116"/>
      <c r="R1116"/>
      <c r="S1116"/>
      <c r="T1116" s="204">
        <v>42746.609131944446</v>
      </c>
      <c r="U1116"/>
      <c r="V1116">
        <v>0.9</v>
      </c>
      <c r="W1116">
        <v>9</v>
      </c>
      <c r="X1116" s="200" t="str">
        <f t="shared" si="17"/>
        <v>Desoto Probate CGE CQ2-16</v>
      </c>
    </row>
    <row r="1117" spans="1:24" ht="15" customHeight="1" x14ac:dyDescent="0.25">
      <c r="A1117" t="s">
        <v>61</v>
      </c>
      <c r="B1117" t="s">
        <v>45</v>
      </c>
      <c r="C1117" t="s">
        <v>275</v>
      </c>
      <c r="D1117" s="202">
        <v>7562</v>
      </c>
      <c r="E1117" s="202">
        <v>7562</v>
      </c>
      <c r="F1117" s="202">
        <v>7562</v>
      </c>
      <c r="G1117" s="202"/>
      <c r="H1117" s="202"/>
      <c r="I1117" s="202">
        <v>6931</v>
      </c>
      <c r="J1117" s="202">
        <v>7562</v>
      </c>
      <c r="K1117" s="202">
        <v>7562</v>
      </c>
      <c r="L1117" s="202"/>
      <c r="M1117" s="202"/>
      <c r="N1117" s="203"/>
      <c r="O1117" s="203"/>
      <c r="P1117"/>
      <c r="Q1117"/>
      <c r="R1117"/>
      <c r="S1117"/>
      <c r="T1117" s="204">
        <v>42746.609131944446</v>
      </c>
      <c r="U1117"/>
      <c r="V1117">
        <v>0.9</v>
      </c>
      <c r="W1117">
        <v>9</v>
      </c>
      <c r="X1117" s="200" t="str">
        <f t="shared" si="17"/>
        <v>Desoto Probate CGE CQ2-17</v>
      </c>
    </row>
    <row r="1118" spans="1:24" ht="15" customHeight="1" x14ac:dyDescent="0.25">
      <c r="A1118" t="s">
        <v>61</v>
      </c>
      <c r="B1118" t="s">
        <v>45</v>
      </c>
      <c r="C1118" t="s">
        <v>272</v>
      </c>
      <c r="D1118" s="202">
        <v>11215</v>
      </c>
      <c r="E1118" s="202">
        <v>11215</v>
      </c>
      <c r="F1118" s="202">
        <v>11215</v>
      </c>
      <c r="G1118" s="202">
        <v>11215</v>
      </c>
      <c r="H1118" s="202">
        <v>11215</v>
      </c>
      <c r="I1118" s="202">
        <v>11215</v>
      </c>
      <c r="J1118" s="202">
        <v>11215</v>
      </c>
      <c r="K1118" s="202">
        <v>11215</v>
      </c>
      <c r="L1118" s="202">
        <v>11215</v>
      </c>
      <c r="M1118" s="202">
        <v>11215</v>
      </c>
      <c r="N1118" s="203"/>
      <c r="O1118" s="203"/>
      <c r="P1118"/>
      <c r="Q1118"/>
      <c r="R1118"/>
      <c r="S1118"/>
      <c r="T1118" s="204">
        <v>42746.609131944446</v>
      </c>
      <c r="U1118"/>
      <c r="V1118">
        <v>0.9</v>
      </c>
      <c r="W1118">
        <v>9</v>
      </c>
      <c r="X1118" s="200" t="str">
        <f t="shared" si="17"/>
        <v>Desoto Probate CGE CQ3-16</v>
      </c>
    </row>
    <row r="1119" spans="1:24" ht="15" customHeight="1" x14ac:dyDescent="0.25">
      <c r="A1119" t="s">
        <v>61</v>
      </c>
      <c r="B1119" t="s">
        <v>45</v>
      </c>
      <c r="C1119" t="s">
        <v>276</v>
      </c>
      <c r="D1119" s="202">
        <v>11735</v>
      </c>
      <c r="E1119" s="202">
        <v>11735</v>
      </c>
      <c r="F1119" s="202"/>
      <c r="G1119" s="202"/>
      <c r="H1119" s="202"/>
      <c r="I1119" s="202">
        <v>11735</v>
      </c>
      <c r="J1119" s="202">
        <v>11735</v>
      </c>
      <c r="K1119" s="202"/>
      <c r="L1119" s="202"/>
      <c r="M1119" s="202"/>
      <c r="N1119" s="203"/>
      <c r="O1119" s="203"/>
      <c r="P1119"/>
      <c r="Q1119"/>
      <c r="R1119"/>
      <c r="S1119"/>
      <c r="T1119" s="204">
        <v>42746.609131944446</v>
      </c>
      <c r="U1119"/>
      <c r="V1119">
        <v>0.9</v>
      </c>
      <c r="W1119">
        <v>9</v>
      </c>
      <c r="X1119" s="200" t="str">
        <f t="shared" si="17"/>
        <v>Desoto Probate CGE CQ3-17</v>
      </c>
    </row>
    <row r="1120" spans="1:24" ht="15" customHeight="1" x14ac:dyDescent="0.25">
      <c r="A1120" t="s">
        <v>61</v>
      </c>
      <c r="B1120" t="s">
        <v>45</v>
      </c>
      <c r="C1120" t="s">
        <v>273</v>
      </c>
      <c r="D1120" s="202">
        <v>9736</v>
      </c>
      <c r="E1120" s="202">
        <v>9736</v>
      </c>
      <c r="F1120" s="202">
        <v>9791</v>
      </c>
      <c r="G1120" s="202">
        <v>9791</v>
      </c>
      <c r="H1120" s="202">
        <v>9791</v>
      </c>
      <c r="I1120" s="202">
        <v>9736</v>
      </c>
      <c r="J1120" s="202">
        <v>9736</v>
      </c>
      <c r="K1120" s="202">
        <v>9791</v>
      </c>
      <c r="L1120" s="202">
        <v>9791</v>
      </c>
      <c r="M1120" s="202">
        <v>9791</v>
      </c>
      <c r="N1120" s="203"/>
      <c r="O1120" s="203"/>
      <c r="P1120"/>
      <c r="Q1120"/>
      <c r="R1120"/>
      <c r="S1120"/>
      <c r="T1120" s="204">
        <v>42746.609131944446</v>
      </c>
      <c r="U1120"/>
      <c r="V1120">
        <v>0.9</v>
      </c>
      <c r="W1120">
        <v>9</v>
      </c>
      <c r="X1120" s="200" t="str">
        <f t="shared" si="17"/>
        <v>Desoto Probate CGE CQ4-16</v>
      </c>
    </row>
    <row r="1121" spans="1:24" ht="15" customHeight="1" x14ac:dyDescent="0.25">
      <c r="A1121" t="s">
        <v>61</v>
      </c>
      <c r="B1121" t="s">
        <v>45</v>
      </c>
      <c r="C1121" t="s">
        <v>277</v>
      </c>
      <c r="D1121" s="202">
        <v>6434</v>
      </c>
      <c r="E1121" s="202"/>
      <c r="F1121" s="202"/>
      <c r="G1121" s="202"/>
      <c r="H1121" s="202"/>
      <c r="I1121" s="202">
        <v>6434</v>
      </c>
      <c r="J1121" s="202"/>
      <c r="K1121" s="202"/>
      <c r="L1121" s="202"/>
      <c r="M1121" s="202"/>
      <c r="N1121" s="203"/>
      <c r="O1121" s="203"/>
      <c r="P1121"/>
      <c r="Q1121"/>
      <c r="R1121"/>
      <c r="S1121"/>
      <c r="T1121" s="204">
        <v>42746.609131944446</v>
      </c>
      <c r="U1121"/>
      <c r="V1121">
        <v>0.9</v>
      </c>
      <c r="W1121">
        <v>9</v>
      </c>
      <c r="X1121" s="200" t="str">
        <f t="shared" si="17"/>
        <v>Desoto Probate CGE CQ4-17</v>
      </c>
    </row>
    <row r="1122" spans="1:24" ht="15" customHeight="1" x14ac:dyDescent="0.25">
      <c r="A1122" t="s">
        <v>62</v>
      </c>
      <c r="B1122" t="s">
        <v>280</v>
      </c>
      <c r="C1122" t="s">
        <v>270</v>
      </c>
      <c r="D1122" s="202">
        <v>0</v>
      </c>
      <c r="E1122" s="202">
        <v>0</v>
      </c>
      <c r="F1122" s="202">
        <v>0</v>
      </c>
      <c r="G1122" s="202">
        <v>0</v>
      </c>
      <c r="H1122" s="202">
        <v>0</v>
      </c>
      <c r="I1122" s="202" t="s">
        <v>18</v>
      </c>
      <c r="J1122" s="202" t="s">
        <v>19</v>
      </c>
      <c r="K1122" s="202" t="s">
        <v>20</v>
      </c>
      <c r="L1122" s="202" t="s">
        <v>21</v>
      </c>
      <c r="M1122" s="202" t="s">
        <v>22</v>
      </c>
      <c r="N1122" s="203"/>
      <c r="O1122" s="203"/>
      <c r="P1122"/>
      <c r="Q1122"/>
      <c r="R1122"/>
      <c r="S1122"/>
      <c r="T1122" s="204">
        <v>42746.609131944446</v>
      </c>
      <c r="U1122"/>
      <c r="V1122">
        <v>0.09</v>
      </c>
      <c r="W1122">
        <v>2</v>
      </c>
      <c r="X1122" s="200" t="str">
        <f t="shared" si="17"/>
        <v>Dixie Circ Crim Drug Trfc Cases CGE CQ1-16</v>
      </c>
    </row>
    <row r="1123" spans="1:24" ht="15" customHeight="1" x14ac:dyDescent="0.25">
      <c r="A1123" t="s">
        <v>62</v>
      </c>
      <c r="B1123" t="s">
        <v>280</v>
      </c>
      <c r="C1123" t="s">
        <v>274</v>
      </c>
      <c r="D1123" s="202">
        <v>0</v>
      </c>
      <c r="E1123" s="202"/>
      <c r="F1123" s="202"/>
      <c r="G1123" s="202"/>
      <c r="H1123" s="202"/>
      <c r="I1123" s="202" t="s">
        <v>18</v>
      </c>
      <c r="J1123" s="202" t="s">
        <v>19</v>
      </c>
      <c r="K1123" s="202" t="s">
        <v>20</v>
      </c>
      <c r="L1123" s="202" t="s">
        <v>21</v>
      </c>
      <c r="M1123" s="202"/>
      <c r="N1123" s="203"/>
      <c r="O1123" s="203"/>
      <c r="P1123"/>
      <c r="Q1123"/>
      <c r="R1123"/>
      <c r="S1123"/>
      <c r="T1123" s="204">
        <v>42746.609131944446</v>
      </c>
      <c r="U1123"/>
      <c r="V1123">
        <v>0.09</v>
      </c>
      <c r="W1123">
        <v>2</v>
      </c>
      <c r="X1123" s="200" t="str">
        <f t="shared" si="17"/>
        <v>Dixie Circ Crim Drug Trfc Cases CGE CQ1-17</v>
      </c>
    </row>
    <row r="1124" spans="1:24" ht="15" customHeight="1" x14ac:dyDescent="0.25">
      <c r="A1124" t="s">
        <v>62</v>
      </c>
      <c r="B1124" t="s">
        <v>280</v>
      </c>
      <c r="C1124" t="s">
        <v>271</v>
      </c>
      <c r="D1124" s="202">
        <v>0</v>
      </c>
      <c r="E1124" s="202">
        <v>0</v>
      </c>
      <c r="F1124" s="202">
        <v>0</v>
      </c>
      <c r="G1124" s="202">
        <v>0</v>
      </c>
      <c r="H1124" s="202">
        <v>0</v>
      </c>
      <c r="I1124" s="202" t="s">
        <v>18</v>
      </c>
      <c r="J1124" s="202" t="s">
        <v>19</v>
      </c>
      <c r="K1124" s="202" t="s">
        <v>20</v>
      </c>
      <c r="L1124" s="202" t="s">
        <v>21</v>
      </c>
      <c r="M1124" s="202" t="s">
        <v>22</v>
      </c>
      <c r="N1124" s="203"/>
      <c r="O1124" s="203"/>
      <c r="P1124"/>
      <c r="Q1124"/>
      <c r="R1124"/>
      <c r="S1124"/>
      <c r="T1124" s="204">
        <v>42746.609131944446</v>
      </c>
      <c r="U1124"/>
      <c r="V1124">
        <v>0.09</v>
      </c>
      <c r="W1124">
        <v>2</v>
      </c>
      <c r="X1124" s="200" t="str">
        <f t="shared" si="17"/>
        <v>Dixie Circ Crim Drug Trfc Cases CGE CQ2-16</v>
      </c>
    </row>
    <row r="1125" spans="1:24" ht="15" customHeight="1" x14ac:dyDescent="0.25">
      <c r="A1125" t="s">
        <v>62</v>
      </c>
      <c r="B1125" t="s">
        <v>280</v>
      </c>
      <c r="C1125" t="s">
        <v>275</v>
      </c>
      <c r="D1125" s="202"/>
      <c r="E1125" s="202"/>
      <c r="F1125" s="202"/>
      <c r="G1125" s="202"/>
      <c r="H1125" s="202"/>
      <c r="I1125" s="202" t="s">
        <v>18</v>
      </c>
      <c r="J1125" s="202" t="s">
        <v>19</v>
      </c>
      <c r="K1125" s="202" t="s">
        <v>20</v>
      </c>
      <c r="L1125" s="202"/>
      <c r="M1125" s="202"/>
      <c r="N1125" s="203"/>
      <c r="O1125" s="203"/>
      <c r="P1125"/>
      <c r="Q1125"/>
      <c r="R1125"/>
      <c r="S1125"/>
      <c r="T1125" s="204">
        <v>42746.609131944446</v>
      </c>
      <c r="U1125"/>
      <c r="V1125">
        <v>0.09</v>
      </c>
      <c r="W1125">
        <v>2</v>
      </c>
      <c r="X1125" s="200" t="str">
        <f t="shared" si="17"/>
        <v>Dixie Circ Crim Drug Trfc Cases CGE CQ2-17</v>
      </c>
    </row>
    <row r="1126" spans="1:24" ht="15" customHeight="1" x14ac:dyDescent="0.25">
      <c r="A1126" t="s">
        <v>62</v>
      </c>
      <c r="B1126" t="s">
        <v>280</v>
      </c>
      <c r="C1126" t="s">
        <v>272</v>
      </c>
      <c r="D1126" s="202">
        <v>0</v>
      </c>
      <c r="E1126" s="202">
        <v>0</v>
      </c>
      <c r="F1126" s="202">
        <v>0</v>
      </c>
      <c r="G1126" s="202"/>
      <c r="H1126" s="202"/>
      <c r="I1126" s="202" t="s">
        <v>18</v>
      </c>
      <c r="J1126" s="202" t="s">
        <v>19</v>
      </c>
      <c r="K1126" s="202" t="s">
        <v>20</v>
      </c>
      <c r="L1126" s="202" t="s">
        <v>21</v>
      </c>
      <c r="M1126" s="202" t="s">
        <v>22</v>
      </c>
      <c r="N1126" s="203"/>
      <c r="O1126" s="203"/>
      <c r="P1126"/>
      <c r="Q1126"/>
      <c r="R1126"/>
      <c r="S1126"/>
      <c r="T1126" s="204">
        <v>42746.609131944446</v>
      </c>
      <c r="U1126"/>
      <c r="V1126">
        <v>0.09</v>
      </c>
      <c r="W1126">
        <v>2</v>
      </c>
      <c r="X1126" s="200" t="str">
        <f t="shared" si="17"/>
        <v>Dixie Circ Crim Drug Trfc Cases CGE CQ3-16</v>
      </c>
    </row>
    <row r="1127" spans="1:24" ht="15" customHeight="1" x14ac:dyDescent="0.25">
      <c r="A1127" t="s">
        <v>62</v>
      </c>
      <c r="B1127" t="s">
        <v>280</v>
      </c>
      <c r="C1127" t="s">
        <v>276</v>
      </c>
      <c r="D1127" s="202"/>
      <c r="E1127" s="202"/>
      <c r="F1127" s="202"/>
      <c r="G1127" s="202"/>
      <c r="H1127" s="202"/>
      <c r="I1127" s="202" t="s">
        <v>18</v>
      </c>
      <c r="J1127" s="202" t="s">
        <v>19</v>
      </c>
      <c r="K1127" s="202"/>
      <c r="L1127" s="202"/>
      <c r="M1127" s="202"/>
      <c r="N1127" s="203"/>
      <c r="O1127" s="203"/>
      <c r="P1127"/>
      <c r="Q1127"/>
      <c r="R1127"/>
      <c r="S1127"/>
      <c r="T1127" s="204">
        <v>42746.609131944446</v>
      </c>
      <c r="U1127"/>
      <c r="V1127">
        <v>0.09</v>
      </c>
      <c r="W1127">
        <v>2</v>
      </c>
      <c r="X1127" s="200" t="str">
        <f t="shared" si="17"/>
        <v>Dixie Circ Crim Drug Trfc Cases CGE CQ3-17</v>
      </c>
    </row>
    <row r="1128" spans="1:24" ht="15" customHeight="1" x14ac:dyDescent="0.25">
      <c r="A1128" t="s">
        <v>62</v>
      </c>
      <c r="B1128" t="s">
        <v>280</v>
      </c>
      <c r="C1128" t="s">
        <v>273</v>
      </c>
      <c r="D1128" s="202">
        <v>0</v>
      </c>
      <c r="E1128" s="202"/>
      <c r="F1128" s="202"/>
      <c r="G1128" s="202"/>
      <c r="H1128" s="202"/>
      <c r="I1128" s="202" t="s">
        <v>18</v>
      </c>
      <c r="J1128" s="202" t="s">
        <v>19</v>
      </c>
      <c r="K1128" s="202" t="s">
        <v>20</v>
      </c>
      <c r="L1128" s="202" t="s">
        <v>21</v>
      </c>
      <c r="M1128" s="202" t="s">
        <v>22</v>
      </c>
      <c r="N1128" s="203"/>
      <c r="O1128" s="203"/>
      <c r="P1128"/>
      <c r="Q1128"/>
      <c r="R1128"/>
      <c r="S1128"/>
      <c r="T1128" s="204">
        <v>42746.609131944446</v>
      </c>
      <c r="U1128"/>
      <c r="V1128">
        <v>0.09</v>
      </c>
      <c r="W1128">
        <v>2</v>
      </c>
      <c r="X1128" s="200" t="str">
        <f t="shared" si="17"/>
        <v>Dixie Circ Crim Drug Trfc Cases CGE CQ4-16</v>
      </c>
    </row>
    <row r="1129" spans="1:24" ht="15" customHeight="1" x14ac:dyDescent="0.25">
      <c r="A1129" t="s">
        <v>62</v>
      </c>
      <c r="B1129" t="s">
        <v>280</v>
      </c>
      <c r="C1129" t="s">
        <v>277</v>
      </c>
      <c r="D1129" s="202"/>
      <c r="E1129" s="202"/>
      <c r="F1129" s="202"/>
      <c r="G1129" s="202"/>
      <c r="H1129" s="202"/>
      <c r="I1129" s="202" t="s">
        <v>18</v>
      </c>
      <c r="J1129" s="202"/>
      <c r="K1129" s="202"/>
      <c r="L1129" s="202"/>
      <c r="M1129" s="202"/>
      <c r="N1129" s="203"/>
      <c r="O1129" s="203"/>
      <c r="P1129"/>
      <c r="Q1129"/>
      <c r="R1129"/>
      <c r="S1129"/>
      <c r="T1129" s="204">
        <v>42746.609131944446</v>
      </c>
      <c r="U1129"/>
      <c r="V1129">
        <v>0.09</v>
      </c>
      <c r="W1129">
        <v>2</v>
      </c>
      <c r="X1129" s="200" t="str">
        <f t="shared" si="17"/>
        <v>Dixie Circ Crim Drug Trfc Cases CGE CQ4-17</v>
      </c>
    </row>
    <row r="1130" spans="1:24" ht="15" customHeight="1" x14ac:dyDescent="0.25">
      <c r="A1130" t="s">
        <v>62</v>
      </c>
      <c r="B1130" t="s">
        <v>42</v>
      </c>
      <c r="C1130" t="s">
        <v>270</v>
      </c>
      <c r="D1130" s="202">
        <v>21164</v>
      </c>
      <c r="E1130" s="202">
        <v>25543</v>
      </c>
      <c r="F1130" s="202">
        <v>21164</v>
      </c>
      <c r="G1130" s="202">
        <v>21164</v>
      </c>
      <c r="H1130" s="202">
        <v>21164</v>
      </c>
      <c r="I1130" s="202">
        <v>211634</v>
      </c>
      <c r="J1130" s="202">
        <v>25543</v>
      </c>
      <c r="K1130" s="202">
        <v>21164</v>
      </c>
      <c r="L1130" s="202">
        <v>21164</v>
      </c>
      <c r="M1130" s="202">
        <v>21164</v>
      </c>
      <c r="N1130" s="203"/>
      <c r="O1130" s="203"/>
      <c r="P1130"/>
      <c r="Q1130"/>
      <c r="R1130"/>
      <c r="S1130"/>
      <c r="T1130" s="204">
        <v>42746.609131944446</v>
      </c>
      <c r="U1130"/>
      <c r="V1130">
        <v>0.9</v>
      </c>
      <c r="W1130">
        <v>6</v>
      </c>
      <c r="X1130" s="200" t="str">
        <f t="shared" si="17"/>
        <v>Dixie Circuit Civil CGE CQ1-16</v>
      </c>
    </row>
    <row r="1131" spans="1:24" ht="15" customHeight="1" x14ac:dyDescent="0.25">
      <c r="A1131" t="s">
        <v>62</v>
      </c>
      <c r="B1131" t="s">
        <v>42</v>
      </c>
      <c r="C1131" t="s">
        <v>274</v>
      </c>
      <c r="D1131" s="202">
        <v>10340</v>
      </c>
      <c r="E1131" s="202">
        <v>10340</v>
      </c>
      <c r="F1131" s="202">
        <v>10340</v>
      </c>
      <c r="G1131" s="202">
        <v>10340</v>
      </c>
      <c r="H1131" s="202"/>
      <c r="I1131" s="202">
        <v>10340</v>
      </c>
      <c r="J1131" s="202">
        <v>10340</v>
      </c>
      <c r="K1131" s="202">
        <v>10340</v>
      </c>
      <c r="L1131" s="202">
        <v>10340</v>
      </c>
      <c r="M1131" s="202"/>
      <c r="N1131" s="203"/>
      <c r="O1131" s="203"/>
      <c r="P1131"/>
      <c r="Q1131"/>
      <c r="R1131"/>
      <c r="S1131"/>
      <c r="T1131" s="204">
        <v>42746.609131944446</v>
      </c>
      <c r="U1131"/>
      <c r="V1131">
        <v>0.9</v>
      </c>
      <c r="W1131">
        <v>6</v>
      </c>
      <c r="X1131" s="200" t="str">
        <f t="shared" si="17"/>
        <v>Dixie Circuit Civil CGE CQ1-17</v>
      </c>
    </row>
    <row r="1132" spans="1:24" ht="15" customHeight="1" x14ac:dyDescent="0.25">
      <c r="A1132" t="s">
        <v>62</v>
      </c>
      <c r="B1132" t="s">
        <v>42</v>
      </c>
      <c r="C1132" t="s">
        <v>271</v>
      </c>
      <c r="D1132" s="202">
        <v>4380</v>
      </c>
      <c r="E1132" s="202">
        <v>4780</v>
      </c>
      <c r="F1132" s="202">
        <v>4780</v>
      </c>
      <c r="G1132" s="202">
        <v>4380</v>
      </c>
      <c r="H1132" s="202">
        <v>4780</v>
      </c>
      <c r="I1132" s="202">
        <v>4380</v>
      </c>
      <c r="J1132" s="202">
        <v>4780</v>
      </c>
      <c r="K1132" s="202">
        <v>4780</v>
      </c>
      <c r="L1132" s="202">
        <v>4380</v>
      </c>
      <c r="M1132" s="202">
        <v>4780</v>
      </c>
      <c r="N1132" s="203"/>
      <c r="O1132" s="203"/>
      <c r="P1132"/>
      <c r="Q1132"/>
      <c r="R1132"/>
      <c r="S1132"/>
      <c r="T1132" s="204">
        <v>42746.609131944446</v>
      </c>
      <c r="U1132"/>
      <c r="V1132">
        <v>0.9</v>
      </c>
      <c r="W1132">
        <v>6</v>
      </c>
      <c r="X1132" s="200" t="str">
        <f t="shared" si="17"/>
        <v>Dixie Circuit Civil CGE CQ2-16</v>
      </c>
    </row>
    <row r="1133" spans="1:24" ht="15" customHeight="1" x14ac:dyDescent="0.25">
      <c r="A1133" t="s">
        <v>62</v>
      </c>
      <c r="B1133" t="s">
        <v>42</v>
      </c>
      <c r="C1133" t="s">
        <v>275</v>
      </c>
      <c r="D1133" s="202">
        <v>11387</v>
      </c>
      <c r="E1133" s="202">
        <v>11387</v>
      </c>
      <c r="F1133" s="202">
        <v>11787</v>
      </c>
      <c r="G1133" s="202"/>
      <c r="H1133" s="202"/>
      <c r="I1133" s="202">
        <v>11387</v>
      </c>
      <c r="J1133" s="202">
        <v>11387</v>
      </c>
      <c r="K1133" s="202">
        <v>11787</v>
      </c>
      <c r="L1133" s="202"/>
      <c r="M1133" s="202"/>
      <c r="N1133" s="203"/>
      <c r="O1133" s="203"/>
      <c r="P1133"/>
      <c r="Q1133"/>
      <c r="R1133"/>
      <c r="S1133"/>
      <c r="T1133" s="204">
        <v>42746.609131944446</v>
      </c>
      <c r="U1133"/>
      <c r="V1133">
        <v>0.9</v>
      </c>
      <c r="W1133">
        <v>6</v>
      </c>
      <c r="X1133" s="200" t="str">
        <f t="shared" si="17"/>
        <v>Dixie Circuit Civil CGE CQ2-17</v>
      </c>
    </row>
    <row r="1134" spans="1:24" ht="15" customHeight="1" x14ac:dyDescent="0.25">
      <c r="A1134" t="s">
        <v>62</v>
      </c>
      <c r="B1134" t="s">
        <v>42</v>
      </c>
      <c r="C1134" t="s">
        <v>272</v>
      </c>
      <c r="D1134" s="202">
        <v>13404</v>
      </c>
      <c r="E1134" s="202">
        <v>13404</v>
      </c>
      <c r="F1134" s="202">
        <v>13404</v>
      </c>
      <c r="G1134" s="202">
        <v>13404</v>
      </c>
      <c r="H1134" s="202">
        <v>13404</v>
      </c>
      <c r="I1134" s="202">
        <v>13404</v>
      </c>
      <c r="J1134" s="202">
        <v>13404</v>
      </c>
      <c r="K1134" s="202">
        <v>13404</v>
      </c>
      <c r="L1134" s="202">
        <v>13404</v>
      </c>
      <c r="M1134" s="202">
        <v>13404</v>
      </c>
      <c r="N1134" s="203"/>
      <c r="O1134" s="203"/>
      <c r="P1134"/>
      <c r="Q1134"/>
      <c r="R1134"/>
      <c r="S1134"/>
      <c r="T1134" s="204">
        <v>42746.609131944446</v>
      </c>
      <c r="U1134"/>
      <c r="V1134">
        <v>0.9</v>
      </c>
      <c r="W1134">
        <v>6</v>
      </c>
      <c r="X1134" s="200" t="str">
        <f t="shared" si="17"/>
        <v>Dixie Circuit Civil CGE CQ3-16</v>
      </c>
    </row>
    <row r="1135" spans="1:24" ht="15" customHeight="1" x14ac:dyDescent="0.25">
      <c r="A1135" t="s">
        <v>62</v>
      </c>
      <c r="B1135" t="s">
        <v>42</v>
      </c>
      <c r="C1135" t="s">
        <v>276</v>
      </c>
      <c r="D1135" s="202">
        <v>17651</v>
      </c>
      <c r="E1135" s="202">
        <v>17651</v>
      </c>
      <c r="F1135" s="202"/>
      <c r="G1135" s="202"/>
      <c r="H1135" s="202"/>
      <c r="I1135" s="202">
        <v>17651</v>
      </c>
      <c r="J1135" s="202">
        <v>17651</v>
      </c>
      <c r="K1135" s="202"/>
      <c r="L1135" s="202"/>
      <c r="M1135" s="202"/>
      <c r="N1135" s="203"/>
      <c r="O1135" s="203"/>
      <c r="P1135"/>
      <c r="Q1135"/>
      <c r="R1135"/>
      <c r="S1135"/>
      <c r="T1135" s="204">
        <v>42746.609131944446</v>
      </c>
      <c r="U1135"/>
      <c r="V1135">
        <v>0.9</v>
      </c>
      <c r="W1135">
        <v>6</v>
      </c>
      <c r="X1135" s="200" t="str">
        <f t="shared" si="17"/>
        <v>Dixie Circuit Civil CGE CQ3-17</v>
      </c>
    </row>
    <row r="1136" spans="1:24" ht="15" customHeight="1" x14ac:dyDescent="0.25">
      <c r="A1136" t="s">
        <v>62</v>
      </c>
      <c r="B1136" t="s">
        <v>42</v>
      </c>
      <c r="C1136" t="s">
        <v>273</v>
      </c>
      <c r="D1136" s="202">
        <v>57784</v>
      </c>
      <c r="E1136" s="202">
        <v>57784</v>
      </c>
      <c r="F1136" s="202">
        <v>57784</v>
      </c>
      <c r="G1136" s="202">
        <v>57784</v>
      </c>
      <c r="H1136" s="202">
        <v>57784</v>
      </c>
      <c r="I1136" s="202">
        <v>57784</v>
      </c>
      <c r="J1136" s="202">
        <v>57784</v>
      </c>
      <c r="K1136" s="202">
        <v>57784</v>
      </c>
      <c r="L1136" s="202">
        <v>57784</v>
      </c>
      <c r="M1136" s="202">
        <v>57784</v>
      </c>
      <c r="N1136" s="203"/>
      <c r="O1136" s="203"/>
      <c r="P1136"/>
      <c r="Q1136"/>
      <c r="R1136"/>
      <c r="S1136"/>
      <c r="T1136" s="204">
        <v>42746.609131944446</v>
      </c>
      <c r="U1136"/>
      <c r="V1136">
        <v>0.9</v>
      </c>
      <c r="W1136">
        <v>6</v>
      </c>
      <c r="X1136" s="200" t="str">
        <f t="shared" si="17"/>
        <v>Dixie Circuit Civil CGE CQ4-16</v>
      </c>
    </row>
    <row r="1137" spans="1:24" ht="15" customHeight="1" x14ac:dyDescent="0.25">
      <c r="A1137" t="s">
        <v>62</v>
      </c>
      <c r="B1137" t="s">
        <v>42</v>
      </c>
      <c r="C1137" t="s">
        <v>277</v>
      </c>
      <c r="D1137" s="202">
        <v>37643</v>
      </c>
      <c r="E1137" s="202"/>
      <c r="F1137" s="202"/>
      <c r="G1137" s="202"/>
      <c r="H1137" s="202"/>
      <c r="I1137" s="202">
        <v>37643</v>
      </c>
      <c r="J1137" s="202"/>
      <c r="K1137" s="202"/>
      <c r="L1137" s="202"/>
      <c r="M1137" s="202"/>
      <c r="N1137" s="203"/>
      <c r="O1137" s="203"/>
      <c r="P1137"/>
      <c r="Q1137"/>
      <c r="R1137"/>
      <c r="S1137"/>
      <c r="T1137" s="204">
        <v>42746.609131944446</v>
      </c>
      <c r="U1137"/>
      <c r="V1137">
        <v>0.9</v>
      </c>
      <c r="W1137">
        <v>6</v>
      </c>
      <c r="X1137" s="200" t="str">
        <f t="shared" si="17"/>
        <v>Dixie Circuit Civil CGE CQ4-17</v>
      </c>
    </row>
    <row r="1138" spans="1:24" ht="15" customHeight="1" x14ac:dyDescent="0.25">
      <c r="A1138" t="s">
        <v>62</v>
      </c>
      <c r="B1138" t="s">
        <v>38</v>
      </c>
      <c r="C1138" t="s">
        <v>270</v>
      </c>
      <c r="D1138" s="202">
        <v>56088</v>
      </c>
      <c r="E1138" s="202">
        <v>111881</v>
      </c>
      <c r="F1138" s="202">
        <v>56098</v>
      </c>
      <c r="G1138" s="202">
        <v>56098</v>
      </c>
      <c r="H1138" s="202">
        <v>56088</v>
      </c>
      <c r="I1138" s="202">
        <v>3017</v>
      </c>
      <c r="J1138" s="202">
        <v>12780</v>
      </c>
      <c r="K1138" s="202">
        <v>8640</v>
      </c>
      <c r="L1138" s="202">
        <v>8882</v>
      </c>
      <c r="M1138" s="202">
        <v>3017</v>
      </c>
      <c r="N1138" s="203"/>
      <c r="O1138" s="203"/>
      <c r="P1138"/>
      <c r="Q1138"/>
      <c r="R1138"/>
      <c r="S1138"/>
      <c r="T1138" s="204">
        <v>42746.609131944446</v>
      </c>
      <c r="U1138"/>
      <c r="V1138">
        <v>0.09</v>
      </c>
      <c r="W1138">
        <v>1</v>
      </c>
      <c r="X1138" s="200" t="str">
        <f t="shared" si="17"/>
        <v>Dixie Circuit Criminal CGE CQ1-16</v>
      </c>
    </row>
    <row r="1139" spans="1:24" ht="15" customHeight="1" x14ac:dyDescent="0.25">
      <c r="A1139" t="s">
        <v>62</v>
      </c>
      <c r="B1139" t="s">
        <v>38</v>
      </c>
      <c r="C1139" t="s">
        <v>274</v>
      </c>
      <c r="D1139" s="202">
        <v>33432</v>
      </c>
      <c r="E1139" s="202">
        <v>33432</v>
      </c>
      <c r="F1139" s="202">
        <v>33432</v>
      </c>
      <c r="G1139" s="202">
        <v>33432</v>
      </c>
      <c r="H1139" s="202"/>
      <c r="I1139" s="202">
        <v>10627</v>
      </c>
      <c r="J1139" s="202">
        <v>13025</v>
      </c>
      <c r="K1139" s="202">
        <v>10627</v>
      </c>
      <c r="L1139" s="202">
        <v>16070</v>
      </c>
      <c r="M1139" s="202"/>
      <c r="N1139" s="203"/>
      <c r="O1139" s="203"/>
      <c r="P1139"/>
      <c r="Q1139"/>
      <c r="R1139"/>
      <c r="S1139"/>
      <c r="T1139" s="204">
        <v>42746.609131944446</v>
      </c>
      <c r="U1139"/>
      <c r="V1139">
        <v>0.09</v>
      </c>
      <c r="W1139">
        <v>1</v>
      </c>
      <c r="X1139" s="200" t="str">
        <f t="shared" si="17"/>
        <v>Dixie Circuit Criminal CGE CQ1-17</v>
      </c>
    </row>
    <row r="1140" spans="1:24" ht="15" customHeight="1" x14ac:dyDescent="0.25">
      <c r="A1140" t="s">
        <v>62</v>
      </c>
      <c r="B1140" t="s">
        <v>38</v>
      </c>
      <c r="C1140" t="s">
        <v>271</v>
      </c>
      <c r="D1140" s="202">
        <v>55783</v>
      </c>
      <c r="E1140" s="202">
        <v>55783</v>
      </c>
      <c r="F1140" s="202">
        <v>55783</v>
      </c>
      <c r="G1140" s="202">
        <v>55783</v>
      </c>
      <c r="H1140" s="202">
        <v>54843</v>
      </c>
      <c r="I1140" s="202">
        <v>6486</v>
      </c>
      <c r="J1140" s="202">
        <v>8964</v>
      </c>
      <c r="K1140" s="202">
        <v>9041</v>
      </c>
      <c r="L1140" s="202">
        <v>6486</v>
      </c>
      <c r="M1140" s="202">
        <v>12093</v>
      </c>
      <c r="N1140" s="203"/>
      <c r="O1140" s="203"/>
      <c r="P1140"/>
      <c r="Q1140"/>
      <c r="R1140"/>
      <c r="S1140"/>
      <c r="T1140" s="204">
        <v>42746.609131944446</v>
      </c>
      <c r="U1140"/>
      <c r="V1140">
        <v>0.09</v>
      </c>
      <c r="W1140">
        <v>1</v>
      </c>
      <c r="X1140" s="200" t="str">
        <f t="shared" si="17"/>
        <v>Dixie Circuit Criminal CGE CQ2-16</v>
      </c>
    </row>
    <row r="1141" spans="1:24" ht="15" customHeight="1" x14ac:dyDescent="0.25">
      <c r="A1141" t="s">
        <v>62</v>
      </c>
      <c r="B1141" t="s">
        <v>38</v>
      </c>
      <c r="C1141" t="s">
        <v>275</v>
      </c>
      <c r="D1141" s="202">
        <v>109319</v>
      </c>
      <c r="E1141" s="202">
        <v>109734</v>
      </c>
      <c r="F1141" s="202">
        <v>109734</v>
      </c>
      <c r="G1141" s="202"/>
      <c r="H1141" s="202"/>
      <c r="I1141" s="202">
        <v>19333</v>
      </c>
      <c r="J1141" s="202">
        <v>19333</v>
      </c>
      <c r="K1141" s="202">
        <v>21243</v>
      </c>
      <c r="L1141" s="202"/>
      <c r="M1141" s="202"/>
      <c r="N1141" s="203"/>
      <c r="O1141" s="203"/>
      <c r="P1141"/>
      <c r="Q1141"/>
      <c r="R1141"/>
      <c r="S1141"/>
      <c r="T1141" s="204">
        <v>42746.609131944446</v>
      </c>
      <c r="U1141"/>
      <c r="V1141">
        <v>0.09</v>
      </c>
      <c r="W1141">
        <v>1</v>
      </c>
      <c r="X1141" s="200" t="str">
        <f t="shared" si="17"/>
        <v>Dixie Circuit Criminal CGE CQ2-17</v>
      </c>
    </row>
    <row r="1142" spans="1:24" ht="15" customHeight="1" x14ac:dyDescent="0.25">
      <c r="A1142" t="s">
        <v>62</v>
      </c>
      <c r="B1142" t="s">
        <v>38</v>
      </c>
      <c r="C1142" t="s">
        <v>272</v>
      </c>
      <c r="D1142" s="202">
        <v>35844</v>
      </c>
      <c r="E1142" s="202">
        <v>35844</v>
      </c>
      <c r="F1142" s="202">
        <v>35844</v>
      </c>
      <c r="G1142" s="202">
        <v>35844</v>
      </c>
      <c r="H1142" s="202">
        <v>35844</v>
      </c>
      <c r="I1142" s="202">
        <v>6430</v>
      </c>
      <c r="J1142" s="202">
        <v>6488</v>
      </c>
      <c r="K1142" s="202">
        <v>6430</v>
      </c>
      <c r="L1142" s="202">
        <v>9952</v>
      </c>
      <c r="M1142" s="202">
        <v>6430</v>
      </c>
      <c r="N1142" s="203"/>
      <c r="O1142" s="203"/>
      <c r="P1142"/>
      <c r="Q1142"/>
      <c r="R1142"/>
      <c r="S1142"/>
      <c r="T1142" s="204">
        <v>42746.609131944446</v>
      </c>
      <c r="U1142"/>
      <c r="V1142">
        <v>0.09</v>
      </c>
      <c r="W1142">
        <v>1</v>
      </c>
      <c r="X1142" s="200" t="str">
        <f t="shared" si="17"/>
        <v>Dixie Circuit Criminal CGE CQ3-16</v>
      </c>
    </row>
    <row r="1143" spans="1:24" ht="15" customHeight="1" x14ac:dyDescent="0.25">
      <c r="A1143" t="s">
        <v>62</v>
      </c>
      <c r="B1143" t="s">
        <v>38</v>
      </c>
      <c r="C1143" t="s">
        <v>276</v>
      </c>
      <c r="D1143" s="202">
        <v>40479</v>
      </c>
      <c r="E1143" s="202">
        <v>40479</v>
      </c>
      <c r="F1143" s="202"/>
      <c r="G1143" s="202"/>
      <c r="H1143" s="202"/>
      <c r="I1143" s="202">
        <v>11130</v>
      </c>
      <c r="J1143" s="202">
        <v>12534</v>
      </c>
      <c r="K1143" s="202"/>
      <c r="L1143" s="202"/>
      <c r="M1143" s="202"/>
      <c r="N1143" s="203"/>
      <c r="O1143" s="203"/>
      <c r="P1143"/>
      <c r="Q1143"/>
      <c r="R1143"/>
      <c r="S1143"/>
      <c r="T1143" s="204">
        <v>42746.609131944446</v>
      </c>
      <c r="U1143"/>
      <c r="V1143">
        <v>0.09</v>
      </c>
      <c r="W1143">
        <v>1</v>
      </c>
      <c r="X1143" s="200" t="str">
        <f t="shared" si="17"/>
        <v>Dixie Circuit Criminal CGE CQ3-17</v>
      </c>
    </row>
    <row r="1144" spans="1:24" ht="15" customHeight="1" x14ac:dyDescent="0.25">
      <c r="A1144" t="s">
        <v>62</v>
      </c>
      <c r="B1144" t="s">
        <v>38</v>
      </c>
      <c r="C1144" t="s">
        <v>273</v>
      </c>
      <c r="D1144" s="202">
        <v>16755</v>
      </c>
      <c r="E1144" s="202">
        <v>16755</v>
      </c>
      <c r="F1144" s="202">
        <v>15965</v>
      </c>
      <c r="G1144" s="202">
        <v>16855</v>
      </c>
      <c r="H1144" s="202">
        <v>16465</v>
      </c>
      <c r="I1144" s="202">
        <v>1566</v>
      </c>
      <c r="J1144" s="202">
        <v>1566</v>
      </c>
      <c r="K1144" s="202">
        <v>1814</v>
      </c>
      <c r="L1144" s="202">
        <v>1566</v>
      </c>
      <c r="M1144" s="202">
        <v>2525</v>
      </c>
      <c r="N1144" s="203"/>
      <c r="O1144" s="203"/>
      <c r="P1144"/>
      <c r="Q1144"/>
      <c r="R1144"/>
      <c r="S1144"/>
      <c r="T1144" s="204">
        <v>42746.609131944446</v>
      </c>
      <c r="U1144"/>
      <c r="V1144">
        <v>0.09</v>
      </c>
      <c r="W1144">
        <v>1</v>
      </c>
      <c r="X1144" s="200" t="str">
        <f t="shared" si="17"/>
        <v>Dixie Circuit Criminal CGE CQ4-16</v>
      </c>
    </row>
    <row r="1145" spans="1:24" ht="15" customHeight="1" x14ac:dyDescent="0.25">
      <c r="A1145" t="s">
        <v>62</v>
      </c>
      <c r="B1145" t="s">
        <v>38</v>
      </c>
      <c r="C1145" t="s">
        <v>277</v>
      </c>
      <c r="D1145" s="202">
        <v>105531</v>
      </c>
      <c r="E1145" s="202"/>
      <c r="F1145" s="202"/>
      <c r="G1145" s="202"/>
      <c r="H1145" s="202"/>
      <c r="I1145" s="202">
        <v>2772</v>
      </c>
      <c r="J1145" s="202"/>
      <c r="K1145" s="202"/>
      <c r="L1145" s="202"/>
      <c r="M1145" s="202"/>
      <c r="N1145" s="203"/>
      <c r="O1145" s="203"/>
      <c r="P1145"/>
      <c r="Q1145"/>
      <c r="R1145"/>
      <c r="S1145"/>
      <c r="T1145" s="204">
        <v>42746.609131944446</v>
      </c>
      <c r="U1145"/>
      <c r="V1145">
        <v>0.09</v>
      </c>
      <c r="W1145">
        <v>1</v>
      </c>
      <c r="X1145" s="200" t="str">
        <f t="shared" si="17"/>
        <v>Dixie Circuit Criminal CGE CQ4-17</v>
      </c>
    </row>
    <row r="1146" spans="1:24" ht="15" customHeight="1" x14ac:dyDescent="0.25">
      <c r="A1146" t="s">
        <v>62</v>
      </c>
      <c r="B1146" t="s">
        <v>44</v>
      </c>
      <c r="C1146" t="s">
        <v>270</v>
      </c>
      <c r="D1146" s="202">
        <v>54679</v>
      </c>
      <c r="E1146" s="202">
        <v>105807</v>
      </c>
      <c r="F1146" s="202">
        <v>52816</v>
      </c>
      <c r="G1146" s="202">
        <v>53170</v>
      </c>
      <c r="H1146" s="202">
        <v>55161</v>
      </c>
      <c r="I1146" s="202">
        <v>23047</v>
      </c>
      <c r="J1146" s="202">
        <v>69160</v>
      </c>
      <c r="K1146" s="202">
        <v>44231</v>
      </c>
      <c r="L1146" s="202">
        <v>45113</v>
      </c>
      <c r="M1146" s="202">
        <v>23047</v>
      </c>
      <c r="N1146" s="203"/>
      <c r="O1146" s="203"/>
      <c r="P1146"/>
      <c r="Q1146"/>
      <c r="R1146"/>
      <c r="S1146"/>
      <c r="T1146" s="204">
        <v>42746.609131944446</v>
      </c>
      <c r="U1146"/>
      <c r="V1146">
        <v>0.9</v>
      </c>
      <c r="W1146">
        <v>8</v>
      </c>
      <c r="X1146" s="200" t="str">
        <f t="shared" si="17"/>
        <v>Dixie Civil Traffic CGE CQ1-16</v>
      </c>
    </row>
    <row r="1147" spans="1:24" ht="15" customHeight="1" x14ac:dyDescent="0.25">
      <c r="A1147" t="s">
        <v>62</v>
      </c>
      <c r="B1147" t="s">
        <v>44</v>
      </c>
      <c r="C1147" t="s">
        <v>274</v>
      </c>
      <c r="D1147" s="202">
        <v>59897</v>
      </c>
      <c r="E1147" s="202">
        <v>57975</v>
      </c>
      <c r="F1147" s="202">
        <v>56789</v>
      </c>
      <c r="G1147" s="202">
        <v>57156</v>
      </c>
      <c r="H1147" s="202"/>
      <c r="I1147" s="202">
        <v>26997</v>
      </c>
      <c r="J1147" s="202">
        <v>42661</v>
      </c>
      <c r="K1147" s="202">
        <v>26997</v>
      </c>
      <c r="L1147" s="202">
        <v>51049</v>
      </c>
      <c r="M1147" s="202"/>
      <c r="N1147" s="203"/>
      <c r="O1147" s="203"/>
      <c r="P1147"/>
      <c r="Q1147"/>
      <c r="R1147"/>
      <c r="S1147"/>
      <c r="T1147" s="204">
        <v>42746.609131944446</v>
      </c>
      <c r="U1147"/>
      <c r="V1147">
        <v>0.9</v>
      </c>
      <c r="W1147">
        <v>8</v>
      </c>
      <c r="X1147" s="200" t="str">
        <f t="shared" si="17"/>
        <v>Dixie Civil Traffic CGE CQ1-17</v>
      </c>
    </row>
    <row r="1148" spans="1:24" ht="15" customHeight="1" x14ac:dyDescent="0.25">
      <c r="A1148" t="s">
        <v>62</v>
      </c>
      <c r="B1148" t="s">
        <v>44</v>
      </c>
      <c r="C1148" t="s">
        <v>271</v>
      </c>
      <c r="D1148" s="202">
        <v>53039</v>
      </c>
      <c r="E1148" s="202">
        <v>51519</v>
      </c>
      <c r="F1148" s="202">
        <v>50834</v>
      </c>
      <c r="G1148" s="202">
        <v>53375</v>
      </c>
      <c r="H1148" s="202">
        <v>50634</v>
      </c>
      <c r="I1148" s="202">
        <v>27292</v>
      </c>
      <c r="J1148" s="202">
        <v>38003</v>
      </c>
      <c r="K1148" s="202">
        <v>41943</v>
      </c>
      <c r="L1148" s="202">
        <v>27292</v>
      </c>
      <c r="M1148" s="202">
        <v>44100</v>
      </c>
      <c r="N1148" s="203"/>
      <c r="O1148" s="203"/>
      <c r="P1148"/>
      <c r="Q1148"/>
      <c r="R1148"/>
      <c r="S1148"/>
      <c r="T1148" s="204">
        <v>42746.609131944446</v>
      </c>
      <c r="U1148"/>
      <c r="V1148">
        <v>0.9</v>
      </c>
      <c r="W1148">
        <v>8</v>
      </c>
      <c r="X1148" s="200" t="str">
        <f t="shared" si="17"/>
        <v>Dixie Civil Traffic CGE CQ2-16</v>
      </c>
    </row>
    <row r="1149" spans="1:24" ht="15" customHeight="1" x14ac:dyDescent="0.25">
      <c r="A1149" t="s">
        <v>62</v>
      </c>
      <c r="B1149" t="s">
        <v>44</v>
      </c>
      <c r="C1149" t="s">
        <v>275</v>
      </c>
      <c r="D1149" s="202">
        <v>56565</v>
      </c>
      <c r="E1149" s="202">
        <v>57047</v>
      </c>
      <c r="F1149" s="202">
        <v>53752</v>
      </c>
      <c r="G1149" s="202"/>
      <c r="H1149" s="202"/>
      <c r="I1149" s="202">
        <v>22928</v>
      </c>
      <c r="J1149" s="202">
        <v>22928</v>
      </c>
      <c r="K1149" s="202">
        <v>39970</v>
      </c>
      <c r="L1149" s="202"/>
      <c r="M1149" s="202"/>
      <c r="N1149" s="203"/>
      <c r="O1149" s="203"/>
      <c r="P1149"/>
      <c r="Q1149"/>
      <c r="R1149"/>
      <c r="S1149"/>
      <c r="T1149" s="204">
        <v>42746.609131944446</v>
      </c>
      <c r="U1149"/>
      <c r="V1149">
        <v>0.9</v>
      </c>
      <c r="W1149">
        <v>8</v>
      </c>
      <c r="X1149" s="200" t="str">
        <f t="shared" si="17"/>
        <v>Dixie Civil Traffic CGE CQ2-17</v>
      </c>
    </row>
    <row r="1150" spans="1:24" ht="15" customHeight="1" x14ac:dyDescent="0.25">
      <c r="A1150" t="s">
        <v>62</v>
      </c>
      <c r="B1150" t="s">
        <v>44</v>
      </c>
      <c r="C1150" t="s">
        <v>272</v>
      </c>
      <c r="D1150" s="202">
        <v>66878</v>
      </c>
      <c r="E1150" s="202">
        <v>62174</v>
      </c>
      <c r="F1150" s="202">
        <v>67602</v>
      </c>
      <c r="G1150" s="202">
        <v>60388</v>
      </c>
      <c r="H1150" s="202">
        <v>67602</v>
      </c>
      <c r="I1150" s="202">
        <v>27851</v>
      </c>
      <c r="J1150" s="202">
        <v>42176</v>
      </c>
      <c r="K1150" s="202">
        <v>27851</v>
      </c>
      <c r="L1150" s="202">
        <v>52157</v>
      </c>
      <c r="M1150" s="202">
        <v>27851</v>
      </c>
      <c r="N1150" s="203"/>
      <c r="O1150" s="203"/>
      <c r="P1150"/>
      <c r="Q1150"/>
      <c r="R1150"/>
      <c r="S1150"/>
      <c r="T1150" s="204">
        <v>42746.609131944446</v>
      </c>
      <c r="U1150"/>
      <c r="V1150">
        <v>0.9</v>
      </c>
      <c r="W1150">
        <v>8</v>
      </c>
      <c r="X1150" s="200" t="str">
        <f t="shared" si="17"/>
        <v>Dixie Civil Traffic CGE CQ3-16</v>
      </c>
    </row>
    <row r="1151" spans="1:24" ht="15" customHeight="1" x14ac:dyDescent="0.25">
      <c r="A1151" t="s">
        <v>62</v>
      </c>
      <c r="B1151" t="s">
        <v>44</v>
      </c>
      <c r="C1151" t="s">
        <v>276</v>
      </c>
      <c r="D1151" s="202">
        <v>74720</v>
      </c>
      <c r="E1151" s="202">
        <v>72416</v>
      </c>
      <c r="F1151" s="202"/>
      <c r="G1151" s="202"/>
      <c r="H1151" s="202"/>
      <c r="I1151" s="202">
        <v>31729</v>
      </c>
      <c r="J1151" s="202">
        <v>49980</v>
      </c>
      <c r="K1151" s="202"/>
      <c r="L1151" s="202"/>
      <c r="M1151" s="202"/>
      <c r="N1151" s="203"/>
      <c r="O1151" s="203"/>
      <c r="P1151"/>
      <c r="Q1151"/>
      <c r="R1151"/>
      <c r="S1151"/>
      <c r="T1151" s="204">
        <v>42746.609131944446</v>
      </c>
      <c r="U1151"/>
      <c r="V1151">
        <v>0.9</v>
      </c>
      <c r="W1151">
        <v>8</v>
      </c>
      <c r="X1151" s="200" t="str">
        <f t="shared" si="17"/>
        <v>Dixie Civil Traffic CGE CQ3-17</v>
      </c>
    </row>
    <row r="1152" spans="1:24" ht="15" customHeight="1" x14ac:dyDescent="0.25">
      <c r="A1152" t="s">
        <v>62</v>
      </c>
      <c r="B1152" t="s">
        <v>44</v>
      </c>
      <c r="C1152" t="s">
        <v>273</v>
      </c>
      <c r="D1152" s="202">
        <v>66086</v>
      </c>
      <c r="E1152" s="202">
        <v>66086</v>
      </c>
      <c r="F1152" s="202">
        <v>63550</v>
      </c>
      <c r="G1152" s="202">
        <v>66086</v>
      </c>
      <c r="H1152" s="202">
        <v>63361</v>
      </c>
      <c r="I1152" s="202">
        <v>27583</v>
      </c>
      <c r="J1152" s="202">
        <v>27583</v>
      </c>
      <c r="K1152" s="202">
        <v>51379</v>
      </c>
      <c r="L1152" s="202">
        <v>27583</v>
      </c>
      <c r="M1152" s="202">
        <v>53621</v>
      </c>
      <c r="N1152" s="203"/>
      <c r="O1152" s="203"/>
      <c r="P1152"/>
      <c r="Q1152"/>
      <c r="R1152"/>
      <c r="S1152"/>
      <c r="T1152" s="204">
        <v>42746.609131944446</v>
      </c>
      <c r="U1152"/>
      <c r="V1152">
        <v>0.9</v>
      </c>
      <c r="W1152">
        <v>8</v>
      </c>
      <c r="X1152" s="200" t="str">
        <f t="shared" si="17"/>
        <v>Dixie Civil Traffic CGE CQ4-16</v>
      </c>
    </row>
    <row r="1153" spans="1:24" ht="15" customHeight="1" x14ac:dyDescent="0.25">
      <c r="A1153" t="s">
        <v>62</v>
      </c>
      <c r="B1153" t="s">
        <v>44</v>
      </c>
      <c r="C1153" t="s">
        <v>277</v>
      </c>
      <c r="D1153" s="202">
        <v>46810</v>
      </c>
      <c r="E1153" s="202"/>
      <c r="F1153" s="202"/>
      <c r="G1153" s="202"/>
      <c r="H1153" s="202"/>
      <c r="I1153" s="202">
        <v>15111</v>
      </c>
      <c r="J1153" s="202"/>
      <c r="K1153" s="202"/>
      <c r="L1153" s="202"/>
      <c r="M1153" s="202"/>
      <c r="N1153" s="203"/>
      <c r="O1153" s="203"/>
      <c r="P1153"/>
      <c r="Q1153"/>
      <c r="R1153"/>
      <c r="S1153"/>
      <c r="T1153" s="204">
        <v>42746.609131944446</v>
      </c>
      <c r="U1153"/>
      <c r="V1153">
        <v>0.9</v>
      </c>
      <c r="W1153">
        <v>8</v>
      </c>
      <c r="X1153" s="200" t="str">
        <f t="shared" si="17"/>
        <v>Dixie Civil Traffic CGE CQ4-17</v>
      </c>
    </row>
    <row r="1154" spans="1:24" ht="15" customHeight="1" x14ac:dyDescent="0.25">
      <c r="A1154" t="s">
        <v>62</v>
      </c>
      <c r="B1154" t="s">
        <v>43</v>
      </c>
      <c r="C1154" t="s">
        <v>270</v>
      </c>
      <c r="D1154" s="202">
        <v>8221</v>
      </c>
      <c r="E1154" s="202">
        <v>18286</v>
      </c>
      <c r="F1154" s="202">
        <v>8521</v>
      </c>
      <c r="G1154" s="202">
        <v>8521</v>
      </c>
      <c r="H1154" s="202">
        <v>8221</v>
      </c>
      <c r="I1154" s="202">
        <v>8221</v>
      </c>
      <c r="J1154" s="202">
        <v>18286</v>
      </c>
      <c r="K1154" s="202">
        <v>8521</v>
      </c>
      <c r="L1154" s="202">
        <v>8521</v>
      </c>
      <c r="M1154" s="202">
        <v>8221</v>
      </c>
      <c r="N1154" s="203"/>
      <c r="O1154" s="203"/>
      <c r="P1154"/>
      <c r="Q1154"/>
      <c r="R1154"/>
      <c r="S1154"/>
      <c r="T1154" s="204">
        <v>42746.609131944446</v>
      </c>
      <c r="U1154"/>
      <c r="V1154">
        <v>0.9</v>
      </c>
      <c r="W1154">
        <v>7</v>
      </c>
      <c r="X1154" s="200" t="str">
        <f t="shared" ref="X1154:X1217" si="18">A1154&amp;" "&amp;B1154&amp;" "&amp;C1154</f>
        <v>Dixie County Civil CGE CQ1-16</v>
      </c>
    </row>
    <row r="1155" spans="1:24" ht="15" customHeight="1" x14ac:dyDescent="0.25">
      <c r="A1155" t="s">
        <v>62</v>
      </c>
      <c r="B1155" t="s">
        <v>43</v>
      </c>
      <c r="C1155" t="s">
        <v>274</v>
      </c>
      <c r="D1155" s="202">
        <v>9180</v>
      </c>
      <c r="E1155" s="202">
        <v>9355</v>
      </c>
      <c r="F1155" s="202">
        <v>9180</v>
      </c>
      <c r="G1155" s="202">
        <v>9355</v>
      </c>
      <c r="H1155" s="202"/>
      <c r="I1155" s="202">
        <v>9180</v>
      </c>
      <c r="J1155" s="202">
        <v>9355</v>
      </c>
      <c r="K1155" s="202">
        <v>9180</v>
      </c>
      <c r="L1155" s="202">
        <v>9355</v>
      </c>
      <c r="M1155" s="202"/>
      <c r="N1155" s="203"/>
      <c r="O1155" s="203"/>
      <c r="P1155"/>
      <c r="Q1155"/>
      <c r="R1155"/>
      <c r="S1155"/>
      <c r="T1155" s="204">
        <v>42746.609131944446</v>
      </c>
      <c r="U1155"/>
      <c r="V1155">
        <v>0.9</v>
      </c>
      <c r="W1155">
        <v>7</v>
      </c>
      <c r="X1155" s="200" t="str">
        <f t="shared" si="18"/>
        <v>Dixie County Civil CGE CQ1-17</v>
      </c>
    </row>
    <row r="1156" spans="1:24" ht="15" customHeight="1" x14ac:dyDescent="0.25">
      <c r="A1156" t="s">
        <v>62</v>
      </c>
      <c r="B1156" t="s">
        <v>43</v>
      </c>
      <c r="C1156" t="s">
        <v>271</v>
      </c>
      <c r="D1156" s="202">
        <v>9764</v>
      </c>
      <c r="E1156" s="202">
        <v>10064</v>
      </c>
      <c r="F1156" s="202">
        <v>10064</v>
      </c>
      <c r="G1156" s="202">
        <v>9764</v>
      </c>
      <c r="H1156" s="202">
        <v>10064</v>
      </c>
      <c r="I1156" s="202">
        <v>9764</v>
      </c>
      <c r="J1156" s="202">
        <v>10064</v>
      </c>
      <c r="K1156" s="202">
        <v>10064</v>
      </c>
      <c r="L1156" s="202">
        <v>9764</v>
      </c>
      <c r="M1156" s="202">
        <v>10064</v>
      </c>
      <c r="N1156" s="203"/>
      <c r="O1156" s="203"/>
      <c r="P1156"/>
      <c r="Q1156"/>
      <c r="R1156"/>
      <c r="S1156"/>
      <c r="T1156" s="204">
        <v>42746.609131944446</v>
      </c>
      <c r="U1156"/>
      <c r="V1156">
        <v>0.9</v>
      </c>
      <c r="W1156">
        <v>7</v>
      </c>
      <c r="X1156" s="200" t="str">
        <f t="shared" si="18"/>
        <v>Dixie County Civil CGE CQ2-16</v>
      </c>
    </row>
    <row r="1157" spans="1:24" ht="15" customHeight="1" x14ac:dyDescent="0.25">
      <c r="A1157" t="s">
        <v>62</v>
      </c>
      <c r="B1157" t="s">
        <v>43</v>
      </c>
      <c r="C1157" t="s">
        <v>275</v>
      </c>
      <c r="D1157" s="202">
        <v>6510</v>
      </c>
      <c r="E1157" s="202">
        <v>6510</v>
      </c>
      <c r="F1157" s="202">
        <v>7160</v>
      </c>
      <c r="G1157" s="202"/>
      <c r="H1157" s="202"/>
      <c r="I1157" s="202">
        <v>6510</v>
      </c>
      <c r="J1157" s="202">
        <v>6510</v>
      </c>
      <c r="K1157" s="202">
        <v>7160</v>
      </c>
      <c r="L1157" s="202"/>
      <c r="M1157" s="202"/>
      <c r="N1157" s="203"/>
      <c r="O1157" s="203"/>
      <c r="P1157"/>
      <c r="Q1157"/>
      <c r="R1157"/>
      <c r="S1157"/>
      <c r="T1157" s="204">
        <v>42746.609131944446</v>
      </c>
      <c r="U1157"/>
      <c r="V1157">
        <v>0.9</v>
      </c>
      <c r="W1157">
        <v>7</v>
      </c>
      <c r="X1157" s="200" t="str">
        <f t="shared" si="18"/>
        <v>Dixie County Civil CGE CQ2-17</v>
      </c>
    </row>
    <row r="1158" spans="1:24" ht="15" customHeight="1" x14ac:dyDescent="0.25">
      <c r="A1158" t="s">
        <v>62</v>
      </c>
      <c r="B1158" t="s">
        <v>43</v>
      </c>
      <c r="C1158" t="s">
        <v>272</v>
      </c>
      <c r="D1158" s="202">
        <v>7505</v>
      </c>
      <c r="E1158" s="202">
        <v>7805</v>
      </c>
      <c r="F1158" s="202">
        <v>7505</v>
      </c>
      <c r="G1158" s="202">
        <v>7805</v>
      </c>
      <c r="H1158" s="202">
        <v>7505</v>
      </c>
      <c r="I1158" s="202">
        <v>7505</v>
      </c>
      <c r="J1158" s="202">
        <v>7805</v>
      </c>
      <c r="K1158" s="202">
        <v>7505</v>
      </c>
      <c r="L1158" s="202">
        <v>7805</v>
      </c>
      <c r="M1158" s="202">
        <v>7505</v>
      </c>
      <c r="N1158" s="203"/>
      <c r="O1158" s="203"/>
      <c r="P1158"/>
      <c r="Q1158"/>
      <c r="R1158"/>
      <c r="S1158"/>
      <c r="T1158" s="204">
        <v>42746.609131944446</v>
      </c>
      <c r="U1158"/>
      <c r="V1158">
        <v>0.9</v>
      </c>
      <c r="W1158">
        <v>7</v>
      </c>
      <c r="X1158" s="200" t="str">
        <f t="shared" si="18"/>
        <v>Dixie County Civil CGE CQ3-16</v>
      </c>
    </row>
    <row r="1159" spans="1:24" ht="15" customHeight="1" x14ac:dyDescent="0.25">
      <c r="A1159" t="s">
        <v>62</v>
      </c>
      <c r="B1159" t="s">
        <v>43</v>
      </c>
      <c r="C1159" t="s">
        <v>276</v>
      </c>
      <c r="D1159" s="202">
        <v>10615</v>
      </c>
      <c r="E1159" s="202">
        <v>10615</v>
      </c>
      <c r="F1159" s="202"/>
      <c r="G1159" s="202"/>
      <c r="H1159" s="202"/>
      <c r="I1159" s="202">
        <v>10615</v>
      </c>
      <c r="J1159" s="202">
        <v>10615</v>
      </c>
      <c r="K1159" s="202"/>
      <c r="L1159" s="202"/>
      <c r="M1159" s="202"/>
      <c r="N1159" s="203"/>
      <c r="O1159" s="203"/>
      <c r="P1159"/>
      <c r="Q1159"/>
      <c r="R1159"/>
      <c r="S1159"/>
      <c r="T1159" s="204">
        <v>42746.609131944446</v>
      </c>
      <c r="U1159"/>
      <c r="V1159">
        <v>0.9</v>
      </c>
      <c r="W1159">
        <v>7</v>
      </c>
      <c r="X1159" s="200" t="str">
        <f t="shared" si="18"/>
        <v>Dixie County Civil CGE CQ3-17</v>
      </c>
    </row>
    <row r="1160" spans="1:24" ht="15" customHeight="1" x14ac:dyDescent="0.25">
      <c r="A1160" t="s">
        <v>62</v>
      </c>
      <c r="B1160" t="s">
        <v>43</v>
      </c>
      <c r="C1160" t="s">
        <v>273</v>
      </c>
      <c r="D1160" s="202">
        <v>8400</v>
      </c>
      <c r="E1160" s="202">
        <v>8400</v>
      </c>
      <c r="F1160" s="202">
        <v>8400</v>
      </c>
      <c r="G1160" s="202">
        <v>8400</v>
      </c>
      <c r="H1160" s="202">
        <v>8400</v>
      </c>
      <c r="I1160" s="202">
        <v>8400</v>
      </c>
      <c r="J1160" s="202">
        <v>8400</v>
      </c>
      <c r="K1160" s="202">
        <v>8400</v>
      </c>
      <c r="L1160" s="202">
        <v>8400</v>
      </c>
      <c r="M1160" s="202">
        <v>8400</v>
      </c>
      <c r="N1160" s="203"/>
      <c r="O1160" s="203"/>
      <c r="P1160"/>
      <c r="Q1160"/>
      <c r="R1160"/>
      <c r="S1160"/>
      <c r="T1160" s="204">
        <v>42746.609131944446</v>
      </c>
      <c r="U1160"/>
      <c r="V1160">
        <v>0.9</v>
      </c>
      <c r="W1160">
        <v>7</v>
      </c>
      <c r="X1160" s="200" t="str">
        <f t="shared" si="18"/>
        <v>Dixie County Civil CGE CQ4-16</v>
      </c>
    </row>
    <row r="1161" spans="1:24" ht="15" customHeight="1" x14ac:dyDescent="0.25">
      <c r="A1161" t="s">
        <v>62</v>
      </c>
      <c r="B1161" t="s">
        <v>43</v>
      </c>
      <c r="C1161" t="s">
        <v>277</v>
      </c>
      <c r="D1161" s="202">
        <v>11952</v>
      </c>
      <c r="E1161" s="202"/>
      <c r="F1161" s="202"/>
      <c r="G1161" s="202"/>
      <c r="H1161" s="202"/>
      <c r="I1161" s="202">
        <v>11952</v>
      </c>
      <c r="J1161" s="202"/>
      <c r="K1161" s="202"/>
      <c r="L1161" s="202"/>
      <c r="M1161" s="202"/>
      <c r="N1161" s="203"/>
      <c r="O1161" s="203"/>
      <c r="P1161"/>
      <c r="Q1161"/>
      <c r="R1161"/>
      <c r="S1161"/>
      <c r="T1161" s="204">
        <v>42746.609131944446</v>
      </c>
      <c r="U1161"/>
      <c r="V1161">
        <v>0.9</v>
      </c>
      <c r="W1161">
        <v>7</v>
      </c>
      <c r="X1161" s="200" t="str">
        <f t="shared" si="18"/>
        <v>Dixie County Civil CGE CQ4-17</v>
      </c>
    </row>
    <row r="1162" spans="1:24" ht="15" customHeight="1" x14ac:dyDescent="0.25">
      <c r="A1162" t="s">
        <v>62</v>
      </c>
      <c r="B1162" t="s">
        <v>39</v>
      </c>
      <c r="C1162" t="s">
        <v>270</v>
      </c>
      <c r="D1162" s="202">
        <v>10505</v>
      </c>
      <c r="E1162" s="202">
        <v>19683</v>
      </c>
      <c r="F1162" s="202">
        <v>8832</v>
      </c>
      <c r="G1162" s="202">
        <v>8832</v>
      </c>
      <c r="H1162" s="202">
        <v>10505</v>
      </c>
      <c r="I1162" s="202">
        <v>1604</v>
      </c>
      <c r="J1162" s="202">
        <v>4386</v>
      </c>
      <c r="K1162" s="202">
        <v>2574</v>
      </c>
      <c r="L1162" s="202">
        <v>4064</v>
      </c>
      <c r="M1162" s="202">
        <v>1604</v>
      </c>
      <c r="N1162" s="203"/>
      <c r="O1162" s="203"/>
      <c r="P1162"/>
      <c r="Q1162"/>
      <c r="R1162"/>
      <c r="S1162"/>
      <c r="T1162" s="204">
        <v>42746.609131944446</v>
      </c>
      <c r="U1162"/>
      <c r="V1162">
        <v>0.4</v>
      </c>
      <c r="W1162">
        <v>3</v>
      </c>
      <c r="X1162" s="200" t="str">
        <f t="shared" si="18"/>
        <v>Dixie County Criminal CGE CQ1-16</v>
      </c>
    </row>
    <row r="1163" spans="1:24" ht="15" customHeight="1" x14ac:dyDescent="0.25">
      <c r="A1163" t="s">
        <v>62</v>
      </c>
      <c r="B1163" t="s">
        <v>39</v>
      </c>
      <c r="C1163" t="s">
        <v>274</v>
      </c>
      <c r="D1163" s="202">
        <v>12356</v>
      </c>
      <c r="E1163" s="202">
        <v>12356</v>
      </c>
      <c r="F1163" s="202">
        <v>12356</v>
      </c>
      <c r="G1163" s="202">
        <v>12356</v>
      </c>
      <c r="H1163" s="202"/>
      <c r="I1163" s="202">
        <v>922</v>
      </c>
      <c r="J1163" s="202">
        <v>2134</v>
      </c>
      <c r="K1163" s="202">
        <v>922</v>
      </c>
      <c r="L1163" s="202">
        <v>2134</v>
      </c>
      <c r="M1163" s="202"/>
      <c r="N1163" s="203"/>
      <c r="O1163" s="203"/>
      <c r="P1163"/>
      <c r="Q1163"/>
      <c r="R1163"/>
      <c r="S1163"/>
      <c r="T1163" s="204">
        <v>42746.609131944446</v>
      </c>
      <c r="U1163"/>
      <c r="V1163">
        <v>0.4</v>
      </c>
      <c r="W1163">
        <v>3</v>
      </c>
      <c r="X1163" s="200" t="str">
        <f t="shared" si="18"/>
        <v>Dixie County Criminal CGE CQ1-17</v>
      </c>
    </row>
    <row r="1164" spans="1:24" ht="15" customHeight="1" x14ac:dyDescent="0.25">
      <c r="A1164" t="s">
        <v>62</v>
      </c>
      <c r="B1164" t="s">
        <v>39</v>
      </c>
      <c r="C1164" t="s">
        <v>271</v>
      </c>
      <c r="D1164" s="202">
        <v>10851</v>
      </c>
      <c r="E1164" s="202">
        <v>10851</v>
      </c>
      <c r="F1164" s="202">
        <v>10851</v>
      </c>
      <c r="G1164" s="202">
        <v>10851</v>
      </c>
      <c r="H1164" s="202">
        <v>9531</v>
      </c>
      <c r="I1164" s="202">
        <v>2292</v>
      </c>
      <c r="J1164" s="202">
        <v>2292</v>
      </c>
      <c r="K1164" s="202">
        <v>3402</v>
      </c>
      <c r="L1164" s="202">
        <v>2292</v>
      </c>
      <c r="M1164" s="202">
        <v>4682</v>
      </c>
      <c r="N1164" s="203"/>
      <c r="O1164" s="203"/>
      <c r="P1164"/>
      <c r="Q1164"/>
      <c r="R1164"/>
      <c r="S1164"/>
      <c r="T1164" s="204">
        <v>42746.609131944446</v>
      </c>
      <c r="U1164"/>
      <c r="V1164">
        <v>0.4</v>
      </c>
      <c r="W1164">
        <v>3</v>
      </c>
      <c r="X1164" s="200" t="str">
        <f t="shared" si="18"/>
        <v>Dixie County Criminal CGE CQ2-16</v>
      </c>
    </row>
    <row r="1165" spans="1:24" ht="15" customHeight="1" x14ac:dyDescent="0.25">
      <c r="A1165" t="s">
        <v>62</v>
      </c>
      <c r="B1165" t="s">
        <v>39</v>
      </c>
      <c r="C1165" t="s">
        <v>275</v>
      </c>
      <c r="D1165" s="202">
        <v>9371</v>
      </c>
      <c r="E1165" s="202">
        <v>9371</v>
      </c>
      <c r="F1165" s="202">
        <v>9371</v>
      </c>
      <c r="G1165" s="202"/>
      <c r="H1165" s="202"/>
      <c r="I1165" s="202">
        <v>1896</v>
      </c>
      <c r="J1165" s="202">
        <v>1896</v>
      </c>
      <c r="K1165" s="202">
        <v>2993</v>
      </c>
      <c r="L1165" s="202"/>
      <c r="M1165" s="202"/>
      <c r="N1165" s="203"/>
      <c r="O1165" s="203"/>
      <c r="P1165"/>
      <c r="Q1165"/>
      <c r="R1165"/>
      <c r="S1165"/>
      <c r="T1165" s="204">
        <v>42746.609131944446</v>
      </c>
      <c r="U1165"/>
      <c r="V1165">
        <v>0.4</v>
      </c>
      <c r="W1165">
        <v>3</v>
      </c>
      <c r="X1165" s="200" t="str">
        <f t="shared" si="18"/>
        <v>Dixie County Criminal CGE CQ2-17</v>
      </c>
    </row>
    <row r="1166" spans="1:24" ht="15" customHeight="1" x14ac:dyDescent="0.25">
      <c r="A1166" t="s">
        <v>62</v>
      </c>
      <c r="B1166" t="s">
        <v>39</v>
      </c>
      <c r="C1166" t="s">
        <v>272</v>
      </c>
      <c r="D1166" s="202">
        <v>18381</v>
      </c>
      <c r="E1166" s="202">
        <v>18381</v>
      </c>
      <c r="F1166" s="202">
        <v>18381</v>
      </c>
      <c r="G1166" s="202">
        <v>18067</v>
      </c>
      <c r="H1166" s="202">
        <v>18381</v>
      </c>
      <c r="I1166" s="202">
        <v>1865</v>
      </c>
      <c r="J1166" s="202">
        <v>2155</v>
      </c>
      <c r="K1166" s="202">
        <v>1865</v>
      </c>
      <c r="L1166" s="202">
        <v>7021</v>
      </c>
      <c r="M1166" s="202">
        <v>1865</v>
      </c>
      <c r="N1166" s="203"/>
      <c r="O1166" s="203"/>
      <c r="P1166"/>
      <c r="Q1166"/>
      <c r="R1166"/>
      <c r="S1166"/>
      <c r="T1166" s="204">
        <v>42746.609131944446</v>
      </c>
      <c r="U1166"/>
      <c r="V1166">
        <v>0.4</v>
      </c>
      <c r="W1166">
        <v>3</v>
      </c>
      <c r="X1166" s="200" t="str">
        <f t="shared" si="18"/>
        <v>Dixie County Criminal CGE CQ3-16</v>
      </c>
    </row>
    <row r="1167" spans="1:24" ht="15" customHeight="1" x14ac:dyDescent="0.25">
      <c r="A1167" t="s">
        <v>62</v>
      </c>
      <c r="B1167" t="s">
        <v>39</v>
      </c>
      <c r="C1167" t="s">
        <v>276</v>
      </c>
      <c r="D1167" s="202">
        <v>19687</v>
      </c>
      <c r="E1167" s="202">
        <v>19687</v>
      </c>
      <c r="F1167" s="202"/>
      <c r="G1167" s="202"/>
      <c r="H1167" s="202"/>
      <c r="I1167" s="202">
        <v>2456</v>
      </c>
      <c r="J1167" s="202">
        <v>4285</v>
      </c>
      <c r="K1167" s="202"/>
      <c r="L1167" s="202"/>
      <c r="M1167" s="202"/>
      <c r="N1167" s="203"/>
      <c r="O1167" s="203"/>
      <c r="P1167"/>
      <c r="Q1167"/>
      <c r="R1167"/>
      <c r="S1167"/>
      <c r="T1167" s="204">
        <v>42746.609131944446</v>
      </c>
      <c r="U1167"/>
      <c r="V1167">
        <v>0.4</v>
      </c>
      <c r="W1167">
        <v>3</v>
      </c>
      <c r="X1167" s="200" t="str">
        <f t="shared" si="18"/>
        <v>Dixie County Criminal CGE CQ3-17</v>
      </c>
    </row>
    <row r="1168" spans="1:24" ht="15" customHeight="1" x14ac:dyDescent="0.25">
      <c r="A1168" t="s">
        <v>62</v>
      </c>
      <c r="B1168" t="s">
        <v>39</v>
      </c>
      <c r="C1168" t="s">
        <v>273</v>
      </c>
      <c r="D1168" s="202">
        <v>15383</v>
      </c>
      <c r="E1168" s="202">
        <v>15383</v>
      </c>
      <c r="F1168" s="202">
        <v>14553</v>
      </c>
      <c r="G1168" s="202">
        <v>15383</v>
      </c>
      <c r="H1168" s="202">
        <v>14553</v>
      </c>
      <c r="I1168" s="202">
        <v>2044</v>
      </c>
      <c r="J1168" s="202">
        <v>2044</v>
      </c>
      <c r="K1168" s="202">
        <v>3762</v>
      </c>
      <c r="L1168" s="202">
        <v>2044</v>
      </c>
      <c r="M1168" s="202">
        <v>3762</v>
      </c>
      <c r="N1168" s="203"/>
      <c r="O1168" s="203"/>
      <c r="P1168"/>
      <c r="Q1168"/>
      <c r="R1168"/>
      <c r="S1168"/>
      <c r="T1168" s="204">
        <v>42746.609131944446</v>
      </c>
      <c r="U1168"/>
      <c r="V1168">
        <v>0.4</v>
      </c>
      <c r="W1168">
        <v>3</v>
      </c>
      <c r="X1168" s="200" t="str">
        <f t="shared" si="18"/>
        <v>Dixie County Criminal CGE CQ4-16</v>
      </c>
    </row>
    <row r="1169" spans="1:24" ht="15" customHeight="1" x14ac:dyDescent="0.25">
      <c r="A1169" t="s">
        <v>62</v>
      </c>
      <c r="B1169" t="s">
        <v>39</v>
      </c>
      <c r="C1169" t="s">
        <v>277</v>
      </c>
      <c r="D1169" s="202">
        <v>15433</v>
      </c>
      <c r="E1169" s="202"/>
      <c r="F1169" s="202"/>
      <c r="G1169" s="202"/>
      <c r="H1169" s="202"/>
      <c r="I1169" s="202">
        <v>1387</v>
      </c>
      <c r="J1169" s="202"/>
      <c r="K1169" s="202"/>
      <c r="L1169" s="202"/>
      <c r="M1169" s="202"/>
      <c r="N1169" s="203"/>
      <c r="O1169" s="203"/>
      <c r="P1169"/>
      <c r="Q1169"/>
      <c r="R1169"/>
      <c r="S1169"/>
      <c r="T1169" s="204">
        <v>42746.609131944446</v>
      </c>
      <c r="U1169"/>
      <c r="V1169">
        <v>0.4</v>
      </c>
      <c r="W1169">
        <v>3</v>
      </c>
      <c r="X1169" s="200" t="str">
        <f t="shared" si="18"/>
        <v>Dixie County Criminal CGE CQ4-17</v>
      </c>
    </row>
    <row r="1170" spans="1:24" ht="15" customHeight="1" x14ac:dyDescent="0.25">
      <c r="A1170" t="s">
        <v>62</v>
      </c>
      <c r="B1170" t="s">
        <v>41</v>
      </c>
      <c r="C1170" t="s">
        <v>270</v>
      </c>
      <c r="D1170" s="202">
        <v>17600</v>
      </c>
      <c r="E1170" s="202">
        <v>30579</v>
      </c>
      <c r="F1170" s="202">
        <v>17500</v>
      </c>
      <c r="G1170" s="202">
        <v>17500</v>
      </c>
      <c r="H1170" s="202">
        <v>17600</v>
      </c>
      <c r="I1170" s="202">
        <v>2766</v>
      </c>
      <c r="J1170" s="202">
        <v>7628</v>
      </c>
      <c r="K1170" s="202">
        <v>6114</v>
      </c>
      <c r="L1170" s="202">
        <v>6507</v>
      </c>
      <c r="M1170" s="202">
        <v>2766</v>
      </c>
      <c r="N1170" s="203"/>
      <c r="O1170" s="203"/>
      <c r="P1170"/>
      <c r="Q1170"/>
      <c r="R1170"/>
      <c r="S1170"/>
      <c r="T1170" s="204">
        <v>42746.609131944446</v>
      </c>
      <c r="U1170"/>
      <c r="V1170">
        <v>0.4</v>
      </c>
      <c r="W1170">
        <v>5</v>
      </c>
      <c r="X1170" s="200" t="str">
        <f t="shared" si="18"/>
        <v>Dixie Criminal Traffic CGE CQ1-16</v>
      </c>
    </row>
    <row r="1171" spans="1:24" ht="15" customHeight="1" x14ac:dyDescent="0.25">
      <c r="A1171" t="s">
        <v>62</v>
      </c>
      <c r="B1171" t="s">
        <v>41</v>
      </c>
      <c r="C1171" t="s">
        <v>274</v>
      </c>
      <c r="D1171" s="202">
        <v>17369</v>
      </c>
      <c r="E1171" s="202">
        <v>17369</v>
      </c>
      <c r="F1171" s="202">
        <v>17369</v>
      </c>
      <c r="G1171" s="202">
        <v>17369</v>
      </c>
      <c r="H1171" s="202"/>
      <c r="I1171" s="202">
        <v>3249</v>
      </c>
      <c r="J1171" s="202">
        <v>4428</v>
      </c>
      <c r="K1171" s="202">
        <v>3249</v>
      </c>
      <c r="L1171" s="202">
        <v>5592</v>
      </c>
      <c r="M1171" s="202"/>
      <c r="N1171" s="203"/>
      <c r="O1171" s="203"/>
      <c r="P1171"/>
      <c r="Q1171"/>
      <c r="R1171"/>
      <c r="S1171"/>
      <c r="T1171" s="204">
        <v>42746.609131944446</v>
      </c>
      <c r="U1171"/>
      <c r="V1171">
        <v>0.4</v>
      </c>
      <c r="W1171">
        <v>5</v>
      </c>
      <c r="X1171" s="200" t="str">
        <f t="shared" si="18"/>
        <v>Dixie Criminal Traffic CGE CQ1-17</v>
      </c>
    </row>
    <row r="1172" spans="1:24" ht="15" customHeight="1" x14ac:dyDescent="0.25">
      <c r="A1172" t="s">
        <v>62</v>
      </c>
      <c r="B1172" t="s">
        <v>41</v>
      </c>
      <c r="C1172" t="s">
        <v>271</v>
      </c>
      <c r="D1172" s="202">
        <v>13079</v>
      </c>
      <c r="E1172" s="202">
        <v>13079</v>
      </c>
      <c r="F1172" s="202">
        <v>12741</v>
      </c>
      <c r="G1172" s="202">
        <v>13079</v>
      </c>
      <c r="H1172" s="202">
        <v>12741</v>
      </c>
      <c r="I1172" s="202">
        <v>2815</v>
      </c>
      <c r="J1172" s="202">
        <v>4708</v>
      </c>
      <c r="K1172" s="202">
        <v>5838</v>
      </c>
      <c r="L1172" s="202">
        <v>2815</v>
      </c>
      <c r="M1172" s="202">
        <v>6761</v>
      </c>
      <c r="N1172" s="203"/>
      <c r="O1172" s="203"/>
      <c r="P1172"/>
      <c r="Q1172"/>
      <c r="R1172"/>
      <c r="S1172"/>
      <c r="T1172" s="204">
        <v>42746.609131944446</v>
      </c>
      <c r="U1172"/>
      <c r="V1172">
        <v>0.4</v>
      </c>
      <c r="W1172">
        <v>5</v>
      </c>
      <c r="X1172" s="200" t="str">
        <f t="shared" si="18"/>
        <v>Dixie Criminal Traffic CGE CQ2-16</v>
      </c>
    </row>
    <row r="1173" spans="1:24" ht="15" customHeight="1" x14ac:dyDescent="0.25">
      <c r="A1173" t="s">
        <v>62</v>
      </c>
      <c r="B1173" t="s">
        <v>41</v>
      </c>
      <c r="C1173" t="s">
        <v>275</v>
      </c>
      <c r="D1173" s="202">
        <v>11077</v>
      </c>
      <c r="E1173" s="202">
        <v>11077</v>
      </c>
      <c r="F1173" s="202">
        <v>11077</v>
      </c>
      <c r="G1173" s="202"/>
      <c r="H1173" s="202"/>
      <c r="I1173" s="202">
        <v>4486</v>
      </c>
      <c r="J1173" s="202">
        <v>4486</v>
      </c>
      <c r="K1173" s="202">
        <v>4881</v>
      </c>
      <c r="L1173" s="202"/>
      <c r="M1173" s="202"/>
      <c r="N1173" s="203"/>
      <c r="O1173" s="203"/>
      <c r="P1173"/>
      <c r="Q1173"/>
      <c r="R1173"/>
      <c r="S1173"/>
      <c r="T1173" s="204">
        <v>42746.609131944446</v>
      </c>
      <c r="U1173"/>
      <c r="V1173">
        <v>0.4</v>
      </c>
      <c r="W1173">
        <v>5</v>
      </c>
      <c r="X1173" s="200" t="str">
        <f t="shared" si="18"/>
        <v>Dixie Criminal Traffic CGE CQ2-17</v>
      </c>
    </row>
    <row r="1174" spans="1:24" ht="15" customHeight="1" x14ac:dyDescent="0.25">
      <c r="A1174" t="s">
        <v>62</v>
      </c>
      <c r="B1174" t="s">
        <v>41</v>
      </c>
      <c r="C1174" t="s">
        <v>272</v>
      </c>
      <c r="D1174" s="202">
        <v>21551</v>
      </c>
      <c r="E1174" s="202">
        <v>21551</v>
      </c>
      <c r="F1174" s="202">
        <v>21551</v>
      </c>
      <c r="G1174" s="202">
        <v>21158</v>
      </c>
      <c r="H1174" s="202">
        <v>21551</v>
      </c>
      <c r="I1174" s="202">
        <v>3193</v>
      </c>
      <c r="J1174" s="202">
        <v>4010</v>
      </c>
      <c r="K1174" s="202">
        <v>3193</v>
      </c>
      <c r="L1174" s="202">
        <v>6353</v>
      </c>
      <c r="M1174" s="202">
        <v>3193</v>
      </c>
      <c r="N1174" s="203"/>
      <c r="O1174" s="203"/>
      <c r="P1174"/>
      <c r="Q1174"/>
      <c r="R1174"/>
      <c r="S1174"/>
      <c r="T1174" s="204">
        <v>42746.609131944446</v>
      </c>
      <c r="U1174"/>
      <c r="V1174">
        <v>0.4</v>
      </c>
      <c r="W1174">
        <v>5</v>
      </c>
      <c r="X1174" s="200" t="str">
        <f t="shared" si="18"/>
        <v>Dixie Criminal Traffic CGE CQ3-16</v>
      </c>
    </row>
    <row r="1175" spans="1:24" ht="15" customHeight="1" x14ac:dyDescent="0.25">
      <c r="A1175" t="s">
        <v>62</v>
      </c>
      <c r="B1175" t="s">
        <v>41</v>
      </c>
      <c r="C1175" t="s">
        <v>276</v>
      </c>
      <c r="D1175" s="202">
        <v>10815</v>
      </c>
      <c r="E1175" s="202">
        <v>10815</v>
      </c>
      <c r="F1175" s="202"/>
      <c r="G1175" s="202"/>
      <c r="H1175" s="202"/>
      <c r="I1175" s="202">
        <v>1567</v>
      </c>
      <c r="J1175" s="202">
        <v>1567</v>
      </c>
      <c r="K1175" s="202"/>
      <c r="L1175" s="202"/>
      <c r="M1175" s="202"/>
      <c r="N1175" s="203"/>
      <c r="O1175" s="203"/>
      <c r="P1175"/>
      <c r="Q1175"/>
      <c r="R1175"/>
      <c r="S1175"/>
      <c r="T1175" s="204">
        <v>42746.609131944446</v>
      </c>
      <c r="U1175"/>
      <c r="V1175">
        <v>0.4</v>
      </c>
      <c r="W1175">
        <v>5</v>
      </c>
      <c r="X1175" s="200" t="str">
        <f t="shared" si="18"/>
        <v>Dixie Criminal Traffic CGE CQ3-17</v>
      </c>
    </row>
    <row r="1176" spans="1:24" ht="15" customHeight="1" x14ac:dyDescent="0.25">
      <c r="A1176" t="s">
        <v>62</v>
      </c>
      <c r="B1176" t="s">
        <v>41</v>
      </c>
      <c r="C1176" t="s">
        <v>273</v>
      </c>
      <c r="D1176" s="202">
        <v>13053</v>
      </c>
      <c r="E1176" s="202">
        <v>13053</v>
      </c>
      <c r="F1176" s="202">
        <v>11862</v>
      </c>
      <c r="G1176" s="202">
        <v>13053</v>
      </c>
      <c r="H1176" s="202">
        <v>11862</v>
      </c>
      <c r="I1176" s="202">
        <v>1399</v>
      </c>
      <c r="J1176" s="202">
        <v>1399</v>
      </c>
      <c r="K1176" s="202">
        <v>4236</v>
      </c>
      <c r="L1176" s="202">
        <v>1399</v>
      </c>
      <c r="M1176" s="202">
        <v>4326</v>
      </c>
      <c r="N1176" s="203"/>
      <c r="O1176" s="203"/>
      <c r="P1176"/>
      <c r="Q1176"/>
      <c r="R1176"/>
      <c r="S1176"/>
      <c r="T1176" s="204">
        <v>42746.609131944446</v>
      </c>
      <c r="U1176"/>
      <c r="V1176">
        <v>0.4</v>
      </c>
      <c r="W1176">
        <v>5</v>
      </c>
      <c r="X1176" s="200" t="str">
        <f t="shared" si="18"/>
        <v>Dixie Criminal Traffic CGE CQ4-16</v>
      </c>
    </row>
    <row r="1177" spans="1:24" ht="15" customHeight="1" x14ac:dyDescent="0.25">
      <c r="A1177" t="s">
        <v>62</v>
      </c>
      <c r="B1177" t="s">
        <v>41</v>
      </c>
      <c r="C1177" t="s">
        <v>277</v>
      </c>
      <c r="D1177" s="202">
        <v>10553</v>
      </c>
      <c r="E1177" s="202"/>
      <c r="F1177" s="202"/>
      <c r="G1177" s="202"/>
      <c r="H1177" s="202"/>
      <c r="I1177" s="202">
        <v>2714</v>
      </c>
      <c r="J1177" s="202"/>
      <c r="K1177" s="202"/>
      <c r="L1177" s="202"/>
      <c r="M1177" s="202"/>
      <c r="N1177" s="203"/>
      <c r="O1177" s="203"/>
      <c r="P1177"/>
      <c r="Q1177"/>
      <c r="R1177"/>
      <c r="S1177"/>
      <c r="T1177" s="204">
        <v>42746.609131944446</v>
      </c>
      <c r="U1177"/>
      <c r="V1177">
        <v>0.4</v>
      </c>
      <c r="W1177">
        <v>5</v>
      </c>
      <c r="X1177" s="200" t="str">
        <f t="shared" si="18"/>
        <v>Dixie Criminal Traffic CGE CQ4-17</v>
      </c>
    </row>
    <row r="1178" spans="1:24" ht="15" customHeight="1" x14ac:dyDescent="0.25">
      <c r="A1178" t="s">
        <v>62</v>
      </c>
      <c r="B1178" t="s">
        <v>46</v>
      </c>
      <c r="C1178" t="s">
        <v>270</v>
      </c>
      <c r="D1178" s="202">
        <v>2747</v>
      </c>
      <c r="E1178" s="202">
        <v>8889</v>
      </c>
      <c r="F1178" s="202">
        <v>2747</v>
      </c>
      <c r="G1178" s="202">
        <v>2747</v>
      </c>
      <c r="H1178" s="202">
        <v>2747</v>
      </c>
      <c r="I1178" s="202">
        <v>2747</v>
      </c>
      <c r="J1178" s="202">
        <v>8889</v>
      </c>
      <c r="K1178" s="202">
        <v>2747</v>
      </c>
      <c r="L1178" s="202">
        <v>2747</v>
      </c>
      <c r="M1178" s="202">
        <v>2747</v>
      </c>
      <c r="N1178" s="203"/>
      <c r="O1178" s="203"/>
      <c r="P1178"/>
      <c r="Q1178"/>
      <c r="R1178"/>
      <c r="S1178"/>
      <c r="T1178" s="204">
        <v>42746.609131944446</v>
      </c>
      <c r="U1178"/>
      <c r="V1178">
        <v>0.75</v>
      </c>
      <c r="W1178">
        <v>10</v>
      </c>
      <c r="X1178" s="200" t="str">
        <f t="shared" si="18"/>
        <v>Dixie Family CGE CQ1-16</v>
      </c>
    </row>
    <row r="1179" spans="1:24" ht="15" customHeight="1" x14ac:dyDescent="0.25">
      <c r="A1179" t="s">
        <v>62</v>
      </c>
      <c r="B1179" t="s">
        <v>46</v>
      </c>
      <c r="C1179" t="s">
        <v>274</v>
      </c>
      <c r="D1179" s="202">
        <v>8778</v>
      </c>
      <c r="E1179" s="202">
        <v>8778</v>
      </c>
      <c r="F1179" s="202">
        <v>8778</v>
      </c>
      <c r="G1179" s="202">
        <v>8778</v>
      </c>
      <c r="H1179" s="202"/>
      <c r="I1179" s="202">
        <v>8778</v>
      </c>
      <c r="J1179" s="202">
        <v>8778</v>
      </c>
      <c r="K1179" s="202">
        <v>8778</v>
      </c>
      <c r="L1179" s="202">
        <v>8778</v>
      </c>
      <c r="M1179" s="202"/>
      <c r="N1179" s="203"/>
      <c r="O1179" s="203"/>
      <c r="P1179"/>
      <c r="Q1179"/>
      <c r="R1179"/>
      <c r="S1179"/>
      <c r="T1179" s="204">
        <v>42746.609131944446</v>
      </c>
      <c r="U1179"/>
      <c r="V1179">
        <v>0.75</v>
      </c>
      <c r="W1179">
        <v>10</v>
      </c>
      <c r="X1179" s="200" t="str">
        <f t="shared" si="18"/>
        <v>Dixie Family CGE CQ1-17</v>
      </c>
    </row>
    <row r="1180" spans="1:24" ht="15" customHeight="1" x14ac:dyDescent="0.25">
      <c r="A1180" t="s">
        <v>62</v>
      </c>
      <c r="B1180" t="s">
        <v>46</v>
      </c>
      <c r="C1180" t="s">
        <v>271</v>
      </c>
      <c r="D1180" s="202">
        <v>6142</v>
      </c>
      <c r="E1180" s="202">
        <v>6142</v>
      </c>
      <c r="F1180" s="202">
        <v>6142</v>
      </c>
      <c r="G1180" s="202">
        <v>6142</v>
      </c>
      <c r="H1180" s="202">
        <v>6142</v>
      </c>
      <c r="I1180" s="202">
        <v>6142</v>
      </c>
      <c r="J1180" s="202">
        <v>6142</v>
      </c>
      <c r="K1180" s="202">
        <v>61420</v>
      </c>
      <c r="L1180" s="202">
        <v>6142</v>
      </c>
      <c r="M1180" s="202">
        <v>6142</v>
      </c>
      <c r="N1180" s="203"/>
      <c r="O1180" s="203"/>
      <c r="P1180"/>
      <c r="Q1180"/>
      <c r="R1180"/>
      <c r="S1180"/>
      <c r="T1180" s="204">
        <v>42746.609131944446</v>
      </c>
      <c r="U1180"/>
      <c r="V1180">
        <v>0.75</v>
      </c>
      <c r="W1180">
        <v>10</v>
      </c>
      <c r="X1180" s="200" t="str">
        <f t="shared" si="18"/>
        <v>Dixie Family CGE CQ2-16</v>
      </c>
    </row>
    <row r="1181" spans="1:24" ht="15" customHeight="1" x14ac:dyDescent="0.25">
      <c r="A1181" t="s">
        <v>62</v>
      </c>
      <c r="B1181" t="s">
        <v>46</v>
      </c>
      <c r="C1181" t="s">
        <v>275</v>
      </c>
      <c r="D1181" s="202">
        <v>9661</v>
      </c>
      <c r="E1181" s="202">
        <v>9661</v>
      </c>
      <c r="F1181" s="202">
        <v>9661</v>
      </c>
      <c r="G1181" s="202"/>
      <c r="H1181" s="202"/>
      <c r="I1181" s="202">
        <v>9661</v>
      </c>
      <c r="J1181" s="202">
        <v>9661</v>
      </c>
      <c r="K1181" s="202">
        <v>9661</v>
      </c>
      <c r="L1181" s="202"/>
      <c r="M1181" s="202"/>
      <c r="N1181" s="203"/>
      <c r="O1181" s="203"/>
      <c r="P1181"/>
      <c r="Q1181"/>
      <c r="R1181"/>
      <c r="S1181"/>
      <c r="T1181" s="204">
        <v>42746.609131944446</v>
      </c>
      <c r="U1181"/>
      <c r="V1181">
        <v>0.75</v>
      </c>
      <c r="W1181">
        <v>10</v>
      </c>
      <c r="X1181" s="200" t="str">
        <f t="shared" si="18"/>
        <v>Dixie Family CGE CQ2-17</v>
      </c>
    </row>
    <row r="1182" spans="1:24" ht="15" customHeight="1" x14ac:dyDescent="0.25">
      <c r="A1182" t="s">
        <v>62</v>
      </c>
      <c r="B1182" t="s">
        <v>46</v>
      </c>
      <c r="C1182" t="s">
        <v>272</v>
      </c>
      <c r="D1182" s="202">
        <v>9622</v>
      </c>
      <c r="E1182" s="202">
        <v>9622</v>
      </c>
      <c r="F1182" s="202">
        <v>9622</v>
      </c>
      <c r="G1182" s="202">
        <v>9622</v>
      </c>
      <c r="H1182" s="202">
        <v>9622</v>
      </c>
      <c r="I1182" s="202">
        <v>9622</v>
      </c>
      <c r="J1182" s="202">
        <v>9622</v>
      </c>
      <c r="K1182" s="202">
        <v>9622</v>
      </c>
      <c r="L1182" s="202">
        <v>9622</v>
      </c>
      <c r="M1182" s="202">
        <v>9622</v>
      </c>
      <c r="N1182" s="203"/>
      <c r="O1182" s="203"/>
      <c r="P1182"/>
      <c r="Q1182"/>
      <c r="R1182"/>
      <c r="S1182"/>
      <c r="T1182" s="204">
        <v>42746.609131944446</v>
      </c>
      <c r="U1182"/>
      <c r="V1182">
        <v>0.75</v>
      </c>
      <c r="W1182">
        <v>10</v>
      </c>
      <c r="X1182" s="200" t="str">
        <f t="shared" si="18"/>
        <v>Dixie Family CGE CQ3-16</v>
      </c>
    </row>
    <row r="1183" spans="1:24" ht="15" customHeight="1" x14ac:dyDescent="0.25">
      <c r="A1183" t="s">
        <v>62</v>
      </c>
      <c r="B1183" t="s">
        <v>46</v>
      </c>
      <c r="C1183" t="s">
        <v>276</v>
      </c>
      <c r="D1183" s="202">
        <v>7510</v>
      </c>
      <c r="E1183" s="202">
        <v>7510</v>
      </c>
      <c r="F1183" s="202"/>
      <c r="G1183" s="202"/>
      <c r="H1183" s="202"/>
      <c r="I1183" s="202">
        <v>7510</v>
      </c>
      <c r="J1183" s="202">
        <v>7510</v>
      </c>
      <c r="K1183" s="202"/>
      <c r="L1183" s="202"/>
      <c r="M1183" s="202"/>
      <c r="N1183" s="203"/>
      <c r="O1183" s="203"/>
      <c r="P1183"/>
      <c r="Q1183"/>
      <c r="R1183"/>
      <c r="S1183"/>
      <c r="T1183" s="204">
        <v>42746.609131944446</v>
      </c>
      <c r="U1183"/>
      <c r="V1183">
        <v>0.75</v>
      </c>
      <c r="W1183">
        <v>10</v>
      </c>
      <c r="X1183" s="200" t="str">
        <f t="shared" si="18"/>
        <v>Dixie Family CGE CQ3-17</v>
      </c>
    </row>
    <row r="1184" spans="1:24" ht="15" customHeight="1" x14ac:dyDescent="0.25">
      <c r="A1184" t="s">
        <v>62</v>
      </c>
      <c r="B1184" t="s">
        <v>46</v>
      </c>
      <c r="C1184" t="s">
        <v>273</v>
      </c>
      <c r="D1184" s="202">
        <v>6785</v>
      </c>
      <c r="E1184" s="202">
        <v>6785</v>
      </c>
      <c r="F1184" s="202">
        <v>6785</v>
      </c>
      <c r="G1184" s="202">
        <v>6785</v>
      </c>
      <c r="H1184" s="202">
        <v>6785</v>
      </c>
      <c r="I1184" s="202">
        <v>6785</v>
      </c>
      <c r="J1184" s="202">
        <v>6785</v>
      </c>
      <c r="K1184" s="202">
        <v>6785</v>
      </c>
      <c r="L1184" s="202">
        <v>6785</v>
      </c>
      <c r="M1184" s="202">
        <v>6785</v>
      </c>
      <c r="N1184" s="203"/>
      <c r="O1184" s="203"/>
      <c r="P1184"/>
      <c r="Q1184"/>
      <c r="R1184"/>
      <c r="S1184"/>
      <c r="T1184" s="204">
        <v>42746.609131944446</v>
      </c>
      <c r="U1184"/>
      <c r="V1184">
        <v>0.75</v>
      </c>
      <c r="W1184">
        <v>10</v>
      </c>
      <c r="X1184" s="200" t="str">
        <f t="shared" si="18"/>
        <v>Dixie Family CGE CQ4-16</v>
      </c>
    </row>
    <row r="1185" spans="1:24" ht="15" customHeight="1" x14ac:dyDescent="0.25">
      <c r="A1185" t="s">
        <v>62</v>
      </c>
      <c r="B1185" t="s">
        <v>46</v>
      </c>
      <c r="C1185" t="s">
        <v>277</v>
      </c>
      <c r="D1185" s="202">
        <v>5200</v>
      </c>
      <c r="E1185" s="202"/>
      <c r="F1185" s="202"/>
      <c r="G1185" s="202"/>
      <c r="H1185" s="202"/>
      <c r="I1185" s="202">
        <v>5200</v>
      </c>
      <c r="J1185" s="202"/>
      <c r="K1185" s="202"/>
      <c r="L1185" s="202"/>
      <c r="M1185" s="202"/>
      <c r="N1185" s="203"/>
      <c r="O1185" s="203"/>
      <c r="P1185"/>
      <c r="Q1185"/>
      <c r="R1185"/>
      <c r="S1185"/>
      <c r="T1185" s="204">
        <v>42746.609131944446</v>
      </c>
      <c r="U1185"/>
      <c r="V1185">
        <v>0.75</v>
      </c>
      <c r="W1185">
        <v>10</v>
      </c>
      <c r="X1185" s="200" t="str">
        <f t="shared" si="18"/>
        <v>Dixie Family CGE CQ4-17</v>
      </c>
    </row>
    <row r="1186" spans="1:24" ht="15" customHeight="1" x14ac:dyDescent="0.25">
      <c r="A1186" t="s">
        <v>62</v>
      </c>
      <c r="B1186" t="s">
        <v>40</v>
      </c>
      <c r="C1186" t="s">
        <v>270</v>
      </c>
      <c r="D1186" s="202">
        <v>0</v>
      </c>
      <c r="E1186" s="202">
        <v>1740</v>
      </c>
      <c r="F1186" s="202">
        <v>200</v>
      </c>
      <c r="G1186" s="202">
        <v>200</v>
      </c>
      <c r="H1186" s="202">
        <v>200</v>
      </c>
      <c r="I1186" s="202">
        <v>0</v>
      </c>
      <c r="J1186" s="202">
        <v>0</v>
      </c>
      <c r="K1186" s="202">
        <v>0</v>
      </c>
      <c r="L1186" s="202">
        <v>40</v>
      </c>
      <c r="M1186" s="202">
        <v>0</v>
      </c>
      <c r="N1186" s="203"/>
      <c r="O1186" s="203"/>
      <c r="P1186"/>
      <c r="Q1186"/>
      <c r="R1186"/>
      <c r="S1186"/>
      <c r="T1186" s="204">
        <v>42746.609131944446</v>
      </c>
      <c r="U1186"/>
      <c r="V1186">
        <v>0.09</v>
      </c>
      <c r="W1186">
        <v>4</v>
      </c>
      <c r="X1186" s="200" t="str">
        <f t="shared" si="18"/>
        <v>Dixie Juvenile Delinquency CGE CQ1-16</v>
      </c>
    </row>
    <row r="1187" spans="1:24" ht="15" customHeight="1" x14ac:dyDescent="0.25">
      <c r="A1187" t="s">
        <v>62</v>
      </c>
      <c r="B1187" t="s">
        <v>40</v>
      </c>
      <c r="C1187" t="s">
        <v>274</v>
      </c>
      <c r="D1187" s="202">
        <v>0</v>
      </c>
      <c r="E1187" s="202">
        <v>0</v>
      </c>
      <c r="F1187" s="202">
        <v>0</v>
      </c>
      <c r="G1187" s="202">
        <v>0</v>
      </c>
      <c r="H1187" s="202"/>
      <c r="I1187" s="202">
        <v>0</v>
      </c>
      <c r="J1187" s="202">
        <v>0</v>
      </c>
      <c r="K1187" s="202">
        <v>0</v>
      </c>
      <c r="L1187" s="202">
        <v>0</v>
      </c>
      <c r="M1187" s="202"/>
      <c r="N1187" s="203"/>
      <c r="O1187" s="203"/>
      <c r="P1187"/>
      <c r="Q1187"/>
      <c r="R1187"/>
      <c r="S1187"/>
      <c r="T1187" s="204">
        <v>42746.609131944446</v>
      </c>
      <c r="U1187"/>
      <c r="V1187">
        <v>0.09</v>
      </c>
      <c r="W1187">
        <v>4</v>
      </c>
      <c r="X1187" s="200" t="str">
        <f t="shared" si="18"/>
        <v>Dixie Juvenile Delinquency CGE CQ1-17</v>
      </c>
    </row>
    <row r="1188" spans="1:24" ht="15" customHeight="1" x14ac:dyDescent="0.25">
      <c r="A1188" t="s">
        <v>62</v>
      </c>
      <c r="B1188" t="s">
        <v>40</v>
      </c>
      <c r="C1188" t="s">
        <v>271</v>
      </c>
      <c r="D1188" s="202">
        <v>1264</v>
      </c>
      <c r="E1188" s="202">
        <v>1264</v>
      </c>
      <c r="F1188" s="202">
        <v>1014</v>
      </c>
      <c r="G1188" s="202">
        <v>1264</v>
      </c>
      <c r="H1188" s="202">
        <v>764</v>
      </c>
      <c r="I1188" s="202">
        <v>0</v>
      </c>
      <c r="J1188" s="202">
        <v>0</v>
      </c>
      <c r="K1188" s="202">
        <v>0</v>
      </c>
      <c r="L1188" s="202">
        <v>0</v>
      </c>
      <c r="M1188" s="202">
        <v>0</v>
      </c>
      <c r="N1188" s="203"/>
      <c r="O1188" s="203"/>
      <c r="P1188"/>
      <c r="Q1188"/>
      <c r="R1188"/>
      <c r="S1188"/>
      <c r="T1188" s="204">
        <v>42746.609131944446</v>
      </c>
      <c r="U1188"/>
      <c r="V1188">
        <v>0.09</v>
      </c>
      <c r="W1188">
        <v>4</v>
      </c>
      <c r="X1188" s="200" t="str">
        <f t="shared" si="18"/>
        <v>Dixie Juvenile Delinquency CGE CQ2-16</v>
      </c>
    </row>
    <row r="1189" spans="1:24" ht="15" customHeight="1" x14ac:dyDescent="0.25">
      <c r="A1189" t="s">
        <v>62</v>
      </c>
      <c r="B1189" t="s">
        <v>40</v>
      </c>
      <c r="C1189" t="s">
        <v>275</v>
      </c>
      <c r="D1189" s="202">
        <v>3042</v>
      </c>
      <c r="E1189" s="202">
        <v>3042</v>
      </c>
      <c r="F1189" s="202">
        <v>3042</v>
      </c>
      <c r="G1189" s="202"/>
      <c r="H1189" s="202"/>
      <c r="I1189" s="202">
        <v>376</v>
      </c>
      <c r="J1189" s="202">
        <v>376</v>
      </c>
      <c r="K1189" s="202">
        <v>376</v>
      </c>
      <c r="L1189" s="202"/>
      <c r="M1189" s="202"/>
      <c r="N1189" s="203"/>
      <c r="O1189" s="203"/>
      <c r="P1189"/>
      <c r="Q1189"/>
      <c r="R1189"/>
      <c r="S1189"/>
      <c r="T1189" s="204">
        <v>42746.609131944446</v>
      </c>
      <c r="U1189"/>
      <c r="V1189">
        <v>0.09</v>
      </c>
      <c r="W1189">
        <v>4</v>
      </c>
      <c r="X1189" s="200" t="str">
        <f t="shared" si="18"/>
        <v>Dixie Juvenile Delinquency CGE CQ2-17</v>
      </c>
    </row>
    <row r="1190" spans="1:24" ht="15" customHeight="1" x14ac:dyDescent="0.25">
      <c r="A1190" t="s">
        <v>62</v>
      </c>
      <c r="B1190" t="s">
        <v>40</v>
      </c>
      <c r="C1190" t="s">
        <v>272</v>
      </c>
      <c r="D1190" s="202">
        <v>1378</v>
      </c>
      <c r="E1190" s="202">
        <v>1210</v>
      </c>
      <c r="F1190" s="202">
        <v>1378</v>
      </c>
      <c r="G1190" s="202">
        <v>706</v>
      </c>
      <c r="H1190" s="202">
        <v>1378</v>
      </c>
      <c r="I1190" s="202">
        <v>0</v>
      </c>
      <c r="J1190" s="202">
        <v>0</v>
      </c>
      <c r="K1190" s="202">
        <v>0</v>
      </c>
      <c r="L1190" s="202">
        <v>0</v>
      </c>
      <c r="M1190" s="202">
        <v>0</v>
      </c>
      <c r="N1190" s="203"/>
      <c r="O1190" s="203"/>
      <c r="P1190"/>
      <c r="Q1190"/>
      <c r="R1190"/>
      <c r="S1190"/>
      <c r="T1190" s="204">
        <v>42746.609131944446</v>
      </c>
      <c r="U1190"/>
      <c r="V1190">
        <v>0.09</v>
      </c>
      <c r="W1190">
        <v>4</v>
      </c>
      <c r="X1190" s="200" t="str">
        <f t="shared" si="18"/>
        <v>Dixie Juvenile Delinquency CGE CQ3-16</v>
      </c>
    </row>
    <row r="1191" spans="1:24" ht="15" customHeight="1" x14ac:dyDescent="0.25">
      <c r="A1191" t="s">
        <v>62</v>
      </c>
      <c r="B1191" t="s">
        <v>40</v>
      </c>
      <c r="C1191" t="s">
        <v>276</v>
      </c>
      <c r="D1191" s="202">
        <v>426</v>
      </c>
      <c r="E1191" s="202">
        <v>426</v>
      </c>
      <c r="F1191" s="202"/>
      <c r="G1191" s="202"/>
      <c r="H1191" s="202"/>
      <c r="I1191" s="202">
        <v>0</v>
      </c>
      <c r="J1191" s="202">
        <v>0</v>
      </c>
      <c r="K1191" s="202"/>
      <c r="L1191" s="202"/>
      <c r="M1191" s="202"/>
      <c r="N1191" s="203"/>
      <c r="O1191" s="203"/>
      <c r="P1191"/>
      <c r="Q1191"/>
      <c r="R1191"/>
      <c r="S1191"/>
      <c r="T1191" s="204">
        <v>42746.609131944446</v>
      </c>
      <c r="U1191"/>
      <c r="V1191">
        <v>0.09</v>
      </c>
      <c r="W1191">
        <v>4</v>
      </c>
      <c r="X1191" s="200" t="str">
        <f t="shared" si="18"/>
        <v>Dixie Juvenile Delinquency CGE CQ3-17</v>
      </c>
    </row>
    <row r="1192" spans="1:24" ht="15" customHeight="1" x14ac:dyDescent="0.25">
      <c r="A1192" t="s">
        <v>62</v>
      </c>
      <c r="B1192" t="s">
        <v>40</v>
      </c>
      <c r="C1192" t="s">
        <v>273</v>
      </c>
      <c r="D1192" s="202">
        <v>1282</v>
      </c>
      <c r="E1192" s="202">
        <v>1282</v>
      </c>
      <c r="F1192" s="202">
        <v>1282</v>
      </c>
      <c r="G1192" s="202">
        <v>1282</v>
      </c>
      <c r="H1192" s="202">
        <v>1282</v>
      </c>
      <c r="I1192" s="202">
        <v>0</v>
      </c>
      <c r="J1192" s="202">
        <v>0</v>
      </c>
      <c r="K1192" s="202">
        <v>288</v>
      </c>
      <c r="L1192" s="202">
        <v>0</v>
      </c>
      <c r="M1192" s="202">
        <v>706</v>
      </c>
      <c r="N1192" s="203"/>
      <c r="O1192" s="203"/>
      <c r="P1192"/>
      <c r="Q1192"/>
      <c r="R1192"/>
      <c r="S1192"/>
      <c r="T1192" s="204">
        <v>42746.609131944446</v>
      </c>
      <c r="U1192"/>
      <c r="V1192">
        <v>0.09</v>
      </c>
      <c r="W1192">
        <v>4</v>
      </c>
      <c r="X1192" s="200" t="str">
        <f t="shared" si="18"/>
        <v>Dixie Juvenile Delinquency CGE CQ4-16</v>
      </c>
    </row>
    <row r="1193" spans="1:24" ht="15" customHeight="1" x14ac:dyDescent="0.25">
      <c r="A1193" t="s">
        <v>62</v>
      </c>
      <c r="B1193" t="s">
        <v>40</v>
      </c>
      <c r="C1193" t="s">
        <v>277</v>
      </c>
      <c r="D1193" s="202">
        <v>0</v>
      </c>
      <c r="E1193" s="202"/>
      <c r="F1193" s="202"/>
      <c r="G1193" s="202"/>
      <c r="H1193" s="202"/>
      <c r="I1193" s="202">
        <v>0</v>
      </c>
      <c r="J1193" s="202"/>
      <c r="K1193" s="202"/>
      <c r="L1193" s="202"/>
      <c r="M1193" s="202"/>
      <c r="N1193" s="203"/>
      <c r="O1193" s="203"/>
      <c r="P1193"/>
      <c r="Q1193"/>
      <c r="R1193"/>
      <c r="S1193"/>
      <c r="T1193" s="204">
        <v>42746.609131944446</v>
      </c>
      <c r="U1193"/>
      <c r="V1193">
        <v>0.09</v>
      </c>
      <c r="W1193">
        <v>4</v>
      </c>
      <c r="X1193" s="200" t="str">
        <f t="shared" si="18"/>
        <v>Dixie Juvenile Delinquency CGE CQ4-17</v>
      </c>
    </row>
    <row r="1194" spans="1:24" ht="15" customHeight="1" x14ac:dyDescent="0.25">
      <c r="A1194" t="s">
        <v>62</v>
      </c>
      <c r="B1194" t="s">
        <v>45</v>
      </c>
      <c r="C1194" t="s">
        <v>270</v>
      </c>
      <c r="D1194" s="202">
        <v>5580</v>
      </c>
      <c r="E1194" s="202">
        <v>11765</v>
      </c>
      <c r="F1194" s="202">
        <v>5580</v>
      </c>
      <c r="G1194" s="202">
        <v>5580</v>
      </c>
      <c r="H1194" s="202">
        <v>5580</v>
      </c>
      <c r="I1194" s="202">
        <v>5580</v>
      </c>
      <c r="J1194" s="202">
        <v>11765</v>
      </c>
      <c r="K1194" s="202">
        <v>5580</v>
      </c>
      <c r="L1194" s="202">
        <v>5580</v>
      </c>
      <c r="M1194" s="202">
        <v>5580</v>
      </c>
      <c r="N1194" s="203"/>
      <c r="O1194" s="203"/>
      <c r="P1194"/>
      <c r="Q1194"/>
      <c r="R1194"/>
      <c r="S1194"/>
      <c r="T1194" s="204">
        <v>42746.609131944446</v>
      </c>
      <c r="U1194"/>
      <c r="V1194">
        <v>0.9</v>
      </c>
      <c r="W1194">
        <v>9</v>
      </c>
      <c r="X1194" s="200" t="str">
        <f t="shared" si="18"/>
        <v>Dixie Probate CGE CQ1-16</v>
      </c>
    </row>
    <row r="1195" spans="1:24" ht="15" customHeight="1" x14ac:dyDescent="0.25">
      <c r="A1195" t="s">
        <v>62</v>
      </c>
      <c r="B1195" t="s">
        <v>45</v>
      </c>
      <c r="C1195" t="s">
        <v>274</v>
      </c>
      <c r="D1195" s="202">
        <v>4682</v>
      </c>
      <c r="E1195" s="202">
        <v>4682</v>
      </c>
      <c r="F1195" s="202">
        <v>4682</v>
      </c>
      <c r="G1195" s="202">
        <v>4682</v>
      </c>
      <c r="H1195" s="202"/>
      <c r="I1195" s="202">
        <v>4682</v>
      </c>
      <c r="J1195" s="202">
        <v>4682</v>
      </c>
      <c r="K1195" s="202">
        <v>4682</v>
      </c>
      <c r="L1195" s="202">
        <v>4682</v>
      </c>
      <c r="M1195" s="202"/>
      <c r="N1195" s="203"/>
      <c r="O1195" s="203"/>
      <c r="P1195"/>
      <c r="Q1195"/>
      <c r="R1195"/>
      <c r="S1195"/>
      <c r="T1195" s="204">
        <v>42746.609131944446</v>
      </c>
      <c r="U1195"/>
      <c r="V1195">
        <v>0.9</v>
      </c>
      <c r="W1195">
        <v>9</v>
      </c>
      <c r="X1195" s="200" t="str">
        <f t="shared" si="18"/>
        <v>Dixie Probate CGE CQ1-17</v>
      </c>
    </row>
    <row r="1196" spans="1:24" ht="15" customHeight="1" x14ac:dyDescent="0.25">
      <c r="A1196" t="s">
        <v>62</v>
      </c>
      <c r="B1196" t="s">
        <v>45</v>
      </c>
      <c r="C1196" t="s">
        <v>271</v>
      </c>
      <c r="D1196" s="202">
        <v>6185</v>
      </c>
      <c r="E1196" s="202">
        <v>6185</v>
      </c>
      <c r="F1196" s="202">
        <v>6185</v>
      </c>
      <c r="G1196" s="202">
        <v>6185</v>
      </c>
      <c r="H1196" s="202">
        <v>6185</v>
      </c>
      <c r="I1196" s="202">
        <v>6185</v>
      </c>
      <c r="J1196" s="202">
        <v>6185</v>
      </c>
      <c r="K1196" s="202">
        <v>6185</v>
      </c>
      <c r="L1196" s="202">
        <v>6185</v>
      </c>
      <c r="M1196" s="202">
        <v>6185</v>
      </c>
      <c r="N1196" s="203"/>
      <c r="O1196" s="203"/>
      <c r="P1196"/>
      <c r="Q1196"/>
      <c r="R1196"/>
      <c r="S1196"/>
      <c r="T1196" s="204">
        <v>42746.609131944446</v>
      </c>
      <c r="U1196"/>
      <c r="V1196">
        <v>0.9</v>
      </c>
      <c r="W1196">
        <v>9</v>
      </c>
      <c r="X1196" s="200" t="str">
        <f t="shared" si="18"/>
        <v>Dixie Probate CGE CQ2-16</v>
      </c>
    </row>
    <row r="1197" spans="1:24" ht="15" customHeight="1" x14ac:dyDescent="0.25">
      <c r="A1197" t="s">
        <v>62</v>
      </c>
      <c r="B1197" t="s">
        <v>45</v>
      </c>
      <c r="C1197" t="s">
        <v>275</v>
      </c>
      <c r="D1197" s="202">
        <v>3729</v>
      </c>
      <c r="E1197" s="202">
        <v>3729</v>
      </c>
      <c r="F1197" s="202">
        <v>4074</v>
      </c>
      <c r="G1197" s="202"/>
      <c r="H1197" s="202"/>
      <c r="I1197" s="202">
        <v>3729</v>
      </c>
      <c r="J1197" s="202">
        <v>3729</v>
      </c>
      <c r="K1197" s="202">
        <v>4074</v>
      </c>
      <c r="L1197" s="202"/>
      <c r="M1197" s="202"/>
      <c r="N1197" s="203"/>
      <c r="O1197" s="203"/>
      <c r="P1197"/>
      <c r="Q1197"/>
      <c r="R1197"/>
      <c r="S1197"/>
      <c r="T1197" s="204">
        <v>42746.609131944446</v>
      </c>
      <c r="U1197"/>
      <c r="V1197">
        <v>0.9</v>
      </c>
      <c r="W1197">
        <v>9</v>
      </c>
      <c r="X1197" s="200" t="str">
        <f t="shared" si="18"/>
        <v>Dixie Probate CGE CQ2-17</v>
      </c>
    </row>
    <row r="1198" spans="1:24" ht="15" customHeight="1" x14ac:dyDescent="0.25">
      <c r="A1198" t="s">
        <v>62</v>
      </c>
      <c r="B1198" t="s">
        <v>45</v>
      </c>
      <c r="C1198" t="s">
        <v>272</v>
      </c>
      <c r="D1198" s="202">
        <v>4926</v>
      </c>
      <c r="E1198" s="202">
        <v>4926</v>
      </c>
      <c r="F1198" s="202">
        <v>4926</v>
      </c>
      <c r="G1198" s="202">
        <v>4926</v>
      </c>
      <c r="H1198" s="202">
        <v>4926</v>
      </c>
      <c r="I1198" s="202">
        <v>4926</v>
      </c>
      <c r="J1198" s="202">
        <v>4926</v>
      </c>
      <c r="K1198" s="202">
        <v>4926</v>
      </c>
      <c r="L1198" s="202">
        <v>4926</v>
      </c>
      <c r="M1198" s="202">
        <v>4926</v>
      </c>
      <c r="N1198" s="203"/>
      <c r="O1198" s="203"/>
      <c r="P1198"/>
      <c r="Q1198"/>
      <c r="R1198"/>
      <c r="S1198"/>
      <c r="T1198" s="204">
        <v>42746.609131944446</v>
      </c>
      <c r="U1198"/>
      <c r="V1198">
        <v>0.9</v>
      </c>
      <c r="W1198">
        <v>9</v>
      </c>
      <c r="X1198" s="200" t="str">
        <f t="shared" si="18"/>
        <v>Dixie Probate CGE CQ3-16</v>
      </c>
    </row>
    <row r="1199" spans="1:24" ht="15" customHeight="1" x14ac:dyDescent="0.25">
      <c r="A1199" t="s">
        <v>62</v>
      </c>
      <c r="B1199" t="s">
        <v>45</v>
      </c>
      <c r="C1199" t="s">
        <v>276</v>
      </c>
      <c r="D1199" s="202">
        <v>6798</v>
      </c>
      <c r="E1199" s="202">
        <v>6798</v>
      </c>
      <c r="F1199" s="202"/>
      <c r="G1199" s="202"/>
      <c r="H1199" s="202"/>
      <c r="I1199" s="202">
        <v>6798</v>
      </c>
      <c r="J1199" s="202">
        <v>6798</v>
      </c>
      <c r="K1199" s="202"/>
      <c r="L1199" s="202"/>
      <c r="M1199" s="202"/>
      <c r="N1199" s="203"/>
      <c r="O1199" s="203"/>
      <c r="P1199"/>
      <c r="Q1199"/>
      <c r="R1199"/>
      <c r="S1199"/>
      <c r="T1199" s="204">
        <v>42746.609131944446</v>
      </c>
      <c r="U1199"/>
      <c r="V1199">
        <v>0.9</v>
      </c>
      <c r="W1199">
        <v>9</v>
      </c>
      <c r="X1199" s="200" t="str">
        <f t="shared" si="18"/>
        <v>Dixie Probate CGE CQ3-17</v>
      </c>
    </row>
    <row r="1200" spans="1:24" ht="15" customHeight="1" x14ac:dyDescent="0.25">
      <c r="A1200" t="s">
        <v>62</v>
      </c>
      <c r="B1200" t="s">
        <v>45</v>
      </c>
      <c r="C1200" t="s">
        <v>273</v>
      </c>
      <c r="D1200" s="202">
        <v>4926</v>
      </c>
      <c r="E1200" s="202">
        <v>4926</v>
      </c>
      <c r="F1200" s="202">
        <v>4926</v>
      </c>
      <c r="G1200" s="202">
        <v>4926</v>
      </c>
      <c r="H1200" s="202">
        <v>4926</v>
      </c>
      <c r="I1200" s="202">
        <v>4926</v>
      </c>
      <c r="J1200" s="202">
        <v>4926</v>
      </c>
      <c r="K1200" s="202">
        <v>4926</v>
      </c>
      <c r="L1200" s="202">
        <v>4926</v>
      </c>
      <c r="M1200" s="202">
        <v>4926</v>
      </c>
      <c r="N1200" s="203"/>
      <c r="O1200" s="203"/>
      <c r="P1200"/>
      <c r="Q1200"/>
      <c r="R1200"/>
      <c r="S1200"/>
      <c r="T1200" s="204">
        <v>42746.609131944446</v>
      </c>
      <c r="U1200"/>
      <c r="V1200">
        <v>0.9</v>
      </c>
      <c r="W1200">
        <v>9</v>
      </c>
      <c r="X1200" s="200" t="str">
        <f t="shared" si="18"/>
        <v>Dixie Probate CGE CQ4-16</v>
      </c>
    </row>
    <row r="1201" spans="1:24" ht="15" customHeight="1" x14ac:dyDescent="0.25">
      <c r="A1201" t="s">
        <v>62</v>
      </c>
      <c r="B1201" t="s">
        <v>45</v>
      </c>
      <c r="C1201" t="s">
        <v>277</v>
      </c>
      <c r="D1201" s="202">
        <v>7055</v>
      </c>
      <c r="E1201" s="202"/>
      <c r="F1201" s="202"/>
      <c r="G1201" s="202"/>
      <c r="H1201" s="202"/>
      <c r="I1201" s="202">
        <v>7055</v>
      </c>
      <c r="J1201" s="202"/>
      <c r="K1201" s="202"/>
      <c r="L1201" s="202"/>
      <c r="M1201" s="202"/>
      <c r="N1201" s="203"/>
      <c r="O1201" s="203"/>
      <c r="P1201"/>
      <c r="Q1201"/>
      <c r="R1201"/>
      <c r="S1201"/>
      <c r="T1201" s="204">
        <v>42746.609131944446</v>
      </c>
      <c r="U1201"/>
      <c r="V1201">
        <v>0.9</v>
      </c>
      <c r="W1201">
        <v>9</v>
      </c>
      <c r="X1201" s="200" t="str">
        <f t="shared" si="18"/>
        <v>Dixie Probate CGE CQ4-17</v>
      </c>
    </row>
    <row r="1202" spans="1:24" ht="15" customHeight="1" x14ac:dyDescent="0.25">
      <c r="A1202" t="s">
        <v>63</v>
      </c>
      <c r="B1202" t="s">
        <v>280</v>
      </c>
      <c r="C1202" t="s">
        <v>270</v>
      </c>
      <c r="D1202" s="202">
        <v>4052</v>
      </c>
      <c r="E1202" s="202">
        <v>1282533.8700000001</v>
      </c>
      <c r="F1202" s="202">
        <v>1282382.8700000001</v>
      </c>
      <c r="G1202" s="202">
        <v>1282333.8700000001</v>
      </c>
      <c r="H1202" s="202">
        <v>1223770.5</v>
      </c>
      <c r="I1202" s="202">
        <v>25.06</v>
      </c>
      <c r="J1202" s="202">
        <v>507.1</v>
      </c>
      <c r="K1202" s="202">
        <v>961.61</v>
      </c>
      <c r="L1202" s="202">
        <v>2029.15</v>
      </c>
      <c r="M1202" s="202">
        <v>1671</v>
      </c>
      <c r="N1202" s="203"/>
      <c r="O1202" s="203"/>
      <c r="P1202"/>
      <c r="Q1202"/>
      <c r="R1202"/>
      <c r="S1202"/>
      <c r="T1202" s="204">
        <v>42746.609131944446</v>
      </c>
      <c r="U1202"/>
      <c r="V1202">
        <v>0.09</v>
      </c>
      <c r="W1202">
        <v>2</v>
      </c>
      <c r="X1202" s="200" t="str">
        <f t="shared" si="18"/>
        <v>Duval Circ Crim Drug Trfc Cases CGE CQ1-16</v>
      </c>
    </row>
    <row r="1203" spans="1:24" ht="15" customHeight="1" x14ac:dyDescent="0.25">
      <c r="A1203" t="s">
        <v>63</v>
      </c>
      <c r="B1203" t="s">
        <v>280</v>
      </c>
      <c r="C1203" t="s">
        <v>274</v>
      </c>
      <c r="D1203" s="202">
        <v>2004750</v>
      </c>
      <c r="E1203" s="202">
        <v>2004750</v>
      </c>
      <c r="F1203" s="202">
        <v>2004847</v>
      </c>
      <c r="G1203" s="202">
        <v>2004897</v>
      </c>
      <c r="H1203" s="202"/>
      <c r="I1203" s="202">
        <v>50</v>
      </c>
      <c r="J1203" s="202">
        <v>50</v>
      </c>
      <c r="K1203" s="202">
        <v>165.32</v>
      </c>
      <c r="L1203" s="202">
        <v>180.42</v>
      </c>
      <c r="M1203" s="202"/>
      <c r="N1203" s="203"/>
      <c r="O1203" s="203"/>
      <c r="P1203"/>
      <c r="Q1203"/>
      <c r="R1203"/>
      <c r="S1203"/>
      <c r="T1203" s="204">
        <v>42746.609131944446</v>
      </c>
      <c r="U1203"/>
      <c r="V1203">
        <v>0.09</v>
      </c>
      <c r="W1203">
        <v>2</v>
      </c>
      <c r="X1203" s="200" t="str">
        <f t="shared" si="18"/>
        <v>Duval Circ Crim Drug Trfc Cases CGE CQ1-17</v>
      </c>
    </row>
    <row r="1204" spans="1:24" ht="15" customHeight="1" x14ac:dyDescent="0.25">
      <c r="A1204" t="s">
        <v>63</v>
      </c>
      <c r="B1204" t="s">
        <v>280</v>
      </c>
      <c r="C1204" t="s">
        <v>271</v>
      </c>
      <c r="D1204" s="202">
        <v>1403997</v>
      </c>
      <c r="E1204" s="202">
        <v>1403897</v>
      </c>
      <c r="F1204" s="202">
        <v>1403797</v>
      </c>
      <c r="G1204" s="202">
        <v>1395877</v>
      </c>
      <c r="H1204" s="202">
        <v>1395877</v>
      </c>
      <c r="I1204" s="202">
        <v>789.56</v>
      </c>
      <c r="J1204" s="202">
        <v>1398.75</v>
      </c>
      <c r="K1204" s="202">
        <v>1753.51</v>
      </c>
      <c r="L1204" s="202">
        <v>8852.92</v>
      </c>
      <c r="M1204" s="202">
        <v>11814.44</v>
      </c>
      <c r="N1204" s="203"/>
      <c r="O1204" s="203"/>
      <c r="P1204"/>
      <c r="Q1204"/>
      <c r="R1204"/>
      <c r="S1204"/>
      <c r="T1204" s="204">
        <v>42746.609131944446</v>
      </c>
      <c r="U1204"/>
      <c r="V1204">
        <v>0.09</v>
      </c>
      <c r="W1204">
        <v>2</v>
      </c>
      <c r="X1204" s="200" t="str">
        <f t="shared" si="18"/>
        <v>Duval Circ Crim Drug Trfc Cases CGE CQ2-16</v>
      </c>
    </row>
    <row r="1205" spans="1:24" ht="15" customHeight="1" x14ac:dyDescent="0.25">
      <c r="A1205" t="s">
        <v>63</v>
      </c>
      <c r="B1205" t="s">
        <v>280</v>
      </c>
      <c r="C1205" t="s">
        <v>275</v>
      </c>
      <c r="D1205" s="202">
        <v>1121760.96</v>
      </c>
      <c r="E1205" s="202">
        <v>1121968.96</v>
      </c>
      <c r="F1205" s="202">
        <v>1122118.96</v>
      </c>
      <c r="G1205" s="202"/>
      <c r="H1205" s="202"/>
      <c r="I1205" s="202">
        <v>729.92</v>
      </c>
      <c r="J1205" s="202">
        <v>745.92</v>
      </c>
      <c r="K1205" s="202">
        <v>745.92</v>
      </c>
      <c r="L1205" s="202"/>
      <c r="M1205" s="202"/>
      <c r="N1205" s="203"/>
      <c r="O1205" s="203"/>
      <c r="P1205"/>
      <c r="Q1205"/>
      <c r="R1205"/>
      <c r="S1205"/>
      <c r="T1205" s="204">
        <v>42746.609131944446</v>
      </c>
      <c r="U1205"/>
      <c r="V1205">
        <v>0.09</v>
      </c>
      <c r="W1205">
        <v>2</v>
      </c>
      <c r="X1205" s="200" t="str">
        <f t="shared" si="18"/>
        <v>Duval Circ Crim Drug Trfc Cases CGE CQ2-17</v>
      </c>
    </row>
    <row r="1206" spans="1:24" ht="15" customHeight="1" x14ac:dyDescent="0.25">
      <c r="A1206" t="s">
        <v>63</v>
      </c>
      <c r="B1206" t="s">
        <v>280</v>
      </c>
      <c r="C1206" t="s">
        <v>272</v>
      </c>
      <c r="D1206" s="202">
        <v>522064</v>
      </c>
      <c r="E1206" s="202">
        <v>521814</v>
      </c>
      <c r="F1206" s="202">
        <v>512266</v>
      </c>
      <c r="G1206" s="202">
        <v>512266</v>
      </c>
      <c r="H1206" s="202">
        <v>512663</v>
      </c>
      <c r="I1206" s="202">
        <v>385</v>
      </c>
      <c r="J1206" s="202">
        <v>385</v>
      </c>
      <c r="K1206" s="202">
        <v>1685</v>
      </c>
      <c r="L1206" s="202">
        <v>1757.36</v>
      </c>
      <c r="M1206" s="202">
        <v>2907.18</v>
      </c>
      <c r="N1206" s="203"/>
      <c r="O1206" s="203"/>
      <c r="P1206"/>
      <c r="Q1206"/>
      <c r="R1206"/>
      <c r="S1206"/>
      <c r="T1206" s="204">
        <v>42746.609131944446</v>
      </c>
      <c r="U1206"/>
      <c r="V1206">
        <v>0.09</v>
      </c>
      <c r="W1206">
        <v>2</v>
      </c>
      <c r="X1206" s="200" t="str">
        <f t="shared" si="18"/>
        <v>Duval Circ Crim Drug Trfc Cases CGE CQ3-16</v>
      </c>
    </row>
    <row r="1207" spans="1:24" ht="15" customHeight="1" x14ac:dyDescent="0.25">
      <c r="A1207" t="s">
        <v>63</v>
      </c>
      <c r="B1207" t="s">
        <v>280</v>
      </c>
      <c r="C1207" t="s">
        <v>276</v>
      </c>
      <c r="D1207" s="202">
        <v>2172846.19</v>
      </c>
      <c r="E1207" s="202">
        <v>2172946.19</v>
      </c>
      <c r="F1207" s="202"/>
      <c r="G1207" s="202"/>
      <c r="H1207" s="202"/>
      <c r="I1207" s="202">
        <v>1329.4</v>
      </c>
      <c r="J1207" s="202">
        <v>1783.38</v>
      </c>
      <c r="K1207" s="202"/>
      <c r="L1207" s="202"/>
      <c r="M1207" s="202"/>
      <c r="N1207" s="203"/>
      <c r="O1207" s="203"/>
      <c r="P1207"/>
      <c r="Q1207"/>
      <c r="R1207"/>
      <c r="S1207"/>
      <c r="T1207" s="204">
        <v>42746.609131944446</v>
      </c>
      <c r="U1207"/>
      <c r="V1207">
        <v>0.09</v>
      </c>
      <c r="W1207">
        <v>2</v>
      </c>
      <c r="X1207" s="200" t="str">
        <f t="shared" si="18"/>
        <v>Duval Circ Crim Drug Trfc Cases CGE CQ3-17</v>
      </c>
    </row>
    <row r="1208" spans="1:24" ht="15" customHeight="1" x14ac:dyDescent="0.25">
      <c r="A1208" t="s">
        <v>63</v>
      </c>
      <c r="B1208" t="s">
        <v>280</v>
      </c>
      <c r="C1208" t="s">
        <v>273</v>
      </c>
      <c r="D1208" s="202">
        <v>916915.89</v>
      </c>
      <c r="E1208" s="202">
        <v>907208.39</v>
      </c>
      <c r="F1208" s="202">
        <v>907208.39</v>
      </c>
      <c r="G1208" s="202">
        <v>907358.39</v>
      </c>
      <c r="H1208" s="202">
        <v>907722.39</v>
      </c>
      <c r="I1208" s="202">
        <v>431.39</v>
      </c>
      <c r="J1208" s="202">
        <v>512.78</v>
      </c>
      <c r="K1208" s="202">
        <v>533.36</v>
      </c>
      <c r="L1208" s="202">
        <v>555.62</v>
      </c>
      <c r="M1208" s="202">
        <v>840.78</v>
      </c>
      <c r="N1208" s="203"/>
      <c r="O1208" s="203"/>
      <c r="P1208"/>
      <c r="Q1208"/>
      <c r="R1208"/>
      <c r="S1208"/>
      <c r="T1208" s="204">
        <v>42746.609131944446</v>
      </c>
      <c r="U1208"/>
      <c r="V1208">
        <v>0.09</v>
      </c>
      <c r="W1208">
        <v>2</v>
      </c>
      <c r="X1208" s="200" t="str">
        <f t="shared" si="18"/>
        <v>Duval Circ Crim Drug Trfc Cases CGE CQ4-16</v>
      </c>
    </row>
    <row r="1209" spans="1:24" ht="15" customHeight="1" x14ac:dyDescent="0.25">
      <c r="A1209" t="s">
        <v>63</v>
      </c>
      <c r="B1209" t="s">
        <v>280</v>
      </c>
      <c r="C1209" t="s">
        <v>277</v>
      </c>
      <c r="D1209" s="202">
        <v>2544076.52</v>
      </c>
      <c r="E1209" s="202"/>
      <c r="F1209" s="202"/>
      <c r="G1209" s="202"/>
      <c r="H1209" s="202"/>
      <c r="I1209" s="202">
        <v>292.92</v>
      </c>
      <c r="J1209" s="202"/>
      <c r="K1209" s="202"/>
      <c r="L1209" s="202"/>
      <c r="M1209" s="202"/>
      <c r="N1209" s="203"/>
      <c r="O1209" s="203"/>
      <c r="P1209"/>
      <c r="Q1209"/>
      <c r="R1209"/>
      <c r="S1209"/>
      <c r="T1209" s="204">
        <v>42746.609131944446</v>
      </c>
      <c r="U1209"/>
      <c r="V1209">
        <v>0.09</v>
      </c>
      <c r="W1209">
        <v>2</v>
      </c>
      <c r="X1209" s="200" t="str">
        <f t="shared" si="18"/>
        <v>Duval Circ Crim Drug Trfc Cases CGE CQ4-17</v>
      </c>
    </row>
    <row r="1210" spans="1:24" ht="15" customHeight="1" x14ac:dyDescent="0.25">
      <c r="A1210" t="s">
        <v>63</v>
      </c>
      <c r="B1210" t="s">
        <v>42</v>
      </c>
      <c r="C1210" t="s">
        <v>270</v>
      </c>
      <c r="D1210" s="202">
        <v>2117486.64</v>
      </c>
      <c r="E1210" s="202">
        <v>2115527.64</v>
      </c>
      <c r="F1210" s="202">
        <v>2114793.64</v>
      </c>
      <c r="G1210" s="202">
        <v>2389683.04</v>
      </c>
      <c r="H1210" s="202">
        <v>2096085.64</v>
      </c>
      <c r="I1210" s="202">
        <v>2082392.26</v>
      </c>
      <c r="J1210" s="202">
        <v>2082874.37</v>
      </c>
      <c r="K1210" s="202">
        <v>2082808.37</v>
      </c>
      <c r="L1210" s="202">
        <v>2344365.13</v>
      </c>
      <c r="M1210" s="202">
        <v>2067059.35</v>
      </c>
      <c r="N1210" s="203"/>
      <c r="O1210" s="203"/>
      <c r="P1210"/>
      <c r="Q1210"/>
      <c r="R1210"/>
      <c r="S1210"/>
      <c r="T1210" s="204">
        <v>42746.609131944446</v>
      </c>
      <c r="U1210"/>
      <c r="V1210">
        <v>0.9</v>
      </c>
      <c r="W1210">
        <v>6</v>
      </c>
      <c r="X1210" s="200" t="str">
        <f t="shared" si="18"/>
        <v>Duval Circuit Civil CGE CQ1-16</v>
      </c>
    </row>
    <row r="1211" spans="1:24" ht="15" customHeight="1" x14ac:dyDescent="0.25">
      <c r="A1211" t="s">
        <v>63</v>
      </c>
      <c r="B1211" t="s">
        <v>42</v>
      </c>
      <c r="C1211" t="s">
        <v>274</v>
      </c>
      <c r="D1211" s="202">
        <v>1836692.31</v>
      </c>
      <c r="E1211" s="202">
        <v>1836692.31</v>
      </c>
      <c r="F1211" s="202">
        <v>1775190.31</v>
      </c>
      <c r="G1211" s="202">
        <v>1754369.31</v>
      </c>
      <c r="H1211" s="202"/>
      <c r="I1211" s="202">
        <v>1812718.89</v>
      </c>
      <c r="J1211" s="202">
        <v>1804967.33</v>
      </c>
      <c r="K1211" s="202">
        <v>1743780.33</v>
      </c>
      <c r="L1211" s="202">
        <v>1731560.83</v>
      </c>
      <c r="M1211" s="202"/>
      <c r="N1211" s="203"/>
      <c r="O1211" s="203"/>
      <c r="P1211"/>
      <c r="Q1211"/>
      <c r="R1211"/>
      <c r="S1211"/>
      <c r="T1211" s="204">
        <v>42746.609131944446</v>
      </c>
      <c r="U1211"/>
      <c r="V1211">
        <v>0.9</v>
      </c>
      <c r="W1211">
        <v>6</v>
      </c>
      <c r="X1211" s="200" t="str">
        <f t="shared" si="18"/>
        <v>Duval Circuit Civil CGE CQ1-17</v>
      </c>
    </row>
    <row r="1212" spans="1:24" ht="15" customHeight="1" x14ac:dyDescent="0.25">
      <c r="A1212" t="s">
        <v>63</v>
      </c>
      <c r="B1212" t="s">
        <v>42</v>
      </c>
      <c r="C1212" t="s">
        <v>271</v>
      </c>
      <c r="D1212" s="202">
        <v>1950610.29</v>
      </c>
      <c r="E1212" s="202">
        <v>1948688.84</v>
      </c>
      <c r="F1212" s="202">
        <v>2105187.64</v>
      </c>
      <c r="G1212" s="202">
        <v>1920092.34</v>
      </c>
      <c r="H1212" s="202">
        <v>1920092.34</v>
      </c>
      <c r="I1212" s="202">
        <v>1913160.82</v>
      </c>
      <c r="J1212" s="202">
        <v>1919756.13</v>
      </c>
      <c r="K1212" s="202">
        <v>2073164.97</v>
      </c>
      <c r="L1212" s="202">
        <v>1897823.13</v>
      </c>
      <c r="M1212" s="202">
        <v>1893066.63</v>
      </c>
      <c r="N1212" s="203"/>
      <c r="O1212" s="203"/>
      <c r="P1212"/>
      <c r="Q1212"/>
      <c r="R1212"/>
      <c r="S1212"/>
      <c r="T1212" s="204">
        <v>42746.609131944446</v>
      </c>
      <c r="U1212"/>
      <c r="V1212">
        <v>0.9</v>
      </c>
      <c r="W1212">
        <v>6</v>
      </c>
      <c r="X1212" s="200" t="str">
        <f t="shared" si="18"/>
        <v>Duval Circuit Civil CGE CQ2-16</v>
      </c>
    </row>
    <row r="1213" spans="1:24" ht="15" customHeight="1" x14ac:dyDescent="0.25">
      <c r="A1213" t="s">
        <v>63</v>
      </c>
      <c r="B1213" t="s">
        <v>42</v>
      </c>
      <c r="C1213" t="s">
        <v>275</v>
      </c>
      <c r="D1213" s="202">
        <v>1906372.19</v>
      </c>
      <c r="E1213" s="202">
        <v>1894845.69</v>
      </c>
      <c r="F1213" s="202">
        <v>1861574.19</v>
      </c>
      <c r="G1213" s="202"/>
      <c r="H1213" s="202"/>
      <c r="I1213" s="202">
        <v>1875962.96</v>
      </c>
      <c r="J1213" s="202">
        <v>1868604.46</v>
      </c>
      <c r="K1213" s="202">
        <v>1852422.78</v>
      </c>
      <c r="L1213" s="202"/>
      <c r="M1213" s="202"/>
      <c r="N1213" s="203"/>
      <c r="O1213" s="203"/>
      <c r="P1213"/>
      <c r="Q1213"/>
      <c r="R1213"/>
      <c r="S1213"/>
      <c r="T1213" s="204">
        <v>42746.609131944446</v>
      </c>
      <c r="U1213"/>
      <c r="V1213">
        <v>0.9</v>
      </c>
      <c r="W1213">
        <v>6</v>
      </c>
      <c r="X1213" s="200" t="str">
        <f t="shared" si="18"/>
        <v>Duval Circuit Civil CGE CQ2-17</v>
      </c>
    </row>
    <row r="1214" spans="1:24" ht="15" customHeight="1" x14ac:dyDescent="0.25">
      <c r="A1214" t="s">
        <v>63</v>
      </c>
      <c r="B1214" t="s">
        <v>42</v>
      </c>
      <c r="C1214" t="s">
        <v>272</v>
      </c>
      <c r="D1214" s="202">
        <v>1990475.74</v>
      </c>
      <c r="E1214" s="202">
        <v>1934086.84</v>
      </c>
      <c r="F1214" s="202">
        <v>1957941.24</v>
      </c>
      <c r="G1214" s="202">
        <v>1957941.24</v>
      </c>
      <c r="H1214" s="202">
        <v>1952206.24</v>
      </c>
      <c r="I1214" s="202">
        <v>1944730.7</v>
      </c>
      <c r="J1214" s="202">
        <v>1908070.13</v>
      </c>
      <c r="K1214" s="202">
        <v>1933478.34</v>
      </c>
      <c r="L1214" s="202">
        <v>1924028.34</v>
      </c>
      <c r="M1214" s="202">
        <v>1919924.22</v>
      </c>
      <c r="N1214" s="203"/>
      <c r="O1214" s="203"/>
      <c r="P1214"/>
      <c r="Q1214"/>
      <c r="R1214"/>
      <c r="S1214"/>
      <c r="T1214" s="204">
        <v>42746.609131944446</v>
      </c>
      <c r="U1214"/>
      <c r="V1214">
        <v>0.9</v>
      </c>
      <c r="W1214">
        <v>6</v>
      </c>
      <c r="X1214" s="200" t="str">
        <f t="shared" si="18"/>
        <v>Duval Circuit Civil CGE CQ3-16</v>
      </c>
    </row>
    <row r="1215" spans="1:24" ht="15" customHeight="1" x14ac:dyDescent="0.25">
      <c r="A1215" t="s">
        <v>63</v>
      </c>
      <c r="B1215" t="s">
        <v>42</v>
      </c>
      <c r="C1215" t="s">
        <v>276</v>
      </c>
      <c r="D1215" s="202">
        <v>1759566.1</v>
      </c>
      <c r="E1215" s="202">
        <v>1745474.6</v>
      </c>
      <c r="F1215" s="202"/>
      <c r="G1215" s="202"/>
      <c r="H1215" s="202"/>
      <c r="I1215" s="202">
        <v>1742963.97</v>
      </c>
      <c r="J1215" s="202">
        <v>1736947.6</v>
      </c>
      <c r="K1215" s="202"/>
      <c r="L1215" s="202"/>
      <c r="M1215" s="202"/>
      <c r="N1215" s="203"/>
      <c r="O1215" s="203"/>
      <c r="P1215"/>
      <c r="Q1215"/>
      <c r="R1215"/>
      <c r="S1215"/>
      <c r="T1215" s="204">
        <v>42746.609131944446</v>
      </c>
      <c r="U1215"/>
      <c r="V1215">
        <v>0.9</v>
      </c>
      <c r="W1215">
        <v>6</v>
      </c>
      <c r="X1215" s="200" t="str">
        <f t="shared" si="18"/>
        <v>Duval Circuit Civil CGE CQ3-17</v>
      </c>
    </row>
    <row r="1216" spans="1:24" ht="15" customHeight="1" x14ac:dyDescent="0.25">
      <c r="A1216" t="s">
        <v>63</v>
      </c>
      <c r="B1216" t="s">
        <v>42</v>
      </c>
      <c r="C1216" t="s">
        <v>273</v>
      </c>
      <c r="D1216" s="202">
        <v>1901511.8</v>
      </c>
      <c r="E1216" s="202">
        <v>1877136.8</v>
      </c>
      <c r="F1216" s="202">
        <v>1877136.8</v>
      </c>
      <c r="G1216" s="202">
        <v>1868265.8</v>
      </c>
      <c r="H1216" s="202">
        <v>1860664.8</v>
      </c>
      <c r="I1216" s="202">
        <v>1848286.2</v>
      </c>
      <c r="J1216" s="202">
        <v>1845423.71</v>
      </c>
      <c r="K1216" s="202">
        <v>1834170</v>
      </c>
      <c r="L1216" s="202">
        <v>1825770.97</v>
      </c>
      <c r="M1216" s="202">
        <v>1819070.18</v>
      </c>
      <c r="N1216" s="203"/>
      <c r="O1216" s="203"/>
      <c r="P1216"/>
      <c r="Q1216"/>
      <c r="R1216"/>
      <c r="S1216"/>
      <c r="T1216" s="204">
        <v>42746.609131944446</v>
      </c>
      <c r="U1216"/>
      <c r="V1216">
        <v>0.9</v>
      </c>
      <c r="W1216">
        <v>6</v>
      </c>
      <c r="X1216" s="200" t="str">
        <f t="shared" si="18"/>
        <v>Duval Circuit Civil CGE CQ4-16</v>
      </c>
    </row>
    <row r="1217" spans="1:24" ht="15" customHeight="1" x14ac:dyDescent="0.25">
      <c r="A1217" t="s">
        <v>63</v>
      </c>
      <c r="B1217" t="s">
        <v>42</v>
      </c>
      <c r="C1217" t="s">
        <v>277</v>
      </c>
      <c r="D1217" s="202">
        <v>1823767.46</v>
      </c>
      <c r="E1217" s="202"/>
      <c r="F1217" s="202"/>
      <c r="G1217" s="202"/>
      <c r="H1217" s="202"/>
      <c r="I1217" s="202">
        <v>1817253.46</v>
      </c>
      <c r="J1217" s="202"/>
      <c r="K1217" s="202"/>
      <c r="L1217" s="202"/>
      <c r="M1217" s="202"/>
      <c r="N1217" s="203"/>
      <c r="O1217" s="203"/>
      <c r="P1217"/>
      <c r="Q1217"/>
      <c r="R1217"/>
      <c r="S1217"/>
      <c r="T1217" s="204">
        <v>42746.609131944446</v>
      </c>
      <c r="U1217"/>
      <c r="V1217">
        <v>0.9</v>
      </c>
      <c r="W1217">
        <v>6</v>
      </c>
      <c r="X1217" s="200" t="str">
        <f t="shared" si="18"/>
        <v>Duval Circuit Civil CGE CQ4-17</v>
      </c>
    </row>
    <row r="1218" spans="1:24" ht="15" customHeight="1" x14ac:dyDescent="0.25">
      <c r="A1218" t="s">
        <v>63</v>
      </c>
      <c r="B1218" t="s">
        <v>38</v>
      </c>
      <c r="C1218" t="s">
        <v>270</v>
      </c>
      <c r="D1218" s="202">
        <v>2493457.42</v>
      </c>
      <c r="E1218" s="202">
        <v>1201274.6000000001</v>
      </c>
      <c r="F1218" s="202">
        <v>1197868.6000000001</v>
      </c>
      <c r="G1218" s="202">
        <v>1196531.6000000001</v>
      </c>
      <c r="H1218" s="202">
        <v>2424249.96</v>
      </c>
      <c r="I1218" s="202">
        <v>21090.52</v>
      </c>
      <c r="J1218" s="202">
        <v>49458.64</v>
      </c>
      <c r="K1218" s="202">
        <v>69511.399999999994</v>
      </c>
      <c r="L1218" s="202">
        <v>86520.43</v>
      </c>
      <c r="M1218" s="202">
        <v>104485.61</v>
      </c>
      <c r="N1218" s="203"/>
      <c r="O1218" s="203"/>
      <c r="P1218"/>
      <c r="Q1218"/>
      <c r="R1218"/>
      <c r="S1218"/>
      <c r="T1218" s="204">
        <v>42746.609131944446</v>
      </c>
      <c r="U1218"/>
      <c r="V1218">
        <v>0.09</v>
      </c>
      <c r="W1218">
        <v>1</v>
      </c>
      <c r="X1218" s="200" t="str">
        <f t="shared" ref="X1218:X1281" si="19">A1218&amp;" "&amp;B1218&amp;" "&amp;C1218</f>
        <v>Duval Circuit Criminal CGE CQ1-16</v>
      </c>
    </row>
    <row r="1219" spans="1:24" ht="15" customHeight="1" x14ac:dyDescent="0.25">
      <c r="A1219" t="s">
        <v>63</v>
      </c>
      <c r="B1219" t="s">
        <v>38</v>
      </c>
      <c r="C1219" t="s">
        <v>274</v>
      </c>
      <c r="D1219" s="202">
        <v>3345316.49</v>
      </c>
      <c r="E1219" s="202">
        <v>3345316.49</v>
      </c>
      <c r="F1219" s="202">
        <v>3348306.12</v>
      </c>
      <c r="G1219" s="202">
        <v>3345970.12</v>
      </c>
      <c r="H1219" s="202"/>
      <c r="I1219" s="202">
        <v>27586.07</v>
      </c>
      <c r="J1219" s="202">
        <v>52955.11</v>
      </c>
      <c r="K1219" s="202">
        <v>87429.61</v>
      </c>
      <c r="L1219" s="202">
        <v>111384.06</v>
      </c>
      <c r="M1219" s="202"/>
      <c r="N1219" s="203"/>
      <c r="O1219" s="203"/>
      <c r="P1219"/>
      <c r="Q1219"/>
      <c r="R1219"/>
      <c r="S1219"/>
      <c r="T1219" s="204">
        <v>42746.609131944446</v>
      </c>
      <c r="U1219"/>
      <c r="V1219">
        <v>0.09</v>
      </c>
      <c r="W1219">
        <v>1</v>
      </c>
      <c r="X1219" s="200" t="str">
        <f t="shared" si="19"/>
        <v>Duval Circuit Criminal CGE CQ1-17</v>
      </c>
    </row>
    <row r="1220" spans="1:24" ht="15" customHeight="1" x14ac:dyDescent="0.25">
      <c r="A1220" t="s">
        <v>63</v>
      </c>
      <c r="B1220" t="s">
        <v>38</v>
      </c>
      <c r="C1220" t="s">
        <v>271</v>
      </c>
      <c r="D1220" s="202">
        <v>1285379.08</v>
      </c>
      <c r="E1220" s="202">
        <v>1276518.08</v>
      </c>
      <c r="F1220" s="202">
        <v>1274107.08</v>
      </c>
      <c r="G1220" s="202">
        <v>2672534.85</v>
      </c>
      <c r="H1220" s="202">
        <v>2672534.85</v>
      </c>
      <c r="I1220" s="202">
        <v>26509.43</v>
      </c>
      <c r="J1220" s="202">
        <v>55654.05</v>
      </c>
      <c r="K1220" s="202">
        <v>78913.22</v>
      </c>
      <c r="L1220" s="202">
        <v>108726.38</v>
      </c>
      <c r="M1220" s="202">
        <v>145891.45000000001</v>
      </c>
      <c r="N1220" s="203"/>
      <c r="O1220" s="203"/>
      <c r="P1220"/>
      <c r="Q1220"/>
      <c r="R1220"/>
      <c r="S1220"/>
      <c r="T1220" s="204">
        <v>42746.609131944446</v>
      </c>
      <c r="U1220"/>
      <c r="V1220">
        <v>0.09</v>
      </c>
      <c r="W1220">
        <v>1</v>
      </c>
      <c r="X1220" s="200" t="str">
        <f t="shared" si="19"/>
        <v>Duval Circuit Criminal CGE CQ2-16</v>
      </c>
    </row>
    <row r="1221" spans="1:24" ht="15" customHeight="1" x14ac:dyDescent="0.25">
      <c r="A1221" t="s">
        <v>63</v>
      </c>
      <c r="B1221" t="s">
        <v>38</v>
      </c>
      <c r="C1221" t="s">
        <v>275</v>
      </c>
      <c r="D1221" s="202">
        <v>2435458.0699999998</v>
      </c>
      <c r="E1221" s="202">
        <v>2431558.69</v>
      </c>
      <c r="F1221" s="202">
        <v>2428072.19</v>
      </c>
      <c r="G1221" s="202"/>
      <c r="H1221" s="202"/>
      <c r="I1221" s="202">
        <v>32306.22</v>
      </c>
      <c r="J1221" s="202">
        <v>65212.09</v>
      </c>
      <c r="K1221" s="202">
        <v>91045.54</v>
      </c>
      <c r="L1221" s="202"/>
      <c r="M1221" s="202"/>
      <c r="N1221" s="203"/>
      <c r="O1221" s="203"/>
      <c r="P1221"/>
      <c r="Q1221"/>
      <c r="R1221"/>
      <c r="S1221"/>
      <c r="T1221" s="204">
        <v>42746.609131944446</v>
      </c>
      <c r="U1221"/>
      <c r="V1221">
        <v>0.09</v>
      </c>
      <c r="W1221">
        <v>1</v>
      </c>
      <c r="X1221" s="200" t="str">
        <f t="shared" si="19"/>
        <v>Duval Circuit Criminal CGE CQ2-17</v>
      </c>
    </row>
    <row r="1222" spans="1:24" ht="15" customHeight="1" x14ac:dyDescent="0.25">
      <c r="A1222" t="s">
        <v>63</v>
      </c>
      <c r="B1222" t="s">
        <v>38</v>
      </c>
      <c r="C1222" t="s">
        <v>272</v>
      </c>
      <c r="D1222" s="202">
        <v>1386770.92</v>
      </c>
      <c r="E1222" s="202">
        <v>1377939.42</v>
      </c>
      <c r="F1222" s="202">
        <v>1895591.42</v>
      </c>
      <c r="G1222" s="202">
        <v>1895591.42</v>
      </c>
      <c r="H1222" s="202">
        <v>1896217.42</v>
      </c>
      <c r="I1222" s="202">
        <v>31368.27</v>
      </c>
      <c r="J1222" s="202">
        <v>64629.38</v>
      </c>
      <c r="K1222" s="202">
        <v>84862.86</v>
      </c>
      <c r="L1222" s="202">
        <v>116413.69</v>
      </c>
      <c r="M1222" s="202">
        <v>147077.96</v>
      </c>
      <c r="N1222" s="203"/>
      <c r="O1222" s="203"/>
      <c r="P1222"/>
      <c r="Q1222"/>
      <c r="R1222"/>
      <c r="S1222"/>
      <c r="T1222" s="204">
        <v>42746.609131944446</v>
      </c>
      <c r="U1222"/>
      <c r="V1222">
        <v>0.09</v>
      </c>
      <c r="W1222">
        <v>1</v>
      </c>
      <c r="X1222" s="200" t="str">
        <f t="shared" si="19"/>
        <v>Duval Circuit Criminal CGE CQ3-16</v>
      </c>
    </row>
    <row r="1223" spans="1:24" ht="15" customHeight="1" x14ac:dyDescent="0.25">
      <c r="A1223" t="s">
        <v>63</v>
      </c>
      <c r="B1223" t="s">
        <v>38</v>
      </c>
      <c r="C1223" t="s">
        <v>276</v>
      </c>
      <c r="D1223" s="202">
        <v>3594911.54</v>
      </c>
      <c r="E1223" s="202">
        <v>3583353.92</v>
      </c>
      <c r="F1223" s="202"/>
      <c r="G1223" s="202"/>
      <c r="H1223" s="202"/>
      <c r="I1223" s="202">
        <v>133293.72</v>
      </c>
      <c r="J1223" s="202">
        <v>155699.23000000001</v>
      </c>
      <c r="K1223" s="202"/>
      <c r="L1223" s="202"/>
      <c r="M1223" s="202"/>
      <c r="N1223" s="203"/>
      <c r="O1223" s="203"/>
      <c r="P1223"/>
      <c r="Q1223"/>
      <c r="R1223"/>
      <c r="S1223"/>
      <c r="T1223" s="204">
        <v>42746.609131944446</v>
      </c>
      <c r="U1223"/>
      <c r="V1223">
        <v>0.09</v>
      </c>
      <c r="W1223">
        <v>1</v>
      </c>
      <c r="X1223" s="200" t="str">
        <f t="shared" si="19"/>
        <v>Duval Circuit Criminal CGE CQ3-17</v>
      </c>
    </row>
    <row r="1224" spans="1:24" ht="15" customHeight="1" x14ac:dyDescent="0.25">
      <c r="A1224" t="s">
        <v>63</v>
      </c>
      <c r="B1224" t="s">
        <v>38</v>
      </c>
      <c r="C1224" t="s">
        <v>273</v>
      </c>
      <c r="D1224" s="202">
        <v>1482206.51</v>
      </c>
      <c r="E1224" s="202">
        <v>2390758.9</v>
      </c>
      <c r="F1224" s="202">
        <v>2390758.9</v>
      </c>
      <c r="G1224" s="202">
        <v>2393014.4</v>
      </c>
      <c r="H1224" s="202">
        <v>2391343.4</v>
      </c>
      <c r="I1224" s="202">
        <v>31688.78</v>
      </c>
      <c r="J1224" s="202">
        <v>60183.63</v>
      </c>
      <c r="K1224" s="202">
        <v>95370.01</v>
      </c>
      <c r="L1224" s="202">
        <v>128841.42</v>
      </c>
      <c r="M1224" s="202">
        <v>158647.19</v>
      </c>
      <c r="N1224" s="203"/>
      <c r="O1224" s="203"/>
      <c r="P1224"/>
      <c r="Q1224"/>
      <c r="R1224"/>
      <c r="S1224"/>
      <c r="T1224" s="204">
        <v>42746.609131944446</v>
      </c>
      <c r="U1224"/>
      <c r="V1224">
        <v>0.09</v>
      </c>
      <c r="W1224">
        <v>1</v>
      </c>
      <c r="X1224" s="200" t="str">
        <f t="shared" si="19"/>
        <v>Duval Circuit Criminal CGE CQ4-16</v>
      </c>
    </row>
    <row r="1225" spans="1:24" ht="15" customHeight="1" x14ac:dyDescent="0.25">
      <c r="A1225" t="s">
        <v>63</v>
      </c>
      <c r="B1225" t="s">
        <v>38</v>
      </c>
      <c r="C1225" t="s">
        <v>277</v>
      </c>
      <c r="D1225" s="202">
        <v>3908134.33</v>
      </c>
      <c r="E1225" s="202"/>
      <c r="F1225" s="202"/>
      <c r="G1225" s="202"/>
      <c r="H1225" s="202"/>
      <c r="I1225" s="202">
        <v>25817.48</v>
      </c>
      <c r="J1225" s="202"/>
      <c r="K1225" s="202"/>
      <c r="L1225" s="202"/>
      <c r="M1225" s="202"/>
      <c r="N1225" s="203"/>
      <c r="O1225" s="203"/>
      <c r="P1225"/>
      <c r="Q1225"/>
      <c r="R1225"/>
      <c r="S1225"/>
      <c r="T1225" s="204">
        <v>42746.609131944446</v>
      </c>
      <c r="U1225"/>
      <c r="V1225">
        <v>0.09</v>
      </c>
      <c r="W1225">
        <v>1</v>
      </c>
      <c r="X1225" s="200" t="str">
        <f t="shared" si="19"/>
        <v>Duval Circuit Criminal CGE CQ4-17</v>
      </c>
    </row>
    <row r="1226" spans="1:24" ht="15" customHeight="1" x14ac:dyDescent="0.25">
      <c r="A1226" t="s">
        <v>63</v>
      </c>
      <c r="B1226" t="s">
        <v>44</v>
      </c>
      <c r="C1226" t="s">
        <v>270</v>
      </c>
      <c r="D1226" s="202">
        <v>3950514.45</v>
      </c>
      <c r="E1226" s="202">
        <v>3989960.95</v>
      </c>
      <c r="F1226" s="202">
        <v>3991102.95</v>
      </c>
      <c r="G1226" s="202">
        <v>3992061.45</v>
      </c>
      <c r="H1226" s="202">
        <v>3990527.94</v>
      </c>
      <c r="I1226" s="202">
        <v>1641039.54</v>
      </c>
      <c r="J1226" s="202">
        <v>3006639.81</v>
      </c>
      <c r="K1226" s="202">
        <v>3292693.63</v>
      </c>
      <c r="L1226" s="202">
        <v>3380154.81</v>
      </c>
      <c r="M1226" s="202">
        <v>3429294.69</v>
      </c>
      <c r="N1226" s="203"/>
      <c r="O1226" s="203"/>
      <c r="P1226"/>
      <c r="Q1226"/>
      <c r="R1226"/>
      <c r="S1226"/>
      <c r="T1226" s="204">
        <v>42746.609131944446</v>
      </c>
      <c r="U1226"/>
      <c r="V1226">
        <v>0.9</v>
      </c>
      <c r="W1226">
        <v>8</v>
      </c>
      <c r="X1226" s="200" t="str">
        <f t="shared" si="19"/>
        <v>Duval Civil Traffic CGE CQ1-16</v>
      </c>
    </row>
    <row r="1227" spans="1:24" ht="15" customHeight="1" x14ac:dyDescent="0.25">
      <c r="A1227" t="s">
        <v>63</v>
      </c>
      <c r="B1227" t="s">
        <v>44</v>
      </c>
      <c r="C1227" t="s">
        <v>274</v>
      </c>
      <c r="D1227" s="202">
        <v>4856064.9400000004</v>
      </c>
      <c r="E1227" s="202">
        <v>4856064.91</v>
      </c>
      <c r="F1227" s="202">
        <v>4866885.66</v>
      </c>
      <c r="G1227" s="202">
        <v>4867656.66</v>
      </c>
      <c r="H1227" s="202"/>
      <c r="I1227" s="202">
        <v>1928139.49</v>
      </c>
      <c r="J1227" s="202">
        <v>3522891.41</v>
      </c>
      <c r="K1227" s="202">
        <v>3897391.42</v>
      </c>
      <c r="L1227" s="202">
        <v>4034315.51</v>
      </c>
      <c r="M1227" s="202"/>
      <c r="N1227" s="203"/>
      <c r="O1227" s="203"/>
      <c r="P1227"/>
      <c r="Q1227"/>
      <c r="R1227"/>
      <c r="S1227"/>
      <c r="T1227" s="204">
        <v>42746.609131944446</v>
      </c>
      <c r="U1227"/>
      <c r="V1227">
        <v>0.9</v>
      </c>
      <c r="W1227">
        <v>8</v>
      </c>
      <c r="X1227" s="200" t="str">
        <f t="shared" si="19"/>
        <v>Duval Civil Traffic CGE CQ1-17</v>
      </c>
    </row>
    <row r="1228" spans="1:24" ht="15" customHeight="1" x14ac:dyDescent="0.25">
      <c r="A1228" t="s">
        <v>63</v>
      </c>
      <c r="B1228" t="s">
        <v>44</v>
      </c>
      <c r="C1228" t="s">
        <v>271</v>
      </c>
      <c r="D1228" s="202">
        <v>4350010.13</v>
      </c>
      <c r="E1228" s="202">
        <v>4386292.63</v>
      </c>
      <c r="F1228" s="202">
        <v>4390031.38</v>
      </c>
      <c r="G1228" s="202">
        <v>4389913.37</v>
      </c>
      <c r="H1228" s="202">
        <v>4389913.37</v>
      </c>
      <c r="I1228" s="202">
        <v>1862686.03</v>
      </c>
      <c r="J1228" s="202">
        <v>3239134.29</v>
      </c>
      <c r="K1228" s="202">
        <v>3531727.33</v>
      </c>
      <c r="L1228" s="202">
        <v>3633469.68</v>
      </c>
      <c r="M1228" s="202">
        <v>3759706.46</v>
      </c>
      <c r="N1228" s="203"/>
      <c r="O1228" s="203"/>
      <c r="P1228"/>
      <c r="Q1228"/>
      <c r="R1228"/>
      <c r="S1228"/>
      <c r="T1228" s="204">
        <v>42746.609131944446</v>
      </c>
      <c r="U1228"/>
      <c r="V1228">
        <v>0.9</v>
      </c>
      <c r="W1228">
        <v>8</v>
      </c>
      <c r="X1228" s="200" t="str">
        <f t="shared" si="19"/>
        <v>Duval Civil Traffic CGE CQ2-16</v>
      </c>
    </row>
    <row r="1229" spans="1:24" ht="15" customHeight="1" x14ac:dyDescent="0.25">
      <c r="A1229" t="s">
        <v>63</v>
      </c>
      <c r="B1229" t="s">
        <v>44</v>
      </c>
      <c r="C1229" t="s">
        <v>275</v>
      </c>
      <c r="D1229" s="202">
        <v>4761784.63</v>
      </c>
      <c r="E1229" s="202">
        <v>4858318.63</v>
      </c>
      <c r="F1229" s="202">
        <v>4863419.13</v>
      </c>
      <c r="G1229" s="202"/>
      <c r="H1229" s="202"/>
      <c r="I1229" s="202">
        <v>2026520.86</v>
      </c>
      <c r="J1229" s="202">
        <v>3487024.82</v>
      </c>
      <c r="K1229" s="202">
        <v>3833110.34</v>
      </c>
      <c r="L1229" s="202"/>
      <c r="M1229" s="202"/>
      <c r="N1229" s="203"/>
      <c r="O1229" s="203"/>
      <c r="P1229"/>
      <c r="Q1229"/>
      <c r="R1229"/>
      <c r="S1229"/>
      <c r="T1229" s="204">
        <v>42746.609131944446</v>
      </c>
      <c r="U1229"/>
      <c r="V1229">
        <v>0.9</v>
      </c>
      <c r="W1229">
        <v>8</v>
      </c>
      <c r="X1229" s="200" t="str">
        <f t="shared" si="19"/>
        <v>Duval Civil Traffic CGE CQ2-17</v>
      </c>
    </row>
    <row r="1230" spans="1:24" ht="15" customHeight="1" x14ac:dyDescent="0.25">
      <c r="A1230" t="s">
        <v>63</v>
      </c>
      <c r="B1230" t="s">
        <v>44</v>
      </c>
      <c r="C1230" t="s">
        <v>272</v>
      </c>
      <c r="D1230" s="202">
        <v>5311869.54</v>
      </c>
      <c r="E1230" s="202">
        <v>5340846.54</v>
      </c>
      <c r="F1230" s="202">
        <v>5344165.29</v>
      </c>
      <c r="G1230" s="202">
        <v>5344165.29</v>
      </c>
      <c r="H1230" s="202">
        <v>5343722.04</v>
      </c>
      <c r="I1230" s="202">
        <v>2067175.99</v>
      </c>
      <c r="J1230" s="202">
        <v>3778502.12</v>
      </c>
      <c r="K1230" s="202">
        <v>4128975.07</v>
      </c>
      <c r="L1230" s="202">
        <v>4401653.82</v>
      </c>
      <c r="M1230" s="202">
        <v>4478290.45</v>
      </c>
      <c r="N1230" s="203"/>
      <c r="O1230" s="203"/>
      <c r="P1230"/>
      <c r="Q1230"/>
      <c r="R1230"/>
      <c r="S1230"/>
      <c r="T1230" s="204">
        <v>42746.609131944446</v>
      </c>
      <c r="U1230"/>
      <c r="V1230">
        <v>0.9</v>
      </c>
      <c r="W1230">
        <v>8</v>
      </c>
      <c r="X1230" s="200" t="str">
        <f t="shared" si="19"/>
        <v>Duval Civil Traffic CGE CQ3-16</v>
      </c>
    </row>
    <row r="1231" spans="1:24" ht="15" customHeight="1" x14ac:dyDescent="0.25">
      <c r="A1231" t="s">
        <v>63</v>
      </c>
      <c r="B1231" t="s">
        <v>44</v>
      </c>
      <c r="C1231" t="s">
        <v>276</v>
      </c>
      <c r="D1231" s="202">
        <v>4801632.55</v>
      </c>
      <c r="E1231" s="202">
        <v>4847750.3</v>
      </c>
      <c r="F1231" s="202"/>
      <c r="G1231" s="202"/>
      <c r="H1231" s="202"/>
      <c r="I1231" s="202">
        <v>1963460.24</v>
      </c>
      <c r="J1231" s="202">
        <v>3296241.42</v>
      </c>
      <c r="K1231" s="202"/>
      <c r="L1231" s="202"/>
      <c r="M1231" s="202"/>
      <c r="N1231" s="203"/>
      <c r="O1231" s="203"/>
      <c r="P1231"/>
      <c r="Q1231"/>
      <c r="R1231"/>
      <c r="S1231"/>
      <c r="T1231" s="204">
        <v>42746.609131944446</v>
      </c>
      <c r="U1231"/>
      <c r="V1231">
        <v>0.9</v>
      </c>
      <c r="W1231">
        <v>8</v>
      </c>
      <c r="X1231" s="200" t="str">
        <f t="shared" si="19"/>
        <v>Duval Civil Traffic CGE CQ3-17</v>
      </c>
    </row>
    <row r="1232" spans="1:24" ht="15" customHeight="1" x14ac:dyDescent="0.25">
      <c r="A1232" t="s">
        <v>63</v>
      </c>
      <c r="B1232" t="s">
        <v>44</v>
      </c>
      <c r="C1232" t="s">
        <v>273</v>
      </c>
      <c r="D1232" s="202">
        <v>5191610.32</v>
      </c>
      <c r="E1232" s="202">
        <v>5260399.8099999996</v>
      </c>
      <c r="F1232" s="202">
        <v>5260399.8099999996</v>
      </c>
      <c r="G1232" s="202">
        <v>5262337.8099999996</v>
      </c>
      <c r="H1232" s="202">
        <v>5261774.8099999996</v>
      </c>
      <c r="I1232" s="202">
        <v>2060172.05</v>
      </c>
      <c r="J1232" s="202">
        <v>3643370.8</v>
      </c>
      <c r="K1232" s="202">
        <v>4176784.12</v>
      </c>
      <c r="L1232" s="202">
        <v>4330339.66</v>
      </c>
      <c r="M1232" s="202">
        <v>4405466.82</v>
      </c>
      <c r="N1232" s="203"/>
      <c r="O1232" s="203"/>
      <c r="P1232"/>
      <c r="Q1232"/>
      <c r="R1232"/>
      <c r="S1232"/>
      <c r="T1232" s="204">
        <v>42746.609131944446</v>
      </c>
      <c r="U1232"/>
      <c r="V1232">
        <v>0.9</v>
      </c>
      <c r="W1232">
        <v>8</v>
      </c>
      <c r="X1232" s="200" t="str">
        <f t="shared" si="19"/>
        <v>Duval Civil Traffic CGE CQ4-16</v>
      </c>
    </row>
    <row r="1233" spans="1:24" ht="15" customHeight="1" x14ac:dyDescent="0.25">
      <c r="A1233" t="s">
        <v>63</v>
      </c>
      <c r="B1233" t="s">
        <v>44</v>
      </c>
      <c r="C1233" t="s">
        <v>277</v>
      </c>
      <c r="D1233" s="202">
        <v>4583527.26</v>
      </c>
      <c r="E1233" s="202"/>
      <c r="F1233" s="202"/>
      <c r="G1233" s="202"/>
      <c r="H1233" s="202"/>
      <c r="I1233" s="202">
        <v>1917447.73</v>
      </c>
      <c r="J1233" s="202"/>
      <c r="K1233" s="202"/>
      <c r="L1233" s="202"/>
      <c r="M1233" s="202"/>
      <c r="N1233" s="203"/>
      <c r="O1233" s="203"/>
      <c r="P1233"/>
      <c r="Q1233"/>
      <c r="R1233"/>
      <c r="S1233"/>
      <c r="T1233" s="204">
        <v>42746.609131944446</v>
      </c>
      <c r="U1233"/>
      <c r="V1233">
        <v>0.9</v>
      </c>
      <c r="W1233">
        <v>8</v>
      </c>
      <c r="X1233" s="200" t="str">
        <f t="shared" si="19"/>
        <v>Duval Civil Traffic CGE CQ4-17</v>
      </c>
    </row>
    <row r="1234" spans="1:24" ht="15" customHeight="1" x14ac:dyDescent="0.25">
      <c r="A1234" t="s">
        <v>63</v>
      </c>
      <c r="B1234" t="s">
        <v>43</v>
      </c>
      <c r="C1234" t="s">
        <v>270</v>
      </c>
      <c r="D1234" s="202">
        <v>1543812.76</v>
      </c>
      <c r="E1234" s="202">
        <v>1544653.76</v>
      </c>
      <c r="F1234" s="202">
        <v>1544953.76</v>
      </c>
      <c r="G1234" s="202">
        <v>1540693.76</v>
      </c>
      <c r="H1234" s="202">
        <v>1309764.18</v>
      </c>
      <c r="I1234" s="202">
        <v>1511762.62</v>
      </c>
      <c r="J1234" s="202">
        <v>1526603.62</v>
      </c>
      <c r="K1234" s="202">
        <v>1526728.62</v>
      </c>
      <c r="L1234" s="202">
        <v>1523158.62</v>
      </c>
      <c r="M1234" s="202">
        <v>1297290.42</v>
      </c>
      <c r="N1234" s="203"/>
      <c r="O1234" s="203"/>
      <c r="P1234"/>
      <c r="Q1234"/>
      <c r="R1234"/>
      <c r="S1234"/>
      <c r="T1234" s="204">
        <v>42746.609131944446</v>
      </c>
      <c r="U1234"/>
      <c r="V1234">
        <v>0.9</v>
      </c>
      <c r="W1234">
        <v>7</v>
      </c>
      <c r="X1234" s="200" t="str">
        <f t="shared" si="19"/>
        <v>Duval County Civil CGE CQ1-16</v>
      </c>
    </row>
    <row r="1235" spans="1:24" ht="15" customHeight="1" x14ac:dyDescent="0.25">
      <c r="A1235" t="s">
        <v>63</v>
      </c>
      <c r="B1235" t="s">
        <v>43</v>
      </c>
      <c r="C1235" t="s">
        <v>274</v>
      </c>
      <c r="D1235" s="202">
        <v>1241205.73</v>
      </c>
      <c r="E1235" s="202">
        <v>1241205.73</v>
      </c>
      <c r="F1235" s="202">
        <v>1523176</v>
      </c>
      <c r="G1235" s="202">
        <v>1519370.04</v>
      </c>
      <c r="H1235" s="202"/>
      <c r="I1235" s="202">
        <v>1226743.27</v>
      </c>
      <c r="J1235" s="202">
        <v>1231909.24</v>
      </c>
      <c r="K1235" s="202">
        <v>1513706.79</v>
      </c>
      <c r="L1235" s="202">
        <v>1512376.79</v>
      </c>
      <c r="M1235" s="202"/>
      <c r="N1235" s="203"/>
      <c r="O1235" s="203"/>
      <c r="P1235"/>
      <c r="Q1235"/>
      <c r="R1235"/>
      <c r="S1235"/>
      <c r="T1235" s="204">
        <v>42746.609131944446</v>
      </c>
      <c r="U1235"/>
      <c r="V1235">
        <v>0.9</v>
      </c>
      <c r="W1235">
        <v>7</v>
      </c>
      <c r="X1235" s="200" t="str">
        <f t="shared" si="19"/>
        <v>Duval County Civil CGE CQ1-17</v>
      </c>
    </row>
    <row r="1236" spans="1:24" ht="15" customHeight="1" x14ac:dyDescent="0.25">
      <c r="A1236" t="s">
        <v>63</v>
      </c>
      <c r="B1236" t="s">
        <v>43</v>
      </c>
      <c r="C1236" t="s">
        <v>271</v>
      </c>
      <c r="D1236" s="202">
        <v>1463916.33</v>
      </c>
      <c r="E1236" s="202">
        <v>1464451.33</v>
      </c>
      <c r="F1236" s="202">
        <v>1461804.33</v>
      </c>
      <c r="G1236" s="202">
        <v>1219287.6100000001</v>
      </c>
      <c r="H1236" s="202">
        <v>1219287.6100000001</v>
      </c>
      <c r="I1236" s="202">
        <v>1435416.63</v>
      </c>
      <c r="J1236" s="202">
        <v>1443983.78</v>
      </c>
      <c r="K1236" s="202">
        <v>1441253.78</v>
      </c>
      <c r="L1236" s="202">
        <v>1199006.81</v>
      </c>
      <c r="M1236" s="202">
        <v>1198446.81</v>
      </c>
      <c r="N1236" s="203"/>
      <c r="O1236" s="203"/>
      <c r="P1236"/>
      <c r="Q1236"/>
      <c r="R1236"/>
      <c r="S1236"/>
      <c r="T1236" s="204">
        <v>42746.609131944446</v>
      </c>
      <c r="U1236"/>
      <c r="V1236">
        <v>0.9</v>
      </c>
      <c r="W1236">
        <v>7</v>
      </c>
      <c r="X1236" s="200" t="str">
        <f t="shared" si="19"/>
        <v>Duval County Civil CGE CQ2-16</v>
      </c>
    </row>
    <row r="1237" spans="1:24" ht="15" customHeight="1" x14ac:dyDescent="0.25">
      <c r="A1237" t="s">
        <v>63</v>
      </c>
      <c r="B1237" t="s">
        <v>43</v>
      </c>
      <c r="C1237" t="s">
        <v>275</v>
      </c>
      <c r="D1237" s="202">
        <v>1269749.92</v>
      </c>
      <c r="E1237" s="202">
        <v>1424025.35</v>
      </c>
      <c r="F1237" s="202">
        <v>1421754.85</v>
      </c>
      <c r="G1237" s="202"/>
      <c r="H1237" s="202"/>
      <c r="I1237" s="202">
        <v>1257460.67</v>
      </c>
      <c r="J1237" s="202">
        <v>1417517.46</v>
      </c>
      <c r="K1237" s="202">
        <v>1416047.46</v>
      </c>
      <c r="L1237" s="202"/>
      <c r="M1237" s="202"/>
      <c r="N1237" s="203"/>
      <c r="O1237" s="203"/>
      <c r="P1237"/>
      <c r="Q1237"/>
      <c r="R1237"/>
      <c r="S1237"/>
      <c r="T1237" s="204">
        <v>42746.609131944446</v>
      </c>
      <c r="U1237"/>
      <c r="V1237">
        <v>0.9</v>
      </c>
      <c r="W1237">
        <v>7</v>
      </c>
      <c r="X1237" s="200" t="str">
        <f t="shared" si="19"/>
        <v>Duval County Civil CGE CQ2-17</v>
      </c>
    </row>
    <row r="1238" spans="1:24" ht="15" customHeight="1" x14ac:dyDescent="0.25">
      <c r="A1238" t="s">
        <v>63</v>
      </c>
      <c r="B1238" t="s">
        <v>43</v>
      </c>
      <c r="C1238" t="s">
        <v>272</v>
      </c>
      <c r="D1238" s="202">
        <v>1572675.59</v>
      </c>
      <c r="E1238" s="202">
        <v>1569050.59</v>
      </c>
      <c r="F1238" s="202">
        <v>1357442.19</v>
      </c>
      <c r="G1238" s="202">
        <v>1357442.19</v>
      </c>
      <c r="H1238" s="202">
        <v>1562390.59</v>
      </c>
      <c r="I1238" s="202">
        <v>1532649.6</v>
      </c>
      <c r="J1238" s="202">
        <v>1537141.6</v>
      </c>
      <c r="K1238" s="202">
        <v>1327406.24</v>
      </c>
      <c r="L1238" s="202">
        <v>1325656.24</v>
      </c>
      <c r="M1238" s="202">
        <v>1530541.6</v>
      </c>
      <c r="N1238" s="203"/>
      <c r="O1238" s="203"/>
      <c r="P1238"/>
      <c r="Q1238"/>
      <c r="R1238"/>
      <c r="S1238"/>
      <c r="T1238" s="204">
        <v>42746.609131944446</v>
      </c>
      <c r="U1238"/>
      <c r="V1238">
        <v>0.9</v>
      </c>
      <c r="W1238">
        <v>7</v>
      </c>
      <c r="X1238" s="200" t="str">
        <f t="shared" si="19"/>
        <v>Duval County Civil CGE CQ3-16</v>
      </c>
    </row>
    <row r="1239" spans="1:24" ht="15" customHeight="1" x14ac:dyDescent="0.25">
      <c r="A1239" t="s">
        <v>63</v>
      </c>
      <c r="B1239" t="s">
        <v>43</v>
      </c>
      <c r="C1239" t="s">
        <v>276</v>
      </c>
      <c r="D1239" s="202">
        <v>1720298.98</v>
      </c>
      <c r="E1239" s="202">
        <v>1716337.48</v>
      </c>
      <c r="F1239" s="202"/>
      <c r="G1239" s="202"/>
      <c r="H1239" s="202"/>
      <c r="I1239" s="202">
        <v>1709964.81</v>
      </c>
      <c r="J1239" s="202">
        <v>1713951.31</v>
      </c>
      <c r="K1239" s="202"/>
      <c r="L1239" s="202"/>
      <c r="M1239" s="202"/>
      <c r="N1239" s="203"/>
      <c r="O1239" s="203"/>
      <c r="P1239"/>
      <c r="Q1239"/>
      <c r="R1239"/>
      <c r="S1239"/>
      <c r="T1239" s="204">
        <v>42746.609131944446</v>
      </c>
      <c r="U1239"/>
      <c r="V1239">
        <v>0.9</v>
      </c>
      <c r="W1239">
        <v>7</v>
      </c>
      <c r="X1239" s="200" t="str">
        <f t="shared" si="19"/>
        <v>Duval County Civil CGE CQ3-17</v>
      </c>
    </row>
    <row r="1240" spans="1:24" ht="15" customHeight="1" x14ac:dyDescent="0.25">
      <c r="A1240" t="s">
        <v>63</v>
      </c>
      <c r="B1240" t="s">
        <v>43</v>
      </c>
      <c r="C1240" t="s">
        <v>273</v>
      </c>
      <c r="D1240" s="202">
        <v>1783951.05</v>
      </c>
      <c r="E1240" s="202">
        <v>1400909.33</v>
      </c>
      <c r="F1240" s="202">
        <v>1400909.33</v>
      </c>
      <c r="G1240" s="202">
        <v>1776215.05</v>
      </c>
      <c r="H1240" s="202">
        <v>1775084.05</v>
      </c>
      <c r="I1240" s="202">
        <v>1756489.24</v>
      </c>
      <c r="J1240" s="202">
        <v>1386035.62</v>
      </c>
      <c r="K1240" s="202">
        <v>1383865.62</v>
      </c>
      <c r="L1240" s="202">
        <v>1758237.34</v>
      </c>
      <c r="M1240" s="202">
        <v>1757537.34</v>
      </c>
      <c r="N1240" s="203"/>
      <c r="O1240" s="203"/>
      <c r="P1240"/>
      <c r="Q1240"/>
      <c r="R1240"/>
      <c r="S1240"/>
      <c r="T1240" s="204">
        <v>42746.609131944446</v>
      </c>
      <c r="U1240"/>
      <c r="V1240">
        <v>0.9</v>
      </c>
      <c r="W1240">
        <v>7</v>
      </c>
      <c r="X1240" s="200" t="str">
        <f t="shared" si="19"/>
        <v>Duval County Civil CGE CQ4-16</v>
      </c>
    </row>
    <row r="1241" spans="1:24" ht="15" customHeight="1" x14ac:dyDescent="0.25">
      <c r="A1241" t="s">
        <v>63</v>
      </c>
      <c r="B1241" t="s">
        <v>43</v>
      </c>
      <c r="C1241" t="s">
        <v>277</v>
      </c>
      <c r="D1241" s="202">
        <v>1624130.76</v>
      </c>
      <c r="E1241" s="202"/>
      <c r="F1241" s="202"/>
      <c r="G1241" s="202"/>
      <c r="H1241" s="202"/>
      <c r="I1241" s="202">
        <v>1617941.42</v>
      </c>
      <c r="J1241" s="202"/>
      <c r="K1241" s="202"/>
      <c r="L1241" s="202"/>
      <c r="M1241" s="202"/>
      <c r="N1241" s="203"/>
      <c r="O1241" s="203"/>
      <c r="P1241"/>
      <c r="Q1241"/>
      <c r="R1241"/>
      <c r="S1241"/>
      <c r="T1241" s="204">
        <v>42746.609131944446</v>
      </c>
      <c r="U1241"/>
      <c r="V1241">
        <v>0.9</v>
      </c>
      <c r="W1241">
        <v>7</v>
      </c>
      <c r="X1241" s="200" t="str">
        <f t="shared" si="19"/>
        <v>Duval County Civil CGE CQ4-17</v>
      </c>
    </row>
    <row r="1242" spans="1:24" ht="15" customHeight="1" x14ac:dyDescent="0.25">
      <c r="A1242" t="s">
        <v>63</v>
      </c>
      <c r="B1242" t="s">
        <v>39</v>
      </c>
      <c r="C1242" t="s">
        <v>270</v>
      </c>
      <c r="D1242" s="202">
        <v>1346004.66</v>
      </c>
      <c r="E1242" s="202">
        <v>1344586.66</v>
      </c>
      <c r="F1242" s="202">
        <v>1344447.66</v>
      </c>
      <c r="G1242" s="202">
        <v>1343614.66</v>
      </c>
      <c r="H1242" s="202">
        <v>1332206.6399999999</v>
      </c>
      <c r="I1242" s="202">
        <v>1111745.8999999999</v>
      </c>
      <c r="J1242" s="202">
        <v>247601.24</v>
      </c>
      <c r="K1242" s="202">
        <v>306174.48</v>
      </c>
      <c r="L1242" s="202">
        <v>341115.12</v>
      </c>
      <c r="M1242" s="202">
        <v>362018.19</v>
      </c>
      <c r="N1242" s="203"/>
      <c r="O1242" s="203"/>
      <c r="P1242"/>
      <c r="Q1242"/>
      <c r="R1242"/>
      <c r="S1242"/>
      <c r="T1242" s="204">
        <v>42746.609131944446</v>
      </c>
      <c r="U1242"/>
      <c r="V1242">
        <v>0.4</v>
      </c>
      <c r="W1242">
        <v>3</v>
      </c>
      <c r="X1242" s="200" t="str">
        <f t="shared" si="19"/>
        <v>Duval County Criminal CGE CQ1-16</v>
      </c>
    </row>
    <row r="1243" spans="1:24" ht="15" customHeight="1" x14ac:dyDescent="0.25">
      <c r="A1243" t="s">
        <v>63</v>
      </c>
      <c r="B1243" t="s">
        <v>39</v>
      </c>
      <c r="C1243" t="s">
        <v>274</v>
      </c>
      <c r="D1243" s="202">
        <v>1105509.56</v>
      </c>
      <c r="E1243" s="202">
        <v>1105509.56</v>
      </c>
      <c r="F1243" s="202">
        <v>1103563.56</v>
      </c>
      <c r="G1243" s="202">
        <v>1097052.06</v>
      </c>
      <c r="H1243" s="202"/>
      <c r="I1243" s="202">
        <v>99424.95</v>
      </c>
      <c r="J1243" s="202">
        <v>212249.1</v>
      </c>
      <c r="K1243" s="202">
        <v>257498.87</v>
      </c>
      <c r="L1243" s="202">
        <v>286414.03000000003</v>
      </c>
      <c r="M1243" s="202"/>
      <c r="N1243" s="203"/>
      <c r="O1243" s="203"/>
      <c r="P1243"/>
      <c r="Q1243"/>
      <c r="R1243"/>
      <c r="S1243"/>
      <c r="T1243" s="204">
        <v>42746.609131944446</v>
      </c>
      <c r="U1243"/>
      <c r="V1243">
        <v>0.4</v>
      </c>
      <c r="W1243">
        <v>3</v>
      </c>
      <c r="X1243" s="200" t="str">
        <f t="shared" si="19"/>
        <v>Duval County Criminal CGE CQ1-17</v>
      </c>
    </row>
    <row r="1244" spans="1:24" ht="15" customHeight="1" x14ac:dyDescent="0.25">
      <c r="A1244" t="s">
        <v>63</v>
      </c>
      <c r="B1244" t="s">
        <v>39</v>
      </c>
      <c r="C1244" t="s">
        <v>271</v>
      </c>
      <c r="D1244" s="202">
        <v>1209600.27</v>
      </c>
      <c r="E1244" s="202">
        <v>1207745.27</v>
      </c>
      <c r="F1244" s="202">
        <v>1203096.77</v>
      </c>
      <c r="G1244" s="202">
        <v>1196078.27</v>
      </c>
      <c r="H1244" s="202">
        <v>1196078.27</v>
      </c>
      <c r="I1244" s="202">
        <v>113662.11</v>
      </c>
      <c r="J1244" s="202">
        <v>223905.35</v>
      </c>
      <c r="K1244" s="202">
        <v>273781.46999999997</v>
      </c>
      <c r="L1244" s="202">
        <v>308255.71999999997</v>
      </c>
      <c r="M1244" s="202">
        <v>335340.43</v>
      </c>
      <c r="N1244" s="203"/>
      <c r="O1244" s="203"/>
      <c r="P1244"/>
      <c r="Q1244"/>
      <c r="R1244"/>
      <c r="S1244"/>
      <c r="T1244" s="204">
        <v>42746.609131944446</v>
      </c>
      <c r="U1244"/>
      <c r="V1244">
        <v>0.4</v>
      </c>
      <c r="W1244">
        <v>3</v>
      </c>
      <c r="X1244" s="200" t="str">
        <f t="shared" si="19"/>
        <v>Duval County Criminal CGE CQ2-16</v>
      </c>
    </row>
    <row r="1245" spans="1:24" ht="15" customHeight="1" x14ac:dyDescent="0.25">
      <c r="A1245" t="s">
        <v>63</v>
      </c>
      <c r="B1245" t="s">
        <v>39</v>
      </c>
      <c r="C1245" t="s">
        <v>275</v>
      </c>
      <c r="D1245" s="202">
        <v>1205533.73</v>
      </c>
      <c r="E1245" s="202">
        <v>1203758.73</v>
      </c>
      <c r="F1245" s="202">
        <v>1201178.73</v>
      </c>
      <c r="G1245" s="202"/>
      <c r="H1245" s="202"/>
      <c r="I1245" s="202">
        <v>106615.24</v>
      </c>
      <c r="J1245" s="202">
        <v>217662.98</v>
      </c>
      <c r="K1245" s="202">
        <v>274472.87</v>
      </c>
      <c r="L1245" s="202"/>
      <c r="M1245" s="202"/>
      <c r="N1245" s="203"/>
      <c r="O1245" s="203"/>
      <c r="P1245"/>
      <c r="Q1245"/>
      <c r="R1245"/>
      <c r="S1245"/>
      <c r="T1245" s="204">
        <v>42746.609131944446</v>
      </c>
      <c r="U1245"/>
      <c r="V1245">
        <v>0.4</v>
      </c>
      <c r="W1245">
        <v>3</v>
      </c>
      <c r="X1245" s="200" t="str">
        <f t="shared" si="19"/>
        <v>Duval County Criminal CGE CQ2-17</v>
      </c>
    </row>
    <row r="1246" spans="1:24" ht="15" customHeight="1" x14ac:dyDescent="0.25">
      <c r="A1246" t="s">
        <v>63</v>
      </c>
      <c r="B1246" t="s">
        <v>39</v>
      </c>
      <c r="C1246" t="s">
        <v>272</v>
      </c>
      <c r="D1246" s="202">
        <v>1262206.23</v>
      </c>
      <c r="E1246" s="202">
        <v>1259340.73</v>
      </c>
      <c r="F1246" s="202">
        <v>1246269.73</v>
      </c>
      <c r="G1246" s="202">
        <v>1246269.73</v>
      </c>
      <c r="H1246" s="202">
        <v>1246720.73</v>
      </c>
      <c r="I1246" s="202">
        <v>96796.74</v>
      </c>
      <c r="J1246" s="202">
        <v>193399.1</v>
      </c>
      <c r="K1246" s="202">
        <v>249408.3</v>
      </c>
      <c r="L1246" s="202">
        <v>301208.15999999997</v>
      </c>
      <c r="M1246" s="202">
        <v>325863.55</v>
      </c>
      <c r="N1246" s="203"/>
      <c r="O1246" s="203"/>
      <c r="P1246"/>
      <c r="Q1246"/>
      <c r="R1246"/>
      <c r="S1246"/>
      <c r="T1246" s="204">
        <v>42746.609131944446</v>
      </c>
      <c r="U1246"/>
      <c r="V1246">
        <v>0.4</v>
      </c>
      <c r="W1246">
        <v>3</v>
      </c>
      <c r="X1246" s="200" t="str">
        <f t="shared" si="19"/>
        <v>Duval County Criminal CGE CQ3-16</v>
      </c>
    </row>
    <row r="1247" spans="1:24" ht="15" customHeight="1" x14ac:dyDescent="0.25">
      <c r="A1247" t="s">
        <v>63</v>
      </c>
      <c r="B1247" t="s">
        <v>39</v>
      </c>
      <c r="C1247" t="s">
        <v>276</v>
      </c>
      <c r="D1247" s="202">
        <v>1240780.6000000001</v>
      </c>
      <c r="E1247" s="202">
        <v>1225456.6000000001</v>
      </c>
      <c r="F1247" s="202"/>
      <c r="G1247" s="202"/>
      <c r="H1247" s="202"/>
      <c r="I1247" s="202">
        <v>111125.34</v>
      </c>
      <c r="J1247" s="202">
        <v>215899.72</v>
      </c>
      <c r="K1247" s="202"/>
      <c r="L1247" s="202"/>
      <c r="M1247" s="202"/>
      <c r="N1247" s="203"/>
      <c r="O1247" s="203"/>
      <c r="P1247"/>
      <c r="Q1247"/>
      <c r="R1247"/>
      <c r="S1247"/>
      <c r="T1247" s="204">
        <v>42746.609131944446</v>
      </c>
      <c r="U1247"/>
      <c r="V1247">
        <v>0.4</v>
      </c>
      <c r="W1247">
        <v>3</v>
      </c>
      <c r="X1247" s="200" t="str">
        <f t="shared" si="19"/>
        <v>Duval County Criminal CGE CQ3-17</v>
      </c>
    </row>
    <row r="1248" spans="1:24" ht="15" customHeight="1" x14ac:dyDescent="0.25">
      <c r="A1248" t="s">
        <v>63</v>
      </c>
      <c r="B1248" t="s">
        <v>39</v>
      </c>
      <c r="C1248" t="s">
        <v>273</v>
      </c>
      <c r="D1248" s="202">
        <v>1278028.1299999999</v>
      </c>
      <c r="E1248" s="202">
        <v>1282104.1299999999</v>
      </c>
      <c r="F1248" s="202">
        <v>1282104.1299999999</v>
      </c>
      <c r="G1248" s="202">
        <v>1281988.1299999999</v>
      </c>
      <c r="H1248" s="202">
        <v>1282383.1299999999</v>
      </c>
      <c r="I1248" s="202">
        <v>114326.3</v>
      </c>
      <c r="J1248" s="202">
        <v>216168.04</v>
      </c>
      <c r="K1248" s="202">
        <v>287382.38</v>
      </c>
      <c r="L1248" s="202">
        <v>320130.15999999997</v>
      </c>
      <c r="M1248" s="202">
        <v>342357.86</v>
      </c>
      <c r="N1248" s="203"/>
      <c r="O1248" s="203"/>
      <c r="P1248"/>
      <c r="Q1248"/>
      <c r="R1248"/>
      <c r="S1248"/>
      <c r="T1248" s="204">
        <v>42746.609131944446</v>
      </c>
      <c r="U1248"/>
      <c r="V1248">
        <v>0.4</v>
      </c>
      <c r="W1248">
        <v>3</v>
      </c>
      <c r="X1248" s="200" t="str">
        <f t="shared" si="19"/>
        <v>Duval County Criminal CGE CQ4-16</v>
      </c>
    </row>
    <row r="1249" spans="1:24" ht="15" customHeight="1" x14ac:dyDescent="0.25">
      <c r="A1249" t="s">
        <v>63</v>
      </c>
      <c r="B1249" t="s">
        <v>39</v>
      </c>
      <c r="C1249" t="s">
        <v>277</v>
      </c>
      <c r="D1249" s="202">
        <v>1149369.18</v>
      </c>
      <c r="E1249" s="202"/>
      <c r="F1249" s="202"/>
      <c r="G1249" s="202"/>
      <c r="H1249" s="202"/>
      <c r="I1249" s="202">
        <v>100813.29</v>
      </c>
      <c r="J1249" s="202"/>
      <c r="K1249" s="202"/>
      <c r="L1249" s="202"/>
      <c r="M1249" s="202"/>
      <c r="N1249" s="203"/>
      <c r="O1249" s="203"/>
      <c r="P1249"/>
      <c r="Q1249"/>
      <c r="R1249"/>
      <c r="S1249"/>
      <c r="T1249" s="204">
        <v>42746.609131944446</v>
      </c>
      <c r="U1249"/>
      <c r="V1249">
        <v>0.4</v>
      </c>
      <c r="W1249">
        <v>3</v>
      </c>
      <c r="X1249" s="200" t="str">
        <f t="shared" si="19"/>
        <v>Duval County Criminal CGE CQ4-17</v>
      </c>
    </row>
    <row r="1250" spans="1:24" ht="15" customHeight="1" x14ac:dyDescent="0.25">
      <c r="A1250" t="s">
        <v>63</v>
      </c>
      <c r="B1250" t="s">
        <v>41</v>
      </c>
      <c r="C1250" t="s">
        <v>270</v>
      </c>
      <c r="D1250" s="202">
        <v>1943222.29</v>
      </c>
      <c r="E1250" s="202">
        <v>1903878.04</v>
      </c>
      <c r="F1250" s="202">
        <v>1890462.29</v>
      </c>
      <c r="G1250" s="202">
        <v>1889693.54</v>
      </c>
      <c r="H1250" s="202">
        <v>1881056.54</v>
      </c>
      <c r="I1250" s="202">
        <v>283871.53999999998</v>
      </c>
      <c r="J1250" s="202">
        <v>667363</v>
      </c>
      <c r="K1250" s="202">
        <v>875142.69</v>
      </c>
      <c r="L1250" s="202">
        <v>971066.6</v>
      </c>
      <c r="M1250" s="202">
        <v>1026094.15</v>
      </c>
      <c r="N1250" s="203"/>
      <c r="O1250" s="203"/>
      <c r="P1250"/>
      <c r="Q1250"/>
      <c r="R1250"/>
      <c r="S1250"/>
      <c r="T1250" s="204">
        <v>42746.609131944446</v>
      </c>
      <c r="U1250"/>
      <c r="V1250">
        <v>0.4</v>
      </c>
      <c r="W1250">
        <v>5</v>
      </c>
      <c r="X1250" s="200" t="str">
        <f t="shared" si="19"/>
        <v>Duval Criminal Traffic CGE CQ1-16</v>
      </c>
    </row>
    <row r="1251" spans="1:24" ht="15" customHeight="1" x14ac:dyDescent="0.25">
      <c r="A1251" t="s">
        <v>63</v>
      </c>
      <c r="B1251" t="s">
        <v>41</v>
      </c>
      <c r="C1251" t="s">
        <v>274</v>
      </c>
      <c r="D1251" s="202">
        <v>1933799.9</v>
      </c>
      <c r="E1251" s="202">
        <v>1933799.9</v>
      </c>
      <c r="F1251" s="202">
        <v>1927586.44</v>
      </c>
      <c r="G1251" s="202">
        <v>1915444.68</v>
      </c>
      <c r="H1251" s="202"/>
      <c r="I1251" s="202">
        <v>330175.71999999997</v>
      </c>
      <c r="J1251" s="202">
        <v>705539.28</v>
      </c>
      <c r="K1251" s="202">
        <v>882026.06</v>
      </c>
      <c r="L1251" s="202">
        <v>993942.13</v>
      </c>
      <c r="M1251" s="202"/>
      <c r="N1251" s="203"/>
      <c r="O1251" s="203"/>
      <c r="P1251"/>
      <c r="Q1251"/>
      <c r="R1251"/>
      <c r="S1251"/>
      <c r="T1251" s="204">
        <v>42746.609131944446</v>
      </c>
      <c r="U1251"/>
      <c r="V1251">
        <v>0.4</v>
      </c>
      <c r="W1251">
        <v>5</v>
      </c>
      <c r="X1251" s="200" t="str">
        <f t="shared" si="19"/>
        <v>Duval Criminal Traffic CGE CQ1-17</v>
      </c>
    </row>
    <row r="1252" spans="1:24" ht="15" customHeight="1" x14ac:dyDescent="0.25">
      <c r="A1252" t="s">
        <v>63</v>
      </c>
      <c r="B1252" t="s">
        <v>41</v>
      </c>
      <c r="C1252" t="s">
        <v>271</v>
      </c>
      <c r="D1252" s="202">
        <v>2070937.01</v>
      </c>
      <c r="E1252" s="202">
        <v>2037065.01</v>
      </c>
      <c r="F1252" s="202">
        <v>2018858.01</v>
      </c>
      <c r="G1252" s="202">
        <v>2002753.01</v>
      </c>
      <c r="H1252" s="202">
        <v>2002753.01</v>
      </c>
      <c r="I1252" s="202">
        <v>384932.4</v>
      </c>
      <c r="J1252" s="202">
        <v>729274.32</v>
      </c>
      <c r="K1252" s="202">
        <v>912729.24</v>
      </c>
      <c r="L1252" s="202">
        <v>1032508.42</v>
      </c>
      <c r="M1252" s="202">
        <v>1145140.8999999999</v>
      </c>
      <c r="N1252" s="203"/>
      <c r="O1252" s="203"/>
      <c r="P1252"/>
      <c r="Q1252"/>
      <c r="R1252"/>
      <c r="S1252"/>
      <c r="T1252" s="204">
        <v>42746.609131944446</v>
      </c>
      <c r="U1252"/>
      <c r="V1252">
        <v>0.4</v>
      </c>
      <c r="W1252">
        <v>5</v>
      </c>
      <c r="X1252" s="200" t="str">
        <f t="shared" si="19"/>
        <v>Duval Criminal Traffic CGE CQ2-16</v>
      </c>
    </row>
    <row r="1253" spans="1:24" ht="15" customHeight="1" x14ac:dyDescent="0.25">
      <c r="A1253" t="s">
        <v>63</v>
      </c>
      <c r="B1253" t="s">
        <v>41</v>
      </c>
      <c r="C1253" t="s">
        <v>275</v>
      </c>
      <c r="D1253" s="202">
        <v>2204755.5499999998</v>
      </c>
      <c r="E1253" s="202">
        <v>2151020.15</v>
      </c>
      <c r="F1253" s="202">
        <v>2145719.6800000002</v>
      </c>
      <c r="G1253" s="202"/>
      <c r="H1253" s="202"/>
      <c r="I1253" s="202">
        <v>418015.95</v>
      </c>
      <c r="J1253" s="202">
        <v>814118.83</v>
      </c>
      <c r="K1253" s="202">
        <v>1018316.57</v>
      </c>
      <c r="L1253" s="202"/>
      <c r="M1253" s="202"/>
      <c r="N1253" s="203"/>
      <c r="O1253" s="203"/>
      <c r="P1253"/>
      <c r="Q1253"/>
      <c r="R1253"/>
      <c r="S1253"/>
      <c r="T1253" s="204">
        <v>42746.609131944446</v>
      </c>
      <c r="U1253"/>
      <c r="V1253">
        <v>0.4</v>
      </c>
      <c r="W1253">
        <v>5</v>
      </c>
      <c r="X1253" s="200" t="str">
        <f t="shared" si="19"/>
        <v>Duval Criminal Traffic CGE CQ2-17</v>
      </c>
    </row>
    <row r="1254" spans="1:24" ht="15" customHeight="1" x14ac:dyDescent="0.25">
      <c r="A1254" t="s">
        <v>63</v>
      </c>
      <c r="B1254" t="s">
        <v>41</v>
      </c>
      <c r="C1254" t="s">
        <v>272</v>
      </c>
      <c r="D1254" s="202">
        <v>2134374.4300000002</v>
      </c>
      <c r="E1254" s="202">
        <v>2071537.48</v>
      </c>
      <c r="F1254" s="202">
        <v>2058348.22</v>
      </c>
      <c r="G1254" s="202">
        <v>2058348.22</v>
      </c>
      <c r="H1254" s="202">
        <v>2056235.47</v>
      </c>
      <c r="I1254" s="202">
        <v>341723.92</v>
      </c>
      <c r="J1254" s="202">
        <v>689886.96</v>
      </c>
      <c r="K1254" s="202">
        <v>900205.96</v>
      </c>
      <c r="L1254" s="202">
        <v>1100510.1000000001</v>
      </c>
      <c r="M1254" s="202">
        <v>1171848.93</v>
      </c>
      <c r="N1254" s="203"/>
      <c r="O1254" s="203"/>
      <c r="P1254"/>
      <c r="Q1254"/>
      <c r="R1254"/>
      <c r="S1254"/>
      <c r="T1254" s="204">
        <v>42746.609131944446</v>
      </c>
      <c r="U1254"/>
      <c r="V1254">
        <v>0.4</v>
      </c>
      <c r="W1254">
        <v>5</v>
      </c>
      <c r="X1254" s="200" t="str">
        <f t="shared" si="19"/>
        <v>Duval Criminal Traffic CGE CQ3-16</v>
      </c>
    </row>
    <row r="1255" spans="1:24" ht="15" customHeight="1" x14ac:dyDescent="0.25">
      <c r="A1255" t="s">
        <v>63</v>
      </c>
      <c r="B1255" t="s">
        <v>41</v>
      </c>
      <c r="C1255" t="s">
        <v>276</v>
      </c>
      <c r="D1255" s="202">
        <v>2198450.5099999998</v>
      </c>
      <c r="E1255" s="202">
        <v>2142381.12</v>
      </c>
      <c r="F1255" s="202"/>
      <c r="G1255" s="202"/>
      <c r="H1255" s="202"/>
      <c r="I1255" s="202">
        <v>372839.57</v>
      </c>
      <c r="J1255" s="202">
        <v>739269.46</v>
      </c>
      <c r="K1255" s="202"/>
      <c r="L1255" s="202"/>
      <c r="M1255" s="202"/>
      <c r="N1255" s="203"/>
      <c r="O1255" s="203"/>
      <c r="P1255"/>
      <c r="Q1255"/>
      <c r="R1255"/>
      <c r="S1255"/>
      <c r="T1255" s="204">
        <v>42746.609131944446</v>
      </c>
      <c r="U1255"/>
      <c r="V1255">
        <v>0.4</v>
      </c>
      <c r="W1255">
        <v>5</v>
      </c>
      <c r="X1255" s="200" t="str">
        <f t="shared" si="19"/>
        <v>Duval Criminal Traffic CGE CQ3-17</v>
      </c>
    </row>
    <row r="1256" spans="1:24" ht="15" customHeight="1" x14ac:dyDescent="0.25">
      <c r="A1256" t="s">
        <v>63</v>
      </c>
      <c r="B1256" t="s">
        <v>41</v>
      </c>
      <c r="C1256" t="s">
        <v>273</v>
      </c>
      <c r="D1256" s="202">
        <v>2173327.12</v>
      </c>
      <c r="E1256" s="202">
        <v>2124785.17</v>
      </c>
      <c r="F1256" s="202">
        <v>2124785.17</v>
      </c>
      <c r="G1256" s="202">
        <v>2122455.52</v>
      </c>
      <c r="H1256" s="202">
        <v>2119166.52</v>
      </c>
      <c r="I1256" s="202">
        <v>371776.67</v>
      </c>
      <c r="J1256" s="202">
        <v>744899.53</v>
      </c>
      <c r="K1256" s="202">
        <v>1020145.57</v>
      </c>
      <c r="L1256" s="202">
        <v>1144141.45</v>
      </c>
      <c r="M1256" s="202">
        <v>1219571.47</v>
      </c>
      <c r="N1256" s="203"/>
      <c r="O1256" s="203"/>
      <c r="P1256"/>
      <c r="Q1256"/>
      <c r="R1256"/>
      <c r="S1256"/>
      <c r="T1256" s="204">
        <v>42746.609131944446</v>
      </c>
      <c r="U1256"/>
      <c r="V1256">
        <v>0.4</v>
      </c>
      <c r="W1256">
        <v>5</v>
      </c>
      <c r="X1256" s="200" t="str">
        <f t="shared" si="19"/>
        <v>Duval Criminal Traffic CGE CQ4-16</v>
      </c>
    </row>
    <row r="1257" spans="1:24" ht="15" customHeight="1" x14ac:dyDescent="0.25">
      <c r="A1257" t="s">
        <v>63</v>
      </c>
      <c r="B1257" t="s">
        <v>41</v>
      </c>
      <c r="C1257" t="s">
        <v>277</v>
      </c>
      <c r="D1257" s="202">
        <v>1812596</v>
      </c>
      <c r="E1257" s="202"/>
      <c r="F1257" s="202"/>
      <c r="G1257" s="202"/>
      <c r="H1257" s="202"/>
      <c r="I1257" s="202">
        <v>321043.42</v>
      </c>
      <c r="J1257" s="202"/>
      <c r="K1257" s="202"/>
      <c r="L1257" s="202"/>
      <c r="M1257" s="202"/>
      <c r="N1257" s="203"/>
      <c r="O1257" s="203"/>
      <c r="P1257"/>
      <c r="Q1257"/>
      <c r="R1257"/>
      <c r="S1257"/>
      <c r="T1257" s="204">
        <v>42746.609131944446</v>
      </c>
      <c r="U1257"/>
      <c r="V1257">
        <v>0.4</v>
      </c>
      <c r="W1257">
        <v>5</v>
      </c>
      <c r="X1257" s="200" t="str">
        <f t="shared" si="19"/>
        <v>Duval Criminal Traffic CGE CQ4-17</v>
      </c>
    </row>
    <row r="1258" spans="1:24" ht="15" customHeight="1" x14ac:dyDescent="0.25">
      <c r="A1258" t="s">
        <v>63</v>
      </c>
      <c r="B1258" t="s">
        <v>46</v>
      </c>
      <c r="C1258" t="s">
        <v>270</v>
      </c>
      <c r="D1258" s="202">
        <v>462276.8</v>
      </c>
      <c r="E1258" s="202">
        <v>462711.8</v>
      </c>
      <c r="F1258" s="202">
        <v>461893.8</v>
      </c>
      <c r="G1258" s="202">
        <v>461582.8</v>
      </c>
      <c r="H1258" s="202">
        <v>454085.9</v>
      </c>
      <c r="I1258" s="202">
        <v>443320.06</v>
      </c>
      <c r="J1258" s="202">
        <v>445239.06</v>
      </c>
      <c r="K1258" s="202">
        <v>445654.9</v>
      </c>
      <c r="L1258" s="202">
        <v>446497.9</v>
      </c>
      <c r="M1258" s="202">
        <v>444784.9</v>
      </c>
      <c r="N1258" s="203"/>
      <c r="O1258" s="203"/>
      <c r="P1258"/>
      <c r="Q1258"/>
      <c r="R1258"/>
      <c r="S1258"/>
      <c r="T1258" s="204">
        <v>42746.609131944446</v>
      </c>
      <c r="U1258"/>
      <c r="V1258">
        <v>0.75</v>
      </c>
      <c r="W1258">
        <v>10</v>
      </c>
      <c r="X1258" s="200" t="str">
        <f t="shared" si="19"/>
        <v>Duval Family CGE CQ1-16</v>
      </c>
    </row>
    <row r="1259" spans="1:24" ht="15" customHeight="1" x14ac:dyDescent="0.25">
      <c r="A1259" t="s">
        <v>63</v>
      </c>
      <c r="B1259" t="s">
        <v>46</v>
      </c>
      <c r="C1259" t="s">
        <v>274</v>
      </c>
      <c r="D1259" s="202">
        <v>491756</v>
      </c>
      <c r="E1259" s="202">
        <v>491756</v>
      </c>
      <c r="F1259" s="202">
        <v>493964</v>
      </c>
      <c r="G1259" s="202">
        <v>484531</v>
      </c>
      <c r="H1259" s="202"/>
      <c r="I1259" s="202">
        <v>474899.5</v>
      </c>
      <c r="J1259" s="202">
        <v>476954.5</v>
      </c>
      <c r="K1259" s="202">
        <v>479149.5</v>
      </c>
      <c r="L1259" s="202">
        <v>479959.5</v>
      </c>
      <c r="M1259" s="202"/>
      <c r="N1259" s="203"/>
      <c r="O1259" s="203"/>
      <c r="P1259"/>
      <c r="Q1259"/>
      <c r="R1259"/>
      <c r="S1259"/>
      <c r="T1259" s="204">
        <v>42746.609131944446</v>
      </c>
      <c r="U1259"/>
      <c r="V1259">
        <v>0.75</v>
      </c>
      <c r="W1259">
        <v>10</v>
      </c>
      <c r="X1259" s="200" t="str">
        <f t="shared" si="19"/>
        <v>Duval Family CGE CQ1-17</v>
      </c>
    </row>
    <row r="1260" spans="1:24" ht="15" customHeight="1" x14ac:dyDescent="0.25">
      <c r="A1260" t="s">
        <v>63</v>
      </c>
      <c r="B1260" t="s">
        <v>46</v>
      </c>
      <c r="C1260" t="s">
        <v>271</v>
      </c>
      <c r="D1260" s="202">
        <v>567926</v>
      </c>
      <c r="E1260" s="202">
        <v>566248</v>
      </c>
      <c r="F1260" s="202">
        <v>565326</v>
      </c>
      <c r="G1260" s="202">
        <v>559389</v>
      </c>
      <c r="H1260" s="202">
        <v>559389</v>
      </c>
      <c r="I1260" s="202">
        <v>551857</v>
      </c>
      <c r="J1260" s="202">
        <v>553465</v>
      </c>
      <c r="K1260" s="202">
        <v>553515</v>
      </c>
      <c r="L1260" s="202">
        <v>551324</v>
      </c>
      <c r="M1260" s="202">
        <v>551324</v>
      </c>
      <c r="N1260" s="203"/>
      <c r="O1260" s="203"/>
      <c r="P1260"/>
      <c r="Q1260"/>
      <c r="R1260"/>
      <c r="S1260"/>
      <c r="T1260" s="204">
        <v>42746.609131944446</v>
      </c>
      <c r="U1260"/>
      <c r="V1260">
        <v>0.75</v>
      </c>
      <c r="W1260">
        <v>10</v>
      </c>
      <c r="X1260" s="200" t="str">
        <f t="shared" si="19"/>
        <v>Duval Family CGE CQ2-16</v>
      </c>
    </row>
    <row r="1261" spans="1:24" ht="15" customHeight="1" x14ac:dyDescent="0.25">
      <c r="A1261" t="s">
        <v>63</v>
      </c>
      <c r="B1261" t="s">
        <v>46</v>
      </c>
      <c r="C1261" t="s">
        <v>275</v>
      </c>
      <c r="D1261" s="202">
        <v>589443.5</v>
      </c>
      <c r="E1261" s="202">
        <v>589225.5</v>
      </c>
      <c r="F1261" s="202">
        <v>579619.5</v>
      </c>
      <c r="G1261" s="202"/>
      <c r="H1261" s="202"/>
      <c r="I1261" s="202">
        <v>572674.5</v>
      </c>
      <c r="J1261" s="202">
        <v>575082.13</v>
      </c>
      <c r="K1261" s="202">
        <v>575082.13</v>
      </c>
      <c r="L1261" s="202"/>
      <c r="M1261" s="202"/>
      <c r="N1261" s="203"/>
      <c r="O1261" s="203"/>
      <c r="P1261"/>
      <c r="Q1261"/>
      <c r="R1261"/>
      <c r="S1261"/>
      <c r="T1261" s="204">
        <v>42746.609131944446</v>
      </c>
      <c r="U1261"/>
      <c r="V1261">
        <v>0.75</v>
      </c>
      <c r="W1261">
        <v>10</v>
      </c>
      <c r="X1261" s="200" t="str">
        <f t="shared" si="19"/>
        <v>Duval Family CGE CQ2-17</v>
      </c>
    </row>
    <row r="1262" spans="1:24" ht="15" customHeight="1" x14ac:dyDescent="0.25">
      <c r="A1262" t="s">
        <v>63</v>
      </c>
      <c r="B1262" t="s">
        <v>46</v>
      </c>
      <c r="C1262" t="s">
        <v>272</v>
      </c>
      <c r="D1262" s="202">
        <v>572123</v>
      </c>
      <c r="E1262" s="202">
        <v>571928</v>
      </c>
      <c r="F1262" s="202">
        <v>561378</v>
      </c>
      <c r="G1262" s="202">
        <v>561378</v>
      </c>
      <c r="H1262" s="202">
        <v>561825</v>
      </c>
      <c r="I1262" s="202">
        <v>546500</v>
      </c>
      <c r="J1262" s="202">
        <v>548567</v>
      </c>
      <c r="K1262" s="202">
        <v>548053</v>
      </c>
      <c r="L1262" s="202">
        <v>548885</v>
      </c>
      <c r="M1262" s="202">
        <v>550628</v>
      </c>
      <c r="N1262" s="203"/>
      <c r="O1262" s="203"/>
      <c r="P1262"/>
      <c r="Q1262"/>
      <c r="R1262"/>
      <c r="S1262"/>
      <c r="T1262" s="204">
        <v>42746.609131944446</v>
      </c>
      <c r="U1262"/>
      <c r="V1262">
        <v>0.75</v>
      </c>
      <c r="W1262">
        <v>10</v>
      </c>
      <c r="X1262" s="200" t="str">
        <f t="shared" si="19"/>
        <v>Duval Family CGE CQ3-16</v>
      </c>
    </row>
    <row r="1263" spans="1:24" ht="15" customHeight="1" x14ac:dyDescent="0.25">
      <c r="A1263" t="s">
        <v>63</v>
      </c>
      <c r="B1263" t="s">
        <v>46</v>
      </c>
      <c r="C1263" t="s">
        <v>276</v>
      </c>
      <c r="D1263" s="202">
        <v>569168.5</v>
      </c>
      <c r="E1263" s="202">
        <v>565399.6</v>
      </c>
      <c r="F1263" s="202"/>
      <c r="G1263" s="202"/>
      <c r="H1263" s="202"/>
      <c r="I1263" s="202">
        <v>562618.5</v>
      </c>
      <c r="J1263" s="202">
        <v>563396.5</v>
      </c>
      <c r="K1263" s="202"/>
      <c r="L1263" s="202"/>
      <c r="M1263" s="202"/>
      <c r="N1263" s="203"/>
      <c r="O1263" s="203"/>
      <c r="P1263"/>
      <c r="Q1263"/>
      <c r="R1263"/>
      <c r="S1263"/>
      <c r="T1263" s="204">
        <v>42746.609131944446</v>
      </c>
      <c r="U1263"/>
      <c r="V1263">
        <v>0.75</v>
      </c>
      <c r="W1263">
        <v>10</v>
      </c>
      <c r="X1263" s="200" t="str">
        <f t="shared" si="19"/>
        <v>Duval Family CGE CQ3-17</v>
      </c>
    </row>
    <row r="1264" spans="1:24" ht="15" customHeight="1" x14ac:dyDescent="0.25">
      <c r="A1264" t="s">
        <v>63</v>
      </c>
      <c r="B1264" t="s">
        <v>46</v>
      </c>
      <c r="C1264" t="s">
        <v>273</v>
      </c>
      <c r="D1264" s="202">
        <v>527887.5</v>
      </c>
      <c r="E1264" s="202">
        <v>504434.5</v>
      </c>
      <c r="F1264" s="202">
        <v>504434.5</v>
      </c>
      <c r="G1264" s="202">
        <v>506244.5</v>
      </c>
      <c r="H1264" s="202">
        <v>506309.5</v>
      </c>
      <c r="I1264" s="202">
        <v>499191.5</v>
      </c>
      <c r="J1264" s="202">
        <v>499059.5</v>
      </c>
      <c r="K1264" s="202">
        <v>501114.5</v>
      </c>
      <c r="L1264" s="202">
        <v>501286.5</v>
      </c>
      <c r="M1264" s="202">
        <v>501286.5</v>
      </c>
      <c r="N1264" s="203"/>
      <c r="O1264" s="203"/>
      <c r="P1264"/>
      <c r="Q1264"/>
      <c r="R1264"/>
      <c r="S1264"/>
      <c r="T1264" s="204">
        <v>42746.609131944446</v>
      </c>
      <c r="U1264"/>
      <c r="V1264">
        <v>0.75</v>
      </c>
      <c r="W1264">
        <v>10</v>
      </c>
      <c r="X1264" s="200" t="str">
        <f t="shared" si="19"/>
        <v>Duval Family CGE CQ4-16</v>
      </c>
    </row>
    <row r="1265" spans="1:24" ht="15" customHeight="1" x14ac:dyDescent="0.25">
      <c r="A1265" t="s">
        <v>63</v>
      </c>
      <c r="B1265" t="s">
        <v>46</v>
      </c>
      <c r="C1265" t="s">
        <v>277</v>
      </c>
      <c r="D1265" s="202">
        <v>576330.68999999994</v>
      </c>
      <c r="E1265" s="202"/>
      <c r="F1265" s="202"/>
      <c r="G1265" s="202"/>
      <c r="H1265" s="202"/>
      <c r="I1265" s="202">
        <v>569947.68999999994</v>
      </c>
      <c r="J1265" s="202"/>
      <c r="K1265" s="202"/>
      <c r="L1265" s="202"/>
      <c r="M1265" s="202"/>
      <c r="N1265" s="203"/>
      <c r="O1265" s="203"/>
      <c r="P1265"/>
      <c r="Q1265"/>
      <c r="R1265"/>
      <c r="S1265"/>
      <c r="T1265" s="204">
        <v>42746.609131944446</v>
      </c>
      <c r="U1265"/>
      <c r="V1265">
        <v>0.75</v>
      </c>
      <c r="W1265">
        <v>10</v>
      </c>
      <c r="X1265" s="200" t="str">
        <f t="shared" si="19"/>
        <v>Duval Family CGE CQ4-17</v>
      </c>
    </row>
    <row r="1266" spans="1:24" ht="15" customHeight="1" x14ac:dyDescent="0.25">
      <c r="A1266" t="s">
        <v>63</v>
      </c>
      <c r="B1266" t="s">
        <v>40</v>
      </c>
      <c r="C1266" t="s">
        <v>270</v>
      </c>
      <c r="D1266" s="202">
        <v>87965.5</v>
      </c>
      <c r="E1266" s="202">
        <v>88265.5</v>
      </c>
      <c r="F1266" s="202">
        <v>88272.5</v>
      </c>
      <c r="G1266" s="202">
        <v>88315.5</v>
      </c>
      <c r="H1266" s="202">
        <v>87634.17</v>
      </c>
      <c r="I1266" s="202">
        <v>4746</v>
      </c>
      <c r="J1266" s="202">
        <v>7530.51</v>
      </c>
      <c r="K1266" s="202">
        <v>9360.01</v>
      </c>
      <c r="L1266" s="202">
        <v>10757.01</v>
      </c>
      <c r="M1266" s="202">
        <v>11483.11</v>
      </c>
      <c r="N1266" s="203"/>
      <c r="O1266" s="203"/>
      <c r="P1266"/>
      <c r="Q1266"/>
      <c r="R1266"/>
      <c r="S1266"/>
      <c r="T1266" s="204">
        <v>42746.609131944446</v>
      </c>
      <c r="U1266"/>
      <c r="V1266">
        <v>0.09</v>
      </c>
      <c r="W1266">
        <v>4</v>
      </c>
      <c r="X1266" s="200" t="str">
        <f t="shared" si="19"/>
        <v>Duval Juvenile Delinquency CGE CQ1-16</v>
      </c>
    </row>
    <row r="1267" spans="1:24" ht="15" customHeight="1" x14ac:dyDescent="0.25">
      <c r="A1267" t="s">
        <v>63</v>
      </c>
      <c r="B1267" t="s">
        <v>40</v>
      </c>
      <c r="C1267" t="s">
        <v>274</v>
      </c>
      <c r="D1267" s="202">
        <v>66509</v>
      </c>
      <c r="E1267" s="202">
        <v>66509</v>
      </c>
      <c r="F1267" s="202">
        <v>66583</v>
      </c>
      <c r="G1267" s="202">
        <v>66533</v>
      </c>
      <c r="H1267" s="202"/>
      <c r="I1267" s="202">
        <v>3553</v>
      </c>
      <c r="J1267" s="202">
        <v>6452.75</v>
      </c>
      <c r="K1267" s="202">
        <v>7533.46</v>
      </c>
      <c r="L1267" s="202">
        <v>7783.46</v>
      </c>
      <c r="M1267" s="202"/>
      <c r="N1267" s="203"/>
      <c r="O1267" s="203"/>
      <c r="P1267"/>
      <c r="Q1267"/>
      <c r="R1267"/>
      <c r="S1267"/>
      <c r="T1267" s="204">
        <v>42746.609131944446</v>
      </c>
      <c r="U1267"/>
      <c r="V1267">
        <v>0.09</v>
      </c>
      <c r="W1267">
        <v>4</v>
      </c>
      <c r="X1267" s="200" t="str">
        <f t="shared" si="19"/>
        <v>Duval Juvenile Delinquency CGE CQ1-17</v>
      </c>
    </row>
    <row r="1268" spans="1:24" ht="15" customHeight="1" x14ac:dyDescent="0.25">
      <c r="A1268" t="s">
        <v>63</v>
      </c>
      <c r="B1268" t="s">
        <v>40</v>
      </c>
      <c r="C1268" t="s">
        <v>271</v>
      </c>
      <c r="D1268" s="202">
        <v>79137.52</v>
      </c>
      <c r="E1268" s="202">
        <v>79261.52</v>
      </c>
      <c r="F1268" s="202">
        <v>79161.52</v>
      </c>
      <c r="G1268" s="202">
        <v>78181.19</v>
      </c>
      <c r="H1268" s="202">
        <v>78181.19</v>
      </c>
      <c r="I1268" s="202">
        <v>5654.86</v>
      </c>
      <c r="J1268" s="202">
        <v>7650.36</v>
      </c>
      <c r="K1268" s="202">
        <v>8872.8700000000008</v>
      </c>
      <c r="L1268" s="202">
        <v>10043.799999999999</v>
      </c>
      <c r="M1268" s="202">
        <v>11053.88</v>
      </c>
      <c r="N1268" s="203"/>
      <c r="O1268" s="203"/>
      <c r="P1268"/>
      <c r="Q1268"/>
      <c r="R1268"/>
      <c r="S1268"/>
      <c r="T1268" s="204">
        <v>42746.609131944446</v>
      </c>
      <c r="U1268"/>
      <c r="V1268">
        <v>0.09</v>
      </c>
      <c r="W1268">
        <v>4</v>
      </c>
      <c r="X1268" s="200" t="str">
        <f t="shared" si="19"/>
        <v>Duval Juvenile Delinquency CGE CQ2-16</v>
      </c>
    </row>
    <row r="1269" spans="1:24" ht="15" customHeight="1" x14ac:dyDescent="0.25">
      <c r="A1269" t="s">
        <v>63</v>
      </c>
      <c r="B1269" t="s">
        <v>40</v>
      </c>
      <c r="C1269" t="s">
        <v>275</v>
      </c>
      <c r="D1269" s="202">
        <v>76142.259999999995</v>
      </c>
      <c r="E1269" s="202">
        <v>76387.259999999995</v>
      </c>
      <c r="F1269" s="202">
        <v>75980.259999999995</v>
      </c>
      <c r="G1269" s="202"/>
      <c r="H1269" s="202"/>
      <c r="I1269" s="202">
        <v>4499.49</v>
      </c>
      <c r="J1269" s="202">
        <v>7161.65</v>
      </c>
      <c r="K1269" s="202">
        <v>8694.84</v>
      </c>
      <c r="L1269" s="202"/>
      <c r="M1269" s="202"/>
      <c r="N1269" s="203"/>
      <c r="O1269" s="203"/>
      <c r="P1269"/>
      <c r="Q1269"/>
      <c r="R1269"/>
      <c r="S1269"/>
      <c r="T1269" s="204">
        <v>42746.609131944446</v>
      </c>
      <c r="U1269"/>
      <c r="V1269">
        <v>0.09</v>
      </c>
      <c r="W1269">
        <v>4</v>
      </c>
      <c r="X1269" s="200" t="str">
        <f t="shared" si="19"/>
        <v>Duval Juvenile Delinquency CGE CQ2-17</v>
      </c>
    </row>
    <row r="1270" spans="1:24" ht="15" customHeight="1" x14ac:dyDescent="0.25">
      <c r="A1270" t="s">
        <v>63</v>
      </c>
      <c r="B1270" t="s">
        <v>40</v>
      </c>
      <c r="C1270" t="s">
        <v>272</v>
      </c>
      <c r="D1270" s="202">
        <v>85522.94</v>
      </c>
      <c r="E1270" s="202">
        <v>86072.94</v>
      </c>
      <c r="F1270" s="202">
        <v>85150.6</v>
      </c>
      <c r="G1270" s="202">
        <v>85150.6</v>
      </c>
      <c r="H1270" s="202">
        <v>85158.6</v>
      </c>
      <c r="I1270" s="202">
        <v>5187.9399999999996</v>
      </c>
      <c r="J1270" s="202">
        <v>8665.6</v>
      </c>
      <c r="K1270" s="202">
        <v>9916.94</v>
      </c>
      <c r="L1270" s="202">
        <v>12939.75</v>
      </c>
      <c r="M1270" s="202">
        <v>14397.75</v>
      </c>
      <c r="N1270" s="203"/>
      <c r="O1270" s="203"/>
      <c r="P1270"/>
      <c r="Q1270"/>
      <c r="R1270"/>
      <c r="S1270"/>
      <c r="T1270" s="204">
        <v>42746.609131944446</v>
      </c>
      <c r="U1270"/>
      <c r="V1270">
        <v>0.09</v>
      </c>
      <c r="W1270">
        <v>4</v>
      </c>
      <c r="X1270" s="200" t="str">
        <f t="shared" si="19"/>
        <v>Duval Juvenile Delinquency CGE CQ3-16</v>
      </c>
    </row>
    <row r="1271" spans="1:24" ht="15" customHeight="1" x14ac:dyDescent="0.25">
      <c r="A1271" t="s">
        <v>63</v>
      </c>
      <c r="B1271" t="s">
        <v>40</v>
      </c>
      <c r="C1271" t="s">
        <v>276</v>
      </c>
      <c r="D1271" s="202">
        <v>86122.5</v>
      </c>
      <c r="E1271" s="202">
        <v>86315.5</v>
      </c>
      <c r="F1271" s="202"/>
      <c r="G1271" s="202"/>
      <c r="H1271" s="202"/>
      <c r="I1271" s="202">
        <v>3953.13</v>
      </c>
      <c r="J1271" s="202">
        <v>6888.53</v>
      </c>
      <c r="K1271" s="202"/>
      <c r="L1271" s="202"/>
      <c r="M1271" s="202"/>
      <c r="N1271" s="203"/>
      <c r="O1271" s="203"/>
      <c r="P1271"/>
      <c r="Q1271"/>
      <c r="R1271"/>
      <c r="S1271"/>
      <c r="T1271" s="204">
        <v>42746.609131944446</v>
      </c>
      <c r="U1271"/>
      <c r="V1271">
        <v>0.09</v>
      </c>
      <c r="W1271">
        <v>4</v>
      </c>
      <c r="X1271" s="200" t="str">
        <f t="shared" si="19"/>
        <v>Duval Juvenile Delinquency CGE CQ3-17</v>
      </c>
    </row>
    <row r="1272" spans="1:24" ht="15" customHeight="1" x14ac:dyDescent="0.25">
      <c r="A1272" t="s">
        <v>63</v>
      </c>
      <c r="B1272" t="s">
        <v>40</v>
      </c>
      <c r="C1272" t="s">
        <v>273</v>
      </c>
      <c r="D1272" s="202">
        <v>61372.12</v>
      </c>
      <c r="E1272" s="202">
        <v>61656.12</v>
      </c>
      <c r="F1272" s="202">
        <v>61656.12</v>
      </c>
      <c r="G1272" s="202">
        <v>61422.12</v>
      </c>
      <c r="H1272" s="202">
        <v>61365.120000000003</v>
      </c>
      <c r="I1272" s="202">
        <v>4571.12</v>
      </c>
      <c r="J1272" s="202">
        <v>5895.28</v>
      </c>
      <c r="K1272" s="202">
        <v>7192.12</v>
      </c>
      <c r="L1272" s="202">
        <v>8316.1200000000008</v>
      </c>
      <c r="M1272" s="202">
        <v>8586.9500000000007</v>
      </c>
      <c r="N1272" s="203"/>
      <c r="O1272" s="203"/>
      <c r="P1272"/>
      <c r="Q1272"/>
      <c r="R1272"/>
      <c r="S1272"/>
      <c r="T1272" s="204">
        <v>42746.609131944446</v>
      </c>
      <c r="U1272"/>
      <c r="V1272">
        <v>0.09</v>
      </c>
      <c r="W1272">
        <v>4</v>
      </c>
      <c r="X1272" s="200" t="str">
        <f t="shared" si="19"/>
        <v>Duval Juvenile Delinquency CGE CQ4-16</v>
      </c>
    </row>
    <row r="1273" spans="1:24" ht="15" customHeight="1" x14ac:dyDescent="0.25">
      <c r="A1273" t="s">
        <v>63</v>
      </c>
      <c r="B1273" t="s">
        <v>40</v>
      </c>
      <c r="C1273" t="s">
        <v>277</v>
      </c>
      <c r="D1273" s="202">
        <v>67856</v>
      </c>
      <c r="E1273" s="202"/>
      <c r="F1273" s="202"/>
      <c r="G1273" s="202"/>
      <c r="H1273" s="202"/>
      <c r="I1273" s="202">
        <v>2486.75</v>
      </c>
      <c r="J1273" s="202"/>
      <c r="K1273" s="202"/>
      <c r="L1273" s="202"/>
      <c r="M1273" s="202"/>
      <c r="N1273" s="203"/>
      <c r="O1273" s="203"/>
      <c r="P1273"/>
      <c r="Q1273"/>
      <c r="R1273"/>
      <c r="S1273"/>
      <c r="T1273" s="204">
        <v>42746.609131944446</v>
      </c>
      <c r="U1273"/>
      <c r="V1273">
        <v>0.09</v>
      </c>
      <c r="W1273">
        <v>4</v>
      </c>
      <c r="X1273" s="200" t="str">
        <f t="shared" si="19"/>
        <v>Duval Juvenile Delinquency CGE CQ4-17</v>
      </c>
    </row>
    <row r="1274" spans="1:24" ht="15" customHeight="1" x14ac:dyDescent="0.25">
      <c r="A1274" t="s">
        <v>63</v>
      </c>
      <c r="B1274" t="s">
        <v>45</v>
      </c>
      <c r="C1274" t="s">
        <v>270</v>
      </c>
      <c r="D1274" s="202">
        <v>211662.26</v>
      </c>
      <c r="E1274" s="202">
        <v>210401.26</v>
      </c>
      <c r="F1274" s="202">
        <v>210575.26</v>
      </c>
      <c r="G1274" s="202">
        <v>210575.26</v>
      </c>
      <c r="H1274" s="202">
        <v>199952.76</v>
      </c>
      <c r="I1274" s="202">
        <v>202317.28</v>
      </c>
      <c r="J1274" s="202">
        <v>204156.26</v>
      </c>
      <c r="K1274" s="202">
        <v>204197.26</v>
      </c>
      <c r="L1274" s="202">
        <v>204197.26</v>
      </c>
      <c r="M1274" s="202">
        <v>195332.76</v>
      </c>
      <c r="N1274" s="203"/>
      <c r="O1274" s="203"/>
      <c r="P1274"/>
      <c r="Q1274"/>
      <c r="R1274"/>
      <c r="S1274"/>
      <c r="T1274" s="204">
        <v>42746.609131944446</v>
      </c>
      <c r="U1274"/>
      <c r="V1274">
        <v>0.9</v>
      </c>
      <c r="W1274">
        <v>9</v>
      </c>
      <c r="X1274" s="200" t="str">
        <f t="shared" si="19"/>
        <v>Duval Probate CGE CQ1-16</v>
      </c>
    </row>
    <row r="1275" spans="1:24" ht="15" customHeight="1" x14ac:dyDescent="0.25">
      <c r="A1275" t="s">
        <v>63</v>
      </c>
      <c r="B1275" t="s">
        <v>45</v>
      </c>
      <c r="C1275" t="s">
        <v>274</v>
      </c>
      <c r="D1275" s="202">
        <v>229080.1</v>
      </c>
      <c r="E1275" s="202">
        <v>229080.1</v>
      </c>
      <c r="F1275" s="202">
        <v>238645.1</v>
      </c>
      <c r="G1275" s="202">
        <v>236402.1</v>
      </c>
      <c r="H1275" s="202"/>
      <c r="I1275" s="202">
        <v>220180.1</v>
      </c>
      <c r="J1275" s="202">
        <v>222540.1</v>
      </c>
      <c r="K1275" s="202">
        <v>232278.1</v>
      </c>
      <c r="L1275" s="202">
        <v>233161.1</v>
      </c>
      <c r="M1275" s="202"/>
      <c r="N1275" s="203"/>
      <c r="O1275" s="203"/>
      <c r="P1275"/>
      <c r="Q1275"/>
      <c r="R1275"/>
      <c r="S1275"/>
      <c r="T1275" s="204">
        <v>42746.609131944446</v>
      </c>
      <c r="U1275"/>
      <c r="V1275">
        <v>0.9</v>
      </c>
      <c r="W1275">
        <v>9</v>
      </c>
      <c r="X1275" s="200" t="str">
        <f t="shared" si="19"/>
        <v>Duval Probate CGE CQ1-17</v>
      </c>
    </row>
    <row r="1276" spans="1:24" ht="15" customHeight="1" x14ac:dyDescent="0.25">
      <c r="A1276" t="s">
        <v>63</v>
      </c>
      <c r="B1276" t="s">
        <v>45</v>
      </c>
      <c r="C1276" t="s">
        <v>271</v>
      </c>
      <c r="D1276" s="202">
        <v>267986.44</v>
      </c>
      <c r="E1276" s="202">
        <v>267586.44</v>
      </c>
      <c r="F1276" s="202">
        <v>266826.44</v>
      </c>
      <c r="G1276" s="202">
        <v>255586.95</v>
      </c>
      <c r="H1276" s="202">
        <v>255586.95</v>
      </c>
      <c r="I1276" s="202">
        <v>257824.44</v>
      </c>
      <c r="J1276" s="202">
        <v>260378.44</v>
      </c>
      <c r="K1276" s="202">
        <v>260378.44</v>
      </c>
      <c r="L1276" s="202">
        <v>249896.84</v>
      </c>
      <c r="M1276" s="202">
        <v>249896.84</v>
      </c>
      <c r="N1276" s="203"/>
      <c r="O1276" s="203"/>
      <c r="P1276"/>
      <c r="Q1276"/>
      <c r="R1276"/>
      <c r="S1276"/>
      <c r="T1276" s="204">
        <v>42746.609131944446</v>
      </c>
      <c r="U1276"/>
      <c r="V1276">
        <v>0.9</v>
      </c>
      <c r="W1276">
        <v>9</v>
      </c>
      <c r="X1276" s="200" t="str">
        <f t="shared" si="19"/>
        <v>Duval Probate CGE CQ2-16</v>
      </c>
    </row>
    <row r="1277" spans="1:24" ht="15" customHeight="1" x14ac:dyDescent="0.25">
      <c r="A1277" t="s">
        <v>63</v>
      </c>
      <c r="B1277" t="s">
        <v>45</v>
      </c>
      <c r="C1277" t="s">
        <v>275</v>
      </c>
      <c r="D1277" s="202">
        <v>259355.67</v>
      </c>
      <c r="E1277" s="202">
        <v>268656.67</v>
      </c>
      <c r="F1277" s="202">
        <v>267335.67</v>
      </c>
      <c r="G1277" s="202"/>
      <c r="H1277" s="202"/>
      <c r="I1277" s="202">
        <v>250121.67</v>
      </c>
      <c r="J1277" s="202">
        <v>264529.67</v>
      </c>
      <c r="K1277" s="202">
        <v>264562.67</v>
      </c>
      <c r="L1277" s="202"/>
      <c r="M1277" s="202"/>
      <c r="N1277" s="203"/>
      <c r="O1277" s="203"/>
      <c r="P1277"/>
      <c r="Q1277"/>
      <c r="R1277"/>
      <c r="S1277"/>
      <c r="T1277" s="204">
        <v>42746.609131944446</v>
      </c>
      <c r="U1277"/>
      <c r="V1277">
        <v>0.9</v>
      </c>
      <c r="W1277">
        <v>9</v>
      </c>
      <c r="X1277" s="200" t="str">
        <f t="shared" si="19"/>
        <v>Duval Probate CGE CQ2-17</v>
      </c>
    </row>
    <row r="1278" spans="1:24" ht="15" customHeight="1" x14ac:dyDescent="0.25">
      <c r="A1278" t="s">
        <v>63</v>
      </c>
      <c r="B1278" t="s">
        <v>45</v>
      </c>
      <c r="C1278" t="s">
        <v>272</v>
      </c>
      <c r="D1278" s="202">
        <v>279142.65000000002</v>
      </c>
      <c r="E1278" s="202">
        <v>277448.65000000002</v>
      </c>
      <c r="F1278" s="202">
        <v>265553.65000000002</v>
      </c>
      <c r="G1278" s="202">
        <v>265553.65000000002</v>
      </c>
      <c r="H1278" s="202">
        <v>275999.65000000002</v>
      </c>
      <c r="I1278" s="202">
        <v>262437.65000000002</v>
      </c>
      <c r="J1278" s="202">
        <v>265608.65000000002</v>
      </c>
      <c r="K1278" s="202">
        <v>255572.25</v>
      </c>
      <c r="L1278" s="202">
        <v>255572.25</v>
      </c>
      <c r="M1278" s="202">
        <v>265836.65000000002</v>
      </c>
      <c r="N1278" s="203"/>
      <c r="O1278" s="203"/>
      <c r="P1278"/>
      <c r="Q1278"/>
      <c r="R1278"/>
      <c r="S1278"/>
      <c r="T1278" s="204">
        <v>42746.609131944446</v>
      </c>
      <c r="U1278"/>
      <c r="V1278">
        <v>0.9</v>
      </c>
      <c r="W1278">
        <v>9</v>
      </c>
      <c r="X1278" s="200" t="str">
        <f t="shared" si="19"/>
        <v>Duval Probate CGE CQ3-16</v>
      </c>
    </row>
    <row r="1279" spans="1:24" ht="15" customHeight="1" x14ac:dyDescent="0.25">
      <c r="A1279" t="s">
        <v>63</v>
      </c>
      <c r="B1279" t="s">
        <v>45</v>
      </c>
      <c r="C1279" t="s">
        <v>276</v>
      </c>
      <c r="D1279" s="202">
        <v>233625.5</v>
      </c>
      <c r="E1279" s="202">
        <v>232759.5</v>
      </c>
      <c r="F1279" s="202"/>
      <c r="G1279" s="202"/>
      <c r="H1279" s="202"/>
      <c r="I1279" s="202">
        <v>230327.5</v>
      </c>
      <c r="J1279" s="202">
        <v>231771.5</v>
      </c>
      <c r="K1279" s="202"/>
      <c r="L1279" s="202"/>
      <c r="M1279" s="202"/>
      <c r="N1279" s="203"/>
      <c r="O1279" s="203"/>
      <c r="P1279"/>
      <c r="Q1279"/>
      <c r="R1279"/>
      <c r="S1279"/>
      <c r="T1279" s="204">
        <v>42746.609131944446</v>
      </c>
      <c r="U1279"/>
      <c r="V1279">
        <v>0.9</v>
      </c>
      <c r="W1279">
        <v>9</v>
      </c>
      <c r="X1279" s="200" t="str">
        <f t="shared" si="19"/>
        <v>Duval Probate CGE CQ3-17</v>
      </c>
    </row>
    <row r="1280" spans="1:24" ht="15" customHeight="1" x14ac:dyDescent="0.25">
      <c r="A1280" t="s">
        <v>63</v>
      </c>
      <c r="B1280" t="s">
        <v>45</v>
      </c>
      <c r="C1280" t="s">
        <v>273</v>
      </c>
      <c r="D1280" s="202">
        <v>249783.97</v>
      </c>
      <c r="E1280" s="202">
        <v>237358.47</v>
      </c>
      <c r="F1280" s="202">
        <v>237358.47</v>
      </c>
      <c r="G1280" s="202">
        <v>247994.97</v>
      </c>
      <c r="H1280" s="202">
        <v>247994.97</v>
      </c>
      <c r="I1280" s="202">
        <v>237880.97</v>
      </c>
      <c r="J1280" s="202">
        <v>230514.47</v>
      </c>
      <c r="K1280" s="202">
        <v>230770.47</v>
      </c>
      <c r="L1280" s="202">
        <v>241323.97</v>
      </c>
      <c r="M1280" s="202">
        <v>241323.97</v>
      </c>
      <c r="N1280" s="203"/>
      <c r="O1280" s="203"/>
      <c r="P1280"/>
      <c r="Q1280"/>
      <c r="R1280"/>
      <c r="S1280"/>
      <c r="T1280" s="204">
        <v>42746.609131944446</v>
      </c>
      <c r="U1280"/>
      <c r="V1280">
        <v>0.9</v>
      </c>
      <c r="W1280">
        <v>9</v>
      </c>
      <c r="X1280" s="200" t="str">
        <f t="shared" si="19"/>
        <v>Duval Probate CGE CQ4-16</v>
      </c>
    </row>
    <row r="1281" spans="1:24" ht="15" customHeight="1" x14ac:dyDescent="0.25">
      <c r="A1281" t="s">
        <v>63</v>
      </c>
      <c r="B1281" t="s">
        <v>45</v>
      </c>
      <c r="C1281" t="s">
        <v>277</v>
      </c>
      <c r="D1281" s="202">
        <v>228709.03</v>
      </c>
      <c r="E1281" s="202"/>
      <c r="F1281" s="202"/>
      <c r="G1281" s="202"/>
      <c r="H1281" s="202"/>
      <c r="I1281" s="202">
        <v>223709.61</v>
      </c>
      <c r="J1281" s="202"/>
      <c r="K1281" s="202"/>
      <c r="L1281" s="202"/>
      <c r="M1281" s="202"/>
      <c r="N1281" s="203"/>
      <c r="O1281" s="203"/>
      <c r="P1281"/>
      <c r="Q1281"/>
      <c r="R1281"/>
      <c r="S1281"/>
      <c r="T1281" s="204">
        <v>42746.609131944446</v>
      </c>
      <c r="U1281"/>
      <c r="V1281">
        <v>0.9</v>
      </c>
      <c r="W1281">
        <v>9</v>
      </c>
      <c r="X1281" s="200" t="str">
        <f t="shared" si="19"/>
        <v>Duval Probate CGE CQ4-17</v>
      </c>
    </row>
    <row r="1282" spans="1:24" ht="15" customHeight="1" x14ac:dyDescent="0.25">
      <c r="A1282" t="s">
        <v>64</v>
      </c>
      <c r="B1282" t="s">
        <v>280</v>
      </c>
      <c r="C1282" t="s">
        <v>270</v>
      </c>
      <c r="D1282" s="202">
        <v>427677</v>
      </c>
      <c r="E1282" s="202">
        <v>427627</v>
      </c>
      <c r="F1282" s="202">
        <v>427524</v>
      </c>
      <c r="G1282" s="202">
        <v>427471</v>
      </c>
      <c r="H1282" s="202">
        <v>428407</v>
      </c>
      <c r="I1282" s="202">
        <v>90</v>
      </c>
      <c r="J1282" s="202">
        <v>90</v>
      </c>
      <c r="K1282" s="202">
        <v>87</v>
      </c>
      <c r="L1282" s="202">
        <v>84</v>
      </c>
      <c r="M1282" s="202">
        <v>284</v>
      </c>
      <c r="N1282" s="203"/>
      <c r="O1282" s="203"/>
      <c r="P1282"/>
      <c r="Q1282"/>
      <c r="R1282"/>
      <c r="S1282"/>
      <c r="T1282" s="204">
        <v>42746.609131944446</v>
      </c>
      <c r="U1282"/>
      <c r="V1282">
        <v>0.09</v>
      </c>
      <c r="W1282">
        <v>2</v>
      </c>
      <c r="X1282" s="200" t="str">
        <f t="shared" ref="X1282:X1345" si="20">A1282&amp;" "&amp;B1282&amp;" "&amp;C1282</f>
        <v>Escambia Circ Crim Drug Trfc Cases CGE CQ1-16</v>
      </c>
    </row>
    <row r="1283" spans="1:24" ht="15" customHeight="1" x14ac:dyDescent="0.25">
      <c r="A1283" t="s">
        <v>64</v>
      </c>
      <c r="B1283" t="s">
        <v>280</v>
      </c>
      <c r="C1283" t="s">
        <v>274</v>
      </c>
      <c r="D1283" s="202">
        <v>1061658.8999999999</v>
      </c>
      <c r="E1283" s="202">
        <v>1061658.8999999999</v>
      </c>
      <c r="F1283" s="202">
        <v>1061554.8</v>
      </c>
      <c r="G1283" s="202">
        <v>1061504.8</v>
      </c>
      <c r="H1283" s="202"/>
      <c r="I1283" s="202">
        <v>93.1</v>
      </c>
      <c r="J1283" s="202">
        <v>93.1</v>
      </c>
      <c r="K1283" s="202">
        <v>89</v>
      </c>
      <c r="L1283" s="202">
        <v>89</v>
      </c>
      <c r="M1283" s="202"/>
      <c r="N1283" s="203"/>
      <c r="O1283" s="203"/>
      <c r="P1283"/>
      <c r="Q1283"/>
      <c r="R1283"/>
      <c r="S1283"/>
      <c r="T1283" s="204">
        <v>42746.609131944446</v>
      </c>
      <c r="U1283"/>
      <c r="V1283">
        <v>0.09</v>
      </c>
      <c r="W1283">
        <v>2</v>
      </c>
      <c r="X1283" s="200" t="str">
        <f t="shared" si="20"/>
        <v>Escambia Circ Crim Drug Trfc Cases CGE CQ1-17</v>
      </c>
    </row>
    <row r="1284" spans="1:24" ht="15" customHeight="1" x14ac:dyDescent="0.25">
      <c r="A1284" t="s">
        <v>64</v>
      </c>
      <c r="B1284" t="s">
        <v>280</v>
      </c>
      <c r="C1284" t="s">
        <v>271</v>
      </c>
      <c r="D1284" s="202">
        <v>319033</v>
      </c>
      <c r="E1284" s="202">
        <v>372531</v>
      </c>
      <c r="F1284" s="202">
        <v>372376</v>
      </c>
      <c r="G1284" s="202">
        <v>372376</v>
      </c>
      <c r="H1284" s="202">
        <v>372376</v>
      </c>
      <c r="I1284" s="202">
        <v>182</v>
      </c>
      <c r="J1284" s="202">
        <v>560</v>
      </c>
      <c r="K1284" s="202">
        <v>780</v>
      </c>
      <c r="L1284" s="202">
        <v>1012</v>
      </c>
      <c r="M1284" s="202">
        <v>1237</v>
      </c>
      <c r="N1284" s="203"/>
      <c r="O1284" s="203"/>
      <c r="P1284"/>
      <c r="Q1284"/>
      <c r="R1284"/>
      <c r="S1284"/>
      <c r="T1284" s="204">
        <v>42746.609131944446</v>
      </c>
      <c r="U1284"/>
      <c r="V1284">
        <v>0.09</v>
      </c>
      <c r="W1284">
        <v>2</v>
      </c>
      <c r="X1284" s="200" t="str">
        <f t="shared" si="20"/>
        <v>Escambia Circ Crim Drug Trfc Cases CGE CQ2-16</v>
      </c>
    </row>
    <row r="1285" spans="1:24" ht="15" customHeight="1" x14ac:dyDescent="0.25">
      <c r="A1285" t="s">
        <v>64</v>
      </c>
      <c r="B1285" t="s">
        <v>280</v>
      </c>
      <c r="C1285" t="s">
        <v>275</v>
      </c>
      <c r="D1285" s="202">
        <v>2717361</v>
      </c>
      <c r="E1285" s="202">
        <v>2717354</v>
      </c>
      <c r="F1285" s="202">
        <v>2717354</v>
      </c>
      <c r="G1285" s="202"/>
      <c r="H1285" s="202"/>
      <c r="I1285" s="202">
        <v>237</v>
      </c>
      <c r="J1285" s="202">
        <v>237</v>
      </c>
      <c r="K1285" s="202">
        <v>237</v>
      </c>
      <c r="L1285" s="202"/>
      <c r="M1285" s="202"/>
      <c r="N1285" s="203"/>
      <c r="O1285" s="203"/>
      <c r="P1285"/>
      <c r="Q1285"/>
      <c r="R1285"/>
      <c r="S1285"/>
      <c r="T1285" s="204">
        <v>42746.609131944446</v>
      </c>
      <c r="U1285"/>
      <c r="V1285">
        <v>0.09</v>
      </c>
      <c r="W1285">
        <v>2</v>
      </c>
      <c r="X1285" s="200" t="str">
        <f t="shared" si="20"/>
        <v>Escambia Circ Crim Drug Trfc Cases CGE CQ2-17</v>
      </c>
    </row>
    <row r="1286" spans="1:24" ht="15" customHeight="1" x14ac:dyDescent="0.25">
      <c r="A1286" t="s">
        <v>64</v>
      </c>
      <c r="B1286" t="s">
        <v>280</v>
      </c>
      <c r="C1286" t="s">
        <v>272</v>
      </c>
      <c r="D1286" s="202">
        <v>239197</v>
      </c>
      <c r="E1286" s="202">
        <v>239197</v>
      </c>
      <c r="F1286" s="202">
        <v>264187</v>
      </c>
      <c r="G1286" s="202">
        <v>264137</v>
      </c>
      <c r="H1286" s="202">
        <v>264137</v>
      </c>
      <c r="I1286" s="202">
        <v>142</v>
      </c>
      <c r="J1286" s="202">
        <v>154</v>
      </c>
      <c r="K1286" s="202">
        <v>144</v>
      </c>
      <c r="L1286" s="202">
        <v>144</v>
      </c>
      <c r="M1286" s="202">
        <v>144</v>
      </c>
      <c r="N1286" s="203"/>
      <c r="O1286" s="203"/>
      <c r="P1286"/>
      <c r="Q1286"/>
      <c r="R1286"/>
      <c r="S1286"/>
      <c r="T1286" s="204">
        <v>42746.609131944446</v>
      </c>
      <c r="U1286"/>
      <c r="V1286">
        <v>0.09</v>
      </c>
      <c r="W1286">
        <v>2</v>
      </c>
      <c r="X1286" s="200" t="str">
        <f t="shared" si="20"/>
        <v>Escambia Circ Crim Drug Trfc Cases CGE CQ3-16</v>
      </c>
    </row>
    <row r="1287" spans="1:24" ht="15" customHeight="1" x14ac:dyDescent="0.25">
      <c r="A1287" t="s">
        <v>64</v>
      </c>
      <c r="B1287" t="s">
        <v>280</v>
      </c>
      <c r="C1287" t="s">
        <v>276</v>
      </c>
      <c r="D1287" s="202">
        <v>109241</v>
      </c>
      <c r="E1287" s="202">
        <v>109241</v>
      </c>
      <c r="F1287" s="202"/>
      <c r="G1287" s="202"/>
      <c r="H1287" s="202"/>
      <c r="I1287" s="202">
        <v>239</v>
      </c>
      <c r="J1287" s="202">
        <v>239</v>
      </c>
      <c r="K1287" s="202"/>
      <c r="L1287" s="202"/>
      <c r="M1287" s="202"/>
      <c r="N1287" s="203"/>
      <c r="O1287" s="203"/>
      <c r="P1287"/>
      <c r="Q1287"/>
      <c r="R1287"/>
      <c r="S1287"/>
      <c r="T1287" s="204">
        <v>42746.609131944446</v>
      </c>
      <c r="U1287"/>
      <c r="V1287">
        <v>0.09</v>
      </c>
      <c r="W1287">
        <v>2</v>
      </c>
      <c r="X1287" s="200" t="str">
        <f t="shared" si="20"/>
        <v>Escambia Circ Crim Drug Trfc Cases CGE CQ3-17</v>
      </c>
    </row>
    <row r="1288" spans="1:24" ht="15" customHeight="1" x14ac:dyDescent="0.25">
      <c r="A1288" t="s">
        <v>64</v>
      </c>
      <c r="B1288" t="s">
        <v>280</v>
      </c>
      <c r="C1288" t="s">
        <v>273</v>
      </c>
      <c r="D1288" s="202">
        <v>589664.38</v>
      </c>
      <c r="E1288" s="202">
        <v>589964.38</v>
      </c>
      <c r="F1288" s="202">
        <v>589964.38</v>
      </c>
      <c r="G1288" s="202">
        <v>589914.38</v>
      </c>
      <c r="H1288" s="202">
        <v>589864.38</v>
      </c>
      <c r="I1288" s="202">
        <v>197</v>
      </c>
      <c r="J1288" s="202">
        <v>197</v>
      </c>
      <c r="K1288" s="202">
        <v>204</v>
      </c>
      <c r="L1288" s="202">
        <v>204</v>
      </c>
      <c r="M1288" s="202">
        <v>204</v>
      </c>
      <c r="N1288" s="203"/>
      <c r="O1288" s="203"/>
      <c r="P1288"/>
      <c r="Q1288"/>
      <c r="R1288"/>
      <c r="S1288"/>
      <c r="T1288" s="204">
        <v>42746.609131944446</v>
      </c>
      <c r="U1288"/>
      <c r="V1288">
        <v>0.09</v>
      </c>
      <c r="W1288">
        <v>2</v>
      </c>
      <c r="X1288" s="200" t="str">
        <f t="shared" si="20"/>
        <v>Escambia Circ Crim Drug Trfc Cases CGE CQ4-16</v>
      </c>
    </row>
    <row r="1289" spans="1:24" ht="15" customHeight="1" x14ac:dyDescent="0.25">
      <c r="A1289" t="s">
        <v>64</v>
      </c>
      <c r="B1289" t="s">
        <v>280</v>
      </c>
      <c r="C1289" t="s">
        <v>277</v>
      </c>
      <c r="D1289" s="202">
        <v>636580</v>
      </c>
      <c r="E1289" s="202"/>
      <c r="F1289" s="202"/>
      <c r="G1289" s="202"/>
      <c r="H1289" s="202"/>
      <c r="I1289" s="202">
        <v>168</v>
      </c>
      <c r="J1289" s="202"/>
      <c r="K1289" s="202"/>
      <c r="L1289" s="202"/>
      <c r="M1289" s="202"/>
      <c r="N1289" s="203"/>
      <c r="O1289" s="203"/>
      <c r="P1289"/>
      <c r="Q1289"/>
      <c r="R1289"/>
      <c r="S1289"/>
      <c r="T1289" s="204">
        <v>42746.609131944446</v>
      </c>
      <c r="U1289"/>
      <c r="V1289">
        <v>0.09</v>
      </c>
      <c r="W1289">
        <v>2</v>
      </c>
      <c r="X1289" s="200" t="str">
        <f t="shared" si="20"/>
        <v>Escambia Circ Crim Drug Trfc Cases CGE CQ4-17</v>
      </c>
    </row>
    <row r="1290" spans="1:24" ht="15" customHeight="1" x14ac:dyDescent="0.25">
      <c r="A1290" t="s">
        <v>64</v>
      </c>
      <c r="B1290" t="s">
        <v>42</v>
      </c>
      <c r="C1290" t="s">
        <v>270</v>
      </c>
      <c r="D1290" s="202">
        <v>503505.98</v>
      </c>
      <c r="E1290" s="202">
        <v>501097.98</v>
      </c>
      <c r="F1290" s="202">
        <v>498385.98</v>
      </c>
      <c r="G1290" s="202">
        <v>497480.98</v>
      </c>
      <c r="H1290" s="202">
        <v>494525.98</v>
      </c>
      <c r="I1290" s="202">
        <v>488963.18</v>
      </c>
      <c r="J1290" s="202">
        <v>493150.69</v>
      </c>
      <c r="K1290" s="202">
        <v>492743.29</v>
      </c>
      <c r="L1290" s="202">
        <v>492427.79</v>
      </c>
      <c r="M1290" s="202">
        <v>489578.79</v>
      </c>
      <c r="N1290" s="203"/>
      <c r="O1290" s="203"/>
      <c r="P1290"/>
      <c r="Q1290"/>
      <c r="R1290"/>
      <c r="S1290"/>
      <c r="T1290" s="204">
        <v>42746.609131944446</v>
      </c>
      <c r="U1290"/>
      <c r="V1290">
        <v>0.9</v>
      </c>
      <c r="W1290">
        <v>6</v>
      </c>
      <c r="X1290" s="200" t="str">
        <f t="shared" si="20"/>
        <v>Escambia Circuit Civil CGE CQ1-16</v>
      </c>
    </row>
    <row r="1291" spans="1:24" ht="15" customHeight="1" x14ac:dyDescent="0.25">
      <c r="A1291" t="s">
        <v>64</v>
      </c>
      <c r="B1291" t="s">
        <v>42</v>
      </c>
      <c r="C1291" t="s">
        <v>274</v>
      </c>
      <c r="D1291" s="202">
        <v>408129.19</v>
      </c>
      <c r="E1291" s="202">
        <v>408189.19</v>
      </c>
      <c r="F1291" s="202">
        <v>406884.19</v>
      </c>
      <c r="G1291" s="202">
        <v>404674.19</v>
      </c>
      <c r="H1291" s="202"/>
      <c r="I1291" s="202">
        <v>398883.49</v>
      </c>
      <c r="J1291" s="202">
        <v>401675.95</v>
      </c>
      <c r="K1291" s="202">
        <v>401574.19</v>
      </c>
      <c r="L1291" s="202">
        <v>399364.69</v>
      </c>
      <c r="M1291" s="202"/>
      <c r="N1291" s="203"/>
      <c r="O1291" s="203"/>
      <c r="P1291"/>
      <c r="Q1291"/>
      <c r="R1291"/>
      <c r="S1291"/>
      <c r="T1291" s="204">
        <v>42746.609131944446</v>
      </c>
      <c r="U1291"/>
      <c r="V1291">
        <v>0.9</v>
      </c>
      <c r="W1291">
        <v>6</v>
      </c>
      <c r="X1291" s="200" t="str">
        <f t="shared" si="20"/>
        <v>Escambia Circuit Civil CGE CQ1-17</v>
      </c>
    </row>
    <row r="1292" spans="1:24" ht="15" customHeight="1" x14ac:dyDescent="0.25">
      <c r="A1292" t="s">
        <v>64</v>
      </c>
      <c r="B1292" t="s">
        <v>42</v>
      </c>
      <c r="C1292" t="s">
        <v>271</v>
      </c>
      <c r="D1292" s="202">
        <v>494415.6</v>
      </c>
      <c r="E1292" s="202">
        <v>494050.6</v>
      </c>
      <c r="F1292" s="202">
        <v>492440.43</v>
      </c>
      <c r="G1292" s="202">
        <v>489015.43</v>
      </c>
      <c r="H1292" s="202">
        <v>489015.43</v>
      </c>
      <c r="I1292" s="202">
        <v>482596.23</v>
      </c>
      <c r="J1292" s="202">
        <v>487056.73</v>
      </c>
      <c r="K1292" s="202">
        <v>486601.73</v>
      </c>
      <c r="L1292" s="202">
        <v>483179.23</v>
      </c>
      <c r="M1292" s="202">
        <v>483179.23</v>
      </c>
      <c r="N1292" s="203"/>
      <c r="O1292" s="203"/>
      <c r="P1292"/>
      <c r="Q1292"/>
      <c r="R1292"/>
      <c r="S1292"/>
      <c r="T1292" s="204">
        <v>42746.609131944446</v>
      </c>
      <c r="U1292"/>
      <c r="V1292">
        <v>0.9</v>
      </c>
      <c r="W1292">
        <v>6</v>
      </c>
      <c r="X1292" s="200" t="str">
        <f t="shared" si="20"/>
        <v>Escambia Circuit Civil CGE CQ2-16</v>
      </c>
    </row>
    <row r="1293" spans="1:24" ht="15" customHeight="1" x14ac:dyDescent="0.25">
      <c r="A1293" t="s">
        <v>64</v>
      </c>
      <c r="B1293" t="s">
        <v>42</v>
      </c>
      <c r="C1293" t="s">
        <v>275</v>
      </c>
      <c r="D1293" s="202">
        <v>426728.76</v>
      </c>
      <c r="E1293" s="202">
        <v>425883.76</v>
      </c>
      <c r="F1293" s="202">
        <v>425083.76</v>
      </c>
      <c r="G1293" s="202"/>
      <c r="H1293" s="202"/>
      <c r="I1293" s="202">
        <v>404366.42</v>
      </c>
      <c r="J1293" s="202">
        <v>416316.08</v>
      </c>
      <c r="K1293" s="202">
        <v>416079.58</v>
      </c>
      <c r="L1293" s="202"/>
      <c r="M1293" s="202"/>
      <c r="N1293" s="203"/>
      <c r="O1293" s="203"/>
      <c r="P1293"/>
      <c r="Q1293"/>
      <c r="R1293"/>
      <c r="S1293"/>
      <c r="T1293" s="204">
        <v>42746.609131944446</v>
      </c>
      <c r="U1293"/>
      <c r="V1293">
        <v>0.9</v>
      </c>
      <c r="W1293">
        <v>6</v>
      </c>
      <c r="X1293" s="200" t="str">
        <f t="shared" si="20"/>
        <v>Escambia Circuit Civil CGE CQ2-17</v>
      </c>
    </row>
    <row r="1294" spans="1:24" ht="15" customHeight="1" x14ac:dyDescent="0.25">
      <c r="A1294" t="s">
        <v>64</v>
      </c>
      <c r="B1294" t="s">
        <v>42</v>
      </c>
      <c r="C1294" t="s">
        <v>272</v>
      </c>
      <c r="D1294" s="202">
        <v>522656.94</v>
      </c>
      <c r="E1294" s="202">
        <v>487149.92</v>
      </c>
      <c r="F1294" s="202">
        <v>485944.92</v>
      </c>
      <c r="G1294" s="202">
        <v>485544.92</v>
      </c>
      <c r="H1294" s="202">
        <v>484744.92</v>
      </c>
      <c r="I1294" s="202">
        <v>476804.42</v>
      </c>
      <c r="J1294" s="202">
        <v>481346.92</v>
      </c>
      <c r="K1294" s="202">
        <v>480939.42</v>
      </c>
      <c r="L1294" s="202">
        <v>480589.42</v>
      </c>
      <c r="M1294" s="202">
        <v>479789.42</v>
      </c>
      <c r="N1294" s="203"/>
      <c r="O1294" s="203"/>
      <c r="P1294"/>
      <c r="Q1294"/>
      <c r="R1294"/>
      <c r="S1294"/>
      <c r="T1294" s="204">
        <v>42746.609131944446</v>
      </c>
      <c r="U1294"/>
      <c r="V1294">
        <v>0.9</v>
      </c>
      <c r="W1294">
        <v>6</v>
      </c>
      <c r="X1294" s="200" t="str">
        <f t="shared" si="20"/>
        <v>Escambia Circuit Civil CGE CQ3-16</v>
      </c>
    </row>
    <row r="1295" spans="1:24" ht="15" customHeight="1" x14ac:dyDescent="0.25">
      <c r="A1295" t="s">
        <v>64</v>
      </c>
      <c r="B1295" t="s">
        <v>42</v>
      </c>
      <c r="C1295" t="s">
        <v>276</v>
      </c>
      <c r="D1295" s="202">
        <v>442763.49</v>
      </c>
      <c r="E1295" s="202">
        <v>441108.49</v>
      </c>
      <c r="F1295" s="202"/>
      <c r="G1295" s="202"/>
      <c r="H1295" s="202"/>
      <c r="I1295" s="202">
        <v>422465.64</v>
      </c>
      <c r="J1295" s="202">
        <v>430071.95</v>
      </c>
      <c r="K1295" s="202"/>
      <c r="L1295" s="202"/>
      <c r="M1295" s="202"/>
      <c r="N1295" s="203"/>
      <c r="O1295" s="203"/>
      <c r="P1295"/>
      <c r="Q1295"/>
      <c r="R1295"/>
      <c r="S1295"/>
      <c r="T1295" s="204">
        <v>42746.609131944446</v>
      </c>
      <c r="U1295"/>
      <c r="V1295">
        <v>0.9</v>
      </c>
      <c r="W1295">
        <v>6</v>
      </c>
      <c r="X1295" s="200" t="str">
        <f t="shared" si="20"/>
        <v>Escambia Circuit Civil CGE CQ3-17</v>
      </c>
    </row>
    <row r="1296" spans="1:24" ht="15" customHeight="1" x14ac:dyDescent="0.25">
      <c r="A1296" t="s">
        <v>64</v>
      </c>
      <c r="B1296" t="s">
        <v>42</v>
      </c>
      <c r="C1296" t="s">
        <v>273</v>
      </c>
      <c r="D1296" s="202">
        <v>433055.43</v>
      </c>
      <c r="E1296" s="202">
        <v>432125.43</v>
      </c>
      <c r="F1296" s="202">
        <v>430820.43</v>
      </c>
      <c r="G1296" s="202">
        <v>430820.43</v>
      </c>
      <c r="H1296" s="202">
        <v>429515.43</v>
      </c>
      <c r="I1296" s="202">
        <v>419455.13</v>
      </c>
      <c r="J1296" s="202">
        <v>427058.93</v>
      </c>
      <c r="K1296" s="202">
        <v>426560.43</v>
      </c>
      <c r="L1296" s="202">
        <v>426560.43</v>
      </c>
      <c r="M1296" s="202">
        <v>425786.62</v>
      </c>
      <c r="N1296" s="203"/>
      <c r="O1296" s="203"/>
      <c r="P1296"/>
      <c r="Q1296"/>
      <c r="R1296"/>
      <c r="S1296"/>
      <c r="T1296" s="204">
        <v>42746.609131944446</v>
      </c>
      <c r="U1296"/>
      <c r="V1296">
        <v>0.9</v>
      </c>
      <c r="W1296">
        <v>6</v>
      </c>
      <c r="X1296" s="200" t="str">
        <f t="shared" si="20"/>
        <v>Escambia Circuit Civil CGE CQ4-16</v>
      </c>
    </row>
    <row r="1297" spans="1:24" ht="15" customHeight="1" x14ac:dyDescent="0.25">
      <c r="A1297" t="s">
        <v>64</v>
      </c>
      <c r="B1297" t="s">
        <v>42</v>
      </c>
      <c r="C1297" t="s">
        <v>277</v>
      </c>
      <c r="D1297" s="202">
        <v>430452.15</v>
      </c>
      <c r="E1297" s="202"/>
      <c r="F1297" s="202"/>
      <c r="G1297" s="202"/>
      <c r="H1297" s="202"/>
      <c r="I1297" s="202">
        <v>406467.02</v>
      </c>
      <c r="J1297" s="202"/>
      <c r="K1297" s="202"/>
      <c r="L1297" s="202"/>
      <c r="M1297" s="202"/>
      <c r="N1297" s="203"/>
      <c r="O1297" s="203"/>
      <c r="P1297"/>
      <c r="Q1297"/>
      <c r="R1297"/>
      <c r="S1297"/>
      <c r="T1297" s="204">
        <v>42746.609131944446</v>
      </c>
      <c r="U1297"/>
      <c r="V1297">
        <v>0.9</v>
      </c>
      <c r="W1297">
        <v>6</v>
      </c>
      <c r="X1297" s="200" t="str">
        <f t="shared" si="20"/>
        <v>Escambia Circuit Civil CGE CQ4-17</v>
      </c>
    </row>
    <row r="1298" spans="1:24" ht="15" customHeight="1" x14ac:dyDescent="0.25">
      <c r="A1298" t="s">
        <v>64</v>
      </c>
      <c r="B1298" t="s">
        <v>38</v>
      </c>
      <c r="C1298" t="s">
        <v>270</v>
      </c>
      <c r="D1298" s="202">
        <v>1225909.43</v>
      </c>
      <c r="E1298" s="202">
        <v>1222826.43</v>
      </c>
      <c r="F1298" s="202">
        <v>1222712.43</v>
      </c>
      <c r="G1298" s="202">
        <v>1235678.74</v>
      </c>
      <c r="H1298" s="202">
        <v>1286943.6200000001</v>
      </c>
      <c r="I1298" s="202">
        <v>36211.72</v>
      </c>
      <c r="J1298" s="202">
        <v>59363.39</v>
      </c>
      <c r="K1298" s="202">
        <v>72734.649999999994</v>
      </c>
      <c r="L1298" s="202">
        <v>90453.01</v>
      </c>
      <c r="M1298" s="202">
        <v>123059.81</v>
      </c>
      <c r="N1298" s="203"/>
      <c r="O1298" s="203"/>
      <c r="P1298"/>
      <c r="Q1298"/>
      <c r="R1298"/>
      <c r="S1298"/>
      <c r="T1298" s="204">
        <v>42746.609131944446</v>
      </c>
      <c r="U1298"/>
      <c r="V1298">
        <v>0.09</v>
      </c>
      <c r="W1298">
        <v>1</v>
      </c>
      <c r="X1298" s="200" t="str">
        <f t="shared" si="20"/>
        <v>Escambia Circuit Criminal CGE CQ1-16</v>
      </c>
    </row>
    <row r="1299" spans="1:24" ht="15" customHeight="1" x14ac:dyDescent="0.25">
      <c r="A1299" t="s">
        <v>64</v>
      </c>
      <c r="B1299" t="s">
        <v>38</v>
      </c>
      <c r="C1299" t="s">
        <v>274</v>
      </c>
      <c r="D1299" s="202">
        <v>1876591.33</v>
      </c>
      <c r="E1299" s="202">
        <v>1873177.83</v>
      </c>
      <c r="F1299" s="202">
        <v>1871445.83</v>
      </c>
      <c r="G1299" s="202">
        <v>1869772.83</v>
      </c>
      <c r="H1299" s="202"/>
      <c r="I1299" s="202">
        <v>42789.84</v>
      </c>
      <c r="J1299" s="202">
        <v>66714.759999999995</v>
      </c>
      <c r="K1299" s="202">
        <v>84327.8</v>
      </c>
      <c r="L1299" s="202">
        <v>100554.72</v>
      </c>
      <c r="M1299" s="202"/>
      <c r="N1299" s="203"/>
      <c r="O1299" s="203"/>
      <c r="P1299"/>
      <c r="Q1299"/>
      <c r="R1299"/>
      <c r="S1299"/>
      <c r="T1299" s="204">
        <v>42746.609131944446</v>
      </c>
      <c r="U1299"/>
      <c r="V1299">
        <v>0.09</v>
      </c>
      <c r="W1299">
        <v>1</v>
      </c>
      <c r="X1299" s="200" t="str">
        <f t="shared" si="20"/>
        <v>Escambia Circuit Criminal CGE CQ1-17</v>
      </c>
    </row>
    <row r="1300" spans="1:24" ht="15" customHeight="1" x14ac:dyDescent="0.25">
      <c r="A1300" t="s">
        <v>64</v>
      </c>
      <c r="B1300" t="s">
        <v>38</v>
      </c>
      <c r="C1300" t="s">
        <v>271</v>
      </c>
      <c r="D1300" s="202">
        <v>1158028.8500000001</v>
      </c>
      <c r="E1300" s="202">
        <v>1158315.45</v>
      </c>
      <c r="F1300" s="202">
        <v>1168117.49</v>
      </c>
      <c r="G1300" s="202">
        <v>1218564.6399999999</v>
      </c>
      <c r="H1300" s="202">
        <v>1218270.6399999999</v>
      </c>
      <c r="I1300" s="202">
        <v>40015.74</v>
      </c>
      <c r="J1300" s="202">
        <v>62648.78</v>
      </c>
      <c r="K1300" s="202">
        <v>78420.78</v>
      </c>
      <c r="L1300" s="202">
        <v>99296.11</v>
      </c>
      <c r="M1300" s="202">
        <v>123921.18</v>
      </c>
      <c r="N1300" s="203"/>
      <c r="O1300" s="203"/>
      <c r="P1300"/>
      <c r="Q1300"/>
      <c r="R1300"/>
      <c r="S1300"/>
      <c r="T1300" s="204">
        <v>42746.609131944446</v>
      </c>
      <c r="U1300"/>
      <c r="V1300">
        <v>0.09</v>
      </c>
      <c r="W1300">
        <v>1</v>
      </c>
      <c r="X1300" s="200" t="str">
        <f t="shared" si="20"/>
        <v>Escambia Circuit Criminal CGE CQ2-16</v>
      </c>
    </row>
    <row r="1301" spans="1:24" ht="15" customHeight="1" x14ac:dyDescent="0.25">
      <c r="A1301" t="s">
        <v>64</v>
      </c>
      <c r="B1301" t="s">
        <v>38</v>
      </c>
      <c r="C1301" t="s">
        <v>275</v>
      </c>
      <c r="D1301" s="202">
        <v>3495029.3</v>
      </c>
      <c r="E1301" s="202">
        <v>3501562.3</v>
      </c>
      <c r="F1301" s="202">
        <v>3498313.3</v>
      </c>
      <c r="G1301" s="202"/>
      <c r="H1301" s="202"/>
      <c r="I1301" s="202">
        <v>47294.62</v>
      </c>
      <c r="J1301" s="202">
        <v>68112.25</v>
      </c>
      <c r="K1301" s="202">
        <v>86759.31</v>
      </c>
      <c r="L1301" s="202"/>
      <c r="M1301" s="202"/>
      <c r="N1301" s="203"/>
      <c r="O1301" s="203"/>
      <c r="P1301"/>
      <c r="Q1301"/>
      <c r="R1301"/>
      <c r="S1301"/>
      <c r="T1301" s="204">
        <v>42746.609131944446</v>
      </c>
      <c r="U1301"/>
      <c r="V1301">
        <v>0.09</v>
      </c>
      <c r="W1301">
        <v>1</v>
      </c>
      <c r="X1301" s="200" t="str">
        <f t="shared" si="20"/>
        <v>Escambia Circuit Criminal CGE CQ2-17</v>
      </c>
    </row>
    <row r="1302" spans="1:24" ht="15" customHeight="1" x14ac:dyDescent="0.25">
      <c r="A1302" t="s">
        <v>64</v>
      </c>
      <c r="B1302" t="s">
        <v>38</v>
      </c>
      <c r="C1302" t="s">
        <v>272</v>
      </c>
      <c r="D1302" s="202">
        <v>1075095.8</v>
      </c>
      <c r="E1302" s="202">
        <v>1078192.5</v>
      </c>
      <c r="F1302" s="202">
        <v>1161057.55</v>
      </c>
      <c r="G1302" s="202">
        <v>1160278.7</v>
      </c>
      <c r="H1302" s="202">
        <v>1157185.7</v>
      </c>
      <c r="I1302" s="202">
        <v>44045.9</v>
      </c>
      <c r="J1302" s="202">
        <v>59734.37</v>
      </c>
      <c r="K1302" s="202">
        <v>79102.25</v>
      </c>
      <c r="L1302" s="202">
        <v>101225.76</v>
      </c>
      <c r="M1302" s="202">
        <v>118780.18</v>
      </c>
      <c r="N1302" s="203"/>
      <c r="O1302" s="203"/>
      <c r="P1302"/>
      <c r="Q1302"/>
      <c r="R1302"/>
      <c r="S1302"/>
      <c r="T1302" s="204">
        <v>42746.609131944446</v>
      </c>
      <c r="U1302"/>
      <c r="V1302">
        <v>0.09</v>
      </c>
      <c r="W1302">
        <v>1</v>
      </c>
      <c r="X1302" s="200" t="str">
        <f t="shared" si="20"/>
        <v>Escambia Circuit Criminal CGE CQ3-16</v>
      </c>
    </row>
    <row r="1303" spans="1:24" ht="15" customHeight="1" x14ac:dyDescent="0.25">
      <c r="A1303" t="s">
        <v>64</v>
      </c>
      <c r="B1303" t="s">
        <v>38</v>
      </c>
      <c r="C1303" t="s">
        <v>276</v>
      </c>
      <c r="D1303" s="202">
        <v>792665.62</v>
      </c>
      <c r="E1303" s="202">
        <v>937375.91</v>
      </c>
      <c r="F1303" s="202"/>
      <c r="G1303" s="202"/>
      <c r="H1303" s="202"/>
      <c r="I1303" s="202">
        <v>168374.77</v>
      </c>
      <c r="J1303" s="202">
        <v>57941.93</v>
      </c>
      <c r="K1303" s="202"/>
      <c r="L1303" s="202"/>
      <c r="M1303" s="202"/>
      <c r="N1303" s="203"/>
      <c r="O1303" s="203"/>
      <c r="P1303"/>
      <c r="Q1303"/>
      <c r="R1303"/>
      <c r="S1303"/>
      <c r="T1303" s="204">
        <v>42746.609131944446</v>
      </c>
      <c r="U1303"/>
      <c r="V1303">
        <v>0.09</v>
      </c>
      <c r="W1303">
        <v>1</v>
      </c>
      <c r="X1303" s="200" t="str">
        <f t="shared" si="20"/>
        <v>Escambia Circuit Criminal CGE CQ3-17</v>
      </c>
    </row>
    <row r="1304" spans="1:24" ht="15" customHeight="1" x14ac:dyDescent="0.25">
      <c r="A1304" t="s">
        <v>64</v>
      </c>
      <c r="B1304" t="s">
        <v>38</v>
      </c>
      <c r="C1304" t="s">
        <v>273</v>
      </c>
      <c r="D1304" s="202">
        <v>1434465.07</v>
      </c>
      <c r="E1304" s="202">
        <v>1482191.02</v>
      </c>
      <c r="F1304" s="202">
        <v>1478153.02</v>
      </c>
      <c r="G1304" s="202">
        <v>1475931.12</v>
      </c>
      <c r="H1304" s="202">
        <v>1473606.12</v>
      </c>
      <c r="I1304" s="202">
        <v>35032.18</v>
      </c>
      <c r="J1304" s="202">
        <v>53556.43</v>
      </c>
      <c r="K1304" s="202">
        <v>84738.1</v>
      </c>
      <c r="L1304" s="202">
        <v>107670.35</v>
      </c>
      <c r="M1304" s="202">
        <v>127963.57</v>
      </c>
      <c r="N1304" s="203"/>
      <c r="O1304" s="203"/>
      <c r="P1304"/>
      <c r="Q1304"/>
      <c r="R1304"/>
      <c r="S1304"/>
      <c r="T1304" s="204">
        <v>42746.609131944446</v>
      </c>
      <c r="U1304"/>
      <c r="V1304">
        <v>0.09</v>
      </c>
      <c r="W1304">
        <v>1</v>
      </c>
      <c r="X1304" s="200" t="str">
        <f t="shared" si="20"/>
        <v>Escambia Circuit Criminal CGE CQ4-16</v>
      </c>
    </row>
    <row r="1305" spans="1:24" ht="15" customHeight="1" x14ac:dyDescent="0.25">
      <c r="A1305" t="s">
        <v>64</v>
      </c>
      <c r="B1305" t="s">
        <v>38</v>
      </c>
      <c r="C1305" t="s">
        <v>277</v>
      </c>
      <c r="D1305" s="202">
        <v>1556452.35</v>
      </c>
      <c r="E1305" s="202"/>
      <c r="F1305" s="202"/>
      <c r="G1305" s="202"/>
      <c r="H1305" s="202"/>
      <c r="I1305" s="202">
        <v>44590.55</v>
      </c>
      <c r="J1305" s="202"/>
      <c r="K1305" s="202"/>
      <c r="L1305" s="202"/>
      <c r="M1305" s="202"/>
      <c r="N1305" s="203"/>
      <c r="O1305" s="203"/>
      <c r="P1305"/>
      <c r="Q1305"/>
      <c r="R1305"/>
      <c r="S1305"/>
      <c r="T1305" s="204">
        <v>42746.609131944446</v>
      </c>
      <c r="U1305"/>
      <c r="V1305">
        <v>0.09</v>
      </c>
      <c r="W1305">
        <v>1</v>
      </c>
      <c r="X1305" s="200" t="str">
        <f t="shared" si="20"/>
        <v>Escambia Circuit Criminal CGE CQ4-17</v>
      </c>
    </row>
    <row r="1306" spans="1:24" ht="15" customHeight="1" x14ac:dyDescent="0.25">
      <c r="A1306" t="s">
        <v>64</v>
      </c>
      <c r="B1306" t="s">
        <v>44</v>
      </c>
      <c r="C1306" t="s">
        <v>270</v>
      </c>
      <c r="D1306" s="202">
        <v>1222955.47</v>
      </c>
      <c r="E1306" s="202">
        <v>1210711.57</v>
      </c>
      <c r="F1306" s="202">
        <v>1210681.57</v>
      </c>
      <c r="G1306" s="202">
        <v>1209574.54</v>
      </c>
      <c r="H1306" s="202">
        <v>1209705.44</v>
      </c>
      <c r="I1306" s="202">
        <v>604006.57999999996</v>
      </c>
      <c r="J1306" s="202">
        <v>1021112.6</v>
      </c>
      <c r="K1306" s="202">
        <v>1057477.43</v>
      </c>
      <c r="L1306" s="202">
        <v>1070029.3700000001</v>
      </c>
      <c r="M1306" s="202">
        <v>1078096.3700000001</v>
      </c>
      <c r="N1306" s="203"/>
      <c r="O1306" s="203"/>
      <c r="P1306"/>
      <c r="Q1306"/>
      <c r="R1306"/>
      <c r="S1306"/>
      <c r="T1306" s="204">
        <v>42746.609131944446</v>
      </c>
      <c r="U1306"/>
      <c r="V1306">
        <v>0.9</v>
      </c>
      <c r="W1306">
        <v>8</v>
      </c>
      <c r="X1306" s="200" t="str">
        <f t="shared" si="20"/>
        <v>Escambia Civil Traffic CGE CQ1-16</v>
      </c>
    </row>
    <row r="1307" spans="1:24" ht="15" customHeight="1" x14ac:dyDescent="0.25">
      <c r="A1307" t="s">
        <v>64</v>
      </c>
      <c r="B1307" t="s">
        <v>44</v>
      </c>
      <c r="C1307" t="s">
        <v>274</v>
      </c>
      <c r="D1307" s="202">
        <v>1293293.71</v>
      </c>
      <c r="E1307" s="202">
        <v>1270722.6200000001</v>
      </c>
      <c r="F1307" s="202">
        <v>1270824.3700000001</v>
      </c>
      <c r="G1307" s="202">
        <v>1271587.3700000001</v>
      </c>
      <c r="H1307" s="202"/>
      <c r="I1307" s="202">
        <v>643778.09</v>
      </c>
      <c r="J1307" s="202">
        <v>1044376.55</v>
      </c>
      <c r="K1307" s="202">
        <v>1081561.83</v>
      </c>
      <c r="L1307" s="202">
        <v>1100765.19</v>
      </c>
      <c r="M1307" s="202"/>
      <c r="N1307" s="203"/>
      <c r="O1307" s="203"/>
      <c r="P1307"/>
      <c r="Q1307"/>
      <c r="R1307"/>
      <c r="S1307"/>
      <c r="T1307" s="204">
        <v>42746.609131944446</v>
      </c>
      <c r="U1307"/>
      <c r="V1307">
        <v>0.9</v>
      </c>
      <c r="W1307">
        <v>8</v>
      </c>
      <c r="X1307" s="200" t="str">
        <f t="shared" si="20"/>
        <v>Escambia Civil Traffic CGE CQ1-17</v>
      </c>
    </row>
    <row r="1308" spans="1:24" ht="15" customHeight="1" x14ac:dyDescent="0.25">
      <c r="A1308" t="s">
        <v>64</v>
      </c>
      <c r="B1308" t="s">
        <v>44</v>
      </c>
      <c r="C1308" t="s">
        <v>271</v>
      </c>
      <c r="D1308" s="202">
        <v>1341798.72</v>
      </c>
      <c r="E1308" s="202">
        <v>1416199.22</v>
      </c>
      <c r="F1308" s="202">
        <v>1415464.42</v>
      </c>
      <c r="G1308" s="202">
        <v>1416585.42</v>
      </c>
      <c r="H1308" s="202">
        <v>1418837.92</v>
      </c>
      <c r="I1308" s="202">
        <v>718543.35999999999</v>
      </c>
      <c r="J1308" s="202">
        <v>1165569.45</v>
      </c>
      <c r="K1308" s="202">
        <v>1217065.53</v>
      </c>
      <c r="L1308" s="202">
        <v>1238003.79</v>
      </c>
      <c r="M1308" s="202">
        <v>1264258.8500000001</v>
      </c>
      <c r="N1308" s="203"/>
      <c r="O1308" s="203"/>
      <c r="P1308"/>
      <c r="Q1308"/>
      <c r="R1308"/>
      <c r="S1308"/>
      <c r="T1308" s="204">
        <v>42746.609131944446</v>
      </c>
      <c r="U1308"/>
      <c r="V1308">
        <v>0.9</v>
      </c>
      <c r="W1308">
        <v>8</v>
      </c>
      <c r="X1308" s="200" t="str">
        <f t="shared" si="20"/>
        <v>Escambia Civil Traffic CGE CQ2-16</v>
      </c>
    </row>
    <row r="1309" spans="1:24" ht="15" customHeight="1" x14ac:dyDescent="0.25">
      <c r="A1309" t="s">
        <v>64</v>
      </c>
      <c r="B1309" t="s">
        <v>44</v>
      </c>
      <c r="C1309" t="s">
        <v>275</v>
      </c>
      <c r="D1309" s="202">
        <v>1459004.07</v>
      </c>
      <c r="E1309" s="202">
        <v>1497978.46</v>
      </c>
      <c r="F1309" s="202">
        <v>1496053.66</v>
      </c>
      <c r="G1309" s="202"/>
      <c r="H1309" s="202"/>
      <c r="I1309" s="202">
        <v>787747.25</v>
      </c>
      <c r="J1309" s="202">
        <v>1212552.3799999999</v>
      </c>
      <c r="K1309" s="202">
        <v>1264864.52</v>
      </c>
      <c r="L1309" s="202"/>
      <c r="M1309" s="202"/>
      <c r="N1309" s="203"/>
      <c r="O1309" s="203"/>
      <c r="P1309"/>
      <c r="Q1309"/>
      <c r="R1309"/>
      <c r="S1309"/>
      <c r="T1309" s="204">
        <v>42746.609131944446</v>
      </c>
      <c r="U1309"/>
      <c r="V1309">
        <v>0.9</v>
      </c>
      <c r="W1309">
        <v>8</v>
      </c>
      <c r="X1309" s="200" t="str">
        <f t="shared" si="20"/>
        <v>Escambia Civil Traffic CGE CQ2-17</v>
      </c>
    </row>
    <row r="1310" spans="1:24" ht="15" customHeight="1" x14ac:dyDescent="0.25">
      <c r="A1310" t="s">
        <v>64</v>
      </c>
      <c r="B1310" t="s">
        <v>44</v>
      </c>
      <c r="C1310" t="s">
        <v>272</v>
      </c>
      <c r="D1310" s="202">
        <v>1529544.84</v>
      </c>
      <c r="E1310" s="202">
        <v>1510342.95</v>
      </c>
      <c r="F1310" s="202">
        <v>1508308.16</v>
      </c>
      <c r="G1310" s="202">
        <v>1508628.16</v>
      </c>
      <c r="H1310" s="202">
        <v>1509879.16</v>
      </c>
      <c r="I1310" s="202">
        <v>751731.89</v>
      </c>
      <c r="J1310" s="202">
        <v>1213767.04</v>
      </c>
      <c r="K1310" s="202">
        <v>1264407.29</v>
      </c>
      <c r="L1310" s="202">
        <v>1312111.5</v>
      </c>
      <c r="M1310" s="202">
        <v>1327336.51</v>
      </c>
      <c r="N1310" s="203"/>
      <c r="O1310" s="203"/>
      <c r="P1310"/>
      <c r="Q1310"/>
      <c r="R1310"/>
      <c r="S1310"/>
      <c r="T1310" s="204">
        <v>42746.609131944446</v>
      </c>
      <c r="U1310"/>
      <c r="V1310">
        <v>0.9</v>
      </c>
      <c r="W1310">
        <v>8</v>
      </c>
      <c r="X1310" s="200" t="str">
        <f t="shared" si="20"/>
        <v>Escambia Civil Traffic CGE CQ3-16</v>
      </c>
    </row>
    <row r="1311" spans="1:24" ht="15" customHeight="1" x14ac:dyDescent="0.25">
      <c r="A1311" t="s">
        <v>64</v>
      </c>
      <c r="B1311" t="s">
        <v>44</v>
      </c>
      <c r="C1311" t="s">
        <v>276</v>
      </c>
      <c r="D1311" s="202">
        <v>1443282.9</v>
      </c>
      <c r="E1311" s="202">
        <v>1474055.02</v>
      </c>
      <c r="F1311" s="202"/>
      <c r="G1311" s="202"/>
      <c r="H1311" s="202"/>
      <c r="I1311" s="202">
        <v>690356.98</v>
      </c>
      <c r="J1311" s="202">
        <v>1119642.17</v>
      </c>
      <c r="K1311" s="202"/>
      <c r="L1311" s="202"/>
      <c r="M1311" s="202"/>
      <c r="N1311" s="203"/>
      <c r="O1311" s="203"/>
      <c r="P1311"/>
      <c r="Q1311"/>
      <c r="R1311"/>
      <c r="S1311"/>
      <c r="T1311" s="204">
        <v>42746.609131944446</v>
      </c>
      <c r="U1311"/>
      <c r="V1311">
        <v>0.9</v>
      </c>
      <c r="W1311">
        <v>8</v>
      </c>
      <c r="X1311" s="200" t="str">
        <f t="shared" si="20"/>
        <v>Escambia Civil Traffic CGE CQ3-17</v>
      </c>
    </row>
    <row r="1312" spans="1:24" ht="15" customHeight="1" x14ac:dyDescent="0.25">
      <c r="A1312" t="s">
        <v>64</v>
      </c>
      <c r="B1312" t="s">
        <v>44</v>
      </c>
      <c r="C1312" t="s">
        <v>273</v>
      </c>
      <c r="D1312" s="202">
        <v>1420547.8</v>
      </c>
      <c r="E1312" s="202">
        <v>1400687.98</v>
      </c>
      <c r="F1312" s="202">
        <v>1401494.98</v>
      </c>
      <c r="G1312" s="202">
        <v>1402155.98</v>
      </c>
      <c r="H1312" s="202">
        <v>1403352.98</v>
      </c>
      <c r="I1312" s="202">
        <v>717452.83</v>
      </c>
      <c r="J1312" s="202">
        <v>1121495.33</v>
      </c>
      <c r="K1312" s="202">
        <v>1201634.1499999999</v>
      </c>
      <c r="L1312" s="202">
        <v>1224466.82</v>
      </c>
      <c r="M1312" s="202">
        <v>1239904.1499999999</v>
      </c>
      <c r="N1312" s="203"/>
      <c r="O1312" s="203"/>
      <c r="P1312"/>
      <c r="Q1312"/>
      <c r="R1312"/>
      <c r="S1312"/>
      <c r="T1312" s="204">
        <v>42746.609131944446</v>
      </c>
      <c r="U1312"/>
      <c r="V1312">
        <v>0.9</v>
      </c>
      <c r="W1312">
        <v>8</v>
      </c>
      <c r="X1312" s="200" t="str">
        <f t="shared" si="20"/>
        <v>Escambia Civil Traffic CGE CQ4-16</v>
      </c>
    </row>
    <row r="1313" spans="1:24" ht="15" customHeight="1" x14ac:dyDescent="0.25">
      <c r="A1313" t="s">
        <v>64</v>
      </c>
      <c r="B1313" t="s">
        <v>44</v>
      </c>
      <c r="C1313" t="s">
        <v>277</v>
      </c>
      <c r="D1313" s="202">
        <v>1530205.17</v>
      </c>
      <c r="E1313" s="202"/>
      <c r="F1313" s="202"/>
      <c r="G1313" s="202"/>
      <c r="H1313" s="202"/>
      <c r="I1313" s="202">
        <v>744712.12</v>
      </c>
      <c r="J1313" s="202"/>
      <c r="K1313" s="202"/>
      <c r="L1313" s="202"/>
      <c r="M1313" s="202"/>
      <c r="N1313" s="203"/>
      <c r="O1313" s="203"/>
      <c r="P1313"/>
      <c r="Q1313"/>
      <c r="R1313"/>
      <c r="S1313"/>
      <c r="T1313" s="204">
        <v>42746.609131944446</v>
      </c>
      <c r="U1313"/>
      <c r="V1313">
        <v>0.9</v>
      </c>
      <c r="W1313">
        <v>8</v>
      </c>
      <c r="X1313" s="200" t="str">
        <f t="shared" si="20"/>
        <v>Escambia Civil Traffic CGE CQ4-17</v>
      </c>
    </row>
    <row r="1314" spans="1:24" ht="15" customHeight="1" x14ac:dyDescent="0.25">
      <c r="A1314" t="s">
        <v>64</v>
      </c>
      <c r="B1314" t="s">
        <v>43</v>
      </c>
      <c r="C1314" t="s">
        <v>270</v>
      </c>
      <c r="D1314" s="202">
        <v>241284.75</v>
      </c>
      <c r="E1314" s="202">
        <v>241234.75</v>
      </c>
      <c r="F1314" s="202">
        <v>241234.75</v>
      </c>
      <c r="G1314" s="202">
        <v>241234.75</v>
      </c>
      <c r="H1314" s="202">
        <v>241234.75</v>
      </c>
      <c r="I1314" s="202">
        <v>239209.25</v>
      </c>
      <c r="J1314" s="202">
        <v>240275.25</v>
      </c>
      <c r="K1314" s="202">
        <v>240275.25</v>
      </c>
      <c r="L1314" s="202">
        <v>240275.25</v>
      </c>
      <c r="M1314" s="202">
        <v>240275.25</v>
      </c>
      <c r="N1314" s="203"/>
      <c r="O1314" s="203"/>
      <c r="P1314"/>
      <c r="Q1314"/>
      <c r="R1314"/>
      <c r="S1314"/>
      <c r="T1314" s="204">
        <v>42746.609131944446</v>
      </c>
      <c r="U1314"/>
      <c r="V1314">
        <v>0.9</v>
      </c>
      <c r="W1314">
        <v>7</v>
      </c>
      <c r="X1314" s="200" t="str">
        <f t="shared" si="20"/>
        <v>Escambia County Civil CGE CQ1-16</v>
      </c>
    </row>
    <row r="1315" spans="1:24" ht="15" customHeight="1" x14ac:dyDescent="0.25">
      <c r="A1315" t="s">
        <v>64</v>
      </c>
      <c r="B1315" t="s">
        <v>43</v>
      </c>
      <c r="C1315" t="s">
        <v>274</v>
      </c>
      <c r="D1315" s="202">
        <v>272933.87</v>
      </c>
      <c r="E1315" s="202">
        <v>272933.87</v>
      </c>
      <c r="F1315" s="202">
        <v>273214.87</v>
      </c>
      <c r="G1315" s="202">
        <v>273214.87</v>
      </c>
      <c r="H1315" s="202"/>
      <c r="I1315" s="202">
        <v>271056.46999999997</v>
      </c>
      <c r="J1315" s="202">
        <v>271276.46999999997</v>
      </c>
      <c r="K1315" s="202">
        <v>271276.46999999997</v>
      </c>
      <c r="L1315" s="202">
        <v>271276.46999999997</v>
      </c>
      <c r="M1315" s="202"/>
      <c r="N1315" s="203"/>
      <c r="O1315" s="203"/>
      <c r="P1315"/>
      <c r="Q1315"/>
      <c r="R1315"/>
      <c r="S1315"/>
      <c r="T1315" s="204">
        <v>42746.609131944446</v>
      </c>
      <c r="U1315"/>
      <c r="V1315">
        <v>0.9</v>
      </c>
      <c r="W1315">
        <v>7</v>
      </c>
      <c r="X1315" s="200" t="str">
        <f t="shared" si="20"/>
        <v>Escambia County Civil CGE CQ1-17</v>
      </c>
    </row>
    <row r="1316" spans="1:24" ht="15" customHeight="1" x14ac:dyDescent="0.25">
      <c r="A1316" t="s">
        <v>64</v>
      </c>
      <c r="B1316" t="s">
        <v>43</v>
      </c>
      <c r="C1316" t="s">
        <v>271</v>
      </c>
      <c r="D1316" s="202">
        <v>246304.28</v>
      </c>
      <c r="E1316" s="202">
        <v>246304.28</v>
      </c>
      <c r="F1316" s="202">
        <v>246304.28</v>
      </c>
      <c r="G1316" s="202">
        <v>246304.28</v>
      </c>
      <c r="H1316" s="202">
        <v>246304.28</v>
      </c>
      <c r="I1316" s="202">
        <v>245665.47</v>
      </c>
      <c r="J1316" s="202">
        <v>245690.28</v>
      </c>
      <c r="K1316" s="202">
        <v>245740.28</v>
      </c>
      <c r="L1316" s="202">
        <v>245740.28</v>
      </c>
      <c r="M1316" s="202">
        <v>245740.28</v>
      </c>
      <c r="N1316" s="203"/>
      <c r="O1316" s="203"/>
      <c r="P1316"/>
      <c r="Q1316"/>
      <c r="R1316"/>
      <c r="S1316"/>
      <c r="T1316" s="204">
        <v>42746.609131944446</v>
      </c>
      <c r="U1316"/>
      <c r="V1316">
        <v>0.9</v>
      </c>
      <c r="W1316">
        <v>7</v>
      </c>
      <c r="X1316" s="200" t="str">
        <f t="shared" si="20"/>
        <v>Escambia County Civil CGE CQ2-16</v>
      </c>
    </row>
    <row r="1317" spans="1:24" ht="15" customHeight="1" x14ac:dyDescent="0.25">
      <c r="A1317" t="s">
        <v>64</v>
      </c>
      <c r="B1317" t="s">
        <v>43</v>
      </c>
      <c r="C1317" t="s">
        <v>275</v>
      </c>
      <c r="D1317" s="202">
        <v>263187.75</v>
      </c>
      <c r="E1317" s="202">
        <v>262877.75</v>
      </c>
      <c r="F1317" s="202">
        <v>262792.75</v>
      </c>
      <c r="G1317" s="202"/>
      <c r="H1317" s="202"/>
      <c r="I1317" s="202">
        <v>261177.32</v>
      </c>
      <c r="J1317" s="202">
        <v>261946.32</v>
      </c>
      <c r="K1317" s="202">
        <v>261946.32</v>
      </c>
      <c r="L1317" s="202"/>
      <c r="M1317" s="202"/>
      <c r="N1317" s="203"/>
      <c r="O1317" s="203"/>
      <c r="P1317"/>
      <c r="Q1317"/>
      <c r="R1317"/>
      <c r="S1317"/>
      <c r="T1317" s="204">
        <v>42746.609131944446</v>
      </c>
      <c r="U1317"/>
      <c r="V1317">
        <v>0.9</v>
      </c>
      <c r="W1317">
        <v>7</v>
      </c>
      <c r="X1317" s="200" t="str">
        <f t="shared" si="20"/>
        <v>Escambia County Civil CGE CQ2-17</v>
      </c>
    </row>
    <row r="1318" spans="1:24" ht="15" customHeight="1" x14ac:dyDescent="0.25">
      <c r="A1318" t="s">
        <v>64</v>
      </c>
      <c r="B1318" t="s">
        <v>43</v>
      </c>
      <c r="C1318" t="s">
        <v>272</v>
      </c>
      <c r="D1318" s="202">
        <v>311857.87</v>
      </c>
      <c r="E1318" s="202">
        <v>311277.87</v>
      </c>
      <c r="F1318" s="202">
        <v>311277.87</v>
      </c>
      <c r="G1318" s="202">
        <v>311277.87</v>
      </c>
      <c r="H1318" s="202">
        <v>311277.87</v>
      </c>
      <c r="I1318" s="202">
        <v>310330.87</v>
      </c>
      <c r="J1318" s="202">
        <v>310690.87</v>
      </c>
      <c r="K1318" s="202">
        <v>310695.27</v>
      </c>
      <c r="L1318" s="202">
        <v>310695.27</v>
      </c>
      <c r="M1318" s="202">
        <v>310695.27</v>
      </c>
      <c r="N1318" s="203"/>
      <c r="O1318" s="203"/>
      <c r="P1318"/>
      <c r="Q1318"/>
      <c r="R1318"/>
      <c r="S1318"/>
      <c r="T1318" s="204">
        <v>42746.609131944446</v>
      </c>
      <c r="U1318"/>
      <c r="V1318">
        <v>0.9</v>
      </c>
      <c r="W1318">
        <v>7</v>
      </c>
      <c r="X1318" s="200" t="str">
        <f t="shared" si="20"/>
        <v>Escambia County Civil CGE CQ3-16</v>
      </c>
    </row>
    <row r="1319" spans="1:24" ht="15" customHeight="1" x14ac:dyDescent="0.25">
      <c r="A1319" t="s">
        <v>64</v>
      </c>
      <c r="B1319" t="s">
        <v>43</v>
      </c>
      <c r="C1319" t="s">
        <v>276</v>
      </c>
      <c r="D1319" s="202">
        <v>268892.51</v>
      </c>
      <c r="E1319" s="202">
        <v>268892.51</v>
      </c>
      <c r="F1319" s="202"/>
      <c r="G1319" s="202"/>
      <c r="H1319" s="202"/>
      <c r="I1319" s="202">
        <v>267746.56</v>
      </c>
      <c r="J1319" s="202">
        <v>268137.01</v>
      </c>
      <c r="K1319" s="202"/>
      <c r="L1319" s="202"/>
      <c r="M1319" s="202"/>
      <c r="N1319" s="203"/>
      <c r="O1319" s="203"/>
      <c r="P1319"/>
      <c r="Q1319"/>
      <c r="R1319"/>
      <c r="S1319"/>
      <c r="T1319" s="204">
        <v>42746.609131944446</v>
      </c>
      <c r="U1319"/>
      <c r="V1319">
        <v>0.9</v>
      </c>
      <c r="W1319">
        <v>7</v>
      </c>
      <c r="X1319" s="200" t="str">
        <f t="shared" si="20"/>
        <v>Escambia County Civil CGE CQ3-17</v>
      </c>
    </row>
    <row r="1320" spans="1:24" ht="15" customHeight="1" x14ac:dyDescent="0.25">
      <c r="A1320" t="s">
        <v>64</v>
      </c>
      <c r="B1320" t="s">
        <v>43</v>
      </c>
      <c r="C1320" t="s">
        <v>273</v>
      </c>
      <c r="D1320" s="202">
        <v>278731.96000000002</v>
      </c>
      <c r="E1320" s="202">
        <v>278731.96000000002</v>
      </c>
      <c r="F1320" s="202">
        <v>278731.96000000002</v>
      </c>
      <c r="G1320" s="202">
        <v>278731.96000000002</v>
      </c>
      <c r="H1320" s="202">
        <v>278731.96000000002</v>
      </c>
      <c r="I1320" s="202">
        <v>278017.46000000002</v>
      </c>
      <c r="J1320" s="202">
        <v>278187.46000000002</v>
      </c>
      <c r="K1320" s="202">
        <v>278187.46000000002</v>
      </c>
      <c r="L1320" s="202">
        <v>278197.46000000002</v>
      </c>
      <c r="M1320" s="202">
        <v>278197.46000000002</v>
      </c>
      <c r="N1320" s="203"/>
      <c r="O1320" s="203"/>
      <c r="P1320"/>
      <c r="Q1320"/>
      <c r="R1320"/>
      <c r="S1320"/>
      <c r="T1320" s="204">
        <v>42746.609131944446</v>
      </c>
      <c r="U1320"/>
      <c r="V1320">
        <v>0.9</v>
      </c>
      <c r="W1320">
        <v>7</v>
      </c>
      <c r="X1320" s="200" t="str">
        <f t="shared" si="20"/>
        <v>Escambia County Civil CGE CQ4-16</v>
      </c>
    </row>
    <row r="1321" spans="1:24" ht="15" customHeight="1" x14ac:dyDescent="0.25">
      <c r="A1321" t="s">
        <v>64</v>
      </c>
      <c r="B1321" t="s">
        <v>43</v>
      </c>
      <c r="C1321" t="s">
        <v>277</v>
      </c>
      <c r="D1321" s="202">
        <v>275480.46000000002</v>
      </c>
      <c r="E1321" s="202"/>
      <c r="F1321" s="202"/>
      <c r="G1321" s="202"/>
      <c r="H1321" s="202"/>
      <c r="I1321" s="202">
        <v>269990.09000000003</v>
      </c>
      <c r="J1321" s="202"/>
      <c r="K1321" s="202"/>
      <c r="L1321" s="202"/>
      <c r="M1321" s="202"/>
      <c r="N1321" s="203"/>
      <c r="O1321" s="203"/>
      <c r="P1321"/>
      <c r="Q1321"/>
      <c r="R1321"/>
      <c r="S1321"/>
      <c r="T1321" s="204">
        <v>42746.609131944446</v>
      </c>
      <c r="U1321"/>
      <c r="V1321">
        <v>0.9</v>
      </c>
      <c r="W1321">
        <v>7</v>
      </c>
      <c r="X1321" s="200" t="str">
        <f t="shared" si="20"/>
        <v>Escambia County Civil CGE CQ4-17</v>
      </c>
    </row>
    <row r="1322" spans="1:24" ht="15" customHeight="1" x14ac:dyDescent="0.25">
      <c r="A1322" t="s">
        <v>64</v>
      </c>
      <c r="B1322" t="s">
        <v>39</v>
      </c>
      <c r="C1322" t="s">
        <v>270</v>
      </c>
      <c r="D1322" s="202">
        <v>651953.06000000006</v>
      </c>
      <c r="E1322" s="202">
        <v>645936.26</v>
      </c>
      <c r="F1322" s="202">
        <v>636932.53</v>
      </c>
      <c r="G1322" s="202">
        <v>630757.48</v>
      </c>
      <c r="H1322" s="202">
        <v>621704.13</v>
      </c>
      <c r="I1322" s="202">
        <v>101604.26</v>
      </c>
      <c r="J1322" s="202">
        <v>160212.70000000001</v>
      </c>
      <c r="K1322" s="202">
        <v>193672.8</v>
      </c>
      <c r="L1322" s="202">
        <v>234127.05</v>
      </c>
      <c r="M1322" s="202">
        <v>266881.67</v>
      </c>
      <c r="N1322" s="203"/>
      <c r="O1322" s="203"/>
      <c r="P1322"/>
      <c r="Q1322"/>
      <c r="R1322"/>
      <c r="S1322"/>
      <c r="T1322" s="204">
        <v>42746.609131944446</v>
      </c>
      <c r="U1322"/>
      <c r="V1322">
        <v>0.4</v>
      </c>
      <c r="W1322">
        <v>3</v>
      </c>
      <c r="X1322" s="200" t="str">
        <f t="shared" si="20"/>
        <v>Escambia County Criminal CGE CQ1-16</v>
      </c>
    </row>
    <row r="1323" spans="1:24" ht="15" customHeight="1" x14ac:dyDescent="0.25">
      <c r="A1323" t="s">
        <v>64</v>
      </c>
      <c r="B1323" t="s">
        <v>39</v>
      </c>
      <c r="C1323" t="s">
        <v>274</v>
      </c>
      <c r="D1323" s="202">
        <v>654313.30000000005</v>
      </c>
      <c r="E1323" s="202">
        <v>645291.65</v>
      </c>
      <c r="F1323" s="202">
        <v>642358.80000000005</v>
      </c>
      <c r="G1323" s="202">
        <v>637668.41</v>
      </c>
      <c r="H1323" s="202"/>
      <c r="I1323" s="202">
        <v>127840.59</v>
      </c>
      <c r="J1323" s="202">
        <v>187816.95999999999</v>
      </c>
      <c r="K1323" s="202">
        <v>227143.16</v>
      </c>
      <c r="L1323" s="202">
        <v>272644.90999999997</v>
      </c>
      <c r="M1323" s="202"/>
      <c r="N1323" s="203"/>
      <c r="O1323" s="203"/>
      <c r="P1323"/>
      <c r="Q1323"/>
      <c r="R1323"/>
      <c r="S1323"/>
      <c r="T1323" s="204">
        <v>42746.609131944446</v>
      </c>
      <c r="U1323"/>
      <c r="V1323">
        <v>0.4</v>
      </c>
      <c r="W1323">
        <v>3</v>
      </c>
      <c r="X1323" s="200" t="str">
        <f t="shared" si="20"/>
        <v>Escambia County Criminal CGE CQ1-17</v>
      </c>
    </row>
    <row r="1324" spans="1:24" ht="15" customHeight="1" x14ac:dyDescent="0.25">
      <c r="A1324" t="s">
        <v>64</v>
      </c>
      <c r="B1324" t="s">
        <v>39</v>
      </c>
      <c r="C1324" t="s">
        <v>271</v>
      </c>
      <c r="D1324" s="202">
        <v>583452.73</v>
      </c>
      <c r="E1324" s="202">
        <v>583656.43000000005</v>
      </c>
      <c r="F1324" s="202">
        <v>575970</v>
      </c>
      <c r="G1324" s="202">
        <v>578488.67000000004</v>
      </c>
      <c r="H1324" s="202">
        <v>572486.55000000005</v>
      </c>
      <c r="I1324" s="202">
        <v>120447.12</v>
      </c>
      <c r="J1324" s="202">
        <v>168172.38</v>
      </c>
      <c r="K1324" s="202">
        <v>196129.47</v>
      </c>
      <c r="L1324" s="202">
        <v>221316.62</v>
      </c>
      <c r="M1324" s="202">
        <v>259106.97</v>
      </c>
      <c r="N1324" s="203"/>
      <c r="O1324" s="203"/>
      <c r="P1324"/>
      <c r="Q1324"/>
      <c r="R1324"/>
      <c r="S1324"/>
      <c r="T1324" s="204">
        <v>42746.609131944446</v>
      </c>
      <c r="U1324"/>
      <c r="V1324">
        <v>0.4</v>
      </c>
      <c r="W1324">
        <v>3</v>
      </c>
      <c r="X1324" s="200" t="str">
        <f t="shared" si="20"/>
        <v>Escambia County Criminal CGE CQ2-16</v>
      </c>
    </row>
    <row r="1325" spans="1:24" ht="15" customHeight="1" x14ac:dyDescent="0.25">
      <c r="A1325" t="s">
        <v>64</v>
      </c>
      <c r="B1325" t="s">
        <v>39</v>
      </c>
      <c r="C1325" t="s">
        <v>275</v>
      </c>
      <c r="D1325" s="202">
        <v>649549.13</v>
      </c>
      <c r="E1325" s="202">
        <v>645621.1</v>
      </c>
      <c r="F1325" s="202">
        <v>641605.05000000005</v>
      </c>
      <c r="G1325" s="202"/>
      <c r="H1325" s="202"/>
      <c r="I1325" s="202">
        <v>145450.48000000001</v>
      </c>
      <c r="J1325" s="202">
        <v>197742.03</v>
      </c>
      <c r="K1325" s="202">
        <v>230490.53</v>
      </c>
      <c r="L1325" s="202"/>
      <c r="M1325" s="202"/>
      <c r="N1325" s="203"/>
      <c r="O1325" s="203"/>
      <c r="P1325"/>
      <c r="Q1325"/>
      <c r="R1325"/>
      <c r="S1325"/>
      <c r="T1325" s="204">
        <v>42746.609131944446</v>
      </c>
      <c r="U1325"/>
      <c r="V1325">
        <v>0.4</v>
      </c>
      <c r="W1325">
        <v>3</v>
      </c>
      <c r="X1325" s="200" t="str">
        <f t="shared" si="20"/>
        <v>Escambia County Criminal CGE CQ2-17</v>
      </c>
    </row>
    <row r="1326" spans="1:24" ht="15" customHeight="1" x14ac:dyDescent="0.25">
      <c r="A1326" t="s">
        <v>64</v>
      </c>
      <c r="B1326" t="s">
        <v>39</v>
      </c>
      <c r="C1326" t="s">
        <v>272</v>
      </c>
      <c r="D1326" s="202">
        <v>628535.85</v>
      </c>
      <c r="E1326" s="202">
        <v>634859.35</v>
      </c>
      <c r="F1326" s="202">
        <v>626365.35</v>
      </c>
      <c r="G1326" s="202">
        <v>619966.06000000006</v>
      </c>
      <c r="H1326" s="202">
        <v>617206.56000000006</v>
      </c>
      <c r="I1326" s="202">
        <v>122877.3</v>
      </c>
      <c r="J1326" s="202">
        <v>165188.42000000001</v>
      </c>
      <c r="K1326" s="202">
        <v>201112.4</v>
      </c>
      <c r="L1326" s="202">
        <v>251979.83</v>
      </c>
      <c r="M1326" s="202">
        <v>290354.46999999997</v>
      </c>
      <c r="N1326" s="203"/>
      <c r="O1326" s="203"/>
      <c r="P1326"/>
      <c r="Q1326"/>
      <c r="R1326"/>
      <c r="S1326"/>
      <c r="T1326" s="204">
        <v>42746.609131944446</v>
      </c>
      <c r="U1326"/>
      <c r="V1326">
        <v>0.4</v>
      </c>
      <c r="W1326">
        <v>3</v>
      </c>
      <c r="X1326" s="200" t="str">
        <f t="shared" si="20"/>
        <v>Escambia County Criminal CGE CQ3-16</v>
      </c>
    </row>
    <row r="1327" spans="1:24" ht="15" customHeight="1" x14ac:dyDescent="0.25">
      <c r="A1327" t="s">
        <v>64</v>
      </c>
      <c r="B1327" t="s">
        <v>39</v>
      </c>
      <c r="C1327" t="s">
        <v>276</v>
      </c>
      <c r="D1327" s="202">
        <v>792665.62</v>
      </c>
      <c r="E1327" s="202">
        <v>794302.12</v>
      </c>
      <c r="F1327" s="202"/>
      <c r="G1327" s="202"/>
      <c r="H1327" s="202"/>
      <c r="I1327" s="202">
        <v>168374.77</v>
      </c>
      <c r="J1327" s="202">
        <v>228815.5</v>
      </c>
      <c r="K1327" s="202"/>
      <c r="L1327" s="202"/>
      <c r="M1327" s="202"/>
      <c r="N1327" s="203"/>
      <c r="O1327" s="203"/>
      <c r="P1327"/>
      <c r="Q1327"/>
      <c r="R1327"/>
      <c r="S1327"/>
      <c r="T1327" s="204">
        <v>42746.609131944446</v>
      </c>
      <c r="U1327"/>
      <c r="V1327">
        <v>0.4</v>
      </c>
      <c r="W1327">
        <v>3</v>
      </c>
      <c r="X1327" s="200" t="str">
        <f t="shared" si="20"/>
        <v>Escambia County Criminal CGE CQ3-17</v>
      </c>
    </row>
    <row r="1328" spans="1:24" ht="15" customHeight="1" x14ac:dyDescent="0.25">
      <c r="A1328" t="s">
        <v>64</v>
      </c>
      <c r="B1328" t="s">
        <v>39</v>
      </c>
      <c r="C1328" t="s">
        <v>273</v>
      </c>
      <c r="D1328" s="202">
        <v>653970.52</v>
      </c>
      <c r="E1328" s="202">
        <v>648763.52</v>
      </c>
      <c r="F1328" s="202">
        <v>643078.22</v>
      </c>
      <c r="G1328" s="202">
        <v>629400.37</v>
      </c>
      <c r="H1328" s="202">
        <v>621708</v>
      </c>
      <c r="I1328" s="202">
        <v>137962.72</v>
      </c>
      <c r="J1328" s="202">
        <v>182811.59</v>
      </c>
      <c r="K1328" s="202">
        <v>231980.09</v>
      </c>
      <c r="L1328" s="202">
        <v>274037.44</v>
      </c>
      <c r="M1328" s="202">
        <v>307766.58</v>
      </c>
      <c r="N1328" s="203"/>
      <c r="O1328" s="203"/>
      <c r="P1328"/>
      <c r="Q1328"/>
      <c r="R1328"/>
      <c r="S1328"/>
      <c r="T1328" s="204">
        <v>42746.609131944446</v>
      </c>
      <c r="U1328"/>
      <c r="V1328">
        <v>0.4</v>
      </c>
      <c r="W1328">
        <v>3</v>
      </c>
      <c r="X1328" s="200" t="str">
        <f t="shared" si="20"/>
        <v>Escambia County Criminal CGE CQ4-16</v>
      </c>
    </row>
    <row r="1329" spans="1:24" ht="15" customHeight="1" x14ac:dyDescent="0.25">
      <c r="A1329" t="s">
        <v>64</v>
      </c>
      <c r="B1329" t="s">
        <v>39</v>
      </c>
      <c r="C1329" t="s">
        <v>277</v>
      </c>
      <c r="D1329" s="202">
        <v>910583.96</v>
      </c>
      <c r="E1329" s="202"/>
      <c r="F1329" s="202"/>
      <c r="G1329" s="202"/>
      <c r="H1329" s="202"/>
      <c r="I1329" s="202">
        <v>192676.56</v>
      </c>
      <c r="J1329" s="202"/>
      <c r="K1329" s="202"/>
      <c r="L1329" s="202"/>
      <c r="M1329" s="202"/>
      <c r="N1329" s="203"/>
      <c r="O1329" s="203"/>
      <c r="P1329"/>
      <c r="Q1329"/>
      <c r="R1329"/>
      <c r="S1329"/>
      <c r="T1329" s="204">
        <v>42746.609131944446</v>
      </c>
      <c r="U1329"/>
      <c r="V1329">
        <v>0.4</v>
      </c>
      <c r="W1329">
        <v>3</v>
      </c>
      <c r="X1329" s="200" t="str">
        <f t="shared" si="20"/>
        <v>Escambia County Criminal CGE CQ4-17</v>
      </c>
    </row>
    <row r="1330" spans="1:24" ht="15" customHeight="1" x14ac:dyDescent="0.25">
      <c r="A1330" t="s">
        <v>64</v>
      </c>
      <c r="B1330" t="s">
        <v>41</v>
      </c>
      <c r="C1330" t="s">
        <v>270</v>
      </c>
      <c r="D1330" s="202">
        <v>294351.52</v>
      </c>
      <c r="E1330" s="202">
        <v>292486.52</v>
      </c>
      <c r="F1330" s="202">
        <v>288831.02</v>
      </c>
      <c r="G1330" s="202">
        <v>287627.82</v>
      </c>
      <c r="H1330" s="202">
        <v>287698.3</v>
      </c>
      <c r="I1330" s="202">
        <v>65868.639999999999</v>
      </c>
      <c r="J1330" s="202">
        <v>118663.29</v>
      </c>
      <c r="K1330" s="202">
        <v>142120.12</v>
      </c>
      <c r="L1330" s="202">
        <v>152050.66</v>
      </c>
      <c r="M1330" s="202">
        <v>157833.04</v>
      </c>
      <c r="N1330" s="203"/>
      <c r="O1330" s="203"/>
      <c r="P1330"/>
      <c r="Q1330"/>
      <c r="R1330"/>
      <c r="S1330"/>
      <c r="T1330" s="204">
        <v>42746.609131944446</v>
      </c>
      <c r="U1330"/>
      <c r="V1330">
        <v>0.4</v>
      </c>
      <c r="W1330">
        <v>5</v>
      </c>
      <c r="X1330" s="200" t="str">
        <f t="shared" si="20"/>
        <v>Escambia Criminal Traffic CGE CQ1-16</v>
      </c>
    </row>
    <row r="1331" spans="1:24" ht="15" customHeight="1" x14ac:dyDescent="0.25">
      <c r="A1331" t="s">
        <v>64</v>
      </c>
      <c r="B1331" t="s">
        <v>41</v>
      </c>
      <c r="C1331" t="s">
        <v>274</v>
      </c>
      <c r="D1331" s="202">
        <v>282985.65000000002</v>
      </c>
      <c r="E1331" s="202">
        <v>277076.65000000002</v>
      </c>
      <c r="F1331" s="202">
        <v>275648.71999999997</v>
      </c>
      <c r="G1331" s="202">
        <v>275329.71999999997</v>
      </c>
      <c r="H1331" s="202"/>
      <c r="I1331" s="202">
        <v>66006.649999999994</v>
      </c>
      <c r="J1331" s="202">
        <v>104161.57</v>
      </c>
      <c r="K1331" s="202">
        <v>122198.14</v>
      </c>
      <c r="L1331" s="202">
        <v>130440.89</v>
      </c>
      <c r="M1331" s="202"/>
      <c r="N1331" s="203"/>
      <c r="O1331" s="203"/>
      <c r="P1331"/>
      <c r="Q1331"/>
      <c r="R1331"/>
      <c r="S1331"/>
      <c r="T1331" s="204">
        <v>42746.609131944446</v>
      </c>
      <c r="U1331"/>
      <c r="V1331">
        <v>0.4</v>
      </c>
      <c r="W1331">
        <v>5</v>
      </c>
      <c r="X1331" s="200" t="str">
        <f t="shared" si="20"/>
        <v>Escambia Criminal Traffic CGE CQ1-17</v>
      </c>
    </row>
    <row r="1332" spans="1:24" ht="15" customHeight="1" x14ac:dyDescent="0.25">
      <c r="A1332" t="s">
        <v>64</v>
      </c>
      <c r="B1332" t="s">
        <v>41</v>
      </c>
      <c r="C1332" t="s">
        <v>271</v>
      </c>
      <c r="D1332" s="202">
        <v>280916.40000000002</v>
      </c>
      <c r="E1332" s="202">
        <v>279521.3</v>
      </c>
      <c r="F1332" s="202">
        <v>276253.5</v>
      </c>
      <c r="G1332" s="202">
        <v>275718.5</v>
      </c>
      <c r="H1332" s="202">
        <v>275725</v>
      </c>
      <c r="I1332" s="202">
        <v>72028.28</v>
      </c>
      <c r="J1332" s="202">
        <v>112135.02</v>
      </c>
      <c r="K1332" s="202">
        <v>128039.85</v>
      </c>
      <c r="L1332" s="202">
        <v>137074.75</v>
      </c>
      <c r="M1332" s="202">
        <v>143895.26999999999</v>
      </c>
      <c r="N1332" s="203"/>
      <c r="O1332" s="203"/>
      <c r="P1332"/>
      <c r="Q1332"/>
      <c r="R1332"/>
      <c r="S1332"/>
      <c r="T1332" s="204">
        <v>42746.609131944446</v>
      </c>
      <c r="U1332"/>
      <c r="V1332">
        <v>0.4</v>
      </c>
      <c r="W1332">
        <v>5</v>
      </c>
      <c r="X1332" s="200" t="str">
        <f t="shared" si="20"/>
        <v>Escambia Criminal Traffic CGE CQ2-16</v>
      </c>
    </row>
    <row r="1333" spans="1:24" ht="15" customHeight="1" x14ac:dyDescent="0.25">
      <c r="A1333" t="s">
        <v>64</v>
      </c>
      <c r="B1333" t="s">
        <v>41</v>
      </c>
      <c r="C1333" t="s">
        <v>275</v>
      </c>
      <c r="D1333" s="202">
        <v>286778.90000000002</v>
      </c>
      <c r="E1333" s="202">
        <v>291370.15000000002</v>
      </c>
      <c r="F1333" s="202">
        <v>290997.15000000002</v>
      </c>
      <c r="G1333" s="202"/>
      <c r="H1333" s="202"/>
      <c r="I1333" s="202">
        <v>85907.4</v>
      </c>
      <c r="J1333" s="202">
        <v>118335.4</v>
      </c>
      <c r="K1333" s="202">
        <v>139974.9</v>
      </c>
      <c r="L1333" s="202"/>
      <c r="M1333" s="202"/>
      <c r="N1333" s="203"/>
      <c r="O1333" s="203"/>
      <c r="P1333"/>
      <c r="Q1333"/>
      <c r="R1333"/>
      <c r="S1333"/>
      <c r="T1333" s="204">
        <v>42746.609131944446</v>
      </c>
      <c r="U1333"/>
      <c r="V1333">
        <v>0.4</v>
      </c>
      <c r="W1333">
        <v>5</v>
      </c>
      <c r="X1333" s="200" t="str">
        <f t="shared" si="20"/>
        <v>Escambia Criminal Traffic CGE CQ2-17</v>
      </c>
    </row>
    <row r="1334" spans="1:24" ht="15" customHeight="1" x14ac:dyDescent="0.25">
      <c r="A1334" t="s">
        <v>64</v>
      </c>
      <c r="B1334" t="s">
        <v>41</v>
      </c>
      <c r="C1334" t="s">
        <v>272</v>
      </c>
      <c r="D1334" s="202">
        <v>296314.25</v>
      </c>
      <c r="E1334" s="202">
        <v>293836.25</v>
      </c>
      <c r="F1334" s="202">
        <v>291859.25</v>
      </c>
      <c r="G1334" s="202">
        <v>291071.25</v>
      </c>
      <c r="H1334" s="202">
        <v>290370</v>
      </c>
      <c r="I1334" s="202">
        <v>70577.77</v>
      </c>
      <c r="J1334" s="202">
        <v>114717.84</v>
      </c>
      <c r="K1334" s="202">
        <v>131913.09</v>
      </c>
      <c r="L1334" s="202">
        <v>144088.32000000001</v>
      </c>
      <c r="M1334" s="202">
        <v>150233.9</v>
      </c>
      <c r="N1334" s="203"/>
      <c r="O1334" s="203"/>
      <c r="P1334"/>
      <c r="Q1334"/>
      <c r="R1334"/>
      <c r="S1334"/>
      <c r="T1334" s="204">
        <v>42746.609131944446</v>
      </c>
      <c r="U1334"/>
      <c r="V1334">
        <v>0.4</v>
      </c>
      <c r="W1334">
        <v>5</v>
      </c>
      <c r="X1334" s="200" t="str">
        <f t="shared" si="20"/>
        <v>Escambia Criminal Traffic CGE CQ3-16</v>
      </c>
    </row>
    <row r="1335" spans="1:24" ht="15" customHeight="1" x14ac:dyDescent="0.25">
      <c r="A1335" t="s">
        <v>64</v>
      </c>
      <c r="B1335" t="s">
        <v>41</v>
      </c>
      <c r="C1335" t="s">
        <v>276</v>
      </c>
      <c r="D1335" s="202">
        <v>301202.8</v>
      </c>
      <c r="E1335" s="202">
        <v>301498.8</v>
      </c>
      <c r="F1335" s="202"/>
      <c r="G1335" s="202"/>
      <c r="H1335" s="202"/>
      <c r="I1335" s="202">
        <v>69601.55</v>
      </c>
      <c r="J1335" s="202">
        <v>98128.79</v>
      </c>
      <c r="K1335" s="202"/>
      <c r="L1335" s="202"/>
      <c r="M1335" s="202"/>
      <c r="N1335" s="203"/>
      <c r="O1335" s="203"/>
      <c r="P1335"/>
      <c r="Q1335"/>
      <c r="R1335"/>
      <c r="S1335"/>
      <c r="T1335" s="204">
        <v>42746.609131944446</v>
      </c>
      <c r="U1335"/>
      <c r="V1335">
        <v>0.4</v>
      </c>
      <c r="W1335">
        <v>5</v>
      </c>
      <c r="X1335" s="200" t="str">
        <f t="shared" si="20"/>
        <v>Escambia Criminal Traffic CGE CQ3-17</v>
      </c>
    </row>
    <row r="1336" spans="1:24" ht="15" customHeight="1" x14ac:dyDescent="0.25">
      <c r="A1336" t="s">
        <v>64</v>
      </c>
      <c r="B1336" t="s">
        <v>41</v>
      </c>
      <c r="C1336" t="s">
        <v>273</v>
      </c>
      <c r="D1336" s="202">
        <v>274239.99</v>
      </c>
      <c r="E1336" s="202">
        <v>271937.64</v>
      </c>
      <c r="F1336" s="202">
        <v>271333.64</v>
      </c>
      <c r="G1336" s="202">
        <v>270162.61</v>
      </c>
      <c r="H1336" s="202">
        <v>269598.51</v>
      </c>
      <c r="I1336" s="202">
        <v>66422.259999999995</v>
      </c>
      <c r="J1336" s="202">
        <v>105472.34</v>
      </c>
      <c r="K1336" s="202">
        <v>127635.16</v>
      </c>
      <c r="L1336" s="202">
        <v>138911.16</v>
      </c>
      <c r="M1336" s="202">
        <v>146613.32</v>
      </c>
      <c r="N1336" s="203"/>
      <c r="O1336" s="203"/>
      <c r="P1336"/>
      <c r="Q1336"/>
      <c r="R1336"/>
      <c r="S1336"/>
      <c r="T1336" s="204">
        <v>42746.609131944446</v>
      </c>
      <c r="U1336"/>
      <c r="V1336">
        <v>0.4</v>
      </c>
      <c r="W1336">
        <v>5</v>
      </c>
      <c r="X1336" s="200" t="str">
        <f t="shared" si="20"/>
        <v>Escambia Criminal Traffic CGE CQ4-16</v>
      </c>
    </row>
    <row r="1337" spans="1:24" ht="15" customHeight="1" x14ac:dyDescent="0.25">
      <c r="A1337" t="s">
        <v>64</v>
      </c>
      <c r="B1337" t="s">
        <v>41</v>
      </c>
      <c r="C1337" t="s">
        <v>277</v>
      </c>
      <c r="D1337" s="202">
        <v>363590.6</v>
      </c>
      <c r="E1337" s="202"/>
      <c r="F1337" s="202"/>
      <c r="G1337" s="202"/>
      <c r="H1337" s="202"/>
      <c r="I1337" s="202">
        <v>65118.35</v>
      </c>
      <c r="J1337" s="202"/>
      <c r="K1337" s="202"/>
      <c r="L1337" s="202"/>
      <c r="M1337" s="202"/>
      <c r="N1337" s="203"/>
      <c r="O1337" s="203"/>
      <c r="P1337"/>
      <c r="Q1337"/>
      <c r="R1337"/>
      <c r="S1337"/>
      <c r="T1337" s="204">
        <v>42746.609131944446</v>
      </c>
      <c r="U1337"/>
      <c r="V1337">
        <v>0.4</v>
      </c>
      <c r="W1337">
        <v>5</v>
      </c>
      <c r="X1337" s="200" t="str">
        <f t="shared" si="20"/>
        <v>Escambia Criminal Traffic CGE CQ4-17</v>
      </c>
    </row>
    <row r="1338" spans="1:24" ht="15" customHeight="1" x14ac:dyDescent="0.25">
      <c r="A1338" t="s">
        <v>64</v>
      </c>
      <c r="B1338" t="s">
        <v>46</v>
      </c>
      <c r="C1338" t="s">
        <v>270</v>
      </c>
      <c r="D1338" s="202">
        <v>227962.45</v>
      </c>
      <c r="E1338" s="202">
        <v>220905.95</v>
      </c>
      <c r="F1338" s="202">
        <v>214505.45</v>
      </c>
      <c r="G1338" s="202">
        <v>212478.5</v>
      </c>
      <c r="H1338" s="202">
        <v>207685.5</v>
      </c>
      <c r="I1338" s="202">
        <v>180801.2</v>
      </c>
      <c r="J1338" s="202">
        <v>181964.35</v>
      </c>
      <c r="K1338" s="202">
        <v>182080.3</v>
      </c>
      <c r="L1338" s="202">
        <v>182122.3</v>
      </c>
      <c r="M1338" s="202">
        <v>183087.45</v>
      </c>
      <c r="N1338" s="203"/>
      <c r="O1338" s="203"/>
      <c r="P1338"/>
      <c r="Q1338"/>
      <c r="R1338"/>
      <c r="S1338"/>
      <c r="T1338" s="204">
        <v>42746.609131944446</v>
      </c>
      <c r="U1338"/>
      <c r="V1338">
        <v>0.75</v>
      </c>
      <c r="W1338">
        <v>10</v>
      </c>
      <c r="X1338" s="200" t="str">
        <f t="shared" si="20"/>
        <v>Escambia Family CGE CQ1-16</v>
      </c>
    </row>
    <row r="1339" spans="1:24" ht="15" customHeight="1" x14ac:dyDescent="0.25">
      <c r="A1339" t="s">
        <v>64</v>
      </c>
      <c r="B1339" t="s">
        <v>46</v>
      </c>
      <c r="C1339" t="s">
        <v>274</v>
      </c>
      <c r="D1339" s="202">
        <v>164281.85999999999</v>
      </c>
      <c r="E1339" s="202">
        <v>155240.51</v>
      </c>
      <c r="F1339" s="202">
        <v>153215.51</v>
      </c>
      <c r="G1339" s="202">
        <v>151780.51</v>
      </c>
      <c r="H1339" s="202"/>
      <c r="I1339" s="202">
        <v>143656.60999999999</v>
      </c>
      <c r="J1339" s="202">
        <v>143828.94</v>
      </c>
      <c r="K1339" s="202">
        <v>143917.66</v>
      </c>
      <c r="L1339" s="202">
        <v>143931.66</v>
      </c>
      <c r="M1339" s="202"/>
      <c r="N1339" s="203"/>
      <c r="O1339" s="203"/>
      <c r="P1339"/>
      <c r="Q1339"/>
      <c r="R1339"/>
      <c r="S1339"/>
      <c r="T1339" s="204">
        <v>42746.609131944446</v>
      </c>
      <c r="U1339"/>
      <c r="V1339">
        <v>0.75</v>
      </c>
      <c r="W1339">
        <v>10</v>
      </c>
      <c r="X1339" s="200" t="str">
        <f t="shared" si="20"/>
        <v>Escambia Family CGE CQ1-17</v>
      </c>
    </row>
    <row r="1340" spans="1:24" ht="15" customHeight="1" x14ac:dyDescent="0.25">
      <c r="A1340" t="s">
        <v>64</v>
      </c>
      <c r="B1340" t="s">
        <v>46</v>
      </c>
      <c r="C1340" t="s">
        <v>271</v>
      </c>
      <c r="D1340" s="202">
        <v>231015.55</v>
      </c>
      <c r="E1340" s="202">
        <v>227352.55</v>
      </c>
      <c r="F1340" s="202">
        <v>225362.55</v>
      </c>
      <c r="G1340" s="202">
        <v>223243.55</v>
      </c>
      <c r="H1340" s="202">
        <v>221321.05</v>
      </c>
      <c r="I1340" s="202">
        <v>206953</v>
      </c>
      <c r="J1340" s="202">
        <v>207015.5</v>
      </c>
      <c r="K1340" s="202">
        <v>207027.8</v>
      </c>
      <c r="L1340" s="202">
        <v>207148.79999999999</v>
      </c>
      <c r="M1340" s="202">
        <v>207477.8</v>
      </c>
      <c r="N1340" s="203"/>
      <c r="O1340" s="203"/>
      <c r="P1340"/>
      <c r="Q1340"/>
      <c r="R1340"/>
      <c r="S1340"/>
      <c r="T1340" s="204">
        <v>42746.609131944446</v>
      </c>
      <c r="U1340"/>
      <c r="V1340">
        <v>0.75</v>
      </c>
      <c r="W1340">
        <v>10</v>
      </c>
      <c r="X1340" s="200" t="str">
        <f t="shared" si="20"/>
        <v>Escambia Family CGE CQ2-16</v>
      </c>
    </row>
    <row r="1341" spans="1:24" ht="15" customHeight="1" x14ac:dyDescent="0.25">
      <c r="A1341" t="s">
        <v>64</v>
      </c>
      <c r="B1341" t="s">
        <v>46</v>
      </c>
      <c r="C1341" t="s">
        <v>275</v>
      </c>
      <c r="D1341" s="202">
        <v>213340.67</v>
      </c>
      <c r="E1341" s="202">
        <v>209635.92</v>
      </c>
      <c r="F1341" s="202">
        <v>209429.52</v>
      </c>
      <c r="G1341" s="202"/>
      <c r="H1341" s="202"/>
      <c r="I1341" s="202">
        <v>195889.23</v>
      </c>
      <c r="J1341" s="202">
        <v>197237.38</v>
      </c>
      <c r="K1341" s="202">
        <v>197545.19</v>
      </c>
      <c r="L1341" s="202"/>
      <c r="M1341" s="202"/>
      <c r="N1341" s="203"/>
      <c r="O1341" s="203"/>
      <c r="P1341"/>
      <c r="Q1341"/>
      <c r="R1341"/>
      <c r="S1341"/>
      <c r="T1341" s="204">
        <v>42746.609131944446</v>
      </c>
      <c r="U1341"/>
      <c r="V1341">
        <v>0.75</v>
      </c>
      <c r="W1341">
        <v>10</v>
      </c>
      <c r="X1341" s="200" t="str">
        <f t="shared" si="20"/>
        <v>Escambia Family CGE CQ2-17</v>
      </c>
    </row>
    <row r="1342" spans="1:24" ht="15" customHeight="1" x14ac:dyDescent="0.25">
      <c r="A1342" t="s">
        <v>64</v>
      </c>
      <c r="B1342" t="s">
        <v>46</v>
      </c>
      <c r="C1342" t="s">
        <v>272</v>
      </c>
      <c r="D1342" s="202">
        <v>212334.26</v>
      </c>
      <c r="E1342" s="202">
        <v>205345.76</v>
      </c>
      <c r="F1342" s="202">
        <v>204088.26</v>
      </c>
      <c r="G1342" s="202">
        <v>202197.26</v>
      </c>
      <c r="H1342" s="202">
        <v>201176.76</v>
      </c>
      <c r="I1342" s="202">
        <v>184693.34</v>
      </c>
      <c r="J1342" s="202">
        <v>186037.46</v>
      </c>
      <c r="K1342" s="202">
        <v>187280.66</v>
      </c>
      <c r="L1342" s="202">
        <v>187390.36</v>
      </c>
      <c r="M1342" s="202">
        <v>187588.31</v>
      </c>
      <c r="N1342" s="203"/>
      <c r="O1342" s="203"/>
      <c r="P1342"/>
      <c r="Q1342"/>
      <c r="R1342"/>
      <c r="S1342"/>
      <c r="T1342" s="204">
        <v>42746.609131944446</v>
      </c>
      <c r="U1342"/>
      <c r="V1342">
        <v>0.75</v>
      </c>
      <c r="W1342">
        <v>10</v>
      </c>
      <c r="X1342" s="200" t="str">
        <f t="shared" si="20"/>
        <v>Escambia Family CGE CQ3-16</v>
      </c>
    </row>
    <row r="1343" spans="1:24" ht="15" customHeight="1" x14ac:dyDescent="0.25">
      <c r="A1343" t="s">
        <v>64</v>
      </c>
      <c r="B1343" t="s">
        <v>46</v>
      </c>
      <c r="C1343" t="s">
        <v>276</v>
      </c>
      <c r="D1343" s="202">
        <v>183804.79999999999</v>
      </c>
      <c r="E1343" s="202">
        <v>181733.5</v>
      </c>
      <c r="F1343" s="202"/>
      <c r="G1343" s="202"/>
      <c r="H1343" s="202"/>
      <c r="I1343" s="202">
        <v>172607.7</v>
      </c>
      <c r="J1343" s="202">
        <v>173677.15</v>
      </c>
      <c r="K1343" s="202"/>
      <c r="L1343" s="202"/>
      <c r="M1343" s="202"/>
      <c r="N1343" s="203"/>
      <c r="O1343" s="203"/>
      <c r="P1343"/>
      <c r="Q1343"/>
      <c r="R1343"/>
      <c r="S1343"/>
      <c r="T1343" s="204">
        <v>42746.609131944446</v>
      </c>
      <c r="U1343"/>
      <c r="V1343">
        <v>0.75</v>
      </c>
      <c r="W1343">
        <v>10</v>
      </c>
      <c r="X1343" s="200" t="str">
        <f t="shared" si="20"/>
        <v>Escambia Family CGE CQ3-17</v>
      </c>
    </row>
    <row r="1344" spans="1:24" ht="15" customHeight="1" x14ac:dyDescent="0.25">
      <c r="A1344" t="s">
        <v>64</v>
      </c>
      <c r="B1344" t="s">
        <v>46</v>
      </c>
      <c r="C1344" t="s">
        <v>273</v>
      </c>
      <c r="D1344" s="202">
        <v>213279.75</v>
      </c>
      <c r="E1344" s="202">
        <v>198898.25</v>
      </c>
      <c r="F1344" s="202">
        <v>195887.35</v>
      </c>
      <c r="G1344" s="202">
        <v>194214.85</v>
      </c>
      <c r="H1344" s="202">
        <v>193120.35</v>
      </c>
      <c r="I1344" s="202">
        <v>172176.1</v>
      </c>
      <c r="J1344" s="202">
        <v>176088</v>
      </c>
      <c r="K1344" s="202">
        <v>176510.95</v>
      </c>
      <c r="L1344" s="202">
        <v>176568.2</v>
      </c>
      <c r="M1344" s="202">
        <v>176676.37</v>
      </c>
      <c r="N1344" s="203"/>
      <c r="O1344" s="203"/>
      <c r="P1344"/>
      <c r="Q1344"/>
      <c r="R1344"/>
      <c r="S1344"/>
      <c r="T1344" s="204">
        <v>42746.609131944446</v>
      </c>
      <c r="U1344"/>
      <c r="V1344">
        <v>0.75</v>
      </c>
      <c r="W1344">
        <v>10</v>
      </c>
      <c r="X1344" s="200" t="str">
        <f t="shared" si="20"/>
        <v>Escambia Family CGE CQ4-16</v>
      </c>
    </row>
    <row r="1345" spans="1:24" ht="15" customHeight="1" x14ac:dyDescent="0.25">
      <c r="A1345" t="s">
        <v>64</v>
      </c>
      <c r="B1345" t="s">
        <v>46</v>
      </c>
      <c r="C1345" t="s">
        <v>277</v>
      </c>
      <c r="D1345" s="202">
        <v>186655.3</v>
      </c>
      <c r="E1345" s="202"/>
      <c r="F1345" s="202"/>
      <c r="G1345" s="202"/>
      <c r="H1345" s="202"/>
      <c r="I1345" s="202">
        <v>173703.9</v>
      </c>
      <c r="J1345" s="202"/>
      <c r="K1345" s="202"/>
      <c r="L1345" s="202"/>
      <c r="M1345" s="202"/>
      <c r="N1345" s="203"/>
      <c r="O1345" s="203"/>
      <c r="P1345"/>
      <c r="Q1345"/>
      <c r="R1345"/>
      <c r="S1345"/>
      <c r="T1345" s="204">
        <v>42746.609131944446</v>
      </c>
      <c r="U1345"/>
      <c r="V1345">
        <v>0.75</v>
      </c>
      <c r="W1345">
        <v>10</v>
      </c>
      <c r="X1345" s="200" t="str">
        <f t="shared" si="20"/>
        <v>Escambia Family CGE CQ4-17</v>
      </c>
    </row>
    <row r="1346" spans="1:24" ht="15" customHeight="1" x14ac:dyDescent="0.25">
      <c r="A1346" t="s">
        <v>64</v>
      </c>
      <c r="B1346" t="s">
        <v>40</v>
      </c>
      <c r="C1346" t="s">
        <v>270</v>
      </c>
      <c r="D1346" s="202">
        <v>103783.86</v>
      </c>
      <c r="E1346" s="202">
        <v>103583.86</v>
      </c>
      <c r="F1346" s="202">
        <v>103433.86</v>
      </c>
      <c r="G1346" s="202">
        <v>103003.15</v>
      </c>
      <c r="H1346" s="202">
        <v>102391.9</v>
      </c>
      <c r="I1346" s="202">
        <v>3361.86</v>
      </c>
      <c r="J1346" s="202">
        <v>7359.36</v>
      </c>
      <c r="K1346" s="202">
        <v>10691.36</v>
      </c>
      <c r="L1346" s="202">
        <v>12169.01</v>
      </c>
      <c r="M1346" s="202">
        <v>12898.01</v>
      </c>
      <c r="N1346" s="203"/>
      <c r="O1346" s="203"/>
      <c r="P1346"/>
      <c r="Q1346"/>
      <c r="R1346"/>
      <c r="S1346"/>
      <c r="T1346" s="204">
        <v>42746.609131944446</v>
      </c>
      <c r="U1346"/>
      <c r="V1346">
        <v>0.09</v>
      </c>
      <c r="W1346">
        <v>4</v>
      </c>
      <c r="X1346" s="200" t="str">
        <f t="shared" ref="X1346:X1409" si="21">A1346&amp;" "&amp;B1346&amp;" "&amp;C1346</f>
        <v>Escambia Juvenile Delinquency CGE CQ1-16</v>
      </c>
    </row>
    <row r="1347" spans="1:24" ht="15" customHeight="1" x14ac:dyDescent="0.25">
      <c r="A1347" t="s">
        <v>64</v>
      </c>
      <c r="B1347" t="s">
        <v>40</v>
      </c>
      <c r="C1347" t="s">
        <v>274</v>
      </c>
      <c r="D1347" s="202">
        <v>112702.39999999999</v>
      </c>
      <c r="E1347" s="202">
        <v>112451.15</v>
      </c>
      <c r="F1347" s="202">
        <v>110103.37</v>
      </c>
      <c r="G1347" s="202">
        <v>108007.42</v>
      </c>
      <c r="H1347" s="202"/>
      <c r="I1347" s="202">
        <v>4367.3999999999996</v>
      </c>
      <c r="J1347" s="202">
        <v>8563.4</v>
      </c>
      <c r="K1347" s="202">
        <v>10660.15</v>
      </c>
      <c r="L1347" s="202">
        <v>11542.15</v>
      </c>
      <c r="M1347" s="202"/>
      <c r="N1347" s="203"/>
      <c r="O1347" s="203"/>
      <c r="P1347"/>
      <c r="Q1347"/>
      <c r="R1347"/>
      <c r="S1347"/>
      <c r="T1347" s="204">
        <v>42746.609131944446</v>
      </c>
      <c r="U1347"/>
      <c r="V1347">
        <v>0.09</v>
      </c>
      <c r="W1347">
        <v>4</v>
      </c>
      <c r="X1347" s="200" t="str">
        <f t="shared" si="21"/>
        <v>Escambia Juvenile Delinquency CGE CQ1-17</v>
      </c>
    </row>
    <row r="1348" spans="1:24" ht="15" customHeight="1" x14ac:dyDescent="0.25">
      <c r="A1348" t="s">
        <v>64</v>
      </c>
      <c r="B1348" t="s">
        <v>40</v>
      </c>
      <c r="C1348" t="s">
        <v>271</v>
      </c>
      <c r="D1348" s="202">
        <v>108850.35</v>
      </c>
      <c r="E1348" s="202">
        <v>109630.35</v>
      </c>
      <c r="F1348" s="202">
        <v>108842.4</v>
      </c>
      <c r="G1348" s="202">
        <v>107293.5</v>
      </c>
      <c r="H1348" s="202">
        <v>106060.72</v>
      </c>
      <c r="I1348" s="202">
        <v>2990.9</v>
      </c>
      <c r="J1348" s="202">
        <v>6342.4</v>
      </c>
      <c r="K1348" s="202">
        <v>7101.9</v>
      </c>
      <c r="L1348" s="202">
        <v>8703.9</v>
      </c>
      <c r="M1348" s="202">
        <v>9920.9</v>
      </c>
      <c r="N1348" s="203"/>
      <c r="O1348" s="203"/>
      <c r="P1348"/>
      <c r="Q1348"/>
      <c r="R1348"/>
      <c r="S1348"/>
      <c r="T1348" s="204">
        <v>42746.609131944446</v>
      </c>
      <c r="U1348"/>
      <c r="V1348">
        <v>0.09</v>
      </c>
      <c r="W1348">
        <v>4</v>
      </c>
      <c r="X1348" s="200" t="str">
        <f t="shared" si="21"/>
        <v>Escambia Juvenile Delinquency CGE CQ2-16</v>
      </c>
    </row>
    <row r="1349" spans="1:24" ht="15" customHeight="1" x14ac:dyDescent="0.25">
      <c r="A1349" t="s">
        <v>64</v>
      </c>
      <c r="B1349" t="s">
        <v>40</v>
      </c>
      <c r="C1349" t="s">
        <v>275</v>
      </c>
      <c r="D1349" s="202">
        <v>110895.95</v>
      </c>
      <c r="E1349" s="202">
        <v>109728.45</v>
      </c>
      <c r="F1349" s="202">
        <v>108099.95</v>
      </c>
      <c r="G1349" s="202"/>
      <c r="H1349" s="202"/>
      <c r="I1349" s="202">
        <v>5694.85</v>
      </c>
      <c r="J1349" s="202">
        <v>7512.35</v>
      </c>
      <c r="K1349" s="202">
        <v>9259.35</v>
      </c>
      <c r="L1349" s="202"/>
      <c r="M1349" s="202"/>
      <c r="N1349" s="203"/>
      <c r="O1349" s="203"/>
      <c r="P1349"/>
      <c r="Q1349"/>
      <c r="R1349"/>
      <c r="S1349"/>
      <c r="T1349" s="204">
        <v>42746.609131944446</v>
      </c>
      <c r="U1349"/>
      <c r="V1349">
        <v>0.09</v>
      </c>
      <c r="W1349">
        <v>4</v>
      </c>
      <c r="X1349" s="200" t="str">
        <f t="shared" si="21"/>
        <v>Escambia Juvenile Delinquency CGE CQ2-17</v>
      </c>
    </row>
    <row r="1350" spans="1:24" ht="15" customHeight="1" x14ac:dyDescent="0.25">
      <c r="A1350" t="s">
        <v>64</v>
      </c>
      <c r="B1350" t="s">
        <v>40</v>
      </c>
      <c r="C1350" t="s">
        <v>272</v>
      </c>
      <c r="D1350" s="202">
        <v>144157.4</v>
      </c>
      <c r="E1350" s="202">
        <v>143976.4</v>
      </c>
      <c r="F1350" s="202">
        <v>144343.12</v>
      </c>
      <c r="G1350" s="202">
        <v>141849.94</v>
      </c>
      <c r="H1350" s="202">
        <v>138497.14000000001</v>
      </c>
      <c r="I1350" s="202">
        <v>4861.3999999999996</v>
      </c>
      <c r="J1350" s="202">
        <v>7639.4</v>
      </c>
      <c r="K1350" s="202">
        <v>10459.58</v>
      </c>
      <c r="L1350" s="202">
        <v>11310.03</v>
      </c>
      <c r="M1350" s="202">
        <v>13990.58</v>
      </c>
      <c r="N1350" s="203"/>
      <c r="O1350" s="203"/>
      <c r="P1350"/>
      <c r="Q1350"/>
      <c r="R1350"/>
      <c r="S1350"/>
      <c r="T1350" s="204">
        <v>42746.609131944446</v>
      </c>
      <c r="U1350"/>
      <c r="V1350">
        <v>0.09</v>
      </c>
      <c r="W1350">
        <v>4</v>
      </c>
      <c r="X1350" s="200" t="str">
        <f t="shared" si="21"/>
        <v>Escambia Juvenile Delinquency CGE CQ3-16</v>
      </c>
    </row>
    <row r="1351" spans="1:24" ht="15" customHeight="1" x14ac:dyDescent="0.25">
      <c r="A1351" t="s">
        <v>64</v>
      </c>
      <c r="B1351" t="s">
        <v>40</v>
      </c>
      <c r="C1351" t="s">
        <v>276</v>
      </c>
      <c r="D1351" s="202">
        <v>123415.3</v>
      </c>
      <c r="E1351" s="202">
        <v>121890.72</v>
      </c>
      <c r="F1351" s="202"/>
      <c r="G1351" s="202"/>
      <c r="H1351" s="202"/>
      <c r="I1351" s="202">
        <v>5086.8</v>
      </c>
      <c r="J1351" s="202">
        <v>6506.35</v>
      </c>
      <c r="K1351" s="202"/>
      <c r="L1351" s="202"/>
      <c r="M1351" s="202"/>
      <c r="N1351" s="203"/>
      <c r="O1351" s="203"/>
      <c r="P1351"/>
      <c r="Q1351"/>
      <c r="R1351"/>
      <c r="S1351"/>
      <c r="T1351" s="204">
        <v>42746.609131944446</v>
      </c>
      <c r="U1351"/>
      <c r="V1351">
        <v>0.09</v>
      </c>
      <c r="W1351">
        <v>4</v>
      </c>
      <c r="X1351" s="200" t="str">
        <f t="shared" si="21"/>
        <v>Escambia Juvenile Delinquency CGE CQ3-17</v>
      </c>
    </row>
    <row r="1352" spans="1:24" ht="15" customHeight="1" x14ac:dyDescent="0.25">
      <c r="A1352" t="s">
        <v>64</v>
      </c>
      <c r="B1352" t="s">
        <v>40</v>
      </c>
      <c r="C1352" t="s">
        <v>273</v>
      </c>
      <c r="D1352" s="202">
        <v>115516.35</v>
      </c>
      <c r="E1352" s="202">
        <v>115881.35</v>
      </c>
      <c r="F1352" s="202">
        <v>115181.1</v>
      </c>
      <c r="G1352" s="202">
        <v>113580.05</v>
      </c>
      <c r="H1352" s="202">
        <v>111046.52</v>
      </c>
      <c r="I1352" s="202">
        <v>6085.4</v>
      </c>
      <c r="J1352" s="202">
        <v>6991</v>
      </c>
      <c r="K1352" s="202">
        <v>8252</v>
      </c>
      <c r="L1352" s="202">
        <v>10214.35</v>
      </c>
      <c r="M1352" s="202">
        <v>10522.85</v>
      </c>
      <c r="N1352" s="203"/>
      <c r="O1352" s="203"/>
      <c r="P1352"/>
      <c r="Q1352"/>
      <c r="R1352"/>
      <c r="S1352"/>
      <c r="T1352" s="204">
        <v>42746.609131944446</v>
      </c>
      <c r="U1352"/>
      <c r="V1352">
        <v>0.09</v>
      </c>
      <c r="W1352">
        <v>4</v>
      </c>
      <c r="X1352" s="200" t="str">
        <f t="shared" si="21"/>
        <v>Escambia Juvenile Delinquency CGE CQ4-16</v>
      </c>
    </row>
    <row r="1353" spans="1:24" ht="15" customHeight="1" x14ac:dyDescent="0.25">
      <c r="A1353" t="s">
        <v>64</v>
      </c>
      <c r="B1353" t="s">
        <v>40</v>
      </c>
      <c r="C1353" t="s">
        <v>277</v>
      </c>
      <c r="D1353" s="202">
        <v>88146.1</v>
      </c>
      <c r="E1353" s="202"/>
      <c r="F1353" s="202"/>
      <c r="G1353" s="202"/>
      <c r="H1353" s="202"/>
      <c r="I1353" s="202">
        <v>4338.45</v>
      </c>
      <c r="J1353" s="202"/>
      <c r="K1353" s="202"/>
      <c r="L1353" s="202"/>
      <c r="M1353" s="202"/>
      <c r="N1353" s="203"/>
      <c r="O1353" s="203"/>
      <c r="P1353"/>
      <c r="Q1353"/>
      <c r="R1353"/>
      <c r="S1353"/>
      <c r="T1353" s="204">
        <v>42746.609131944446</v>
      </c>
      <c r="U1353"/>
      <c r="V1353">
        <v>0.09</v>
      </c>
      <c r="W1353">
        <v>4</v>
      </c>
      <c r="X1353" s="200" t="str">
        <f t="shared" si="21"/>
        <v>Escambia Juvenile Delinquency CGE CQ4-17</v>
      </c>
    </row>
    <row r="1354" spans="1:24" ht="15" customHeight="1" x14ac:dyDescent="0.25">
      <c r="A1354" t="s">
        <v>64</v>
      </c>
      <c r="B1354" t="s">
        <v>45</v>
      </c>
      <c r="C1354" t="s">
        <v>270</v>
      </c>
      <c r="D1354" s="202">
        <v>93278.91</v>
      </c>
      <c r="E1354" s="202">
        <v>92933.91</v>
      </c>
      <c r="F1354" s="202">
        <v>92588.91</v>
      </c>
      <c r="G1354" s="202">
        <v>92595.91</v>
      </c>
      <c r="H1354" s="202">
        <v>92595.91</v>
      </c>
      <c r="I1354" s="202">
        <v>92725.91</v>
      </c>
      <c r="J1354" s="202">
        <v>92433.91</v>
      </c>
      <c r="K1354" s="202">
        <v>92533.91</v>
      </c>
      <c r="L1354" s="202">
        <v>92540.91</v>
      </c>
      <c r="M1354" s="202">
        <v>92540.91</v>
      </c>
      <c r="N1354" s="203"/>
      <c r="O1354" s="203"/>
      <c r="P1354"/>
      <c r="Q1354"/>
      <c r="R1354"/>
      <c r="S1354"/>
      <c r="T1354" s="204">
        <v>42746.609131944446</v>
      </c>
      <c r="U1354"/>
      <c r="V1354">
        <v>0.9</v>
      </c>
      <c r="W1354">
        <v>9</v>
      </c>
      <c r="X1354" s="200" t="str">
        <f t="shared" si="21"/>
        <v>Escambia Probate CGE CQ1-16</v>
      </c>
    </row>
    <row r="1355" spans="1:24" ht="15" customHeight="1" x14ac:dyDescent="0.25">
      <c r="A1355" t="s">
        <v>64</v>
      </c>
      <c r="B1355" t="s">
        <v>45</v>
      </c>
      <c r="C1355" t="s">
        <v>274</v>
      </c>
      <c r="D1355" s="202">
        <v>87305.600000000006</v>
      </c>
      <c r="E1355" s="202">
        <v>87305.600000000006</v>
      </c>
      <c r="F1355" s="202">
        <v>87305.600000000006</v>
      </c>
      <c r="G1355" s="202">
        <v>87305.600000000006</v>
      </c>
      <c r="H1355" s="202"/>
      <c r="I1355" s="202">
        <v>86774.85</v>
      </c>
      <c r="J1355" s="202">
        <v>86959.85</v>
      </c>
      <c r="K1355" s="202">
        <v>86959.85</v>
      </c>
      <c r="L1355" s="202">
        <v>86959.85</v>
      </c>
      <c r="M1355" s="202"/>
      <c r="N1355" s="203"/>
      <c r="O1355" s="203"/>
      <c r="P1355"/>
      <c r="Q1355"/>
      <c r="R1355"/>
      <c r="S1355"/>
      <c r="T1355" s="204">
        <v>42746.609131944446</v>
      </c>
      <c r="U1355"/>
      <c r="V1355">
        <v>0.9</v>
      </c>
      <c r="W1355">
        <v>9</v>
      </c>
      <c r="X1355" s="200" t="str">
        <f t="shared" si="21"/>
        <v>Escambia Probate CGE CQ1-17</v>
      </c>
    </row>
    <row r="1356" spans="1:24" ht="15" customHeight="1" x14ac:dyDescent="0.25">
      <c r="A1356" t="s">
        <v>64</v>
      </c>
      <c r="B1356" t="s">
        <v>45</v>
      </c>
      <c r="C1356" t="s">
        <v>271</v>
      </c>
      <c r="D1356" s="202">
        <v>114555.6</v>
      </c>
      <c r="E1356" s="202">
        <v>114502.6</v>
      </c>
      <c r="F1356" s="202">
        <v>114509.6</v>
      </c>
      <c r="G1356" s="202">
        <v>114509.6</v>
      </c>
      <c r="H1356" s="202">
        <v>114277.6</v>
      </c>
      <c r="I1356" s="202">
        <v>113278.26</v>
      </c>
      <c r="J1356" s="202">
        <v>114479.26</v>
      </c>
      <c r="K1356" s="202">
        <v>114486.26</v>
      </c>
      <c r="L1356" s="202">
        <v>114504.6</v>
      </c>
      <c r="M1356" s="202">
        <v>114273.60000000001</v>
      </c>
      <c r="N1356" s="203"/>
      <c r="O1356" s="203"/>
      <c r="P1356"/>
      <c r="Q1356"/>
      <c r="R1356"/>
      <c r="S1356"/>
      <c r="T1356" s="204">
        <v>42746.609131944446</v>
      </c>
      <c r="U1356"/>
      <c r="V1356">
        <v>0.9</v>
      </c>
      <c r="W1356">
        <v>9</v>
      </c>
      <c r="X1356" s="200" t="str">
        <f t="shared" si="21"/>
        <v>Escambia Probate CGE CQ2-16</v>
      </c>
    </row>
    <row r="1357" spans="1:24" ht="15" customHeight="1" x14ac:dyDescent="0.25">
      <c r="A1357" t="s">
        <v>64</v>
      </c>
      <c r="B1357" t="s">
        <v>45</v>
      </c>
      <c r="C1357" t="s">
        <v>275</v>
      </c>
      <c r="D1357" s="202">
        <v>120655.13</v>
      </c>
      <c r="E1357" s="202">
        <v>119821.56</v>
      </c>
      <c r="F1357" s="202">
        <v>119821.56</v>
      </c>
      <c r="G1357" s="202"/>
      <c r="H1357" s="202"/>
      <c r="I1357" s="202">
        <v>115636.81</v>
      </c>
      <c r="J1357" s="202">
        <v>118758.81</v>
      </c>
      <c r="K1357" s="202">
        <v>118758.81</v>
      </c>
      <c r="L1357" s="202"/>
      <c r="M1357" s="202"/>
      <c r="N1357" s="203"/>
      <c r="O1357" s="203"/>
      <c r="P1357"/>
      <c r="Q1357"/>
      <c r="R1357"/>
      <c r="S1357"/>
      <c r="T1357" s="204">
        <v>42746.609131944446</v>
      </c>
      <c r="U1357"/>
      <c r="V1357">
        <v>0.9</v>
      </c>
      <c r="W1357">
        <v>9</v>
      </c>
      <c r="X1357" s="200" t="str">
        <f t="shared" si="21"/>
        <v>Escambia Probate CGE CQ2-17</v>
      </c>
    </row>
    <row r="1358" spans="1:24" ht="15" customHeight="1" x14ac:dyDescent="0.25">
      <c r="A1358" t="s">
        <v>64</v>
      </c>
      <c r="B1358" t="s">
        <v>45</v>
      </c>
      <c r="C1358" t="s">
        <v>272</v>
      </c>
      <c r="D1358" s="202">
        <v>108493.44</v>
      </c>
      <c r="E1358" s="202">
        <v>108160.44</v>
      </c>
      <c r="F1358" s="202">
        <v>107563.44</v>
      </c>
      <c r="G1358" s="202">
        <v>107563.44</v>
      </c>
      <c r="H1358" s="202">
        <v>107563.44</v>
      </c>
      <c r="I1358" s="202">
        <v>107696.44</v>
      </c>
      <c r="J1358" s="202">
        <v>107900.44</v>
      </c>
      <c r="K1358" s="202">
        <v>107543.44</v>
      </c>
      <c r="L1358" s="202">
        <v>107543.44</v>
      </c>
      <c r="M1358" s="202">
        <v>107543.44</v>
      </c>
      <c r="N1358" s="203"/>
      <c r="O1358" s="203"/>
      <c r="P1358"/>
      <c r="Q1358"/>
      <c r="R1358"/>
      <c r="S1358"/>
      <c r="T1358" s="204">
        <v>42746.609131944446</v>
      </c>
      <c r="U1358"/>
      <c r="V1358">
        <v>0.9</v>
      </c>
      <c r="W1358">
        <v>9</v>
      </c>
      <c r="X1358" s="200" t="str">
        <f t="shared" si="21"/>
        <v>Escambia Probate CGE CQ3-16</v>
      </c>
    </row>
    <row r="1359" spans="1:24" ht="15" customHeight="1" x14ac:dyDescent="0.25">
      <c r="A1359" t="s">
        <v>64</v>
      </c>
      <c r="B1359" t="s">
        <v>45</v>
      </c>
      <c r="C1359" t="s">
        <v>276</v>
      </c>
      <c r="D1359" s="202">
        <v>112487.28</v>
      </c>
      <c r="E1359" s="202">
        <v>112601.28</v>
      </c>
      <c r="F1359" s="202"/>
      <c r="G1359" s="202"/>
      <c r="H1359" s="202"/>
      <c r="I1359" s="202">
        <v>110952.2</v>
      </c>
      <c r="J1359" s="202">
        <v>111623.2</v>
      </c>
      <c r="K1359" s="202"/>
      <c r="L1359" s="202"/>
      <c r="M1359" s="202"/>
      <c r="N1359" s="203"/>
      <c r="O1359" s="203"/>
      <c r="P1359"/>
      <c r="Q1359"/>
      <c r="R1359"/>
      <c r="S1359"/>
      <c r="T1359" s="204">
        <v>42746.609131944446</v>
      </c>
      <c r="U1359"/>
      <c r="V1359">
        <v>0.9</v>
      </c>
      <c r="W1359">
        <v>9</v>
      </c>
      <c r="X1359" s="200" t="str">
        <f t="shared" si="21"/>
        <v>Escambia Probate CGE CQ3-17</v>
      </c>
    </row>
    <row r="1360" spans="1:24" ht="15" customHeight="1" x14ac:dyDescent="0.25">
      <c r="A1360" t="s">
        <v>64</v>
      </c>
      <c r="B1360" t="s">
        <v>45</v>
      </c>
      <c r="C1360" t="s">
        <v>273</v>
      </c>
      <c r="D1360" s="202">
        <v>119519.14</v>
      </c>
      <c r="E1360" s="202">
        <v>118081.14</v>
      </c>
      <c r="F1360" s="202">
        <v>117615.14</v>
      </c>
      <c r="G1360" s="202">
        <v>117615.14</v>
      </c>
      <c r="H1360" s="202">
        <v>117615.14</v>
      </c>
      <c r="I1360" s="202">
        <v>118354.81</v>
      </c>
      <c r="J1360" s="202">
        <v>117839.81</v>
      </c>
      <c r="K1360" s="202">
        <v>117373.81</v>
      </c>
      <c r="L1360" s="202">
        <v>117373.81</v>
      </c>
      <c r="M1360" s="202">
        <v>117373.81</v>
      </c>
      <c r="N1360" s="203"/>
      <c r="O1360" s="203"/>
      <c r="P1360"/>
      <c r="Q1360"/>
      <c r="R1360"/>
      <c r="S1360"/>
      <c r="T1360" s="204">
        <v>42746.609131944446</v>
      </c>
      <c r="U1360"/>
      <c r="V1360">
        <v>0.9</v>
      </c>
      <c r="W1360">
        <v>9</v>
      </c>
      <c r="X1360" s="200" t="str">
        <f t="shared" si="21"/>
        <v>Escambia Probate CGE CQ4-16</v>
      </c>
    </row>
    <row r="1361" spans="1:24" ht="15" customHeight="1" x14ac:dyDescent="0.25">
      <c r="A1361" t="s">
        <v>64</v>
      </c>
      <c r="B1361" t="s">
        <v>45</v>
      </c>
      <c r="C1361" t="s">
        <v>277</v>
      </c>
      <c r="D1361" s="202">
        <v>97653.54</v>
      </c>
      <c r="E1361" s="202"/>
      <c r="F1361" s="202"/>
      <c r="G1361" s="202"/>
      <c r="H1361" s="202"/>
      <c r="I1361" s="202">
        <v>94982.07</v>
      </c>
      <c r="J1361" s="202"/>
      <c r="K1361" s="202"/>
      <c r="L1361" s="202"/>
      <c r="M1361" s="202"/>
      <c r="N1361" s="203"/>
      <c r="O1361" s="203"/>
      <c r="P1361"/>
      <c r="Q1361"/>
      <c r="R1361"/>
      <c r="S1361"/>
      <c r="T1361" s="204">
        <v>42746.609131944446</v>
      </c>
      <c r="U1361"/>
      <c r="V1361">
        <v>0.9</v>
      </c>
      <c r="W1361">
        <v>9</v>
      </c>
      <c r="X1361" s="200" t="str">
        <f t="shared" si="21"/>
        <v>Escambia Probate CGE CQ4-17</v>
      </c>
    </row>
    <row r="1362" spans="1:24" ht="15" customHeight="1" x14ac:dyDescent="0.25">
      <c r="A1362" t="s">
        <v>65</v>
      </c>
      <c r="B1362" t="s">
        <v>280</v>
      </c>
      <c r="C1362" t="s">
        <v>270</v>
      </c>
      <c r="D1362" s="202">
        <v>0</v>
      </c>
      <c r="E1362" s="202">
        <v>52</v>
      </c>
      <c r="F1362" s="202">
        <v>52</v>
      </c>
      <c r="G1362" s="202">
        <v>52</v>
      </c>
      <c r="H1362" s="202">
        <v>52</v>
      </c>
      <c r="I1362" s="202">
        <v>0</v>
      </c>
      <c r="J1362" s="202">
        <v>2</v>
      </c>
      <c r="K1362" s="202">
        <v>2</v>
      </c>
      <c r="L1362" s="202">
        <v>2</v>
      </c>
      <c r="M1362" s="202">
        <v>2</v>
      </c>
      <c r="N1362" s="203"/>
      <c r="O1362" s="203"/>
      <c r="P1362"/>
      <c r="Q1362"/>
      <c r="R1362"/>
      <c r="S1362"/>
      <c r="T1362" s="204">
        <v>42746.609131944446</v>
      </c>
      <c r="U1362"/>
      <c r="V1362">
        <v>0.09</v>
      </c>
      <c r="W1362">
        <v>2</v>
      </c>
      <c r="X1362" s="200" t="str">
        <f t="shared" si="21"/>
        <v>Flagler Circ Crim Drug Trfc Cases CGE CQ1-16</v>
      </c>
    </row>
    <row r="1363" spans="1:24" ht="15" customHeight="1" x14ac:dyDescent="0.25">
      <c r="A1363" t="s">
        <v>65</v>
      </c>
      <c r="B1363" t="s">
        <v>280</v>
      </c>
      <c r="C1363" t="s">
        <v>274</v>
      </c>
      <c r="D1363" s="202">
        <v>53168</v>
      </c>
      <c r="E1363" s="202">
        <v>53168</v>
      </c>
      <c r="F1363" s="202">
        <v>53168</v>
      </c>
      <c r="G1363" s="202">
        <v>53168</v>
      </c>
      <c r="H1363" s="202"/>
      <c r="I1363" s="202">
        <v>0</v>
      </c>
      <c r="J1363" s="202">
        <v>0</v>
      </c>
      <c r="K1363" s="202">
        <v>0</v>
      </c>
      <c r="L1363" s="202">
        <v>0</v>
      </c>
      <c r="M1363" s="202"/>
      <c r="N1363" s="203"/>
      <c r="O1363" s="203"/>
      <c r="P1363"/>
      <c r="Q1363"/>
      <c r="R1363"/>
      <c r="S1363"/>
      <c r="T1363" s="204">
        <v>42746.609131944446</v>
      </c>
      <c r="U1363"/>
      <c r="V1363">
        <v>0.09</v>
      </c>
      <c r="W1363">
        <v>2</v>
      </c>
      <c r="X1363" s="200" t="str">
        <f t="shared" si="21"/>
        <v>Flagler Circ Crim Drug Trfc Cases CGE CQ1-17</v>
      </c>
    </row>
    <row r="1364" spans="1:24" ht="15" customHeight="1" x14ac:dyDescent="0.25">
      <c r="A1364" t="s">
        <v>65</v>
      </c>
      <c r="B1364" t="s">
        <v>280</v>
      </c>
      <c r="C1364" t="s">
        <v>271</v>
      </c>
      <c r="D1364" s="202">
        <v>0</v>
      </c>
      <c r="E1364" s="202">
        <v>0</v>
      </c>
      <c r="F1364" s="202">
        <v>0</v>
      </c>
      <c r="G1364" s="202">
        <v>0</v>
      </c>
      <c r="H1364" s="202">
        <v>0</v>
      </c>
      <c r="I1364" s="202">
        <v>0</v>
      </c>
      <c r="J1364" s="202">
        <v>0</v>
      </c>
      <c r="K1364" s="202">
        <v>0</v>
      </c>
      <c r="L1364" s="202">
        <v>0</v>
      </c>
      <c r="M1364" s="202">
        <v>0</v>
      </c>
      <c r="N1364" s="203"/>
      <c r="O1364" s="203"/>
      <c r="P1364"/>
      <c r="Q1364"/>
      <c r="R1364"/>
      <c r="S1364"/>
      <c r="T1364" s="204">
        <v>42746.609131944446</v>
      </c>
      <c r="U1364"/>
      <c r="V1364">
        <v>0.09</v>
      </c>
      <c r="W1364">
        <v>2</v>
      </c>
      <c r="X1364" s="200" t="str">
        <f t="shared" si="21"/>
        <v>Flagler Circ Crim Drug Trfc Cases CGE CQ2-16</v>
      </c>
    </row>
    <row r="1365" spans="1:24" ht="15" customHeight="1" x14ac:dyDescent="0.25">
      <c r="A1365" t="s">
        <v>65</v>
      </c>
      <c r="B1365" t="s">
        <v>280</v>
      </c>
      <c r="C1365" t="s">
        <v>275</v>
      </c>
      <c r="D1365" s="202">
        <v>156486</v>
      </c>
      <c r="E1365" s="202">
        <v>156486</v>
      </c>
      <c r="F1365" s="202">
        <v>156486</v>
      </c>
      <c r="G1365" s="202"/>
      <c r="H1365" s="202"/>
      <c r="I1365" s="202">
        <v>0</v>
      </c>
      <c r="J1365" s="202">
        <v>0</v>
      </c>
      <c r="K1365" s="202">
        <v>0</v>
      </c>
      <c r="L1365" s="202"/>
      <c r="M1365" s="202"/>
      <c r="N1365" s="203"/>
      <c r="O1365" s="203"/>
      <c r="P1365"/>
      <c r="Q1365"/>
      <c r="R1365"/>
      <c r="S1365"/>
      <c r="T1365" s="204">
        <v>42746.609131944446</v>
      </c>
      <c r="U1365"/>
      <c r="V1365">
        <v>0.09</v>
      </c>
      <c r="W1365">
        <v>2</v>
      </c>
      <c r="X1365" s="200" t="str">
        <f t="shared" si="21"/>
        <v>Flagler Circ Crim Drug Trfc Cases CGE CQ2-17</v>
      </c>
    </row>
    <row r="1366" spans="1:24" ht="15" customHeight="1" x14ac:dyDescent="0.25">
      <c r="A1366" t="s">
        <v>65</v>
      </c>
      <c r="B1366" t="s">
        <v>280</v>
      </c>
      <c r="C1366" t="s">
        <v>272</v>
      </c>
      <c r="D1366" s="202">
        <v>50418</v>
      </c>
      <c r="E1366" s="202">
        <v>50668</v>
      </c>
      <c r="F1366" s="202">
        <v>50668</v>
      </c>
      <c r="G1366" s="202">
        <v>50668</v>
      </c>
      <c r="H1366" s="202">
        <v>50668</v>
      </c>
      <c r="I1366" s="202">
        <v>0</v>
      </c>
      <c r="J1366" s="202">
        <v>0</v>
      </c>
      <c r="K1366" s="202">
        <v>0</v>
      </c>
      <c r="L1366" s="202">
        <v>0</v>
      </c>
      <c r="M1366" s="202">
        <v>0</v>
      </c>
      <c r="N1366" s="203"/>
      <c r="O1366" s="203"/>
      <c r="P1366"/>
      <c r="Q1366"/>
      <c r="R1366"/>
      <c r="S1366"/>
      <c r="T1366" s="204">
        <v>42746.609131944446</v>
      </c>
      <c r="U1366"/>
      <c r="V1366">
        <v>0.09</v>
      </c>
      <c r="W1366">
        <v>2</v>
      </c>
      <c r="X1366" s="200" t="str">
        <f t="shared" si="21"/>
        <v>Flagler Circ Crim Drug Trfc Cases CGE CQ3-16</v>
      </c>
    </row>
    <row r="1367" spans="1:24" ht="15" customHeight="1" x14ac:dyDescent="0.25">
      <c r="A1367" t="s">
        <v>65</v>
      </c>
      <c r="B1367" t="s">
        <v>280</v>
      </c>
      <c r="C1367" t="s">
        <v>276</v>
      </c>
      <c r="D1367" s="202">
        <v>158543</v>
      </c>
      <c r="E1367" s="202">
        <v>158543</v>
      </c>
      <c r="F1367" s="202"/>
      <c r="G1367" s="202"/>
      <c r="H1367" s="202"/>
      <c r="I1367" s="202">
        <v>25</v>
      </c>
      <c r="J1367" s="202">
        <v>28.64</v>
      </c>
      <c r="K1367" s="202"/>
      <c r="L1367" s="202"/>
      <c r="M1367" s="202"/>
      <c r="N1367" s="203"/>
      <c r="O1367" s="203"/>
      <c r="P1367"/>
      <c r="Q1367"/>
      <c r="R1367"/>
      <c r="S1367"/>
      <c r="T1367" s="204">
        <v>42746.609131944446</v>
      </c>
      <c r="U1367"/>
      <c r="V1367">
        <v>0.09</v>
      </c>
      <c r="W1367">
        <v>2</v>
      </c>
      <c r="X1367" s="200" t="str">
        <f t="shared" si="21"/>
        <v>Flagler Circ Crim Drug Trfc Cases CGE CQ3-17</v>
      </c>
    </row>
    <row r="1368" spans="1:24" ht="15" customHeight="1" x14ac:dyDescent="0.25">
      <c r="A1368" t="s">
        <v>65</v>
      </c>
      <c r="B1368" t="s">
        <v>280</v>
      </c>
      <c r="C1368" t="s">
        <v>273</v>
      </c>
      <c r="D1368" s="202">
        <v>50668</v>
      </c>
      <c r="E1368" s="202">
        <v>50668</v>
      </c>
      <c r="F1368" s="202">
        <v>50668</v>
      </c>
      <c r="G1368" s="202">
        <v>50668</v>
      </c>
      <c r="H1368" s="202">
        <v>50668</v>
      </c>
      <c r="I1368" s="202">
        <v>0</v>
      </c>
      <c r="J1368" s="202">
        <v>0</v>
      </c>
      <c r="K1368" s="202">
        <v>0</v>
      </c>
      <c r="L1368" s="202">
        <v>0</v>
      </c>
      <c r="M1368" s="202">
        <v>0</v>
      </c>
      <c r="N1368" s="203"/>
      <c r="O1368" s="203"/>
      <c r="P1368"/>
      <c r="Q1368"/>
      <c r="R1368"/>
      <c r="S1368"/>
      <c r="T1368" s="204">
        <v>42746.609131944446</v>
      </c>
      <c r="U1368"/>
      <c r="V1368">
        <v>0.09</v>
      </c>
      <c r="W1368">
        <v>2</v>
      </c>
      <c r="X1368" s="200" t="str">
        <f t="shared" si="21"/>
        <v>Flagler Circ Crim Drug Trfc Cases CGE CQ4-16</v>
      </c>
    </row>
    <row r="1369" spans="1:24" ht="15" customHeight="1" x14ac:dyDescent="0.25">
      <c r="A1369" t="s">
        <v>65</v>
      </c>
      <c r="B1369" t="s">
        <v>280</v>
      </c>
      <c r="C1369" t="s">
        <v>277</v>
      </c>
      <c r="D1369" s="202">
        <v>53218</v>
      </c>
      <c r="E1369" s="202"/>
      <c r="F1369" s="202"/>
      <c r="G1369" s="202"/>
      <c r="H1369" s="202"/>
      <c r="I1369" s="202">
        <v>0</v>
      </c>
      <c r="J1369" s="202"/>
      <c r="K1369" s="202"/>
      <c r="L1369" s="202"/>
      <c r="M1369" s="202"/>
      <c r="N1369" s="203"/>
      <c r="O1369" s="203"/>
      <c r="P1369"/>
      <c r="Q1369"/>
      <c r="R1369"/>
      <c r="S1369"/>
      <c r="T1369" s="204">
        <v>42746.609131944446</v>
      </c>
      <c r="U1369"/>
      <c r="V1369">
        <v>0.09</v>
      </c>
      <c r="W1369">
        <v>2</v>
      </c>
      <c r="X1369" s="200" t="str">
        <f t="shared" si="21"/>
        <v>Flagler Circ Crim Drug Trfc Cases CGE CQ4-17</v>
      </c>
    </row>
    <row r="1370" spans="1:24" ht="15" customHeight="1" x14ac:dyDescent="0.25">
      <c r="A1370" t="s">
        <v>65</v>
      </c>
      <c r="B1370" t="s">
        <v>42</v>
      </c>
      <c r="C1370" t="s">
        <v>270</v>
      </c>
      <c r="D1370" s="202">
        <v>218039.85</v>
      </c>
      <c r="E1370" s="202">
        <v>218039.85</v>
      </c>
      <c r="F1370" s="202">
        <v>218039.85</v>
      </c>
      <c r="G1370" s="202">
        <v>218039.85</v>
      </c>
      <c r="H1370" s="202">
        <v>218039.85</v>
      </c>
      <c r="I1370" s="202">
        <v>218037.35</v>
      </c>
      <c r="J1370" s="202">
        <v>218039.85</v>
      </c>
      <c r="K1370" s="202">
        <v>218039.85</v>
      </c>
      <c r="L1370" s="202">
        <v>218039.85</v>
      </c>
      <c r="M1370" s="202">
        <v>218039.85</v>
      </c>
      <c r="N1370" s="203"/>
      <c r="O1370" s="203"/>
      <c r="P1370"/>
      <c r="Q1370"/>
      <c r="R1370"/>
      <c r="S1370"/>
      <c r="T1370" s="204">
        <v>42746.609131944446</v>
      </c>
      <c r="U1370"/>
      <c r="V1370">
        <v>0.9</v>
      </c>
      <c r="W1370">
        <v>6</v>
      </c>
      <c r="X1370" s="200" t="str">
        <f t="shared" si="21"/>
        <v>Flagler Circuit Civil CGE CQ1-16</v>
      </c>
    </row>
    <row r="1371" spans="1:24" ht="15" customHeight="1" x14ac:dyDescent="0.25">
      <c r="A1371" t="s">
        <v>65</v>
      </c>
      <c r="B1371" t="s">
        <v>42</v>
      </c>
      <c r="C1371" t="s">
        <v>274</v>
      </c>
      <c r="D1371" s="202">
        <v>177062.75</v>
      </c>
      <c r="E1371" s="202">
        <v>177707.75</v>
      </c>
      <c r="F1371" s="202">
        <v>177707.75</v>
      </c>
      <c r="G1371" s="202">
        <v>177707.75</v>
      </c>
      <c r="H1371" s="202"/>
      <c r="I1371" s="202">
        <v>177047.75</v>
      </c>
      <c r="J1371" s="202">
        <v>177707.75</v>
      </c>
      <c r="K1371" s="202">
        <v>177707.75</v>
      </c>
      <c r="L1371" s="202">
        <v>177707.75</v>
      </c>
      <c r="M1371" s="202"/>
      <c r="N1371" s="203"/>
      <c r="O1371" s="203"/>
      <c r="P1371"/>
      <c r="Q1371"/>
      <c r="R1371"/>
      <c r="S1371"/>
      <c r="T1371" s="204">
        <v>42746.609131944446</v>
      </c>
      <c r="U1371"/>
      <c r="V1371">
        <v>0.9</v>
      </c>
      <c r="W1371">
        <v>6</v>
      </c>
      <c r="X1371" s="200" t="str">
        <f t="shared" si="21"/>
        <v>Flagler Circuit Civil CGE CQ1-17</v>
      </c>
    </row>
    <row r="1372" spans="1:24" ht="15" customHeight="1" x14ac:dyDescent="0.25">
      <c r="A1372" t="s">
        <v>65</v>
      </c>
      <c r="B1372" t="s">
        <v>42</v>
      </c>
      <c r="C1372" t="s">
        <v>271</v>
      </c>
      <c r="D1372" s="202">
        <v>256253.26</v>
      </c>
      <c r="E1372" s="202">
        <v>256253.26</v>
      </c>
      <c r="F1372" s="202">
        <v>256253.26</v>
      </c>
      <c r="G1372" s="202">
        <v>256253.26</v>
      </c>
      <c r="H1372" s="202">
        <v>255853.26</v>
      </c>
      <c r="I1372" s="202">
        <v>256203.26</v>
      </c>
      <c r="J1372" s="202">
        <v>256253.26</v>
      </c>
      <c r="K1372" s="202">
        <v>256253.26</v>
      </c>
      <c r="L1372" s="202">
        <v>256253.26</v>
      </c>
      <c r="M1372" s="202">
        <v>255853.26</v>
      </c>
      <c r="N1372" s="203"/>
      <c r="O1372" s="203"/>
      <c r="P1372"/>
      <c r="Q1372"/>
      <c r="R1372"/>
      <c r="S1372"/>
      <c r="T1372" s="204">
        <v>42746.609131944446</v>
      </c>
      <c r="U1372"/>
      <c r="V1372">
        <v>0.9</v>
      </c>
      <c r="W1372">
        <v>6</v>
      </c>
      <c r="X1372" s="200" t="str">
        <f t="shared" si="21"/>
        <v>Flagler Circuit Civil CGE CQ2-16</v>
      </c>
    </row>
    <row r="1373" spans="1:24" ht="15" customHeight="1" x14ac:dyDescent="0.25">
      <c r="A1373" t="s">
        <v>65</v>
      </c>
      <c r="B1373" t="s">
        <v>42</v>
      </c>
      <c r="C1373" t="s">
        <v>275</v>
      </c>
      <c r="D1373" s="202">
        <v>180058.83</v>
      </c>
      <c r="E1373" s="202">
        <v>180050.33</v>
      </c>
      <c r="F1373" s="202">
        <v>180064.33</v>
      </c>
      <c r="G1373" s="202"/>
      <c r="H1373" s="202"/>
      <c r="I1373" s="202">
        <v>180050.33</v>
      </c>
      <c r="J1373" s="202">
        <v>180050.33</v>
      </c>
      <c r="K1373" s="202">
        <v>180064.33</v>
      </c>
      <c r="L1373" s="202"/>
      <c r="M1373" s="202"/>
      <c r="N1373" s="203"/>
      <c r="O1373" s="203"/>
      <c r="P1373"/>
      <c r="Q1373"/>
      <c r="R1373"/>
      <c r="S1373"/>
      <c r="T1373" s="204">
        <v>42746.609131944446</v>
      </c>
      <c r="U1373"/>
      <c r="V1373">
        <v>0.9</v>
      </c>
      <c r="W1373">
        <v>6</v>
      </c>
      <c r="X1373" s="200" t="str">
        <f t="shared" si="21"/>
        <v>Flagler Circuit Civil CGE CQ2-17</v>
      </c>
    </row>
    <row r="1374" spans="1:24" ht="15" customHeight="1" x14ac:dyDescent="0.25">
      <c r="A1374" t="s">
        <v>65</v>
      </c>
      <c r="B1374" t="s">
        <v>42</v>
      </c>
      <c r="C1374" t="s">
        <v>272</v>
      </c>
      <c r="D1374" s="202">
        <v>214489.72</v>
      </c>
      <c r="E1374" s="202">
        <v>214489.72</v>
      </c>
      <c r="F1374" s="202">
        <v>214477.22</v>
      </c>
      <c r="G1374" s="202">
        <v>214477.22</v>
      </c>
      <c r="H1374" s="202">
        <v>214477.22</v>
      </c>
      <c r="I1374" s="202">
        <v>211079.72</v>
      </c>
      <c r="J1374" s="202">
        <v>214477.22</v>
      </c>
      <c r="K1374" s="202">
        <v>214477.22</v>
      </c>
      <c r="L1374" s="202">
        <v>214477.22</v>
      </c>
      <c r="M1374" s="202">
        <v>214477.22</v>
      </c>
      <c r="N1374" s="203"/>
      <c r="O1374" s="203"/>
      <c r="P1374"/>
      <c r="Q1374"/>
      <c r="R1374"/>
      <c r="S1374"/>
      <c r="T1374" s="204">
        <v>42746.609131944446</v>
      </c>
      <c r="U1374"/>
      <c r="V1374">
        <v>0.9</v>
      </c>
      <c r="W1374">
        <v>6</v>
      </c>
      <c r="X1374" s="200" t="str">
        <f t="shared" si="21"/>
        <v>Flagler Circuit Civil CGE CQ3-16</v>
      </c>
    </row>
    <row r="1375" spans="1:24" ht="15" customHeight="1" x14ac:dyDescent="0.25">
      <c r="A1375" t="s">
        <v>65</v>
      </c>
      <c r="B1375" t="s">
        <v>42</v>
      </c>
      <c r="C1375" t="s">
        <v>276</v>
      </c>
      <c r="D1375" s="202">
        <v>190085.82</v>
      </c>
      <c r="E1375" s="202">
        <v>190092.82</v>
      </c>
      <c r="F1375" s="202"/>
      <c r="G1375" s="202"/>
      <c r="H1375" s="202"/>
      <c r="I1375" s="202">
        <v>190085.82</v>
      </c>
      <c r="J1375" s="202">
        <v>190092.82</v>
      </c>
      <c r="K1375" s="202"/>
      <c r="L1375" s="202"/>
      <c r="M1375" s="202"/>
      <c r="N1375" s="203"/>
      <c r="O1375" s="203"/>
      <c r="P1375"/>
      <c r="Q1375"/>
      <c r="R1375"/>
      <c r="S1375"/>
      <c r="T1375" s="204">
        <v>42746.609131944446</v>
      </c>
      <c r="U1375"/>
      <c r="V1375">
        <v>0.9</v>
      </c>
      <c r="W1375">
        <v>6</v>
      </c>
      <c r="X1375" s="200" t="str">
        <f t="shared" si="21"/>
        <v>Flagler Circuit Civil CGE CQ3-17</v>
      </c>
    </row>
    <row r="1376" spans="1:24" ht="15" customHeight="1" x14ac:dyDescent="0.25">
      <c r="A1376" t="s">
        <v>65</v>
      </c>
      <c r="B1376" t="s">
        <v>42</v>
      </c>
      <c r="C1376" t="s">
        <v>273</v>
      </c>
      <c r="D1376" s="202">
        <v>211501.56</v>
      </c>
      <c r="E1376" s="202">
        <v>211501.36</v>
      </c>
      <c r="F1376" s="202">
        <v>211531.56</v>
      </c>
      <c r="G1376" s="202">
        <v>211531.56</v>
      </c>
      <c r="H1376" s="202">
        <v>210218.56</v>
      </c>
      <c r="I1376" s="202">
        <v>210675.06</v>
      </c>
      <c r="J1376" s="202">
        <v>211093.56</v>
      </c>
      <c r="K1376" s="202">
        <v>211123.56</v>
      </c>
      <c r="L1376" s="202">
        <v>211123.56</v>
      </c>
      <c r="M1376" s="202">
        <v>210218.56</v>
      </c>
      <c r="N1376" s="203"/>
      <c r="O1376" s="203"/>
      <c r="P1376"/>
      <c r="Q1376"/>
      <c r="R1376"/>
      <c r="S1376"/>
      <c r="T1376" s="204">
        <v>42746.609131944446</v>
      </c>
      <c r="U1376"/>
      <c r="V1376">
        <v>0.9</v>
      </c>
      <c r="W1376">
        <v>6</v>
      </c>
      <c r="X1376" s="200" t="str">
        <f t="shared" si="21"/>
        <v>Flagler Circuit Civil CGE CQ4-16</v>
      </c>
    </row>
    <row r="1377" spans="1:24" ht="15" customHeight="1" x14ac:dyDescent="0.25">
      <c r="A1377" t="s">
        <v>65</v>
      </c>
      <c r="B1377" t="s">
        <v>42</v>
      </c>
      <c r="C1377" t="s">
        <v>277</v>
      </c>
      <c r="D1377" s="202">
        <v>218639.8</v>
      </c>
      <c r="E1377" s="202"/>
      <c r="F1377" s="202"/>
      <c r="G1377" s="202"/>
      <c r="H1377" s="202"/>
      <c r="I1377" s="202">
        <v>218572.79999999999</v>
      </c>
      <c r="J1377" s="202"/>
      <c r="K1377" s="202"/>
      <c r="L1377" s="202"/>
      <c r="M1377" s="202"/>
      <c r="N1377" s="203"/>
      <c r="O1377" s="203"/>
      <c r="P1377"/>
      <c r="Q1377"/>
      <c r="R1377"/>
      <c r="S1377"/>
      <c r="T1377" s="204">
        <v>42746.609131944446</v>
      </c>
      <c r="U1377"/>
      <c r="V1377">
        <v>0.9</v>
      </c>
      <c r="W1377">
        <v>6</v>
      </c>
      <c r="X1377" s="200" t="str">
        <f t="shared" si="21"/>
        <v>Flagler Circuit Civil CGE CQ4-17</v>
      </c>
    </row>
    <row r="1378" spans="1:24" ht="15" customHeight="1" x14ac:dyDescent="0.25">
      <c r="A1378" t="s">
        <v>65</v>
      </c>
      <c r="B1378" t="s">
        <v>38</v>
      </c>
      <c r="C1378" t="s">
        <v>270</v>
      </c>
      <c r="D1378" s="202">
        <v>114365</v>
      </c>
      <c r="E1378" s="202">
        <v>114865</v>
      </c>
      <c r="F1378" s="202">
        <v>113781</v>
      </c>
      <c r="G1378" s="202">
        <v>146631</v>
      </c>
      <c r="H1378" s="202">
        <v>146964</v>
      </c>
      <c r="I1378" s="202">
        <v>3082.48</v>
      </c>
      <c r="J1378" s="202">
        <v>5342.8</v>
      </c>
      <c r="K1378" s="202">
        <v>6622.07</v>
      </c>
      <c r="L1378" s="202">
        <v>11837.85</v>
      </c>
      <c r="M1378" s="202">
        <v>13942.66</v>
      </c>
      <c r="N1378" s="203"/>
      <c r="O1378" s="203"/>
      <c r="P1378"/>
      <c r="Q1378"/>
      <c r="R1378"/>
      <c r="S1378"/>
      <c r="T1378" s="204">
        <v>42746.609131944446</v>
      </c>
      <c r="U1378"/>
      <c r="V1378">
        <v>0.09</v>
      </c>
      <c r="W1378">
        <v>1</v>
      </c>
      <c r="X1378" s="200" t="str">
        <f t="shared" si="21"/>
        <v>Flagler Circuit Criminal CGE CQ1-16</v>
      </c>
    </row>
    <row r="1379" spans="1:24" ht="15" customHeight="1" x14ac:dyDescent="0.25">
      <c r="A1379" t="s">
        <v>65</v>
      </c>
      <c r="B1379" t="s">
        <v>38</v>
      </c>
      <c r="C1379" t="s">
        <v>274</v>
      </c>
      <c r="D1379" s="202">
        <v>152946</v>
      </c>
      <c r="E1379" s="202">
        <v>151592</v>
      </c>
      <c r="F1379" s="202">
        <v>151963</v>
      </c>
      <c r="G1379" s="202">
        <v>150895</v>
      </c>
      <c r="H1379" s="202"/>
      <c r="I1379" s="202">
        <v>3235.02</v>
      </c>
      <c r="J1379" s="202">
        <v>6954.94</v>
      </c>
      <c r="K1379" s="202">
        <v>10208.31</v>
      </c>
      <c r="L1379" s="202">
        <v>11941.4</v>
      </c>
      <c r="M1379" s="202"/>
      <c r="N1379" s="203"/>
      <c r="O1379" s="203"/>
      <c r="P1379"/>
      <c r="Q1379"/>
      <c r="R1379"/>
      <c r="S1379"/>
      <c r="T1379" s="204">
        <v>42746.609131944446</v>
      </c>
      <c r="U1379"/>
      <c r="V1379">
        <v>0.09</v>
      </c>
      <c r="W1379">
        <v>1</v>
      </c>
      <c r="X1379" s="200" t="str">
        <f t="shared" si="21"/>
        <v>Flagler Circuit Criminal CGE CQ1-17</v>
      </c>
    </row>
    <row r="1380" spans="1:24" ht="15" customHeight="1" x14ac:dyDescent="0.25">
      <c r="A1380" t="s">
        <v>65</v>
      </c>
      <c r="B1380" t="s">
        <v>38</v>
      </c>
      <c r="C1380" t="s">
        <v>271</v>
      </c>
      <c r="D1380" s="202">
        <v>75560.5</v>
      </c>
      <c r="E1380" s="202">
        <v>76889.5</v>
      </c>
      <c r="F1380" s="202">
        <v>109923.5</v>
      </c>
      <c r="G1380" s="202">
        <v>110859.5</v>
      </c>
      <c r="H1380" s="202">
        <v>110945.67</v>
      </c>
      <c r="I1380" s="202">
        <v>1949.48</v>
      </c>
      <c r="J1380" s="202">
        <v>4831.74</v>
      </c>
      <c r="K1380" s="202">
        <v>9847.9599999999991</v>
      </c>
      <c r="L1380" s="202">
        <v>13108.78</v>
      </c>
      <c r="M1380" s="202">
        <v>16624.61</v>
      </c>
      <c r="N1380" s="203"/>
      <c r="O1380" s="203"/>
      <c r="P1380"/>
      <c r="Q1380"/>
      <c r="R1380"/>
      <c r="S1380"/>
      <c r="T1380" s="204">
        <v>42746.609131944446</v>
      </c>
      <c r="U1380"/>
      <c r="V1380">
        <v>0.09</v>
      </c>
      <c r="W1380">
        <v>1</v>
      </c>
      <c r="X1380" s="200" t="str">
        <f t="shared" si="21"/>
        <v>Flagler Circuit Criminal CGE CQ2-16</v>
      </c>
    </row>
    <row r="1381" spans="1:24" ht="15" customHeight="1" x14ac:dyDescent="0.25">
      <c r="A1381" t="s">
        <v>65</v>
      </c>
      <c r="B1381" t="s">
        <v>38</v>
      </c>
      <c r="C1381" t="s">
        <v>275</v>
      </c>
      <c r="D1381" s="202">
        <v>243043</v>
      </c>
      <c r="E1381" s="202">
        <v>243661</v>
      </c>
      <c r="F1381" s="202">
        <v>243411</v>
      </c>
      <c r="G1381" s="202"/>
      <c r="H1381" s="202"/>
      <c r="I1381" s="202">
        <v>5819.83</v>
      </c>
      <c r="J1381" s="202">
        <v>9356.73</v>
      </c>
      <c r="K1381" s="202">
        <v>12375.44</v>
      </c>
      <c r="L1381" s="202"/>
      <c r="M1381" s="202"/>
      <c r="N1381" s="203"/>
      <c r="O1381" s="203"/>
      <c r="P1381"/>
      <c r="Q1381"/>
      <c r="R1381"/>
      <c r="S1381"/>
      <c r="T1381" s="204">
        <v>42746.609131944446</v>
      </c>
      <c r="U1381"/>
      <c r="V1381">
        <v>0.09</v>
      </c>
      <c r="W1381">
        <v>1</v>
      </c>
      <c r="X1381" s="200" t="str">
        <f t="shared" si="21"/>
        <v>Flagler Circuit Criminal CGE CQ2-17</v>
      </c>
    </row>
    <row r="1382" spans="1:24" ht="15" customHeight="1" x14ac:dyDescent="0.25">
      <c r="A1382" t="s">
        <v>65</v>
      </c>
      <c r="B1382" t="s">
        <v>38</v>
      </c>
      <c r="C1382" t="s">
        <v>272</v>
      </c>
      <c r="D1382" s="202">
        <v>132830</v>
      </c>
      <c r="E1382" s="202">
        <v>173036</v>
      </c>
      <c r="F1382" s="202">
        <v>173036</v>
      </c>
      <c r="G1382" s="202">
        <v>173036</v>
      </c>
      <c r="H1382" s="202">
        <v>173036</v>
      </c>
      <c r="I1382" s="202">
        <v>1675.58</v>
      </c>
      <c r="J1382" s="202">
        <v>4222.59</v>
      </c>
      <c r="K1382" s="202">
        <v>5277.12</v>
      </c>
      <c r="L1382" s="202">
        <v>7396.61</v>
      </c>
      <c r="M1382" s="202">
        <v>10367.709999999999</v>
      </c>
      <c r="N1382" s="203"/>
      <c r="O1382" s="203"/>
      <c r="P1382"/>
      <c r="Q1382"/>
      <c r="R1382"/>
      <c r="S1382"/>
      <c r="T1382" s="204">
        <v>42746.609131944446</v>
      </c>
      <c r="U1382"/>
      <c r="V1382">
        <v>0.09</v>
      </c>
      <c r="W1382">
        <v>1</v>
      </c>
      <c r="X1382" s="200" t="str">
        <f t="shared" si="21"/>
        <v>Flagler Circuit Criminal CGE CQ3-16</v>
      </c>
    </row>
    <row r="1383" spans="1:24" ht="15" customHeight="1" x14ac:dyDescent="0.25">
      <c r="A1383" t="s">
        <v>65</v>
      </c>
      <c r="B1383" t="s">
        <v>38</v>
      </c>
      <c r="C1383" t="s">
        <v>276</v>
      </c>
      <c r="D1383" s="202">
        <v>243366</v>
      </c>
      <c r="E1383" s="202">
        <v>242416</v>
      </c>
      <c r="F1383" s="202"/>
      <c r="G1383" s="202"/>
      <c r="H1383" s="202"/>
      <c r="I1383" s="202">
        <v>1858.88</v>
      </c>
      <c r="J1383" s="202">
        <v>3079.01</v>
      </c>
      <c r="K1383" s="202"/>
      <c r="L1383" s="202"/>
      <c r="M1383" s="202"/>
      <c r="N1383" s="203"/>
      <c r="O1383" s="203"/>
      <c r="P1383"/>
      <c r="Q1383"/>
      <c r="R1383"/>
      <c r="S1383"/>
      <c r="T1383" s="204">
        <v>42746.609131944446</v>
      </c>
      <c r="U1383"/>
      <c r="V1383">
        <v>0.09</v>
      </c>
      <c r="W1383">
        <v>1</v>
      </c>
      <c r="X1383" s="200" t="str">
        <f t="shared" si="21"/>
        <v>Flagler Circuit Criminal CGE CQ3-17</v>
      </c>
    </row>
    <row r="1384" spans="1:24" ht="15" customHeight="1" x14ac:dyDescent="0.25">
      <c r="A1384" t="s">
        <v>65</v>
      </c>
      <c r="B1384" t="s">
        <v>38</v>
      </c>
      <c r="C1384" t="s">
        <v>273</v>
      </c>
      <c r="D1384" s="202">
        <v>154035</v>
      </c>
      <c r="E1384" s="202">
        <v>156089</v>
      </c>
      <c r="F1384" s="202">
        <v>157727</v>
      </c>
      <c r="G1384" s="202">
        <v>157127</v>
      </c>
      <c r="H1384" s="202">
        <v>156877</v>
      </c>
      <c r="I1384" s="202">
        <v>1977.06</v>
      </c>
      <c r="J1384" s="202">
        <v>3680.1</v>
      </c>
      <c r="K1384" s="202">
        <v>10276.790000000001</v>
      </c>
      <c r="L1384" s="202">
        <v>12676.19</v>
      </c>
      <c r="M1384" s="202">
        <v>16865.34</v>
      </c>
      <c r="N1384" s="203"/>
      <c r="O1384" s="203"/>
      <c r="P1384"/>
      <c r="Q1384"/>
      <c r="R1384"/>
      <c r="S1384"/>
      <c r="T1384" s="204">
        <v>42746.609131944446</v>
      </c>
      <c r="U1384"/>
      <c r="V1384">
        <v>0.09</v>
      </c>
      <c r="W1384">
        <v>1</v>
      </c>
      <c r="X1384" s="200" t="str">
        <f t="shared" si="21"/>
        <v>Flagler Circuit Criminal CGE CQ4-16</v>
      </c>
    </row>
    <row r="1385" spans="1:24" ht="15" customHeight="1" x14ac:dyDescent="0.25">
      <c r="A1385" t="s">
        <v>65</v>
      </c>
      <c r="B1385" t="s">
        <v>38</v>
      </c>
      <c r="C1385" t="s">
        <v>277</v>
      </c>
      <c r="D1385" s="202">
        <v>145473.5</v>
      </c>
      <c r="E1385" s="202"/>
      <c r="F1385" s="202"/>
      <c r="G1385" s="202"/>
      <c r="H1385" s="202"/>
      <c r="I1385" s="202">
        <v>2105.9499999999998</v>
      </c>
      <c r="J1385" s="202"/>
      <c r="K1385" s="202"/>
      <c r="L1385" s="202"/>
      <c r="M1385" s="202"/>
      <c r="N1385" s="203"/>
      <c r="O1385" s="203"/>
      <c r="P1385"/>
      <c r="Q1385"/>
      <c r="R1385"/>
      <c r="S1385"/>
      <c r="T1385" s="204">
        <v>42746.609131944446</v>
      </c>
      <c r="U1385"/>
      <c r="V1385">
        <v>0.09</v>
      </c>
      <c r="W1385">
        <v>1</v>
      </c>
      <c r="X1385" s="200" t="str">
        <f t="shared" si="21"/>
        <v>Flagler Circuit Criminal CGE CQ4-17</v>
      </c>
    </row>
    <row r="1386" spans="1:24" ht="15" customHeight="1" x14ac:dyDescent="0.25">
      <c r="A1386" t="s">
        <v>65</v>
      </c>
      <c r="B1386" t="s">
        <v>44</v>
      </c>
      <c r="C1386" t="s">
        <v>270</v>
      </c>
      <c r="D1386" s="202">
        <v>348565</v>
      </c>
      <c r="E1386" s="202">
        <v>317120.5</v>
      </c>
      <c r="F1386" s="202">
        <v>315650.5</v>
      </c>
      <c r="G1386" s="202">
        <v>313919.5</v>
      </c>
      <c r="H1386" s="202">
        <v>313217.5</v>
      </c>
      <c r="I1386" s="202">
        <v>178256.95</v>
      </c>
      <c r="J1386" s="202">
        <v>271445.49</v>
      </c>
      <c r="K1386" s="202">
        <v>283861.2</v>
      </c>
      <c r="L1386" s="202">
        <v>289246.90000000002</v>
      </c>
      <c r="M1386" s="202">
        <v>290980.90000000002</v>
      </c>
      <c r="N1386" s="203"/>
      <c r="O1386" s="203"/>
      <c r="P1386"/>
      <c r="Q1386"/>
      <c r="R1386"/>
      <c r="S1386"/>
      <c r="T1386" s="204">
        <v>42746.609131944446</v>
      </c>
      <c r="U1386"/>
      <c r="V1386">
        <v>0.9</v>
      </c>
      <c r="W1386">
        <v>8</v>
      </c>
      <c r="X1386" s="200" t="str">
        <f t="shared" si="21"/>
        <v>Flagler Civil Traffic CGE CQ1-16</v>
      </c>
    </row>
    <row r="1387" spans="1:24" ht="15" customHeight="1" x14ac:dyDescent="0.25">
      <c r="A1387" t="s">
        <v>65</v>
      </c>
      <c r="B1387" t="s">
        <v>44</v>
      </c>
      <c r="C1387" t="s">
        <v>274</v>
      </c>
      <c r="D1387" s="202">
        <v>256682.55</v>
      </c>
      <c r="E1387" s="202">
        <v>221073.1</v>
      </c>
      <c r="F1387" s="202">
        <v>219828.1</v>
      </c>
      <c r="G1387" s="202">
        <v>216609.5</v>
      </c>
      <c r="H1387" s="202"/>
      <c r="I1387" s="202">
        <v>117287.35</v>
      </c>
      <c r="J1387" s="202">
        <v>194790.35</v>
      </c>
      <c r="K1387" s="202">
        <v>200717.6</v>
      </c>
      <c r="L1387" s="202">
        <v>201458.95</v>
      </c>
      <c r="M1387" s="202"/>
      <c r="N1387" s="203"/>
      <c r="O1387" s="203"/>
      <c r="P1387"/>
      <c r="Q1387"/>
      <c r="R1387"/>
      <c r="S1387"/>
      <c r="T1387" s="204">
        <v>42746.609131944446</v>
      </c>
      <c r="U1387"/>
      <c r="V1387">
        <v>0.9</v>
      </c>
      <c r="W1387">
        <v>8</v>
      </c>
      <c r="X1387" s="200" t="str">
        <f t="shared" si="21"/>
        <v>Flagler Civil Traffic CGE CQ1-17</v>
      </c>
    </row>
    <row r="1388" spans="1:24" ht="15" customHeight="1" x14ac:dyDescent="0.25">
      <c r="A1388" t="s">
        <v>65</v>
      </c>
      <c r="B1388" t="s">
        <v>44</v>
      </c>
      <c r="C1388" t="s">
        <v>271</v>
      </c>
      <c r="D1388" s="202">
        <v>334873.14</v>
      </c>
      <c r="E1388" s="202">
        <v>311831.28999999998</v>
      </c>
      <c r="F1388" s="202">
        <v>305791.28999999998</v>
      </c>
      <c r="G1388" s="202">
        <v>303873.28999999998</v>
      </c>
      <c r="H1388" s="202">
        <v>303873.28999999998</v>
      </c>
      <c r="I1388" s="202">
        <v>163055.14000000001</v>
      </c>
      <c r="J1388" s="202">
        <v>267725.24</v>
      </c>
      <c r="K1388" s="202">
        <v>277228.79999999999</v>
      </c>
      <c r="L1388" s="202">
        <v>282507.68</v>
      </c>
      <c r="M1388" s="202">
        <v>287211.40999999997</v>
      </c>
      <c r="N1388" s="203"/>
      <c r="O1388" s="203"/>
      <c r="P1388"/>
      <c r="Q1388"/>
      <c r="R1388"/>
      <c r="S1388"/>
      <c r="T1388" s="204">
        <v>42746.609131944446</v>
      </c>
      <c r="U1388"/>
      <c r="V1388">
        <v>0.9</v>
      </c>
      <c r="W1388">
        <v>8</v>
      </c>
      <c r="X1388" s="200" t="str">
        <f t="shared" si="21"/>
        <v>Flagler Civil Traffic CGE CQ2-16</v>
      </c>
    </row>
    <row r="1389" spans="1:24" ht="15" customHeight="1" x14ac:dyDescent="0.25">
      <c r="A1389" t="s">
        <v>65</v>
      </c>
      <c r="B1389" t="s">
        <v>44</v>
      </c>
      <c r="C1389" t="s">
        <v>275</v>
      </c>
      <c r="D1389" s="202">
        <v>191324.12</v>
      </c>
      <c r="E1389" s="202">
        <v>184279.62</v>
      </c>
      <c r="F1389" s="202">
        <v>179905.35</v>
      </c>
      <c r="G1389" s="202"/>
      <c r="H1389" s="202"/>
      <c r="I1389" s="202">
        <v>91077.16</v>
      </c>
      <c r="J1389" s="202">
        <v>152180.87</v>
      </c>
      <c r="K1389" s="202">
        <v>159942.1</v>
      </c>
      <c r="L1389" s="202"/>
      <c r="M1389" s="202"/>
      <c r="N1389" s="203"/>
      <c r="O1389" s="203"/>
      <c r="P1389"/>
      <c r="Q1389"/>
      <c r="R1389"/>
      <c r="S1389"/>
      <c r="T1389" s="204">
        <v>42746.609131944446</v>
      </c>
      <c r="U1389"/>
      <c r="V1389">
        <v>0.9</v>
      </c>
      <c r="W1389">
        <v>8</v>
      </c>
      <c r="X1389" s="200" t="str">
        <f t="shared" si="21"/>
        <v>Flagler Civil Traffic CGE CQ2-17</v>
      </c>
    </row>
    <row r="1390" spans="1:24" ht="15" customHeight="1" x14ac:dyDescent="0.25">
      <c r="A1390" t="s">
        <v>65</v>
      </c>
      <c r="B1390" t="s">
        <v>44</v>
      </c>
      <c r="C1390" t="s">
        <v>272</v>
      </c>
      <c r="D1390" s="202">
        <v>304338.95</v>
      </c>
      <c r="E1390" s="202">
        <v>284449.34999999998</v>
      </c>
      <c r="F1390" s="202">
        <v>281225.34999999998</v>
      </c>
      <c r="G1390" s="202">
        <v>280448.34999999998</v>
      </c>
      <c r="H1390" s="202">
        <v>280133.34999999998</v>
      </c>
      <c r="I1390" s="202">
        <v>148271.6</v>
      </c>
      <c r="J1390" s="202">
        <v>244190.62</v>
      </c>
      <c r="K1390" s="202">
        <v>251782.93</v>
      </c>
      <c r="L1390" s="202">
        <v>260833.55</v>
      </c>
      <c r="M1390" s="202">
        <v>263399.09999999998</v>
      </c>
      <c r="N1390" s="203"/>
      <c r="O1390" s="203"/>
      <c r="P1390"/>
      <c r="Q1390"/>
      <c r="R1390"/>
      <c r="S1390"/>
      <c r="T1390" s="204">
        <v>42746.609131944446</v>
      </c>
      <c r="U1390"/>
      <c r="V1390">
        <v>0.9</v>
      </c>
      <c r="W1390">
        <v>8</v>
      </c>
      <c r="X1390" s="200" t="str">
        <f t="shared" si="21"/>
        <v>Flagler Civil Traffic CGE CQ3-16</v>
      </c>
    </row>
    <row r="1391" spans="1:24" ht="15" customHeight="1" x14ac:dyDescent="0.25">
      <c r="A1391" t="s">
        <v>65</v>
      </c>
      <c r="B1391" t="s">
        <v>44</v>
      </c>
      <c r="C1391" t="s">
        <v>276</v>
      </c>
      <c r="D1391" s="202">
        <v>267230.12</v>
      </c>
      <c r="E1391" s="202">
        <v>249223.65</v>
      </c>
      <c r="F1391" s="202"/>
      <c r="G1391" s="202"/>
      <c r="H1391" s="202"/>
      <c r="I1391" s="202">
        <v>130919.82</v>
      </c>
      <c r="J1391" s="202">
        <v>209158.65</v>
      </c>
      <c r="K1391" s="202"/>
      <c r="L1391" s="202"/>
      <c r="M1391" s="202"/>
      <c r="N1391" s="203"/>
      <c r="O1391" s="203"/>
      <c r="P1391"/>
      <c r="Q1391"/>
      <c r="R1391"/>
      <c r="S1391"/>
      <c r="T1391" s="204">
        <v>42746.609131944446</v>
      </c>
      <c r="U1391"/>
      <c r="V1391">
        <v>0.9</v>
      </c>
      <c r="W1391">
        <v>8</v>
      </c>
      <c r="X1391" s="200" t="str">
        <f t="shared" si="21"/>
        <v>Flagler Civil Traffic CGE CQ3-17</v>
      </c>
    </row>
    <row r="1392" spans="1:24" ht="15" customHeight="1" x14ac:dyDescent="0.25">
      <c r="A1392" t="s">
        <v>65</v>
      </c>
      <c r="B1392" t="s">
        <v>44</v>
      </c>
      <c r="C1392" t="s">
        <v>273</v>
      </c>
      <c r="D1392" s="202">
        <v>297713.84999999998</v>
      </c>
      <c r="E1392" s="202">
        <v>285236.65000000002</v>
      </c>
      <c r="F1392" s="202">
        <v>281294.65000000002</v>
      </c>
      <c r="G1392" s="202">
        <v>280425.65000000002</v>
      </c>
      <c r="H1392" s="202">
        <v>276226.34999999998</v>
      </c>
      <c r="I1392" s="202">
        <v>155756.32</v>
      </c>
      <c r="J1392" s="202">
        <v>238999.57</v>
      </c>
      <c r="K1392" s="202">
        <v>255675.65</v>
      </c>
      <c r="L1392" s="202">
        <v>259612.7</v>
      </c>
      <c r="M1392" s="202">
        <v>258932.6</v>
      </c>
      <c r="N1392" s="203"/>
      <c r="O1392" s="203"/>
      <c r="P1392"/>
      <c r="Q1392"/>
      <c r="R1392"/>
      <c r="S1392"/>
      <c r="T1392" s="204">
        <v>42746.609131944446</v>
      </c>
      <c r="U1392"/>
      <c r="V1392">
        <v>0.9</v>
      </c>
      <c r="W1392">
        <v>8</v>
      </c>
      <c r="X1392" s="200" t="str">
        <f t="shared" si="21"/>
        <v>Flagler Civil Traffic CGE CQ4-16</v>
      </c>
    </row>
    <row r="1393" spans="1:24" ht="15" customHeight="1" x14ac:dyDescent="0.25">
      <c r="A1393" t="s">
        <v>65</v>
      </c>
      <c r="B1393" t="s">
        <v>44</v>
      </c>
      <c r="C1393" t="s">
        <v>277</v>
      </c>
      <c r="D1393" s="202">
        <v>235616.25</v>
      </c>
      <c r="E1393" s="202"/>
      <c r="F1393" s="202"/>
      <c r="G1393" s="202"/>
      <c r="H1393" s="202"/>
      <c r="I1393" s="202">
        <v>97382.2</v>
      </c>
      <c r="J1393" s="202"/>
      <c r="K1393" s="202"/>
      <c r="L1393" s="202"/>
      <c r="M1393" s="202"/>
      <c r="N1393" s="203"/>
      <c r="O1393" s="203"/>
      <c r="P1393"/>
      <c r="Q1393"/>
      <c r="R1393"/>
      <c r="S1393"/>
      <c r="T1393" s="204">
        <v>42746.609131944446</v>
      </c>
      <c r="U1393"/>
      <c r="V1393">
        <v>0.9</v>
      </c>
      <c r="W1393">
        <v>8</v>
      </c>
      <c r="X1393" s="200" t="str">
        <f t="shared" si="21"/>
        <v>Flagler Civil Traffic CGE CQ4-17</v>
      </c>
    </row>
    <row r="1394" spans="1:24" ht="15" customHeight="1" x14ac:dyDescent="0.25">
      <c r="A1394" t="s">
        <v>65</v>
      </c>
      <c r="B1394" t="s">
        <v>43</v>
      </c>
      <c r="C1394" t="s">
        <v>270</v>
      </c>
      <c r="D1394" s="202">
        <v>72462.62</v>
      </c>
      <c r="E1394" s="202">
        <v>72167.62</v>
      </c>
      <c r="F1394" s="202">
        <v>72167.62</v>
      </c>
      <c r="G1394" s="202">
        <v>72167.62</v>
      </c>
      <c r="H1394" s="202">
        <v>72167.62</v>
      </c>
      <c r="I1394" s="202">
        <v>72377.62</v>
      </c>
      <c r="J1394" s="202">
        <v>72167.62</v>
      </c>
      <c r="K1394" s="202">
        <v>72167.62</v>
      </c>
      <c r="L1394" s="202">
        <v>72167.62</v>
      </c>
      <c r="M1394" s="202">
        <v>72167.62</v>
      </c>
      <c r="N1394" s="203"/>
      <c r="O1394" s="203"/>
      <c r="P1394"/>
      <c r="Q1394"/>
      <c r="R1394"/>
      <c r="S1394"/>
      <c r="T1394" s="204">
        <v>42746.609131944446</v>
      </c>
      <c r="U1394"/>
      <c r="V1394">
        <v>0.9</v>
      </c>
      <c r="W1394">
        <v>7</v>
      </c>
      <c r="X1394" s="200" t="str">
        <f t="shared" si="21"/>
        <v>Flagler County Civil CGE CQ1-16</v>
      </c>
    </row>
    <row r="1395" spans="1:24" ht="15" customHeight="1" x14ac:dyDescent="0.25">
      <c r="A1395" t="s">
        <v>65</v>
      </c>
      <c r="B1395" t="s">
        <v>43</v>
      </c>
      <c r="C1395" t="s">
        <v>274</v>
      </c>
      <c r="D1395" s="202">
        <v>67940.59</v>
      </c>
      <c r="E1395" s="202">
        <v>67940.59</v>
      </c>
      <c r="F1395" s="202">
        <v>67940.59</v>
      </c>
      <c r="G1395" s="202">
        <v>67940.59</v>
      </c>
      <c r="H1395" s="202"/>
      <c r="I1395" s="202">
        <v>67616.59</v>
      </c>
      <c r="J1395" s="202">
        <v>67716.59</v>
      </c>
      <c r="K1395" s="202">
        <v>67716.59</v>
      </c>
      <c r="L1395" s="202">
        <v>67716.59</v>
      </c>
      <c r="M1395" s="202"/>
      <c r="N1395" s="203"/>
      <c r="O1395" s="203"/>
      <c r="P1395"/>
      <c r="Q1395"/>
      <c r="R1395"/>
      <c r="S1395"/>
      <c r="T1395" s="204">
        <v>42746.609131944446</v>
      </c>
      <c r="U1395"/>
      <c r="V1395">
        <v>0.9</v>
      </c>
      <c r="W1395">
        <v>7</v>
      </c>
      <c r="X1395" s="200" t="str">
        <f t="shared" si="21"/>
        <v>Flagler County Civil CGE CQ1-17</v>
      </c>
    </row>
    <row r="1396" spans="1:24" ht="15" customHeight="1" x14ac:dyDescent="0.25">
      <c r="A1396" t="s">
        <v>65</v>
      </c>
      <c r="B1396" t="s">
        <v>43</v>
      </c>
      <c r="C1396" t="s">
        <v>271</v>
      </c>
      <c r="D1396" s="202">
        <v>76691.960000000006</v>
      </c>
      <c r="E1396" s="202">
        <v>76211.960000000006</v>
      </c>
      <c r="F1396" s="202">
        <v>76211.960000000006</v>
      </c>
      <c r="G1396" s="202">
        <v>76211.960000000006</v>
      </c>
      <c r="H1396" s="202">
        <v>76211.960000000006</v>
      </c>
      <c r="I1396" s="202">
        <v>76691.960000000006</v>
      </c>
      <c r="J1396" s="202">
        <v>76211.960000000006</v>
      </c>
      <c r="K1396" s="202">
        <v>76211.960000000006</v>
      </c>
      <c r="L1396" s="202">
        <v>76211.960000000006</v>
      </c>
      <c r="M1396" s="202">
        <v>76211.960000000006</v>
      </c>
      <c r="N1396" s="203"/>
      <c r="O1396" s="203"/>
      <c r="P1396"/>
      <c r="Q1396"/>
      <c r="R1396"/>
      <c r="S1396"/>
      <c r="T1396" s="204">
        <v>42746.609131944446</v>
      </c>
      <c r="U1396"/>
      <c r="V1396">
        <v>0.9</v>
      </c>
      <c r="W1396">
        <v>7</v>
      </c>
      <c r="X1396" s="200" t="str">
        <f t="shared" si="21"/>
        <v>Flagler County Civil CGE CQ2-16</v>
      </c>
    </row>
    <row r="1397" spans="1:24" ht="15" customHeight="1" x14ac:dyDescent="0.25">
      <c r="A1397" t="s">
        <v>65</v>
      </c>
      <c r="B1397" t="s">
        <v>43</v>
      </c>
      <c r="C1397" t="s">
        <v>275</v>
      </c>
      <c r="D1397" s="202">
        <v>66285.48</v>
      </c>
      <c r="E1397" s="202">
        <v>66285.48</v>
      </c>
      <c r="F1397" s="202">
        <v>66285.48</v>
      </c>
      <c r="G1397" s="202"/>
      <c r="H1397" s="202"/>
      <c r="I1397" s="202">
        <v>66285.48</v>
      </c>
      <c r="J1397" s="202">
        <v>66285.48</v>
      </c>
      <c r="K1397" s="202">
        <v>66285.48</v>
      </c>
      <c r="L1397" s="202"/>
      <c r="M1397" s="202"/>
      <c r="N1397" s="203"/>
      <c r="O1397" s="203"/>
      <c r="P1397"/>
      <c r="Q1397"/>
      <c r="R1397"/>
      <c r="S1397"/>
      <c r="T1397" s="204">
        <v>42746.609131944446</v>
      </c>
      <c r="U1397"/>
      <c r="V1397">
        <v>0.9</v>
      </c>
      <c r="W1397">
        <v>7</v>
      </c>
      <c r="X1397" s="200" t="str">
        <f t="shared" si="21"/>
        <v>Flagler County Civil CGE CQ2-17</v>
      </c>
    </row>
    <row r="1398" spans="1:24" ht="15" customHeight="1" x14ac:dyDescent="0.25">
      <c r="A1398" t="s">
        <v>65</v>
      </c>
      <c r="B1398" t="s">
        <v>43</v>
      </c>
      <c r="C1398" t="s">
        <v>272</v>
      </c>
      <c r="D1398" s="202">
        <v>80410.649999999994</v>
      </c>
      <c r="E1398" s="202">
        <v>80410.649999999994</v>
      </c>
      <c r="F1398" s="202">
        <v>80388.37</v>
      </c>
      <c r="G1398" s="202">
        <v>80388.37</v>
      </c>
      <c r="H1398" s="202">
        <v>80388.37</v>
      </c>
      <c r="I1398" s="202">
        <v>80218.37</v>
      </c>
      <c r="J1398" s="202">
        <v>80388.37</v>
      </c>
      <c r="K1398" s="202">
        <v>80388.37</v>
      </c>
      <c r="L1398" s="202">
        <v>80388.37</v>
      </c>
      <c r="M1398" s="202">
        <v>80388.37</v>
      </c>
      <c r="N1398" s="203"/>
      <c r="O1398" s="203"/>
      <c r="P1398"/>
      <c r="Q1398"/>
      <c r="R1398"/>
      <c r="S1398"/>
      <c r="T1398" s="204">
        <v>42746.609131944446</v>
      </c>
      <c r="U1398"/>
      <c r="V1398">
        <v>0.9</v>
      </c>
      <c r="W1398">
        <v>7</v>
      </c>
      <c r="X1398" s="200" t="str">
        <f t="shared" si="21"/>
        <v>Flagler County Civil CGE CQ3-16</v>
      </c>
    </row>
    <row r="1399" spans="1:24" ht="15" customHeight="1" x14ac:dyDescent="0.25">
      <c r="A1399" t="s">
        <v>65</v>
      </c>
      <c r="B1399" t="s">
        <v>43</v>
      </c>
      <c r="C1399" t="s">
        <v>276</v>
      </c>
      <c r="D1399" s="202">
        <v>66486.990000000005</v>
      </c>
      <c r="E1399" s="202">
        <v>66486.990000000005</v>
      </c>
      <c r="F1399" s="202"/>
      <c r="G1399" s="202"/>
      <c r="H1399" s="202"/>
      <c r="I1399" s="202">
        <v>65830.37</v>
      </c>
      <c r="J1399" s="202">
        <v>66191.990000000005</v>
      </c>
      <c r="K1399" s="202"/>
      <c r="L1399" s="202"/>
      <c r="M1399" s="202"/>
      <c r="N1399" s="203"/>
      <c r="O1399" s="203"/>
      <c r="P1399"/>
      <c r="Q1399"/>
      <c r="R1399"/>
      <c r="S1399"/>
      <c r="T1399" s="204">
        <v>42746.609131944446</v>
      </c>
      <c r="U1399"/>
      <c r="V1399">
        <v>0.9</v>
      </c>
      <c r="W1399">
        <v>7</v>
      </c>
      <c r="X1399" s="200" t="str">
        <f t="shared" si="21"/>
        <v>Flagler County Civil CGE CQ3-17</v>
      </c>
    </row>
    <row r="1400" spans="1:24" ht="15" customHeight="1" x14ac:dyDescent="0.25">
      <c r="A1400" t="s">
        <v>65</v>
      </c>
      <c r="B1400" t="s">
        <v>43</v>
      </c>
      <c r="C1400" t="s">
        <v>273</v>
      </c>
      <c r="D1400" s="202">
        <v>82152.22</v>
      </c>
      <c r="E1400" s="202">
        <v>82152.22</v>
      </c>
      <c r="F1400" s="202">
        <v>82152.22</v>
      </c>
      <c r="G1400" s="202">
        <v>82152.22</v>
      </c>
      <c r="H1400" s="202">
        <v>82152.22</v>
      </c>
      <c r="I1400" s="202">
        <v>82152.22</v>
      </c>
      <c r="J1400" s="202">
        <v>82152.22</v>
      </c>
      <c r="K1400" s="202">
        <v>82152.22</v>
      </c>
      <c r="L1400" s="202">
        <v>82152.22</v>
      </c>
      <c r="M1400" s="202">
        <v>82152.22</v>
      </c>
      <c r="N1400" s="203"/>
      <c r="O1400" s="203"/>
      <c r="P1400"/>
      <c r="Q1400"/>
      <c r="R1400"/>
      <c r="S1400"/>
      <c r="T1400" s="204">
        <v>42746.609131944446</v>
      </c>
      <c r="U1400"/>
      <c r="V1400">
        <v>0.9</v>
      </c>
      <c r="W1400">
        <v>7</v>
      </c>
      <c r="X1400" s="200" t="str">
        <f t="shared" si="21"/>
        <v>Flagler County Civil CGE CQ4-16</v>
      </c>
    </row>
    <row r="1401" spans="1:24" ht="15" customHeight="1" x14ac:dyDescent="0.25">
      <c r="A1401" t="s">
        <v>65</v>
      </c>
      <c r="B1401" t="s">
        <v>43</v>
      </c>
      <c r="C1401" t="s">
        <v>277</v>
      </c>
      <c r="D1401" s="202">
        <v>83945.41</v>
      </c>
      <c r="E1401" s="202"/>
      <c r="F1401" s="202"/>
      <c r="G1401" s="202"/>
      <c r="H1401" s="202"/>
      <c r="I1401" s="202">
        <v>83945.41</v>
      </c>
      <c r="J1401" s="202"/>
      <c r="K1401" s="202"/>
      <c r="L1401" s="202"/>
      <c r="M1401" s="202"/>
      <c r="N1401" s="203"/>
      <c r="O1401" s="203"/>
      <c r="P1401"/>
      <c r="Q1401"/>
      <c r="R1401"/>
      <c r="S1401"/>
      <c r="T1401" s="204">
        <v>42746.609131944446</v>
      </c>
      <c r="U1401"/>
      <c r="V1401">
        <v>0.9</v>
      </c>
      <c r="W1401">
        <v>7</v>
      </c>
      <c r="X1401" s="200" t="str">
        <f t="shared" si="21"/>
        <v>Flagler County Civil CGE CQ4-17</v>
      </c>
    </row>
    <row r="1402" spans="1:24" ht="15" customHeight="1" x14ac:dyDescent="0.25">
      <c r="A1402" t="s">
        <v>65</v>
      </c>
      <c r="B1402" t="s">
        <v>39</v>
      </c>
      <c r="C1402" t="s">
        <v>270</v>
      </c>
      <c r="D1402" s="202">
        <v>52403.5</v>
      </c>
      <c r="E1402" s="202">
        <v>51077.5</v>
      </c>
      <c r="F1402" s="202">
        <v>50804.5</v>
      </c>
      <c r="G1402" s="202">
        <v>61189.5</v>
      </c>
      <c r="H1402" s="202">
        <v>61139.5</v>
      </c>
      <c r="I1402" s="202">
        <v>7849.2</v>
      </c>
      <c r="J1402" s="202">
        <v>16387.5</v>
      </c>
      <c r="K1402" s="202">
        <v>23478.98</v>
      </c>
      <c r="L1402" s="202">
        <v>32420.98</v>
      </c>
      <c r="M1402" s="202">
        <v>33440.449999999997</v>
      </c>
      <c r="N1402" s="203"/>
      <c r="O1402" s="203"/>
      <c r="P1402"/>
      <c r="Q1402"/>
      <c r="R1402"/>
      <c r="S1402"/>
      <c r="T1402" s="204">
        <v>42746.609131944446</v>
      </c>
      <c r="U1402"/>
      <c r="V1402">
        <v>0.4</v>
      </c>
      <c r="W1402">
        <v>3</v>
      </c>
      <c r="X1402" s="200" t="str">
        <f t="shared" si="21"/>
        <v>Flagler County Criminal CGE CQ1-16</v>
      </c>
    </row>
    <row r="1403" spans="1:24" ht="15" customHeight="1" x14ac:dyDescent="0.25">
      <c r="A1403" t="s">
        <v>65</v>
      </c>
      <c r="B1403" t="s">
        <v>39</v>
      </c>
      <c r="C1403" t="s">
        <v>274</v>
      </c>
      <c r="D1403" s="202">
        <v>64186.5</v>
      </c>
      <c r="E1403" s="202">
        <v>62986.400000000001</v>
      </c>
      <c r="F1403" s="202">
        <v>62481.5</v>
      </c>
      <c r="G1403" s="202">
        <v>61575.5</v>
      </c>
      <c r="H1403" s="202"/>
      <c r="I1403" s="202">
        <v>10912.2</v>
      </c>
      <c r="J1403" s="202">
        <v>18232.95</v>
      </c>
      <c r="K1403" s="202">
        <v>23748.7</v>
      </c>
      <c r="L1403" s="202">
        <v>25386.7</v>
      </c>
      <c r="M1403" s="202"/>
      <c r="N1403" s="203"/>
      <c r="O1403" s="203"/>
      <c r="P1403"/>
      <c r="Q1403"/>
      <c r="R1403"/>
      <c r="S1403"/>
      <c r="T1403" s="204">
        <v>42746.609131944446</v>
      </c>
      <c r="U1403"/>
      <c r="V1403">
        <v>0.4</v>
      </c>
      <c r="W1403">
        <v>3</v>
      </c>
      <c r="X1403" s="200" t="str">
        <f t="shared" si="21"/>
        <v>Flagler County Criminal CGE CQ1-17</v>
      </c>
    </row>
    <row r="1404" spans="1:24" ht="15" customHeight="1" x14ac:dyDescent="0.25">
      <c r="A1404" t="s">
        <v>65</v>
      </c>
      <c r="B1404" t="s">
        <v>39</v>
      </c>
      <c r="C1404" t="s">
        <v>271</v>
      </c>
      <c r="D1404" s="202">
        <v>63488.5</v>
      </c>
      <c r="E1404" s="202">
        <v>63282.5</v>
      </c>
      <c r="F1404" s="202">
        <v>74553.5</v>
      </c>
      <c r="G1404" s="202">
        <v>74618.5</v>
      </c>
      <c r="H1404" s="202">
        <v>74315.5</v>
      </c>
      <c r="I1404" s="202">
        <v>10381</v>
      </c>
      <c r="J1404" s="202">
        <v>18730.740000000002</v>
      </c>
      <c r="K1404" s="202">
        <v>27839.78</v>
      </c>
      <c r="L1404" s="202">
        <v>31304.19</v>
      </c>
      <c r="M1404" s="202">
        <v>34915.43</v>
      </c>
      <c r="N1404" s="203"/>
      <c r="O1404" s="203"/>
      <c r="P1404"/>
      <c r="Q1404"/>
      <c r="R1404"/>
      <c r="S1404"/>
      <c r="T1404" s="204">
        <v>42746.609131944446</v>
      </c>
      <c r="U1404"/>
      <c r="V1404">
        <v>0.4</v>
      </c>
      <c r="W1404">
        <v>3</v>
      </c>
      <c r="X1404" s="200" t="str">
        <f t="shared" si="21"/>
        <v>Flagler County Criminal CGE CQ2-16</v>
      </c>
    </row>
    <row r="1405" spans="1:24" ht="15" customHeight="1" x14ac:dyDescent="0.25">
      <c r="A1405" t="s">
        <v>65</v>
      </c>
      <c r="B1405" t="s">
        <v>39</v>
      </c>
      <c r="C1405" t="s">
        <v>275</v>
      </c>
      <c r="D1405" s="202">
        <v>72093.5</v>
      </c>
      <c r="E1405" s="202">
        <v>71868.5</v>
      </c>
      <c r="F1405" s="202">
        <v>71620.5</v>
      </c>
      <c r="G1405" s="202"/>
      <c r="H1405" s="202"/>
      <c r="I1405" s="202">
        <v>8956.74</v>
      </c>
      <c r="J1405" s="202">
        <v>23232.94</v>
      </c>
      <c r="K1405" s="202">
        <v>28075.49</v>
      </c>
      <c r="L1405" s="202"/>
      <c r="M1405" s="202"/>
      <c r="N1405" s="203"/>
      <c r="O1405" s="203"/>
      <c r="P1405"/>
      <c r="Q1405"/>
      <c r="R1405"/>
      <c r="S1405"/>
      <c r="T1405" s="204">
        <v>42746.609131944446</v>
      </c>
      <c r="U1405"/>
      <c r="V1405">
        <v>0.4</v>
      </c>
      <c r="W1405">
        <v>3</v>
      </c>
      <c r="X1405" s="200" t="str">
        <f t="shared" si="21"/>
        <v>Flagler County Criminal CGE CQ2-17</v>
      </c>
    </row>
    <row r="1406" spans="1:24" ht="15" customHeight="1" x14ac:dyDescent="0.25">
      <c r="A1406" t="s">
        <v>65</v>
      </c>
      <c r="B1406" t="s">
        <v>39</v>
      </c>
      <c r="C1406" t="s">
        <v>272</v>
      </c>
      <c r="D1406" s="202">
        <v>60530.5</v>
      </c>
      <c r="E1406" s="202">
        <v>70394.5</v>
      </c>
      <c r="F1406" s="202">
        <v>70564.5</v>
      </c>
      <c r="G1406" s="202">
        <v>70514.5</v>
      </c>
      <c r="H1406" s="202">
        <v>70564.5</v>
      </c>
      <c r="I1406" s="202">
        <v>12669.75</v>
      </c>
      <c r="J1406" s="202">
        <v>21934.2</v>
      </c>
      <c r="K1406" s="202">
        <v>30534.86</v>
      </c>
      <c r="L1406" s="202">
        <v>32488.5</v>
      </c>
      <c r="M1406" s="202">
        <v>36394.58</v>
      </c>
      <c r="N1406" s="203"/>
      <c r="O1406" s="203"/>
      <c r="P1406"/>
      <c r="Q1406"/>
      <c r="R1406"/>
      <c r="S1406"/>
      <c r="T1406" s="204">
        <v>42746.609131944446</v>
      </c>
      <c r="U1406"/>
      <c r="V1406">
        <v>0.4</v>
      </c>
      <c r="W1406">
        <v>3</v>
      </c>
      <c r="X1406" s="200" t="str">
        <f t="shared" si="21"/>
        <v>Flagler County Criminal CGE CQ3-16</v>
      </c>
    </row>
    <row r="1407" spans="1:24" ht="15" customHeight="1" x14ac:dyDescent="0.25">
      <c r="A1407" t="s">
        <v>65</v>
      </c>
      <c r="B1407" t="s">
        <v>39</v>
      </c>
      <c r="C1407" t="s">
        <v>276</v>
      </c>
      <c r="D1407" s="202">
        <v>79527.5</v>
      </c>
      <c r="E1407" s="202">
        <v>76677.5</v>
      </c>
      <c r="F1407" s="202"/>
      <c r="G1407" s="202"/>
      <c r="H1407" s="202"/>
      <c r="I1407" s="202">
        <v>12513.5</v>
      </c>
      <c r="J1407" s="202">
        <v>19368.8</v>
      </c>
      <c r="K1407" s="202"/>
      <c r="L1407" s="202"/>
      <c r="M1407" s="202"/>
      <c r="N1407" s="203"/>
      <c r="O1407" s="203"/>
      <c r="P1407"/>
      <c r="Q1407"/>
      <c r="R1407"/>
      <c r="S1407"/>
      <c r="T1407" s="204">
        <v>42746.609131944446</v>
      </c>
      <c r="U1407"/>
      <c r="V1407">
        <v>0.4</v>
      </c>
      <c r="W1407">
        <v>3</v>
      </c>
      <c r="X1407" s="200" t="str">
        <f t="shared" si="21"/>
        <v>Flagler County Criminal CGE CQ3-17</v>
      </c>
    </row>
    <row r="1408" spans="1:24" ht="15" customHeight="1" x14ac:dyDescent="0.25">
      <c r="A1408" t="s">
        <v>65</v>
      </c>
      <c r="B1408" t="s">
        <v>39</v>
      </c>
      <c r="C1408" t="s">
        <v>273</v>
      </c>
      <c r="D1408" s="202">
        <v>85934</v>
      </c>
      <c r="E1408" s="202">
        <v>88918</v>
      </c>
      <c r="F1408" s="202">
        <v>88652</v>
      </c>
      <c r="G1408" s="202">
        <v>87619</v>
      </c>
      <c r="H1408" s="202">
        <v>87787</v>
      </c>
      <c r="I1408" s="202">
        <v>11099.87</v>
      </c>
      <c r="J1408" s="202">
        <v>22106.41</v>
      </c>
      <c r="K1408" s="202">
        <v>33565.279999999999</v>
      </c>
      <c r="L1408" s="202">
        <v>37532.480000000003</v>
      </c>
      <c r="M1408" s="202">
        <v>40391.65</v>
      </c>
      <c r="N1408" s="203"/>
      <c r="O1408" s="203"/>
      <c r="P1408"/>
      <c r="Q1408"/>
      <c r="R1408"/>
      <c r="S1408"/>
      <c r="T1408" s="204">
        <v>42746.609131944446</v>
      </c>
      <c r="U1408"/>
      <c r="V1408">
        <v>0.4</v>
      </c>
      <c r="W1408">
        <v>3</v>
      </c>
      <c r="X1408" s="200" t="str">
        <f t="shared" si="21"/>
        <v>Flagler County Criminal CGE CQ4-16</v>
      </c>
    </row>
    <row r="1409" spans="1:24" ht="15" customHeight="1" x14ac:dyDescent="0.25">
      <c r="A1409" t="s">
        <v>65</v>
      </c>
      <c r="B1409" t="s">
        <v>39</v>
      </c>
      <c r="C1409" t="s">
        <v>277</v>
      </c>
      <c r="D1409" s="202">
        <v>68704.5</v>
      </c>
      <c r="E1409" s="202"/>
      <c r="F1409" s="202"/>
      <c r="G1409" s="202"/>
      <c r="H1409" s="202"/>
      <c r="I1409" s="202">
        <v>15724.01</v>
      </c>
      <c r="J1409" s="202"/>
      <c r="K1409" s="202"/>
      <c r="L1409" s="202"/>
      <c r="M1409" s="202"/>
      <c r="N1409" s="203"/>
      <c r="O1409" s="203"/>
      <c r="P1409"/>
      <c r="Q1409"/>
      <c r="R1409"/>
      <c r="S1409"/>
      <c r="T1409" s="204">
        <v>42746.609131944446</v>
      </c>
      <c r="U1409"/>
      <c r="V1409">
        <v>0.4</v>
      </c>
      <c r="W1409">
        <v>3</v>
      </c>
      <c r="X1409" s="200" t="str">
        <f t="shared" si="21"/>
        <v>Flagler County Criminal CGE CQ4-17</v>
      </c>
    </row>
    <row r="1410" spans="1:24" ht="15" customHeight="1" x14ac:dyDescent="0.25">
      <c r="A1410" t="s">
        <v>65</v>
      </c>
      <c r="B1410" t="s">
        <v>41</v>
      </c>
      <c r="C1410" t="s">
        <v>270</v>
      </c>
      <c r="D1410" s="202">
        <v>88369</v>
      </c>
      <c r="E1410" s="202">
        <v>86902</v>
      </c>
      <c r="F1410" s="202">
        <v>86802</v>
      </c>
      <c r="G1410" s="202">
        <v>100252</v>
      </c>
      <c r="H1410" s="202">
        <v>100252</v>
      </c>
      <c r="I1410" s="202">
        <v>33609.910000000003</v>
      </c>
      <c r="J1410" s="202">
        <v>52583.68</v>
      </c>
      <c r="K1410" s="202">
        <v>60556.25</v>
      </c>
      <c r="L1410" s="202">
        <v>73169.45</v>
      </c>
      <c r="M1410" s="202">
        <v>76796.45</v>
      </c>
      <c r="N1410" s="203"/>
      <c r="O1410" s="203"/>
      <c r="P1410"/>
      <c r="Q1410"/>
      <c r="R1410"/>
      <c r="S1410"/>
      <c r="T1410" s="204">
        <v>42746.609131944446</v>
      </c>
      <c r="U1410"/>
      <c r="V1410">
        <v>0.4</v>
      </c>
      <c r="W1410">
        <v>5</v>
      </c>
      <c r="X1410" s="200" t="str">
        <f t="shared" ref="X1410:X1473" si="22">A1410&amp;" "&amp;B1410&amp;" "&amp;C1410</f>
        <v>Flagler Criminal Traffic CGE CQ1-16</v>
      </c>
    </row>
    <row r="1411" spans="1:24" ht="15" customHeight="1" x14ac:dyDescent="0.25">
      <c r="A1411" t="s">
        <v>65</v>
      </c>
      <c r="B1411" t="s">
        <v>41</v>
      </c>
      <c r="C1411" t="s">
        <v>274</v>
      </c>
      <c r="D1411" s="202">
        <v>112108</v>
      </c>
      <c r="E1411" s="202">
        <v>112920</v>
      </c>
      <c r="F1411" s="202">
        <v>112804</v>
      </c>
      <c r="G1411" s="202">
        <v>112804</v>
      </c>
      <c r="H1411" s="202"/>
      <c r="I1411" s="202">
        <v>32052.83</v>
      </c>
      <c r="J1411" s="202">
        <v>58607.87</v>
      </c>
      <c r="K1411" s="202">
        <v>67721.11</v>
      </c>
      <c r="L1411" s="202">
        <v>75287.19</v>
      </c>
      <c r="M1411" s="202"/>
      <c r="N1411" s="203"/>
      <c r="O1411" s="203"/>
      <c r="P1411"/>
      <c r="Q1411"/>
      <c r="R1411"/>
      <c r="S1411"/>
      <c r="T1411" s="204">
        <v>42746.609131944446</v>
      </c>
      <c r="U1411"/>
      <c r="V1411">
        <v>0.4</v>
      </c>
      <c r="W1411">
        <v>5</v>
      </c>
      <c r="X1411" s="200" t="str">
        <f t="shared" si="22"/>
        <v>Flagler Criminal Traffic CGE CQ1-17</v>
      </c>
    </row>
    <row r="1412" spans="1:24" ht="15" customHeight="1" x14ac:dyDescent="0.25">
      <c r="A1412" t="s">
        <v>65</v>
      </c>
      <c r="B1412" t="s">
        <v>41</v>
      </c>
      <c r="C1412" t="s">
        <v>271</v>
      </c>
      <c r="D1412" s="202">
        <v>78045</v>
      </c>
      <c r="E1412" s="202">
        <v>78384</v>
      </c>
      <c r="F1412" s="202">
        <v>91468</v>
      </c>
      <c r="G1412" s="202">
        <v>91418</v>
      </c>
      <c r="H1412" s="202">
        <v>91418</v>
      </c>
      <c r="I1412" s="202">
        <v>30694.15</v>
      </c>
      <c r="J1412" s="202">
        <v>47268.05</v>
      </c>
      <c r="K1412" s="202">
        <v>61791.3</v>
      </c>
      <c r="L1412" s="202">
        <v>65940.95</v>
      </c>
      <c r="M1412" s="202">
        <v>68752.649999999994</v>
      </c>
      <c r="N1412" s="203"/>
      <c r="O1412" s="203"/>
      <c r="P1412"/>
      <c r="Q1412"/>
      <c r="R1412"/>
      <c r="S1412"/>
      <c r="T1412" s="204">
        <v>42746.609131944446</v>
      </c>
      <c r="U1412"/>
      <c r="V1412">
        <v>0.4</v>
      </c>
      <c r="W1412">
        <v>5</v>
      </c>
      <c r="X1412" s="200" t="str">
        <f t="shared" si="22"/>
        <v>Flagler Criminal Traffic CGE CQ2-16</v>
      </c>
    </row>
    <row r="1413" spans="1:24" ht="15" customHeight="1" x14ac:dyDescent="0.25">
      <c r="A1413" t="s">
        <v>65</v>
      </c>
      <c r="B1413" t="s">
        <v>41</v>
      </c>
      <c r="C1413" t="s">
        <v>275</v>
      </c>
      <c r="D1413" s="202">
        <v>100897</v>
      </c>
      <c r="E1413" s="202">
        <v>100581</v>
      </c>
      <c r="F1413" s="202">
        <v>100125</v>
      </c>
      <c r="G1413" s="202"/>
      <c r="H1413" s="202"/>
      <c r="I1413" s="202">
        <v>24718.47</v>
      </c>
      <c r="J1413" s="202">
        <v>40956.379999999997</v>
      </c>
      <c r="K1413" s="202">
        <v>50782.7</v>
      </c>
      <c r="L1413" s="202"/>
      <c r="M1413" s="202"/>
      <c r="N1413" s="203"/>
      <c r="O1413" s="203"/>
      <c r="P1413"/>
      <c r="Q1413"/>
      <c r="R1413"/>
      <c r="S1413"/>
      <c r="T1413" s="204">
        <v>42746.609131944446</v>
      </c>
      <c r="U1413"/>
      <c r="V1413">
        <v>0.4</v>
      </c>
      <c r="W1413">
        <v>5</v>
      </c>
      <c r="X1413" s="200" t="str">
        <f t="shared" si="22"/>
        <v>Flagler Criminal Traffic CGE CQ2-17</v>
      </c>
    </row>
    <row r="1414" spans="1:24" ht="15" customHeight="1" x14ac:dyDescent="0.25">
      <c r="A1414" t="s">
        <v>65</v>
      </c>
      <c r="B1414" t="s">
        <v>41</v>
      </c>
      <c r="C1414" t="s">
        <v>272</v>
      </c>
      <c r="D1414" s="202">
        <v>83806</v>
      </c>
      <c r="E1414" s="202">
        <v>95731</v>
      </c>
      <c r="F1414" s="202">
        <v>95731</v>
      </c>
      <c r="G1414" s="202">
        <v>95696</v>
      </c>
      <c r="H1414" s="202">
        <v>95696</v>
      </c>
      <c r="I1414" s="202">
        <v>26721.35</v>
      </c>
      <c r="J1414" s="202">
        <v>47008.53</v>
      </c>
      <c r="K1414" s="202">
        <v>57634.65</v>
      </c>
      <c r="L1414" s="202">
        <v>65188.4</v>
      </c>
      <c r="M1414" s="202">
        <v>68738.399999999994</v>
      </c>
      <c r="N1414" s="203"/>
      <c r="O1414" s="203"/>
      <c r="P1414"/>
      <c r="Q1414"/>
      <c r="R1414"/>
      <c r="S1414"/>
      <c r="T1414" s="204">
        <v>42746.609131944446</v>
      </c>
      <c r="U1414"/>
      <c r="V1414">
        <v>0.4</v>
      </c>
      <c r="W1414">
        <v>5</v>
      </c>
      <c r="X1414" s="200" t="str">
        <f t="shared" si="22"/>
        <v>Flagler Criminal Traffic CGE CQ3-16</v>
      </c>
    </row>
    <row r="1415" spans="1:24" ht="15" customHeight="1" x14ac:dyDescent="0.25">
      <c r="A1415" t="s">
        <v>65</v>
      </c>
      <c r="B1415" t="s">
        <v>41</v>
      </c>
      <c r="C1415" t="s">
        <v>276</v>
      </c>
      <c r="D1415" s="202">
        <v>94052</v>
      </c>
      <c r="E1415" s="202">
        <v>94052</v>
      </c>
      <c r="F1415" s="202"/>
      <c r="G1415" s="202"/>
      <c r="H1415" s="202"/>
      <c r="I1415" s="202">
        <v>25096.7</v>
      </c>
      <c r="J1415" s="202">
        <v>41798.9</v>
      </c>
      <c r="K1415" s="202"/>
      <c r="L1415" s="202"/>
      <c r="M1415" s="202"/>
      <c r="N1415" s="203"/>
      <c r="O1415" s="203"/>
      <c r="P1415"/>
      <c r="Q1415"/>
      <c r="R1415"/>
      <c r="S1415"/>
      <c r="T1415" s="204">
        <v>42746.609131944446</v>
      </c>
      <c r="U1415"/>
      <c r="V1415">
        <v>0.4</v>
      </c>
      <c r="W1415">
        <v>5</v>
      </c>
      <c r="X1415" s="200" t="str">
        <f t="shared" si="22"/>
        <v>Flagler Criminal Traffic CGE CQ3-17</v>
      </c>
    </row>
    <row r="1416" spans="1:24" ht="15" customHeight="1" x14ac:dyDescent="0.25">
      <c r="A1416" t="s">
        <v>65</v>
      </c>
      <c r="B1416" t="s">
        <v>41</v>
      </c>
      <c r="C1416" t="s">
        <v>273</v>
      </c>
      <c r="D1416" s="202">
        <v>125557</v>
      </c>
      <c r="E1416" s="202">
        <v>129223</v>
      </c>
      <c r="F1416" s="202">
        <v>129239</v>
      </c>
      <c r="G1416" s="202">
        <v>128239</v>
      </c>
      <c r="H1416" s="202">
        <v>128214</v>
      </c>
      <c r="I1416" s="202">
        <v>33080.400000000001</v>
      </c>
      <c r="J1416" s="202">
        <v>55800.4</v>
      </c>
      <c r="K1416" s="202">
        <v>74035.3</v>
      </c>
      <c r="L1416" s="202">
        <v>78860.05</v>
      </c>
      <c r="M1416" s="202">
        <v>85366.44</v>
      </c>
      <c r="N1416" s="203"/>
      <c r="O1416" s="203"/>
      <c r="P1416"/>
      <c r="Q1416"/>
      <c r="R1416"/>
      <c r="S1416"/>
      <c r="T1416" s="204">
        <v>42746.609131944446</v>
      </c>
      <c r="U1416"/>
      <c r="V1416">
        <v>0.4</v>
      </c>
      <c r="W1416">
        <v>5</v>
      </c>
      <c r="X1416" s="200" t="str">
        <f t="shared" si="22"/>
        <v>Flagler Criminal Traffic CGE CQ4-16</v>
      </c>
    </row>
    <row r="1417" spans="1:24" ht="15" customHeight="1" x14ac:dyDescent="0.25">
      <c r="A1417" t="s">
        <v>65</v>
      </c>
      <c r="B1417" t="s">
        <v>41</v>
      </c>
      <c r="C1417" t="s">
        <v>277</v>
      </c>
      <c r="D1417" s="202">
        <v>114510</v>
      </c>
      <c r="E1417" s="202"/>
      <c r="F1417" s="202"/>
      <c r="G1417" s="202"/>
      <c r="H1417" s="202"/>
      <c r="I1417" s="202">
        <v>33467.81</v>
      </c>
      <c r="J1417" s="202"/>
      <c r="K1417" s="202"/>
      <c r="L1417" s="202"/>
      <c r="M1417" s="202"/>
      <c r="N1417" s="203"/>
      <c r="O1417" s="203"/>
      <c r="P1417"/>
      <c r="Q1417"/>
      <c r="R1417"/>
      <c r="S1417"/>
      <c r="T1417" s="204">
        <v>42746.609131944446</v>
      </c>
      <c r="U1417"/>
      <c r="V1417">
        <v>0.4</v>
      </c>
      <c r="W1417">
        <v>5</v>
      </c>
      <c r="X1417" s="200" t="str">
        <f t="shared" si="22"/>
        <v>Flagler Criminal Traffic CGE CQ4-17</v>
      </c>
    </row>
    <row r="1418" spans="1:24" ht="15" customHeight="1" x14ac:dyDescent="0.25">
      <c r="A1418" t="s">
        <v>65</v>
      </c>
      <c r="B1418" t="s">
        <v>46</v>
      </c>
      <c r="C1418" t="s">
        <v>270</v>
      </c>
      <c r="D1418" s="202">
        <v>44339</v>
      </c>
      <c r="E1418" s="202">
        <v>43931</v>
      </c>
      <c r="F1418" s="202">
        <v>43931</v>
      </c>
      <c r="G1418" s="202">
        <v>43931</v>
      </c>
      <c r="H1418" s="202">
        <v>43931</v>
      </c>
      <c r="I1418" s="202">
        <v>43450</v>
      </c>
      <c r="J1418" s="202">
        <v>43868</v>
      </c>
      <c r="K1418" s="202">
        <v>43868</v>
      </c>
      <c r="L1418" s="202">
        <v>43868</v>
      </c>
      <c r="M1418" s="202">
        <v>43868</v>
      </c>
      <c r="N1418" s="203"/>
      <c r="O1418" s="203"/>
      <c r="P1418"/>
      <c r="Q1418"/>
      <c r="R1418"/>
      <c r="S1418"/>
      <c r="T1418" s="204">
        <v>42746.609131944446</v>
      </c>
      <c r="U1418"/>
      <c r="V1418">
        <v>0.75</v>
      </c>
      <c r="W1418">
        <v>10</v>
      </c>
      <c r="X1418" s="200" t="str">
        <f t="shared" si="22"/>
        <v>Flagler Family CGE CQ1-16</v>
      </c>
    </row>
    <row r="1419" spans="1:24" ht="15" customHeight="1" x14ac:dyDescent="0.25">
      <c r="A1419" t="s">
        <v>65</v>
      </c>
      <c r="B1419" t="s">
        <v>46</v>
      </c>
      <c r="C1419" t="s">
        <v>274</v>
      </c>
      <c r="D1419" s="202">
        <v>45122</v>
      </c>
      <c r="E1419" s="202">
        <v>45122</v>
      </c>
      <c r="F1419" s="202">
        <v>45125.5</v>
      </c>
      <c r="G1419" s="202">
        <v>45125.5</v>
      </c>
      <c r="H1419" s="202"/>
      <c r="I1419" s="202">
        <v>44315.99</v>
      </c>
      <c r="J1419" s="202">
        <v>44874.5</v>
      </c>
      <c r="K1419" s="202">
        <v>44878</v>
      </c>
      <c r="L1419" s="202">
        <v>44878</v>
      </c>
      <c r="M1419" s="202"/>
      <c r="N1419" s="203"/>
      <c r="O1419" s="203"/>
      <c r="P1419"/>
      <c r="Q1419"/>
      <c r="R1419"/>
      <c r="S1419"/>
      <c r="T1419" s="204">
        <v>42746.609131944446</v>
      </c>
      <c r="U1419"/>
      <c r="V1419">
        <v>0.75</v>
      </c>
      <c r="W1419">
        <v>10</v>
      </c>
      <c r="X1419" s="200" t="str">
        <f t="shared" si="22"/>
        <v>Flagler Family CGE CQ1-17</v>
      </c>
    </row>
    <row r="1420" spans="1:24" ht="15" customHeight="1" x14ac:dyDescent="0.25">
      <c r="A1420" t="s">
        <v>65</v>
      </c>
      <c r="B1420" t="s">
        <v>46</v>
      </c>
      <c r="C1420" t="s">
        <v>271</v>
      </c>
      <c r="D1420" s="202">
        <v>49286.5</v>
      </c>
      <c r="E1420" s="202">
        <v>49226.5</v>
      </c>
      <c r="F1420" s="202">
        <v>49226.5</v>
      </c>
      <c r="G1420" s="202">
        <v>49226.5</v>
      </c>
      <c r="H1420" s="202">
        <v>49226.5</v>
      </c>
      <c r="I1420" s="202">
        <v>48808.5</v>
      </c>
      <c r="J1420" s="202">
        <v>48808.5</v>
      </c>
      <c r="K1420" s="202">
        <v>48868.5</v>
      </c>
      <c r="L1420" s="202">
        <v>48868.5</v>
      </c>
      <c r="M1420" s="202">
        <v>48868.5</v>
      </c>
      <c r="N1420" s="203"/>
      <c r="O1420" s="203"/>
      <c r="P1420"/>
      <c r="Q1420"/>
      <c r="R1420"/>
      <c r="S1420"/>
      <c r="T1420" s="204">
        <v>42746.609131944446</v>
      </c>
      <c r="U1420"/>
      <c r="V1420">
        <v>0.75</v>
      </c>
      <c r="W1420">
        <v>10</v>
      </c>
      <c r="X1420" s="200" t="str">
        <f t="shared" si="22"/>
        <v>Flagler Family CGE CQ2-16</v>
      </c>
    </row>
    <row r="1421" spans="1:24" ht="15" customHeight="1" x14ac:dyDescent="0.25">
      <c r="A1421" t="s">
        <v>65</v>
      </c>
      <c r="B1421" t="s">
        <v>46</v>
      </c>
      <c r="C1421" t="s">
        <v>275</v>
      </c>
      <c r="D1421" s="202">
        <v>51748</v>
      </c>
      <c r="E1421" s="202">
        <v>51748</v>
      </c>
      <c r="F1421" s="202">
        <v>51748</v>
      </c>
      <c r="G1421" s="202"/>
      <c r="H1421" s="202"/>
      <c r="I1421" s="202">
        <v>50210.62</v>
      </c>
      <c r="J1421" s="202">
        <v>50796.91</v>
      </c>
      <c r="K1421" s="202">
        <v>50999.56</v>
      </c>
      <c r="L1421" s="202"/>
      <c r="M1421" s="202"/>
      <c r="N1421" s="203"/>
      <c r="O1421" s="203"/>
      <c r="P1421"/>
      <c r="Q1421"/>
      <c r="R1421"/>
      <c r="S1421"/>
      <c r="T1421" s="204">
        <v>42746.609131944446</v>
      </c>
      <c r="U1421"/>
      <c r="V1421">
        <v>0.75</v>
      </c>
      <c r="W1421">
        <v>10</v>
      </c>
      <c r="X1421" s="200" t="str">
        <f t="shared" si="22"/>
        <v>Flagler Family CGE CQ2-17</v>
      </c>
    </row>
    <row r="1422" spans="1:24" ht="15" customHeight="1" x14ac:dyDescent="0.25">
      <c r="A1422" t="s">
        <v>65</v>
      </c>
      <c r="B1422" t="s">
        <v>46</v>
      </c>
      <c r="C1422" t="s">
        <v>272</v>
      </c>
      <c r="D1422" s="202">
        <v>48764.5</v>
      </c>
      <c r="E1422" s="202">
        <v>48356.5</v>
      </c>
      <c r="F1422" s="202">
        <v>48339.5</v>
      </c>
      <c r="G1422" s="202">
        <v>48339.5</v>
      </c>
      <c r="H1422" s="202">
        <v>48339.5</v>
      </c>
      <c r="I1422" s="202">
        <v>44875.6</v>
      </c>
      <c r="J1422" s="202">
        <v>46822.400000000001</v>
      </c>
      <c r="K1422" s="202">
        <v>47193</v>
      </c>
      <c r="L1422" s="202">
        <v>47295</v>
      </c>
      <c r="M1422" s="202">
        <v>47295</v>
      </c>
      <c r="N1422" s="203"/>
      <c r="O1422" s="203"/>
      <c r="P1422"/>
      <c r="Q1422"/>
      <c r="R1422"/>
      <c r="S1422"/>
      <c r="T1422" s="204">
        <v>42746.609131944446</v>
      </c>
      <c r="U1422"/>
      <c r="V1422">
        <v>0.75</v>
      </c>
      <c r="W1422">
        <v>10</v>
      </c>
      <c r="X1422" s="200" t="str">
        <f t="shared" si="22"/>
        <v>Flagler Family CGE CQ3-16</v>
      </c>
    </row>
    <row r="1423" spans="1:24" ht="15" customHeight="1" x14ac:dyDescent="0.25">
      <c r="A1423" t="s">
        <v>65</v>
      </c>
      <c r="B1423" t="s">
        <v>46</v>
      </c>
      <c r="C1423" t="s">
        <v>276</v>
      </c>
      <c r="D1423" s="202">
        <v>56472.5</v>
      </c>
      <c r="E1423" s="202">
        <v>56054.5</v>
      </c>
      <c r="F1423" s="202"/>
      <c r="G1423" s="202"/>
      <c r="H1423" s="202"/>
      <c r="I1423" s="202">
        <v>53837.120000000003</v>
      </c>
      <c r="J1423" s="202">
        <v>54592.36</v>
      </c>
      <c r="K1423" s="202"/>
      <c r="L1423" s="202"/>
      <c r="M1423" s="202"/>
      <c r="N1423" s="203"/>
      <c r="O1423" s="203"/>
      <c r="P1423"/>
      <c r="Q1423"/>
      <c r="R1423"/>
      <c r="S1423"/>
      <c r="T1423" s="204">
        <v>42746.609131944446</v>
      </c>
      <c r="U1423"/>
      <c r="V1423">
        <v>0.75</v>
      </c>
      <c r="W1423">
        <v>10</v>
      </c>
      <c r="X1423" s="200" t="str">
        <f t="shared" si="22"/>
        <v>Flagler Family CGE CQ3-17</v>
      </c>
    </row>
    <row r="1424" spans="1:24" ht="15" customHeight="1" x14ac:dyDescent="0.25">
      <c r="A1424" t="s">
        <v>65</v>
      </c>
      <c r="B1424" t="s">
        <v>46</v>
      </c>
      <c r="C1424" t="s">
        <v>273</v>
      </c>
      <c r="D1424" s="202">
        <v>66593</v>
      </c>
      <c r="E1424" s="202">
        <v>66583</v>
      </c>
      <c r="F1424" s="202">
        <v>66583</v>
      </c>
      <c r="G1424" s="202">
        <v>66583</v>
      </c>
      <c r="H1424" s="202">
        <v>66583</v>
      </c>
      <c r="I1424" s="202">
        <v>59611.43</v>
      </c>
      <c r="J1424" s="202">
        <v>61859.01</v>
      </c>
      <c r="K1424" s="202">
        <v>63655.51</v>
      </c>
      <c r="L1424" s="202">
        <v>64117.19</v>
      </c>
      <c r="M1424" s="202">
        <v>64217.19</v>
      </c>
      <c r="N1424" s="203"/>
      <c r="O1424" s="203"/>
      <c r="P1424"/>
      <c r="Q1424"/>
      <c r="R1424"/>
      <c r="S1424"/>
      <c r="T1424" s="204">
        <v>42746.609131944446</v>
      </c>
      <c r="U1424"/>
      <c r="V1424">
        <v>0.75</v>
      </c>
      <c r="W1424">
        <v>10</v>
      </c>
      <c r="X1424" s="200" t="str">
        <f t="shared" si="22"/>
        <v>Flagler Family CGE CQ4-16</v>
      </c>
    </row>
    <row r="1425" spans="1:24" ht="15" customHeight="1" x14ac:dyDescent="0.25">
      <c r="A1425" t="s">
        <v>65</v>
      </c>
      <c r="B1425" t="s">
        <v>46</v>
      </c>
      <c r="C1425" t="s">
        <v>277</v>
      </c>
      <c r="D1425" s="202">
        <v>68634</v>
      </c>
      <c r="E1425" s="202"/>
      <c r="F1425" s="202"/>
      <c r="G1425" s="202"/>
      <c r="H1425" s="202"/>
      <c r="I1425" s="202">
        <v>65729.97</v>
      </c>
      <c r="J1425" s="202"/>
      <c r="K1425" s="202"/>
      <c r="L1425" s="202"/>
      <c r="M1425" s="202"/>
      <c r="N1425" s="203"/>
      <c r="O1425" s="203"/>
      <c r="P1425"/>
      <c r="Q1425"/>
      <c r="R1425"/>
      <c r="S1425"/>
      <c r="T1425" s="204">
        <v>42746.609131944446</v>
      </c>
      <c r="U1425"/>
      <c r="V1425">
        <v>0.75</v>
      </c>
      <c r="W1425">
        <v>10</v>
      </c>
      <c r="X1425" s="200" t="str">
        <f t="shared" si="22"/>
        <v>Flagler Family CGE CQ4-17</v>
      </c>
    </row>
    <row r="1426" spans="1:24" ht="15" customHeight="1" x14ac:dyDescent="0.25">
      <c r="A1426" t="s">
        <v>65</v>
      </c>
      <c r="B1426" t="s">
        <v>40</v>
      </c>
      <c r="C1426" t="s">
        <v>270</v>
      </c>
      <c r="D1426" s="202">
        <v>3804</v>
      </c>
      <c r="E1426" s="202">
        <v>3804</v>
      </c>
      <c r="F1426" s="202">
        <v>3804</v>
      </c>
      <c r="G1426" s="202">
        <v>3804</v>
      </c>
      <c r="H1426" s="202">
        <v>3804</v>
      </c>
      <c r="I1426" s="202">
        <v>120.19</v>
      </c>
      <c r="J1426" s="202">
        <v>320.19</v>
      </c>
      <c r="K1426" s="202">
        <v>358.19</v>
      </c>
      <c r="L1426" s="202">
        <v>358.19</v>
      </c>
      <c r="M1426" s="202">
        <v>546.19000000000005</v>
      </c>
      <c r="N1426" s="203"/>
      <c r="O1426" s="203"/>
      <c r="P1426"/>
      <c r="Q1426"/>
      <c r="R1426"/>
      <c r="S1426"/>
      <c r="T1426" s="204">
        <v>42746.609131944446</v>
      </c>
      <c r="U1426"/>
      <c r="V1426">
        <v>0.09</v>
      </c>
      <c r="W1426">
        <v>4</v>
      </c>
      <c r="X1426" s="200" t="str">
        <f t="shared" si="22"/>
        <v>Flagler Juvenile Delinquency CGE CQ1-16</v>
      </c>
    </row>
    <row r="1427" spans="1:24" ht="15" customHeight="1" x14ac:dyDescent="0.25">
      <c r="A1427" t="s">
        <v>65</v>
      </c>
      <c r="B1427" t="s">
        <v>40</v>
      </c>
      <c r="C1427" t="s">
        <v>274</v>
      </c>
      <c r="D1427" s="202">
        <v>3352</v>
      </c>
      <c r="E1427" s="202">
        <v>3520</v>
      </c>
      <c r="F1427" s="202">
        <v>3658</v>
      </c>
      <c r="G1427" s="202">
        <v>3688</v>
      </c>
      <c r="H1427" s="202"/>
      <c r="I1427" s="202">
        <v>0</v>
      </c>
      <c r="J1427" s="202">
        <v>0</v>
      </c>
      <c r="K1427" s="202">
        <v>50</v>
      </c>
      <c r="L1427" s="202">
        <v>494</v>
      </c>
      <c r="M1427" s="202"/>
      <c r="N1427" s="203"/>
      <c r="O1427" s="203"/>
      <c r="P1427"/>
      <c r="Q1427"/>
      <c r="R1427"/>
      <c r="S1427"/>
      <c r="T1427" s="204">
        <v>42746.609131944446</v>
      </c>
      <c r="U1427"/>
      <c r="V1427">
        <v>0.09</v>
      </c>
      <c r="W1427">
        <v>4</v>
      </c>
      <c r="X1427" s="200" t="str">
        <f t="shared" si="22"/>
        <v>Flagler Juvenile Delinquency CGE CQ1-17</v>
      </c>
    </row>
    <row r="1428" spans="1:24" ht="15" customHeight="1" x14ac:dyDescent="0.25">
      <c r="A1428" t="s">
        <v>65</v>
      </c>
      <c r="B1428" t="s">
        <v>40</v>
      </c>
      <c r="C1428" t="s">
        <v>271</v>
      </c>
      <c r="D1428" s="202">
        <v>1988</v>
      </c>
      <c r="E1428" s="202">
        <v>1988</v>
      </c>
      <c r="F1428" s="202">
        <v>1988</v>
      </c>
      <c r="G1428" s="202">
        <v>1988</v>
      </c>
      <c r="H1428" s="202">
        <v>1988</v>
      </c>
      <c r="I1428" s="202">
        <v>0</v>
      </c>
      <c r="J1428" s="202">
        <v>140</v>
      </c>
      <c r="K1428" s="202">
        <v>238</v>
      </c>
      <c r="L1428" s="202">
        <v>238</v>
      </c>
      <c r="M1428" s="202">
        <v>376</v>
      </c>
      <c r="N1428" s="203"/>
      <c r="O1428" s="203"/>
      <c r="P1428"/>
      <c r="Q1428"/>
      <c r="R1428"/>
      <c r="S1428"/>
      <c r="T1428" s="204">
        <v>42746.609131944446</v>
      </c>
      <c r="U1428"/>
      <c r="V1428">
        <v>0.09</v>
      </c>
      <c r="W1428">
        <v>4</v>
      </c>
      <c r="X1428" s="200" t="str">
        <f t="shared" si="22"/>
        <v>Flagler Juvenile Delinquency CGE CQ2-16</v>
      </c>
    </row>
    <row r="1429" spans="1:24" ht="15" customHeight="1" x14ac:dyDescent="0.25">
      <c r="A1429" t="s">
        <v>65</v>
      </c>
      <c r="B1429" t="s">
        <v>40</v>
      </c>
      <c r="C1429" t="s">
        <v>275</v>
      </c>
      <c r="D1429" s="202">
        <v>2786</v>
      </c>
      <c r="E1429" s="202">
        <v>2686</v>
      </c>
      <c r="F1429" s="202">
        <v>2686</v>
      </c>
      <c r="G1429" s="202"/>
      <c r="H1429" s="202"/>
      <c r="I1429" s="202">
        <v>0</v>
      </c>
      <c r="J1429" s="202">
        <v>88</v>
      </c>
      <c r="K1429" s="202">
        <v>88</v>
      </c>
      <c r="L1429" s="202"/>
      <c r="M1429" s="202"/>
      <c r="N1429" s="203"/>
      <c r="O1429" s="203"/>
      <c r="P1429"/>
      <c r="Q1429"/>
      <c r="R1429"/>
      <c r="S1429"/>
      <c r="T1429" s="204">
        <v>42746.609131944446</v>
      </c>
      <c r="U1429"/>
      <c r="V1429">
        <v>0.09</v>
      </c>
      <c r="W1429">
        <v>4</v>
      </c>
      <c r="X1429" s="200" t="str">
        <f t="shared" si="22"/>
        <v>Flagler Juvenile Delinquency CGE CQ2-17</v>
      </c>
    </row>
    <row r="1430" spans="1:24" ht="15" customHeight="1" x14ac:dyDescent="0.25">
      <c r="A1430" t="s">
        <v>65</v>
      </c>
      <c r="B1430" t="s">
        <v>40</v>
      </c>
      <c r="C1430" t="s">
        <v>272</v>
      </c>
      <c r="D1430" s="202">
        <v>2626</v>
      </c>
      <c r="E1430" s="202">
        <v>2526</v>
      </c>
      <c r="F1430" s="202">
        <v>2526</v>
      </c>
      <c r="G1430" s="202">
        <v>2664</v>
      </c>
      <c r="H1430" s="202">
        <v>2664</v>
      </c>
      <c r="I1430" s="202">
        <v>306</v>
      </c>
      <c r="J1430" s="202">
        <v>474</v>
      </c>
      <c r="K1430" s="202">
        <v>474</v>
      </c>
      <c r="L1430" s="202">
        <v>612</v>
      </c>
      <c r="M1430" s="202">
        <v>694</v>
      </c>
      <c r="N1430" s="203"/>
      <c r="O1430" s="203"/>
      <c r="P1430"/>
      <c r="Q1430"/>
      <c r="R1430"/>
      <c r="S1430"/>
      <c r="T1430" s="204">
        <v>42746.609131944446</v>
      </c>
      <c r="U1430"/>
      <c r="V1430">
        <v>0.09</v>
      </c>
      <c r="W1430">
        <v>4</v>
      </c>
      <c r="X1430" s="200" t="str">
        <f t="shared" si="22"/>
        <v>Flagler Juvenile Delinquency CGE CQ3-16</v>
      </c>
    </row>
    <row r="1431" spans="1:24" ht="15" customHeight="1" x14ac:dyDescent="0.25">
      <c r="A1431" t="s">
        <v>65</v>
      </c>
      <c r="B1431" t="s">
        <v>40</v>
      </c>
      <c r="C1431" t="s">
        <v>276</v>
      </c>
      <c r="D1431" s="202">
        <v>3320</v>
      </c>
      <c r="E1431" s="202">
        <v>3220</v>
      </c>
      <c r="F1431" s="202"/>
      <c r="G1431" s="202"/>
      <c r="H1431" s="202"/>
      <c r="I1431" s="202">
        <v>0</v>
      </c>
      <c r="J1431" s="202">
        <v>0</v>
      </c>
      <c r="K1431" s="202"/>
      <c r="L1431" s="202"/>
      <c r="M1431" s="202"/>
      <c r="N1431" s="203"/>
      <c r="O1431" s="203"/>
      <c r="P1431"/>
      <c r="Q1431"/>
      <c r="R1431"/>
      <c r="S1431"/>
      <c r="T1431" s="204">
        <v>42746.609131944446</v>
      </c>
      <c r="U1431"/>
      <c r="V1431">
        <v>0.09</v>
      </c>
      <c r="W1431">
        <v>4</v>
      </c>
      <c r="X1431" s="200" t="str">
        <f t="shared" si="22"/>
        <v>Flagler Juvenile Delinquency CGE CQ3-17</v>
      </c>
    </row>
    <row r="1432" spans="1:24" ht="15" customHeight="1" x14ac:dyDescent="0.25">
      <c r="A1432" t="s">
        <v>65</v>
      </c>
      <c r="B1432" t="s">
        <v>40</v>
      </c>
      <c r="C1432" t="s">
        <v>273</v>
      </c>
      <c r="D1432" s="202">
        <v>2704</v>
      </c>
      <c r="E1432" s="202">
        <v>2704</v>
      </c>
      <c r="F1432" s="202">
        <v>2842</v>
      </c>
      <c r="G1432" s="202">
        <v>3484</v>
      </c>
      <c r="H1432" s="202">
        <v>3484</v>
      </c>
      <c r="I1432" s="202">
        <v>414</v>
      </c>
      <c r="J1432" s="202">
        <v>414</v>
      </c>
      <c r="K1432" s="202">
        <v>414</v>
      </c>
      <c r="L1432" s="202">
        <v>1056</v>
      </c>
      <c r="M1432" s="202">
        <v>1056</v>
      </c>
      <c r="N1432" s="203"/>
      <c r="O1432" s="203"/>
      <c r="P1432"/>
      <c r="Q1432"/>
      <c r="R1432"/>
      <c r="S1432"/>
      <c r="T1432" s="204">
        <v>42746.609131944446</v>
      </c>
      <c r="U1432"/>
      <c r="V1432">
        <v>0.09</v>
      </c>
      <c r="W1432">
        <v>4</v>
      </c>
      <c r="X1432" s="200" t="str">
        <f t="shared" si="22"/>
        <v>Flagler Juvenile Delinquency CGE CQ4-16</v>
      </c>
    </row>
    <row r="1433" spans="1:24" ht="15" customHeight="1" x14ac:dyDescent="0.25">
      <c r="A1433" t="s">
        <v>65</v>
      </c>
      <c r="B1433" t="s">
        <v>40</v>
      </c>
      <c r="C1433" t="s">
        <v>277</v>
      </c>
      <c r="D1433" s="202">
        <v>5505</v>
      </c>
      <c r="E1433" s="202"/>
      <c r="F1433" s="202"/>
      <c r="G1433" s="202"/>
      <c r="H1433" s="202"/>
      <c r="I1433" s="202">
        <v>198</v>
      </c>
      <c r="J1433" s="202"/>
      <c r="K1433" s="202"/>
      <c r="L1433" s="202"/>
      <c r="M1433" s="202"/>
      <c r="N1433" s="203"/>
      <c r="O1433" s="203"/>
      <c r="P1433"/>
      <c r="Q1433"/>
      <c r="R1433"/>
      <c r="S1433"/>
      <c r="T1433" s="204">
        <v>42746.609131944446</v>
      </c>
      <c r="U1433"/>
      <c r="V1433">
        <v>0.09</v>
      </c>
      <c r="W1433">
        <v>4</v>
      </c>
      <c r="X1433" s="200" t="str">
        <f t="shared" si="22"/>
        <v>Flagler Juvenile Delinquency CGE CQ4-17</v>
      </c>
    </row>
    <row r="1434" spans="1:24" ht="15" customHeight="1" x14ac:dyDescent="0.25">
      <c r="A1434" t="s">
        <v>65</v>
      </c>
      <c r="B1434" t="s">
        <v>45</v>
      </c>
      <c r="C1434" t="s">
        <v>270</v>
      </c>
      <c r="D1434" s="202">
        <v>45802.98</v>
      </c>
      <c r="E1434" s="202">
        <v>45802.98</v>
      </c>
      <c r="F1434" s="202">
        <v>45571.98</v>
      </c>
      <c r="G1434" s="202">
        <v>45571.98</v>
      </c>
      <c r="H1434" s="202">
        <v>45571.98</v>
      </c>
      <c r="I1434" s="202">
        <v>45792.98</v>
      </c>
      <c r="J1434" s="202">
        <v>45792.98</v>
      </c>
      <c r="K1434" s="202">
        <v>45561.98</v>
      </c>
      <c r="L1434" s="202">
        <v>45561.98</v>
      </c>
      <c r="M1434" s="202">
        <v>45561.98</v>
      </c>
      <c r="N1434" s="203"/>
      <c r="O1434" s="203"/>
      <c r="P1434"/>
      <c r="Q1434"/>
      <c r="R1434"/>
      <c r="S1434"/>
      <c r="T1434" s="204">
        <v>42746.609131944446</v>
      </c>
      <c r="U1434"/>
      <c r="V1434">
        <v>0.9</v>
      </c>
      <c r="W1434">
        <v>9</v>
      </c>
      <c r="X1434" s="200" t="str">
        <f t="shared" si="22"/>
        <v>Flagler Probate CGE CQ1-16</v>
      </c>
    </row>
    <row r="1435" spans="1:24" ht="15" customHeight="1" x14ac:dyDescent="0.25">
      <c r="A1435" t="s">
        <v>65</v>
      </c>
      <c r="B1435" t="s">
        <v>45</v>
      </c>
      <c r="C1435" t="s">
        <v>274</v>
      </c>
      <c r="D1435" s="202">
        <v>39245.300000000003</v>
      </c>
      <c r="E1435" s="202">
        <v>38900.300000000003</v>
      </c>
      <c r="F1435" s="202">
        <v>38900.300000000003</v>
      </c>
      <c r="G1435" s="202">
        <v>38900.300000000003</v>
      </c>
      <c r="H1435" s="202"/>
      <c r="I1435" s="202">
        <v>39245.300000000003</v>
      </c>
      <c r="J1435" s="202">
        <v>38900.300000000003</v>
      </c>
      <c r="K1435" s="202">
        <v>38900.300000000003</v>
      </c>
      <c r="L1435" s="202">
        <v>38900.300000000003</v>
      </c>
      <c r="M1435" s="202"/>
      <c r="N1435" s="203"/>
      <c r="O1435" s="203"/>
      <c r="P1435"/>
      <c r="Q1435"/>
      <c r="R1435"/>
      <c r="S1435"/>
      <c r="T1435" s="204">
        <v>42746.609131944446</v>
      </c>
      <c r="U1435"/>
      <c r="V1435">
        <v>0.9</v>
      </c>
      <c r="W1435">
        <v>9</v>
      </c>
      <c r="X1435" s="200" t="str">
        <f t="shared" si="22"/>
        <v>Flagler Probate CGE CQ1-17</v>
      </c>
    </row>
    <row r="1436" spans="1:24" ht="15" customHeight="1" x14ac:dyDescent="0.25">
      <c r="A1436" t="s">
        <v>65</v>
      </c>
      <c r="B1436" t="s">
        <v>45</v>
      </c>
      <c r="C1436" t="s">
        <v>271</v>
      </c>
      <c r="D1436" s="202">
        <v>42632.56</v>
      </c>
      <c r="E1436" s="202">
        <v>42632.56</v>
      </c>
      <c r="F1436" s="202">
        <v>42632.56</v>
      </c>
      <c r="G1436" s="202">
        <v>42632.56</v>
      </c>
      <c r="H1436" s="202">
        <v>42632.56</v>
      </c>
      <c r="I1436" s="202">
        <v>42632.56</v>
      </c>
      <c r="J1436" s="202">
        <v>42632.56</v>
      </c>
      <c r="K1436" s="202">
        <v>42623.56</v>
      </c>
      <c r="L1436" s="202">
        <v>42632.56</v>
      </c>
      <c r="M1436" s="202">
        <v>42632.56</v>
      </c>
      <c r="N1436" s="203"/>
      <c r="O1436" s="203"/>
      <c r="P1436"/>
      <c r="Q1436"/>
      <c r="R1436"/>
      <c r="S1436"/>
      <c r="T1436" s="204">
        <v>42746.609131944446</v>
      </c>
      <c r="U1436"/>
      <c r="V1436">
        <v>0.9</v>
      </c>
      <c r="W1436">
        <v>9</v>
      </c>
      <c r="X1436" s="200" t="str">
        <f t="shared" si="22"/>
        <v>Flagler Probate CGE CQ2-16</v>
      </c>
    </row>
    <row r="1437" spans="1:24" ht="15" customHeight="1" x14ac:dyDescent="0.25">
      <c r="A1437" t="s">
        <v>65</v>
      </c>
      <c r="B1437" t="s">
        <v>45</v>
      </c>
      <c r="C1437" t="s">
        <v>275</v>
      </c>
      <c r="D1437" s="202">
        <v>43501</v>
      </c>
      <c r="E1437" s="202">
        <v>43501</v>
      </c>
      <c r="F1437" s="202">
        <v>43501</v>
      </c>
      <c r="G1437" s="202"/>
      <c r="H1437" s="202"/>
      <c r="I1437" s="202">
        <v>43501</v>
      </c>
      <c r="J1437" s="202">
        <v>43501</v>
      </c>
      <c r="K1437" s="202">
        <v>43501</v>
      </c>
      <c r="L1437" s="202"/>
      <c r="M1437" s="202"/>
      <c r="N1437" s="203"/>
      <c r="O1437" s="203"/>
      <c r="P1437"/>
      <c r="Q1437"/>
      <c r="R1437"/>
      <c r="S1437"/>
      <c r="T1437" s="204">
        <v>42746.609131944446</v>
      </c>
      <c r="U1437"/>
      <c r="V1437">
        <v>0.9</v>
      </c>
      <c r="W1437">
        <v>9</v>
      </c>
      <c r="X1437" s="200" t="str">
        <f t="shared" si="22"/>
        <v>Flagler Probate CGE CQ2-17</v>
      </c>
    </row>
    <row r="1438" spans="1:24" ht="15" customHeight="1" x14ac:dyDescent="0.25">
      <c r="A1438" t="s">
        <v>65</v>
      </c>
      <c r="B1438" t="s">
        <v>45</v>
      </c>
      <c r="C1438" t="s">
        <v>272</v>
      </c>
      <c r="D1438" s="202">
        <v>43681.5</v>
      </c>
      <c r="E1438" s="202">
        <v>43215.5</v>
      </c>
      <c r="F1438" s="202">
        <v>43215.5</v>
      </c>
      <c r="G1438" s="202">
        <v>43215.5</v>
      </c>
      <c r="H1438" s="202">
        <v>43215.5</v>
      </c>
      <c r="I1438" s="202">
        <v>43681.5</v>
      </c>
      <c r="J1438" s="202">
        <v>43215.5</v>
      </c>
      <c r="K1438" s="202">
        <v>43215.5</v>
      </c>
      <c r="L1438" s="202">
        <v>43215.5</v>
      </c>
      <c r="M1438" s="202">
        <v>43215.5</v>
      </c>
      <c r="N1438" s="203"/>
      <c r="O1438" s="203"/>
      <c r="P1438"/>
      <c r="Q1438"/>
      <c r="R1438"/>
      <c r="S1438"/>
      <c r="T1438" s="204">
        <v>42746.609131944446</v>
      </c>
      <c r="U1438"/>
      <c r="V1438">
        <v>0.9</v>
      </c>
      <c r="W1438">
        <v>9</v>
      </c>
      <c r="X1438" s="200" t="str">
        <f t="shared" si="22"/>
        <v>Flagler Probate CGE CQ3-16</v>
      </c>
    </row>
    <row r="1439" spans="1:24" ht="15" customHeight="1" x14ac:dyDescent="0.25">
      <c r="A1439" t="s">
        <v>65</v>
      </c>
      <c r="B1439" t="s">
        <v>45</v>
      </c>
      <c r="C1439" t="s">
        <v>276</v>
      </c>
      <c r="D1439" s="202">
        <v>45358.5</v>
      </c>
      <c r="E1439" s="202">
        <v>45358.5</v>
      </c>
      <c r="F1439" s="202"/>
      <c r="G1439" s="202"/>
      <c r="H1439" s="202"/>
      <c r="I1439" s="202">
        <v>45108.5</v>
      </c>
      <c r="J1439" s="202">
        <v>45358.5</v>
      </c>
      <c r="K1439" s="202"/>
      <c r="L1439" s="202"/>
      <c r="M1439" s="202"/>
      <c r="N1439" s="203"/>
      <c r="O1439" s="203"/>
      <c r="P1439"/>
      <c r="Q1439"/>
      <c r="R1439"/>
      <c r="S1439"/>
      <c r="T1439" s="204">
        <v>42746.609131944446</v>
      </c>
      <c r="U1439"/>
      <c r="V1439">
        <v>0.9</v>
      </c>
      <c r="W1439">
        <v>9</v>
      </c>
      <c r="X1439" s="200" t="str">
        <f t="shared" si="22"/>
        <v>Flagler Probate CGE CQ3-17</v>
      </c>
    </row>
    <row r="1440" spans="1:24" ht="15" customHeight="1" x14ac:dyDescent="0.25">
      <c r="A1440" t="s">
        <v>65</v>
      </c>
      <c r="B1440" t="s">
        <v>45</v>
      </c>
      <c r="C1440" t="s">
        <v>273</v>
      </c>
      <c r="D1440" s="202">
        <v>37078</v>
      </c>
      <c r="E1440" s="202">
        <v>36678</v>
      </c>
      <c r="F1440" s="202">
        <v>36678</v>
      </c>
      <c r="G1440" s="202">
        <v>36678</v>
      </c>
      <c r="H1440" s="202">
        <v>36678</v>
      </c>
      <c r="I1440" s="202">
        <v>36278</v>
      </c>
      <c r="J1440" s="202">
        <v>36678</v>
      </c>
      <c r="K1440" s="202">
        <v>36678</v>
      </c>
      <c r="L1440" s="202">
        <v>36678</v>
      </c>
      <c r="M1440" s="202">
        <v>36678</v>
      </c>
      <c r="N1440" s="203"/>
      <c r="O1440" s="203"/>
      <c r="P1440"/>
      <c r="Q1440"/>
      <c r="R1440"/>
      <c r="S1440"/>
      <c r="T1440" s="204">
        <v>42746.609131944446</v>
      </c>
      <c r="U1440"/>
      <c r="V1440">
        <v>0.9</v>
      </c>
      <c r="W1440">
        <v>9</v>
      </c>
      <c r="X1440" s="200" t="str">
        <f t="shared" si="22"/>
        <v>Flagler Probate CGE CQ4-16</v>
      </c>
    </row>
    <row r="1441" spans="1:24" ht="15" customHeight="1" x14ac:dyDescent="0.25">
      <c r="A1441" t="s">
        <v>65</v>
      </c>
      <c r="B1441" t="s">
        <v>45</v>
      </c>
      <c r="C1441" t="s">
        <v>277</v>
      </c>
      <c r="D1441" s="202">
        <v>45773.57</v>
      </c>
      <c r="E1441" s="202"/>
      <c r="F1441" s="202"/>
      <c r="G1441" s="202"/>
      <c r="H1441" s="202"/>
      <c r="I1441" s="202">
        <v>44738.57</v>
      </c>
      <c r="J1441" s="202"/>
      <c r="K1441" s="202"/>
      <c r="L1441" s="202"/>
      <c r="M1441" s="202"/>
      <c r="N1441" s="203"/>
      <c r="O1441" s="203"/>
      <c r="P1441"/>
      <c r="Q1441"/>
      <c r="R1441"/>
      <c r="S1441"/>
      <c r="T1441" s="204">
        <v>42746.609131944446</v>
      </c>
      <c r="U1441"/>
      <c r="V1441">
        <v>0.9</v>
      </c>
      <c r="W1441">
        <v>9</v>
      </c>
      <c r="X1441" s="200" t="str">
        <f t="shared" si="22"/>
        <v>Flagler Probate CGE CQ4-17</v>
      </c>
    </row>
    <row r="1442" spans="1:24" ht="15" customHeight="1" x14ac:dyDescent="0.25">
      <c r="A1442" t="s">
        <v>66</v>
      </c>
      <c r="B1442" t="s">
        <v>280</v>
      </c>
      <c r="C1442" t="s">
        <v>270</v>
      </c>
      <c r="D1442" s="202">
        <v>0</v>
      </c>
      <c r="E1442" s="202">
        <v>0</v>
      </c>
      <c r="F1442" s="202">
        <v>0</v>
      </c>
      <c r="G1442" s="202">
        <v>0</v>
      </c>
      <c r="H1442" s="202">
        <v>0</v>
      </c>
      <c r="I1442" s="202">
        <v>0</v>
      </c>
      <c r="J1442" s="202">
        <v>0</v>
      </c>
      <c r="K1442" s="202">
        <v>0</v>
      </c>
      <c r="L1442" s="202">
        <v>0</v>
      </c>
      <c r="M1442" s="202">
        <v>0</v>
      </c>
      <c r="N1442" s="203"/>
      <c r="O1442" s="203"/>
      <c r="P1442"/>
      <c r="Q1442"/>
      <c r="R1442"/>
      <c r="S1442"/>
      <c r="T1442" s="204">
        <v>42746.609131944446</v>
      </c>
      <c r="U1442"/>
      <c r="V1442">
        <v>0.09</v>
      </c>
      <c r="W1442">
        <v>2</v>
      </c>
      <c r="X1442" s="200" t="str">
        <f t="shared" si="22"/>
        <v>Franklin Circ Crim Drug Trfc Cases CGE CQ1-16</v>
      </c>
    </row>
    <row r="1443" spans="1:24" ht="15" customHeight="1" x14ac:dyDescent="0.25">
      <c r="A1443" t="s">
        <v>66</v>
      </c>
      <c r="B1443" t="s">
        <v>280</v>
      </c>
      <c r="C1443" t="s">
        <v>274</v>
      </c>
      <c r="D1443" s="202">
        <v>0</v>
      </c>
      <c r="E1443" s="202">
        <v>0</v>
      </c>
      <c r="F1443" s="202">
        <v>0</v>
      </c>
      <c r="G1443" s="202">
        <v>0</v>
      </c>
      <c r="H1443" s="202"/>
      <c r="I1443" s="202">
        <v>0</v>
      </c>
      <c r="J1443" s="202">
        <v>0</v>
      </c>
      <c r="K1443" s="202">
        <v>0</v>
      </c>
      <c r="L1443" s="202">
        <v>0</v>
      </c>
      <c r="M1443" s="202"/>
      <c r="N1443" s="203"/>
      <c r="O1443" s="203"/>
      <c r="P1443"/>
      <c r="Q1443"/>
      <c r="R1443"/>
      <c r="S1443"/>
      <c r="T1443" s="204">
        <v>42746.609131944446</v>
      </c>
      <c r="U1443"/>
      <c r="V1443">
        <v>0.09</v>
      </c>
      <c r="W1443">
        <v>2</v>
      </c>
      <c r="X1443" s="200" t="str">
        <f t="shared" si="22"/>
        <v>Franklin Circ Crim Drug Trfc Cases CGE CQ1-17</v>
      </c>
    </row>
    <row r="1444" spans="1:24" ht="15" customHeight="1" x14ac:dyDescent="0.25">
      <c r="A1444" t="s">
        <v>66</v>
      </c>
      <c r="B1444" t="s">
        <v>280</v>
      </c>
      <c r="C1444" t="s">
        <v>271</v>
      </c>
      <c r="D1444" s="202">
        <v>0</v>
      </c>
      <c r="E1444" s="202">
        <v>0</v>
      </c>
      <c r="F1444" s="202">
        <v>0</v>
      </c>
      <c r="G1444" s="202">
        <v>0</v>
      </c>
      <c r="H1444" s="202">
        <v>0</v>
      </c>
      <c r="I1444" s="202">
        <v>0</v>
      </c>
      <c r="J1444" s="202">
        <v>0</v>
      </c>
      <c r="K1444" s="202">
        <v>0</v>
      </c>
      <c r="L1444" s="202">
        <v>0</v>
      </c>
      <c r="M1444" s="202">
        <v>0</v>
      </c>
      <c r="N1444" s="203"/>
      <c r="O1444" s="203"/>
      <c r="P1444"/>
      <c r="Q1444"/>
      <c r="R1444"/>
      <c r="S1444"/>
      <c r="T1444" s="204">
        <v>42746.609131944446</v>
      </c>
      <c r="U1444"/>
      <c r="V1444">
        <v>0.09</v>
      </c>
      <c r="W1444">
        <v>2</v>
      </c>
      <c r="X1444" s="200" t="str">
        <f t="shared" si="22"/>
        <v>Franklin Circ Crim Drug Trfc Cases CGE CQ2-16</v>
      </c>
    </row>
    <row r="1445" spans="1:24" ht="15" customHeight="1" x14ac:dyDescent="0.25">
      <c r="A1445" t="s">
        <v>66</v>
      </c>
      <c r="B1445" t="s">
        <v>280</v>
      </c>
      <c r="C1445" t="s">
        <v>275</v>
      </c>
      <c r="D1445" s="202">
        <v>0</v>
      </c>
      <c r="E1445" s="202">
        <v>0</v>
      </c>
      <c r="F1445" s="202">
        <v>0</v>
      </c>
      <c r="G1445" s="202"/>
      <c r="H1445" s="202"/>
      <c r="I1445" s="202">
        <v>0</v>
      </c>
      <c r="J1445" s="202">
        <v>0</v>
      </c>
      <c r="K1445" s="202">
        <v>0</v>
      </c>
      <c r="L1445" s="202"/>
      <c r="M1445" s="202"/>
      <c r="N1445" s="203"/>
      <c r="O1445" s="203"/>
      <c r="P1445"/>
      <c r="Q1445"/>
      <c r="R1445"/>
      <c r="S1445"/>
      <c r="T1445" s="204">
        <v>42746.609131944446</v>
      </c>
      <c r="U1445"/>
      <c r="V1445">
        <v>0.09</v>
      </c>
      <c r="W1445">
        <v>2</v>
      </c>
      <c r="X1445" s="200" t="str">
        <f t="shared" si="22"/>
        <v>Franklin Circ Crim Drug Trfc Cases CGE CQ2-17</v>
      </c>
    </row>
    <row r="1446" spans="1:24" ht="15" customHeight="1" x14ac:dyDescent="0.25">
      <c r="A1446" t="s">
        <v>66</v>
      </c>
      <c r="B1446" t="s">
        <v>280</v>
      </c>
      <c r="C1446" t="s">
        <v>272</v>
      </c>
      <c r="D1446" s="202">
        <v>0</v>
      </c>
      <c r="E1446" s="202">
        <v>0</v>
      </c>
      <c r="F1446" s="202">
        <v>0</v>
      </c>
      <c r="G1446" s="202">
        <v>0</v>
      </c>
      <c r="H1446" s="202">
        <v>0</v>
      </c>
      <c r="I1446" s="202">
        <v>0</v>
      </c>
      <c r="J1446" s="202">
        <v>0</v>
      </c>
      <c r="K1446" s="202">
        <v>0</v>
      </c>
      <c r="L1446" s="202">
        <v>0</v>
      </c>
      <c r="M1446" s="202"/>
      <c r="N1446" s="203"/>
      <c r="O1446" s="203"/>
      <c r="P1446"/>
      <c r="Q1446"/>
      <c r="R1446"/>
      <c r="S1446"/>
      <c r="T1446" s="204">
        <v>42746.609131944446</v>
      </c>
      <c r="U1446"/>
      <c r="V1446">
        <v>0.09</v>
      </c>
      <c r="W1446">
        <v>2</v>
      </c>
      <c r="X1446" s="200" t="str">
        <f t="shared" si="22"/>
        <v>Franklin Circ Crim Drug Trfc Cases CGE CQ3-16</v>
      </c>
    </row>
    <row r="1447" spans="1:24" ht="15" customHeight="1" x14ac:dyDescent="0.25">
      <c r="A1447" t="s">
        <v>66</v>
      </c>
      <c r="B1447" t="s">
        <v>280</v>
      </c>
      <c r="C1447" t="s">
        <v>276</v>
      </c>
      <c r="D1447" s="202">
        <v>0</v>
      </c>
      <c r="E1447" s="202">
        <v>0</v>
      </c>
      <c r="F1447" s="202"/>
      <c r="G1447" s="202"/>
      <c r="H1447" s="202"/>
      <c r="I1447" s="202">
        <v>0</v>
      </c>
      <c r="J1447" s="202">
        <v>0</v>
      </c>
      <c r="K1447" s="202"/>
      <c r="L1447" s="202"/>
      <c r="M1447" s="202"/>
      <c r="N1447" s="203"/>
      <c r="O1447" s="203"/>
      <c r="P1447"/>
      <c r="Q1447"/>
      <c r="R1447"/>
      <c r="S1447"/>
      <c r="T1447" s="204">
        <v>42746.609131944446</v>
      </c>
      <c r="U1447"/>
      <c r="V1447">
        <v>0.09</v>
      </c>
      <c r="W1447">
        <v>2</v>
      </c>
      <c r="X1447" s="200" t="str">
        <f t="shared" si="22"/>
        <v>Franklin Circ Crim Drug Trfc Cases CGE CQ3-17</v>
      </c>
    </row>
    <row r="1448" spans="1:24" ht="15" customHeight="1" x14ac:dyDescent="0.25">
      <c r="A1448" t="s">
        <v>66</v>
      </c>
      <c r="B1448" t="s">
        <v>280</v>
      </c>
      <c r="C1448" t="s">
        <v>273</v>
      </c>
      <c r="D1448" s="202">
        <v>0</v>
      </c>
      <c r="E1448" s="202">
        <v>0</v>
      </c>
      <c r="F1448" s="202">
        <v>0</v>
      </c>
      <c r="G1448" s="202">
        <v>0</v>
      </c>
      <c r="H1448" s="202">
        <v>0</v>
      </c>
      <c r="I1448" s="202">
        <v>0</v>
      </c>
      <c r="J1448" s="202">
        <v>0</v>
      </c>
      <c r="K1448" s="202">
        <v>0</v>
      </c>
      <c r="L1448" s="202">
        <v>0</v>
      </c>
      <c r="M1448" s="202">
        <v>0</v>
      </c>
      <c r="N1448" s="203"/>
      <c r="O1448" s="203"/>
      <c r="P1448"/>
      <c r="Q1448"/>
      <c r="R1448"/>
      <c r="S1448"/>
      <c r="T1448" s="204">
        <v>42746.609131944446</v>
      </c>
      <c r="U1448"/>
      <c r="V1448">
        <v>0.09</v>
      </c>
      <c r="W1448">
        <v>2</v>
      </c>
      <c r="X1448" s="200" t="str">
        <f t="shared" si="22"/>
        <v>Franklin Circ Crim Drug Trfc Cases CGE CQ4-16</v>
      </c>
    </row>
    <row r="1449" spans="1:24" ht="15" customHeight="1" x14ac:dyDescent="0.25">
      <c r="A1449" t="s">
        <v>66</v>
      </c>
      <c r="B1449" t="s">
        <v>280</v>
      </c>
      <c r="C1449" t="s">
        <v>277</v>
      </c>
      <c r="D1449" s="202">
        <v>50000</v>
      </c>
      <c r="E1449" s="202"/>
      <c r="F1449" s="202"/>
      <c r="G1449" s="202"/>
      <c r="H1449" s="202"/>
      <c r="I1449" s="202">
        <v>0</v>
      </c>
      <c r="J1449" s="202"/>
      <c r="K1449" s="202"/>
      <c r="L1449" s="202"/>
      <c r="M1449" s="202"/>
      <c r="N1449" s="203"/>
      <c r="O1449" s="203"/>
      <c r="P1449"/>
      <c r="Q1449"/>
      <c r="R1449"/>
      <c r="S1449"/>
      <c r="T1449" s="204">
        <v>42746.609131944446</v>
      </c>
      <c r="U1449"/>
      <c r="V1449">
        <v>0.09</v>
      </c>
      <c r="W1449">
        <v>2</v>
      </c>
      <c r="X1449" s="200" t="str">
        <f t="shared" si="22"/>
        <v>Franklin Circ Crim Drug Trfc Cases CGE CQ4-17</v>
      </c>
    </row>
    <row r="1450" spans="1:24" ht="15" customHeight="1" x14ac:dyDescent="0.25">
      <c r="A1450" t="s">
        <v>66</v>
      </c>
      <c r="B1450" t="s">
        <v>42</v>
      </c>
      <c r="C1450" t="s">
        <v>270</v>
      </c>
      <c r="D1450" s="202">
        <v>37178.5</v>
      </c>
      <c r="E1450" s="202">
        <v>37178.5</v>
      </c>
      <c r="F1450" s="202">
        <v>37178.5</v>
      </c>
      <c r="G1450" s="202">
        <v>37178.5</v>
      </c>
      <c r="H1450" s="202">
        <v>37178.5</v>
      </c>
      <c r="I1450" s="202">
        <v>37178.5</v>
      </c>
      <c r="J1450" s="202">
        <v>37178.5</v>
      </c>
      <c r="K1450" s="202">
        <v>37178.5</v>
      </c>
      <c r="L1450" s="202">
        <v>37178.5</v>
      </c>
      <c r="M1450" s="202">
        <v>37178.5</v>
      </c>
      <c r="N1450" s="203"/>
      <c r="O1450" s="203"/>
      <c r="P1450"/>
      <c r="Q1450"/>
      <c r="R1450"/>
      <c r="S1450"/>
      <c r="T1450" s="204">
        <v>42746.609131944446</v>
      </c>
      <c r="U1450"/>
      <c r="V1450">
        <v>0.9</v>
      </c>
      <c r="W1450">
        <v>6</v>
      </c>
      <c r="X1450" s="200" t="str">
        <f t="shared" si="22"/>
        <v>Franklin Circuit Civil CGE CQ1-16</v>
      </c>
    </row>
    <row r="1451" spans="1:24" ht="15" customHeight="1" x14ac:dyDescent="0.25">
      <c r="A1451" t="s">
        <v>66</v>
      </c>
      <c r="B1451" t="s">
        <v>42</v>
      </c>
      <c r="C1451" t="s">
        <v>274</v>
      </c>
      <c r="D1451" s="202">
        <v>21114.5</v>
      </c>
      <c r="E1451" s="202">
        <v>21114.5</v>
      </c>
      <c r="F1451" s="202">
        <v>21114.5</v>
      </c>
      <c r="G1451" s="202">
        <v>21114.5</v>
      </c>
      <c r="H1451" s="202"/>
      <c r="I1451" s="202">
        <v>21114.5</v>
      </c>
      <c r="J1451" s="202">
        <v>21114.5</v>
      </c>
      <c r="K1451" s="202">
        <v>21114.5</v>
      </c>
      <c r="L1451" s="202">
        <v>21114.5</v>
      </c>
      <c r="M1451" s="202"/>
      <c r="N1451" s="203"/>
      <c r="O1451" s="203"/>
      <c r="P1451"/>
      <c r="Q1451"/>
      <c r="R1451"/>
      <c r="S1451"/>
      <c r="T1451" s="204">
        <v>42746.609131944446</v>
      </c>
      <c r="U1451"/>
      <c r="V1451">
        <v>0.9</v>
      </c>
      <c r="W1451">
        <v>6</v>
      </c>
      <c r="X1451" s="200" t="str">
        <f t="shared" si="22"/>
        <v>Franklin Circuit Civil CGE CQ1-17</v>
      </c>
    </row>
    <row r="1452" spans="1:24" ht="15" customHeight="1" x14ac:dyDescent="0.25">
      <c r="A1452" t="s">
        <v>66</v>
      </c>
      <c r="B1452" t="s">
        <v>42</v>
      </c>
      <c r="C1452" t="s">
        <v>271</v>
      </c>
      <c r="D1452" s="202">
        <v>31634</v>
      </c>
      <c r="E1452" s="202">
        <v>31634</v>
      </c>
      <c r="F1452" s="202">
        <v>31634</v>
      </c>
      <c r="G1452" s="202">
        <v>31634</v>
      </c>
      <c r="H1452" s="202">
        <v>31634</v>
      </c>
      <c r="I1452" s="202">
        <v>31634</v>
      </c>
      <c r="J1452" s="202">
        <v>31634</v>
      </c>
      <c r="K1452" s="202">
        <v>31634</v>
      </c>
      <c r="L1452" s="202">
        <v>31634</v>
      </c>
      <c r="M1452" s="202">
        <v>31634</v>
      </c>
      <c r="N1452" s="203"/>
      <c r="O1452" s="203"/>
      <c r="P1452"/>
      <c r="Q1452"/>
      <c r="R1452"/>
      <c r="S1452"/>
      <c r="T1452" s="204">
        <v>42746.609131944446</v>
      </c>
      <c r="U1452"/>
      <c r="V1452">
        <v>0.9</v>
      </c>
      <c r="W1452">
        <v>6</v>
      </c>
      <c r="X1452" s="200" t="str">
        <f t="shared" si="22"/>
        <v>Franklin Circuit Civil CGE CQ2-16</v>
      </c>
    </row>
    <row r="1453" spans="1:24" ht="15" customHeight="1" x14ac:dyDescent="0.25">
      <c r="A1453" t="s">
        <v>66</v>
      </c>
      <c r="B1453" t="s">
        <v>42</v>
      </c>
      <c r="C1453" t="s">
        <v>275</v>
      </c>
      <c r="D1453" s="202">
        <v>19355</v>
      </c>
      <c r="E1453" s="202">
        <v>19355</v>
      </c>
      <c r="F1453" s="202">
        <v>19355</v>
      </c>
      <c r="G1453" s="202"/>
      <c r="H1453" s="202"/>
      <c r="I1453" s="202">
        <v>19355</v>
      </c>
      <c r="J1453" s="202">
        <v>19355</v>
      </c>
      <c r="K1453" s="202">
        <v>19355</v>
      </c>
      <c r="L1453" s="202"/>
      <c r="M1453" s="202"/>
      <c r="N1453" s="203"/>
      <c r="O1453" s="203"/>
      <c r="P1453"/>
      <c r="Q1453"/>
      <c r="R1453"/>
      <c r="S1453"/>
      <c r="T1453" s="204">
        <v>42746.609131944446</v>
      </c>
      <c r="U1453"/>
      <c r="V1453">
        <v>0.9</v>
      </c>
      <c r="W1453">
        <v>6</v>
      </c>
      <c r="X1453" s="200" t="str">
        <f t="shared" si="22"/>
        <v>Franklin Circuit Civil CGE CQ2-17</v>
      </c>
    </row>
    <row r="1454" spans="1:24" ht="15" customHeight="1" x14ac:dyDescent="0.25">
      <c r="A1454" t="s">
        <v>66</v>
      </c>
      <c r="B1454" t="s">
        <v>42</v>
      </c>
      <c r="C1454" t="s">
        <v>272</v>
      </c>
      <c r="D1454" s="202">
        <v>32157.5</v>
      </c>
      <c r="E1454" s="202">
        <v>32157.5</v>
      </c>
      <c r="F1454" s="202">
        <v>32157.5</v>
      </c>
      <c r="G1454" s="202">
        <v>32157.5</v>
      </c>
      <c r="H1454" s="202">
        <v>32157.5</v>
      </c>
      <c r="I1454" s="202">
        <v>32157.5</v>
      </c>
      <c r="J1454" s="202">
        <v>32157.5</v>
      </c>
      <c r="K1454" s="202">
        <v>32157.5</v>
      </c>
      <c r="L1454" s="202">
        <v>32157.5</v>
      </c>
      <c r="M1454" s="202">
        <v>32157.5</v>
      </c>
      <c r="N1454" s="203"/>
      <c r="O1454" s="203"/>
      <c r="P1454"/>
      <c r="Q1454"/>
      <c r="R1454"/>
      <c r="S1454"/>
      <c r="T1454" s="204">
        <v>42746.609131944446</v>
      </c>
      <c r="U1454"/>
      <c r="V1454">
        <v>0.9</v>
      </c>
      <c r="W1454">
        <v>6</v>
      </c>
      <c r="X1454" s="200" t="str">
        <f t="shared" si="22"/>
        <v>Franklin Circuit Civil CGE CQ3-16</v>
      </c>
    </row>
    <row r="1455" spans="1:24" ht="15" customHeight="1" x14ac:dyDescent="0.25">
      <c r="A1455" t="s">
        <v>66</v>
      </c>
      <c r="B1455" t="s">
        <v>42</v>
      </c>
      <c r="C1455" t="s">
        <v>276</v>
      </c>
      <c r="D1455" s="202">
        <v>21761</v>
      </c>
      <c r="E1455" s="202">
        <v>21761</v>
      </c>
      <c r="F1455" s="202"/>
      <c r="G1455" s="202"/>
      <c r="H1455" s="202"/>
      <c r="I1455" s="202">
        <v>21761</v>
      </c>
      <c r="J1455" s="202">
        <v>21761</v>
      </c>
      <c r="K1455" s="202"/>
      <c r="L1455" s="202"/>
      <c r="M1455" s="202"/>
      <c r="N1455" s="203"/>
      <c r="O1455" s="203"/>
      <c r="P1455"/>
      <c r="Q1455"/>
      <c r="R1455"/>
      <c r="S1455"/>
      <c r="T1455" s="204">
        <v>42746.609131944446</v>
      </c>
      <c r="U1455"/>
      <c r="V1455">
        <v>0.9</v>
      </c>
      <c r="W1455">
        <v>6</v>
      </c>
      <c r="X1455" s="200" t="str">
        <f t="shared" si="22"/>
        <v>Franklin Circuit Civil CGE CQ3-17</v>
      </c>
    </row>
    <row r="1456" spans="1:24" ht="15" customHeight="1" x14ac:dyDescent="0.25">
      <c r="A1456" t="s">
        <v>66</v>
      </c>
      <c r="B1456" t="s">
        <v>42</v>
      </c>
      <c r="C1456" t="s">
        <v>273</v>
      </c>
      <c r="D1456" s="202">
        <v>21798.5</v>
      </c>
      <c r="E1456" s="202">
        <v>21798.5</v>
      </c>
      <c r="F1456" s="202">
        <v>21798.5</v>
      </c>
      <c r="G1456" s="202">
        <v>21798.5</v>
      </c>
      <c r="H1456" s="202">
        <v>21798.5</v>
      </c>
      <c r="I1456" s="202">
        <v>21378.5</v>
      </c>
      <c r="J1456" s="202">
        <v>21798.5</v>
      </c>
      <c r="K1456" s="202">
        <v>21798.5</v>
      </c>
      <c r="L1456" s="202">
        <v>21798.5</v>
      </c>
      <c r="M1456" s="202">
        <v>21798.5</v>
      </c>
      <c r="N1456" s="203"/>
      <c r="O1456" s="203"/>
      <c r="P1456"/>
      <c r="Q1456"/>
      <c r="R1456"/>
      <c r="S1456"/>
      <c r="T1456" s="204">
        <v>42746.609131944446</v>
      </c>
      <c r="U1456"/>
      <c r="V1456">
        <v>0.9</v>
      </c>
      <c r="W1456">
        <v>6</v>
      </c>
      <c r="X1456" s="200" t="str">
        <f t="shared" si="22"/>
        <v>Franklin Circuit Civil CGE CQ4-16</v>
      </c>
    </row>
    <row r="1457" spans="1:24" ht="15" customHeight="1" x14ac:dyDescent="0.25">
      <c r="A1457" t="s">
        <v>66</v>
      </c>
      <c r="B1457" t="s">
        <v>42</v>
      </c>
      <c r="C1457" t="s">
        <v>277</v>
      </c>
      <c r="D1457" s="202">
        <v>20465</v>
      </c>
      <c r="E1457" s="202"/>
      <c r="F1457" s="202"/>
      <c r="G1457" s="202"/>
      <c r="H1457" s="202"/>
      <c r="I1457" s="202">
        <v>20465</v>
      </c>
      <c r="J1457" s="202"/>
      <c r="K1457" s="202"/>
      <c r="L1457" s="202"/>
      <c r="M1457" s="202"/>
      <c r="N1457" s="203"/>
      <c r="O1457" s="203"/>
      <c r="P1457"/>
      <c r="Q1457"/>
      <c r="R1457"/>
      <c r="S1457"/>
      <c r="T1457" s="204">
        <v>42746.609131944446</v>
      </c>
      <c r="U1457"/>
      <c r="V1457">
        <v>0.9</v>
      </c>
      <c r="W1457">
        <v>6</v>
      </c>
      <c r="X1457" s="200" t="str">
        <f t="shared" si="22"/>
        <v>Franklin Circuit Civil CGE CQ4-17</v>
      </c>
    </row>
    <row r="1458" spans="1:24" ht="15" customHeight="1" x14ac:dyDescent="0.25">
      <c r="A1458" t="s">
        <v>66</v>
      </c>
      <c r="B1458" t="s">
        <v>38</v>
      </c>
      <c r="C1458" t="s">
        <v>270</v>
      </c>
      <c r="D1458" s="202">
        <v>46584</v>
      </c>
      <c r="E1458" s="202">
        <v>46714</v>
      </c>
      <c r="F1458" s="202">
        <v>46714</v>
      </c>
      <c r="G1458" s="202">
        <v>46714</v>
      </c>
      <c r="H1458" s="202">
        <v>46714</v>
      </c>
      <c r="I1458" s="202">
        <v>532.69000000000005</v>
      </c>
      <c r="J1458" s="202">
        <v>1789.63</v>
      </c>
      <c r="K1458" s="202">
        <v>3884.44</v>
      </c>
      <c r="L1458" s="202">
        <v>4801.3500000000004</v>
      </c>
      <c r="M1458" s="202">
        <v>5609.55</v>
      </c>
      <c r="N1458" s="203"/>
      <c r="O1458" s="203"/>
      <c r="P1458"/>
      <c r="Q1458"/>
      <c r="R1458"/>
      <c r="S1458"/>
      <c r="T1458" s="204">
        <v>42746.609131944446</v>
      </c>
      <c r="U1458"/>
      <c r="V1458">
        <v>0.09</v>
      </c>
      <c r="W1458">
        <v>1</v>
      </c>
      <c r="X1458" s="200" t="str">
        <f t="shared" si="22"/>
        <v>Franklin Circuit Criminal CGE CQ1-16</v>
      </c>
    </row>
    <row r="1459" spans="1:24" ht="15" customHeight="1" x14ac:dyDescent="0.25">
      <c r="A1459" t="s">
        <v>66</v>
      </c>
      <c r="B1459" t="s">
        <v>38</v>
      </c>
      <c r="C1459" t="s">
        <v>274</v>
      </c>
      <c r="D1459" s="202">
        <v>42922</v>
      </c>
      <c r="E1459" s="202">
        <v>42922</v>
      </c>
      <c r="F1459" s="202">
        <v>42922</v>
      </c>
      <c r="G1459" s="202">
        <v>42922</v>
      </c>
      <c r="H1459" s="202"/>
      <c r="I1459" s="202">
        <v>1538.27</v>
      </c>
      <c r="J1459" s="202">
        <v>2942.66</v>
      </c>
      <c r="K1459" s="202">
        <v>3999.57</v>
      </c>
      <c r="L1459" s="202">
        <v>6182.97</v>
      </c>
      <c r="M1459" s="202"/>
      <c r="N1459" s="203"/>
      <c r="O1459" s="203"/>
      <c r="P1459"/>
      <c r="Q1459"/>
      <c r="R1459"/>
      <c r="S1459"/>
      <c r="T1459" s="204">
        <v>42746.609131944446</v>
      </c>
      <c r="U1459"/>
      <c r="V1459">
        <v>0.09</v>
      </c>
      <c r="W1459">
        <v>1</v>
      </c>
      <c r="X1459" s="200" t="str">
        <f t="shared" si="22"/>
        <v>Franklin Circuit Criminal CGE CQ1-17</v>
      </c>
    </row>
    <row r="1460" spans="1:24" ht="15" customHeight="1" x14ac:dyDescent="0.25">
      <c r="A1460" t="s">
        <v>66</v>
      </c>
      <c r="B1460" t="s">
        <v>38</v>
      </c>
      <c r="C1460" t="s">
        <v>271</v>
      </c>
      <c r="D1460" s="202">
        <v>68005.63</v>
      </c>
      <c r="E1460" s="202">
        <v>68005.63</v>
      </c>
      <c r="F1460" s="202">
        <v>68775.63</v>
      </c>
      <c r="G1460" s="202">
        <v>68775.63</v>
      </c>
      <c r="H1460" s="202">
        <v>68775.63</v>
      </c>
      <c r="I1460" s="202">
        <v>1063.92</v>
      </c>
      <c r="J1460" s="202">
        <v>2408.21</v>
      </c>
      <c r="K1460" s="202">
        <v>4499.99</v>
      </c>
      <c r="L1460" s="202">
        <v>4748.55</v>
      </c>
      <c r="M1460" s="202">
        <v>4992.3999999999996</v>
      </c>
      <c r="N1460" s="203"/>
      <c r="O1460" s="203"/>
      <c r="P1460"/>
      <c r="Q1460"/>
      <c r="R1460"/>
      <c r="S1460"/>
      <c r="T1460" s="204">
        <v>42746.609131944446</v>
      </c>
      <c r="U1460"/>
      <c r="V1460">
        <v>0.09</v>
      </c>
      <c r="W1460">
        <v>1</v>
      </c>
      <c r="X1460" s="200" t="str">
        <f t="shared" si="22"/>
        <v>Franklin Circuit Criminal CGE CQ2-16</v>
      </c>
    </row>
    <row r="1461" spans="1:24" ht="15" customHeight="1" x14ac:dyDescent="0.25">
      <c r="A1461" t="s">
        <v>66</v>
      </c>
      <c r="B1461" t="s">
        <v>38</v>
      </c>
      <c r="C1461" t="s">
        <v>275</v>
      </c>
      <c r="D1461" s="202">
        <v>45624</v>
      </c>
      <c r="E1461" s="202">
        <v>45624</v>
      </c>
      <c r="F1461" s="202">
        <v>45624</v>
      </c>
      <c r="G1461" s="202"/>
      <c r="H1461" s="202"/>
      <c r="I1461" s="202">
        <v>534.62</v>
      </c>
      <c r="J1461" s="202">
        <v>1537.32</v>
      </c>
      <c r="K1461" s="202">
        <v>3063.11</v>
      </c>
      <c r="L1461" s="202"/>
      <c r="M1461" s="202"/>
      <c r="N1461" s="203"/>
      <c r="O1461" s="203"/>
      <c r="P1461"/>
      <c r="Q1461"/>
      <c r="R1461"/>
      <c r="S1461"/>
      <c r="T1461" s="204">
        <v>42746.609131944446</v>
      </c>
      <c r="U1461"/>
      <c r="V1461">
        <v>0.09</v>
      </c>
      <c r="W1461">
        <v>1</v>
      </c>
      <c r="X1461" s="200" t="str">
        <f t="shared" si="22"/>
        <v>Franklin Circuit Criminal CGE CQ2-17</v>
      </c>
    </row>
    <row r="1462" spans="1:24" ht="15" customHeight="1" x14ac:dyDescent="0.25">
      <c r="A1462" t="s">
        <v>66</v>
      </c>
      <c r="B1462" t="s">
        <v>38</v>
      </c>
      <c r="C1462" t="s">
        <v>272</v>
      </c>
      <c r="D1462" s="202">
        <v>54766</v>
      </c>
      <c r="E1462" s="202">
        <v>54766</v>
      </c>
      <c r="F1462" s="202">
        <v>54766</v>
      </c>
      <c r="G1462" s="202">
        <v>54766</v>
      </c>
      <c r="H1462" s="202">
        <v>54766</v>
      </c>
      <c r="I1462" s="202">
        <v>571.5</v>
      </c>
      <c r="J1462" s="202">
        <v>2241.63</v>
      </c>
      <c r="K1462" s="202">
        <v>3536.42</v>
      </c>
      <c r="L1462" s="202">
        <v>4946.5600000000004</v>
      </c>
      <c r="M1462" s="202">
        <v>5848.68</v>
      </c>
      <c r="N1462" s="203"/>
      <c r="O1462" s="203"/>
      <c r="P1462"/>
      <c r="Q1462"/>
      <c r="R1462"/>
      <c r="S1462"/>
      <c r="T1462" s="204">
        <v>42746.609131944446</v>
      </c>
      <c r="U1462"/>
      <c r="V1462">
        <v>0.09</v>
      </c>
      <c r="W1462">
        <v>1</v>
      </c>
      <c r="X1462" s="200" t="str">
        <f t="shared" si="22"/>
        <v>Franklin Circuit Criminal CGE CQ3-16</v>
      </c>
    </row>
    <row r="1463" spans="1:24" ht="15" customHeight="1" x14ac:dyDescent="0.25">
      <c r="A1463" t="s">
        <v>66</v>
      </c>
      <c r="B1463" t="s">
        <v>38</v>
      </c>
      <c r="C1463" t="s">
        <v>276</v>
      </c>
      <c r="D1463" s="202">
        <v>48156</v>
      </c>
      <c r="E1463" s="202">
        <v>48156</v>
      </c>
      <c r="F1463" s="202"/>
      <c r="G1463" s="202"/>
      <c r="H1463" s="202"/>
      <c r="I1463" s="202">
        <v>133</v>
      </c>
      <c r="J1463" s="202">
        <v>3748.95</v>
      </c>
      <c r="K1463" s="202"/>
      <c r="L1463" s="202"/>
      <c r="M1463" s="202"/>
      <c r="N1463" s="203"/>
      <c r="O1463" s="203"/>
      <c r="P1463"/>
      <c r="Q1463"/>
      <c r="R1463"/>
      <c r="S1463"/>
      <c r="T1463" s="204">
        <v>42746.609131944446</v>
      </c>
      <c r="U1463"/>
      <c r="V1463">
        <v>0.09</v>
      </c>
      <c r="W1463">
        <v>1</v>
      </c>
      <c r="X1463" s="200" t="str">
        <f t="shared" si="22"/>
        <v>Franklin Circuit Criminal CGE CQ3-17</v>
      </c>
    </row>
    <row r="1464" spans="1:24" ht="15" customHeight="1" x14ac:dyDescent="0.25">
      <c r="A1464" t="s">
        <v>66</v>
      </c>
      <c r="B1464" t="s">
        <v>38</v>
      </c>
      <c r="C1464" t="s">
        <v>273</v>
      </c>
      <c r="D1464" s="202">
        <v>38538</v>
      </c>
      <c r="E1464" s="202">
        <v>38668</v>
      </c>
      <c r="F1464" s="202">
        <v>38668</v>
      </c>
      <c r="G1464" s="202">
        <v>38668</v>
      </c>
      <c r="H1464" s="202">
        <v>38668</v>
      </c>
      <c r="I1464" s="202">
        <v>558</v>
      </c>
      <c r="J1464" s="202">
        <v>1910.13</v>
      </c>
      <c r="K1464" s="202">
        <v>2751.94</v>
      </c>
      <c r="L1464" s="202">
        <v>2938.94</v>
      </c>
      <c r="M1464" s="202">
        <v>4063.16</v>
      </c>
      <c r="N1464" s="203"/>
      <c r="O1464" s="203"/>
      <c r="P1464"/>
      <c r="Q1464"/>
      <c r="R1464"/>
      <c r="S1464"/>
      <c r="T1464" s="204">
        <v>42746.609131944446</v>
      </c>
      <c r="U1464"/>
      <c r="V1464">
        <v>0.09</v>
      </c>
      <c r="W1464">
        <v>1</v>
      </c>
      <c r="X1464" s="200" t="str">
        <f t="shared" si="22"/>
        <v>Franklin Circuit Criminal CGE CQ4-16</v>
      </c>
    </row>
    <row r="1465" spans="1:24" ht="15" customHeight="1" x14ac:dyDescent="0.25">
      <c r="A1465" t="s">
        <v>66</v>
      </c>
      <c r="B1465" t="s">
        <v>38</v>
      </c>
      <c r="C1465" t="s">
        <v>277</v>
      </c>
      <c r="D1465" s="202">
        <v>111334</v>
      </c>
      <c r="E1465" s="202"/>
      <c r="F1465" s="202"/>
      <c r="G1465" s="202"/>
      <c r="H1465" s="202"/>
      <c r="I1465" s="202">
        <v>1812</v>
      </c>
      <c r="J1465" s="202"/>
      <c r="K1465" s="202"/>
      <c r="L1465" s="202"/>
      <c r="M1465" s="202"/>
      <c r="N1465" s="203"/>
      <c r="O1465" s="203"/>
      <c r="P1465"/>
      <c r="Q1465"/>
      <c r="R1465"/>
      <c r="S1465"/>
      <c r="T1465" s="204">
        <v>42746.609131944446</v>
      </c>
      <c r="U1465"/>
      <c r="V1465">
        <v>0.09</v>
      </c>
      <c r="W1465">
        <v>1</v>
      </c>
      <c r="X1465" s="200" t="str">
        <f t="shared" si="22"/>
        <v>Franklin Circuit Criminal CGE CQ4-17</v>
      </c>
    </row>
    <row r="1466" spans="1:24" ht="15" customHeight="1" x14ac:dyDescent="0.25">
      <c r="A1466" t="s">
        <v>66</v>
      </c>
      <c r="B1466" t="s">
        <v>44</v>
      </c>
      <c r="C1466" t="s">
        <v>270</v>
      </c>
      <c r="D1466" s="202">
        <v>34772.25</v>
      </c>
      <c r="E1466" s="202">
        <v>32868.75</v>
      </c>
      <c r="F1466" s="202">
        <v>32444.75</v>
      </c>
      <c r="G1466" s="202">
        <v>31596.75</v>
      </c>
      <c r="H1466" s="202">
        <v>31596.75</v>
      </c>
      <c r="I1466" s="202">
        <v>18040.25</v>
      </c>
      <c r="J1466" s="202">
        <v>29619.75</v>
      </c>
      <c r="K1466" s="202">
        <v>30015.75</v>
      </c>
      <c r="L1466" s="202">
        <v>30286.75</v>
      </c>
      <c r="M1466" s="202">
        <v>30394.75</v>
      </c>
      <c r="N1466" s="203"/>
      <c r="O1466" s="203"/>
      <c r="P1466"/>
      <c r="Q1466"/>
      <c r="R1466"/>
      <c r="S1466"/>
      <c r="T1466" s="204">
        <v>42746.609131944446</v>
      </c>
      <c r="U1466"/>
      <c r="V1466">
        <v>0.9</v>
      </c>
      <c r="W1466">
        <v>8</v>
      </c>
      <c r="X1466" s="200" t="str">
        <f t="shared" si="22"/>
        <v>Franklin Civil Traffic CGE CQ1-16</v>
      </c>
    </row>
    <row r="1467" spans="1:24" ht="15" customHeight="1" x14ac:dyDescent="0.25">
      <c r="A1467" t="s">
        <v>66</v>
      </c>
      <c r="B1467" t="s">
        <v>44</v>
      </c>
      <c r="C1467" t="s">
        <v>274</v>
      </c>
      <c r="D1467" s="202">
        <v>47864.4</v>
      </c>
      <c r="E1467" s="202">
        <v>45409.9</v>
      </c>
      <c r="F1467" s="202">
        <v>44551.4</v>
      </c>
      <c r="G1467" s="202">
        <v>44127.4</v>
      </c>
      <c r="H1467" s="202"/>
      <c r="I1467" s="202">
        <v>21820.46</v>
      </c>
      <c r="J1467" s="202">
        <v>36996.9</v>
      </c>
      <c r="K1467" s="202">
        <v>38675.4</v>
      </c>
      <c r="L1467" s="202">
        <v>39183.4</v>
      </c>
      <c r="M1467" s="202"/>
      <c r="N1467" s="203"/>
      <c r="O1467" s="203"/>
      <c r="P1467"/>
      <c r="Q1467"/>
      <c r="R1467"/>
      <c r="S1467"/>
      <c r="T1467" s="204">
        <v>42746.609131944446</v>
      </c>
      <c r="U1467"/>
      <c r="V1467">
        <v>0.9</v>
      </c>
      <c r="W1467">
        <v>8</v>
      </c>
      <c r="X1467" s="200" t="str">
        <f t="shared" si="22"/>
        <v>Franklin Civil Traffic CGE CQ1-17</v>
      </c>
    </row>
    <row r="1468" spans="1:24" ht="15" customHeight="1" x14ac:dyDescent="0.25">
      <c r="A1468" t="s">
        <v>66</v>
      </c>
      <c r="B1468" t="s">
        <v>44</v>
      </c>
      <c r="C1468" t="s">
        <v>271</v>
      </c>
      <c r="D1468" s="202">
        <v>48273.25</v>
      </c>
      <c r="E1468" s="202">
        <v>45137.25</v>
      </c>
      <c r="F1468" s="202">
        <v>44164.25</v>
      </c>
      <c r="G1468" s="202">
        <v>44164.25</v>
      </c>
      <c r="H1468" s="202">
        <v>44164.25</v>
      </c>
      <c r="I1468" s="202">
        <v>24386.25</v>
      </c>
      <c r="J1468" s="202">
        <v>39071.25</v>
      </c>
      <c r="K1468" s="202">
        <v>41197.25</v>
      </c>
      <c r="L1468" s="202">
        <v>41328.25</v>
      </c>
      <c r="M1468" s="202">
        <v>41328.25</v>
      </c>
      <c r="N1468" s="203"/>
      <c r="O1468" s="203"/>
      <c r="P1468"/>
      <c r="Q1468"/>
      <c r="R1468"/>
      <c r="S1468"/>
      <c r="T1468" s="204">
        <v>42746.609131944446</v>
      </c>
      <c r="U1468"/>
      <c r="V1468">
        <v>0.9</v>
      </c>
      <c r="W1468">
        <v>8</v>
      </c>
      <c r="X1468" s="200" t="str">
        <f t="shared" si="22"/>
        <v>Franklin Civil Traffic CGE CQ2-16</v>
      </c>
    </row>
    <row r="1469" spans="1:24" ht="15" customHeight="1" x14ac:dyDescent="0.25">
      <c r="A1469" t="s">
        <v>66</v>
      </c>
      <c r="B1469" t="s">
        <v>44</v>
      </c>
      <c r="C1469" t="s">
        <v>275</v>
      </c>
      <c r="D1469" s="202">
        <v>53682.65</v>
      </c>
      <c r="E1469" s="202">
        <v>51005.9</v>
      </c>
      <c r="F1469" s="202">
        <v>50298.9</v>
      </c>
      <c r="G1469" s="202"/>
      <c r="H1469" s="202"/>
      <c r="I1469" s="202">
        <v>28959.65</v>
      </c>
      <c r="J1469" s="202">
        <v>43945.9</v>
      </c>
      <c r="K1469" s="202">
        <v>45082.9</v>
      </c>
      <c r="L1469" s="202"/>
      <c r="M1469" s="202"/>
      <c r="N1469" s="203"/>
      <c r="O1469" s="203"/>
      <c r="P1469"/>
      <c r="Q1469"/>
      <c r="R1469"/>
      <c r="S1469"/>
      <c r="T1469" s="204">
        <v>42746.609131944446</v>
      </c>
      <c r="U1469"/>
      <c r="V1469">
        <v>0.9</v>
      </c>
      <c r="W1469">
        <v>8</v>
      </c>
      <c r="X1469" s="200" t="str">
        <f t="shared" si="22"/>
        <v>Franklin Civil Traffic CGE CQ2-17</v>
      </c>
    </row>
    <row r="1470" spans="1:24" ht="15" customHeight="1" x14ac:dyDescent="0.25">
      <c r="A1470" t="s">
        <v>66</v>
      </c>
      <c r="B1470" t="s">
        <v>44</v>
      </c>
      <c r="C1470" t="s">
        <v>272</v>
      </c>
      <c r="D1470" s="202">
        <v>55497.15</v>
      </c>
      <c r="E1470" s="202">
        <v>51274.400000000001</v>
      </c>
      <c r="F1470" s="202">
        <v>51110.9</v>
      </c>
      <c r="G1470" s="202">
        <v>50952.9</v>
      </c>
      <c r="H1470" s="202">
        <v>50952.9</v>
      </c>
      <c r="I1470" s="202">
        <v>28148.15</v>
      </c>
      <c r="J1470" s="202">
        <v>44508.9</v>
      </c>
      <c r="K1470" s="202">
        <v>45266.74</v>
      </c>
      <c r="L1470" s="202">
        <v>45910.84</v>
      </c>
      <c r="M1470" s="202">
        <v>46327.44</v>
      </c>
      <c r="N1470" s="203"/>
      <c r="O1470" s="203"/>
      <c r="P1470"/>
      <c r="Q1470"/>
      <c r="R1470"/>
      <c r="S1470"/>
      <c r="T1470" s="204">
        <v>42746.609131944446</v>
      </c>
      <c r="U1470"/>
      <c r="V1470">
        <v>0.9</v>
      </c>
      <c r="W1470">
        <v>8</v>
      </c>
      <c r="X1470" s="200" t="str">
        <f t="shared" si="22"/>
        <v>Franklin Civil Traffic CGE CQ3-16</v>
      </c>
    </row>
    <row r="1471" spans="1:24" ht="15" customHeight="1" x14ac:dyDescent="0.25">
      <c r="A1471" t="s">
        <v>66</v>
      </c>
      <c r="B1471" t="s">
        <v>44</v>
      </c>
      <c r="C1471" t="s">
        <v>276</v>
      </c>
      <c r="D1471" s="202">
        <v>55402.3</v>
      </c>
      <c r="E1471" s="202">
        <v>53605.4</v>
      </c>
      <c r="F1471" s="202"/>
      <c r="G1471" s="202"/>
      <c r="H1471" s="202"/>
      <c r="I1471" s="202">
        <v>30777.4</v>
      </c>
      <c r="J1471" s="202">
        <v>47123.4</v>
      </c>
      <c r="K1471" s="202"/>
      <c r="L1471" s="202"/>
      <c r="M1471" s="202"/>
      <c r="N1471" s="203"/>
      <c r="O1471" s="203"/>
      <c r="P1471"/>
      <c r="Q1471"/>
      <c r="R1471"/>
      <c r="S1471"/>
      <c r="T1471" s="204">
        <v>42746.609131944446</v>
      </c>
      <c r="U1471"/>
      <c r="V1471">
        <v>0.9</v>
      </c>
      <c r="W1471">
        <v>8</v>
      </c>
      <c r="X1471" s="200" t="str">
        <f t="shared" si="22"/>
        <v>Franklin Civil Traffic CGE CQ3-17</v>
      </c>
    </row>
    <row r="1472" spans="1:24" ht="15" customHeight="1" x14ac:dyDescent="0.25">
      <c r="A1472" t="s">
        <v>66</v>
      </c>
      <c r="B1472" t="s">
        <v>44</v>
      </c>
      <c r="C1472" t="s">
        <v>273</v>
      </c>
      <c r="D1472" s="202">
        <v>46223</v>
      </c>
      <c r="E1472" s="202">
        <v>44025.5</v>
      </c>
      <c r="F1472" s="202">
        <v>43657.5</v>
      </c>
      <c r="G1472" s="202">
        <v>43657.5</v>
      </c>
      <c r="H1472" s="202">
        <v>43611.5</v>
      </c>
      <c r="I1472" s="202">
        <v>27349</v>
      </c>
      <c r="J1472" s="202">
        <v>38507.5</v>
      </c>
      <c r="K1472" s="202">
        <v>39860</v>
      </c>
      <c r="L1472" s="202">
        <v>40931</v>
      </c>
      <c r="M1472" s="202">
        <v>41414</v>
      </c>
      <c r="N1472" s="203"/>
      <c r="O1472" s="203"/>
      <c r="P1472"/>
      <c r="Q1472"/>
      <c r="R1472"/>
      <c r="S1472"/>
      <c r="T1472" s="204">
        <v>42746.609131944446</v>
      </c>
      <c r="U1472"/>
      <c r="V1472">
        <v>0.9</v>
      </c>
      <c r="W1472">
        <v>8</v>
      </c>
      <c r="X1472" s="200" t="str">
        <f t="shared" si="22"/>
        <v>Franklin Civil Traffic CGE CQ4-16</v>
      </c>
    </row>
    <row r="1473" spans="1:24" ht="15" customHeight="1" x14ac:dyDescent="0.25">
      <c r="A1473" t="s">
        <v>66</v>
      </c>
      <c r="B1473" t="s">
        <v>44</v>
      </c>
      <c r="C1473" t="s">
        <v>277</v>
      </c>
      <c r="D1473" s="202">
        <v>40659.4</v>
      </c>
      <c r="E1473" s="202"/>
      <c r="F1473" s="202"/>
      <c r="G1473" s="202"/>
      <c r="H1473" s="202"/>
      <c r="I1473" s="202">
        <v>24945</v>
      </c>
      <c r="J1473" s="202"/>
      <c r="K1473" s="202"/>
      <c r="L1473" s="202"/>
      <c r="M1473" s="202"/>
      <c r="N1473" s="203"/>
      <c r="O1473" s="203"/>
      <c r="P1473"/>
      <c r="Q1473"/>
      <c r="R1473"/>
      <c r="S1473"/>
      <c r="T1473" s="204">
        <v>42746.609131944446</v>
      </c>
      <c r="U1473"/>
      <c r="V1473">
        <v>0.9</v>
      </c>
      <c r="W1473">
        <v>8</v>
      </c>
      <c r="X1473" s="200" t="str">
        <f t="shared" si="22"/>
        <v>Franklin Civil Traffic CGE CQ4-17</v>
      </c>
    </row>
    <row r="1474" spans="1:24" ht="15" customHeight="1" x14ac:dyDescent="0.25">
      <c r="A1474" t="s">
        <v>66</v>
      </c>
      <c r="B1474" t="s">
        <v>43</v>
      </c>
      <c r="C1474" t="s">
        <v>270</v>
      </c>
      <c r="D1474" s="202">
        <v>5691</v>
      </c>
      <c r="E1474" s="202">
        <v>5691</v>
      </c>
      <c r="F1474" s="202">
        <v>5691</v>
      </c>
      <c r="G1474" s="202">
        <v>5691</v>
      </c>
      <c r="H1474" s="202">
        <v>5691</v>
      </c>
      <c r="I1474" s="202">
        <v>5691</v>
      </c>
      <c r="J1474" s="202">
        <v>5691</v>
      </c>
      <c r="K1474" s="202">
        <v>5691</v>
      </c>
      <c r="L1474" s="202">
        <v>5691</v>
      </c>
      <c r="M1474" s="202">
        <v>5691</v>
      </c>
      <c r="N1474" s="203"/>
      <c r="O1474" s="203"/>
      <c r="P1474"/>
      <c r="Q1474"/>
      <c r="R1474"/>
      <c r="S1474"/>
      <c r="T1474" s="204">
        <v>42746.609131944446</v>
      </c>
      <c r="U1474"/>
      <c r="V1474">
        <v>0.9</v>
      </c>
      <c r="W1474">
        <v>7</v>
      </c>
      <c r="X1474" s="200" t="str">
        <f t="shared" ref="X1474:X1537" si="23">A1474&amp;" "&amp;B1474&amp;" "&amp;C1474</f>
        <v>Franklin County Civil CGE CQ1-16</v>
      </c>
    </row>
    <row r="1475" spans="1:24" ht="15" customHeight="1" x14ac:dyDescent="0.25">
      <c r="A1475" t="s">
        <v>66</v>
      </c>
      <c r="B1475" t="s">
        <v>43</v>
      </c>
      <c r="C1475" t="s">
        <v>274</v>
      </c>
      <c r="D1475" s="202">
        <v>4180</v>
      </c>
      <c r="E1475" s="202">
        <v>4180</v>
      </c>
      <c r="F1475" s="202">
        <v>4180</v>
      </c>
      <c r="G1475" s="202">
        <v>4180</v>
      </c>
      <c r="H1475" s="202"/>
      <c r="I1475" s="202">
        <v>4180</v>
      </c>
      <c r="J1475" s="202">
        <v>4180</v>
      </c>
      <c r="K1475" s="202">
        <v>4180</v>
      </c>
      <c r="L1475" s="202">
        <v>4180</v>
      </c>
      <c r="M1475" s="202"/>
      <c r="N1475" s="203"/>
      <c r="O1475" s="203"/>
      <c r="P1475"/>
      <c r="Q1475"/>
      <c r="R1475"/>
      <c r="S1475"/>
      <c r="T1475" s="204">
        <v>42746.609131944446</v>
      </c>
      <c r="U1475"/>
      <c r="V1475">
        <v>0.9</v>
      </c>
      <c r="W1475">
        <v>7</v>
      </c>
      <c r="X1475" s="200" t="str">
        <f t="shared" si="23"/>
        <v>Franklin County Civil CGE CQ1-17</v>
      </c>
    </row>
    <row r="1476" spans="1:24" ht="15" customHeight="1" x14ac:dyDescent="0.25">
      <c r="A1476" t="s">
        <v>66</v>
      </c>
      <c r="B1476" t="s">
        <v>43</v>
      </c>
      <c r="C1476" t="s">
        <v>271</v>
      </c>
      <c r="D1476" s="202">
        <v>5665</v>
      </c>
      <c r="E1476" s="202">
        <v>5665</v>
      </c>
      <c r="F1476" s="202">
        <v>5665</v>
      </c>
      <c r="G1476" s="202">
        <v>5665</v>
      </c>
      <c r="H1476" s="202">
        <v>5665</v>
      </c>
      <c r="I1476" s="202">
        <v>5665</v>
      </c>
      <c r="J1476" s="202">
        <v>5665</v>
      </c>
      <c r="K1476" s="202">
        <v>5665</v>
      </c>
      <c r="L1476" s="202">
        <v>5665</v>
      </c>
      <c r="M1476" s="202">
        <v>5665</v>
      </c>
      <c r="N1476" s="203"/>
      <c r="O1476" s="203"/>
      <c r="P1476"/>
      <c r="Q1476"/>
      <c r="R1476"/>
      <c r="S1476"/>
      <c r="T1476" s="204">
        <v>42746.609131944446</v>
      </c>
      <c r="U1476"/>
      <c r="V1476">
        <v>0.9</v>
      </c>
      <c r="W1476">
        <v>7</v>
      </c>
      <c r="X1476" s="200" t="str">
        <f t="shared" si="23"/>
        <v>Franklin County Civil CGE CQ2-16</v>
      </c>
    </row>
    <row r="1477" spans="1:24" ht="15" customHeight="1" x14ac:dyDescent="0.25">
      <c r="A1477" t="s">
        <v>66</v>
      </c>
      <c r="B1477" t="s">
        <v>43</v>
      </c>
      <c r="C1477" t="s">
        <v>275</v>
      </c>
      <c r="D1477" s="202">
        <v>4490</v>
      </c>
      <c r="E1477" s="202">
        <v>4490</v>
      </c>
      <c r="F1477" s="202">
        <v>4490</v>
      </c>
      <c r="G1477" s="202"/>
      <c r="H1477" s="202"/>
      <c r="I1477" s="202">
        <v>4490</v>
      </c>
      <c r="J1477" s="202">
        <v>4490</v>
      </c>
      <c r="K1477" s="202">
        <v>4490</v>
      </c>
      <c r="L1477" s="202"/>
      <c r="M1477" s="202"/>
      <c r="N1477" s="203"/>
      <c r="O1477" s="203"/>
      <c r="P1477"/>
      <c r="Q1477"/>
      <c r="R1477"/>
      <c r="S1477"/>
      <c r="T1477" s="204">
        <v>42746.609131944446</v>
      </c>
      <c r="U1477"/>
      <c r="V1477">
        <v>0.9</v>
      </c>
      <c r="W1477">
        <v>7</v>
      </c>
      <c r="X1477" s="200" t="str">
        <f t="shared" si="23"/>
        <v>Franklin County Civil CGE CQ2-17</v>
      </c>
    </row>
    <row r="1478" spans="1:24" ht="15" customHeight="1" x14ac:dyDescent="0.25">
      <c r="A1478" t="s">
        <v>66</v>
      </c>
      <c r="B1478" t="s">
        <v>43</v>
      </c>
      <c r="C1478" t="s">
        <v>272</v>
      </c>
      <c r="D1478" s="202">
        <v>7055</v>
      </c>
      <c r="E1478" s="202">
        <v>7055</v>
      </c>
      <c r="F1478" s="202">
        <v>7055</v>
      </c>
      <c r="G1478" s="202">
        <v>7055</v>
      </c>
      <c r="H1478" s="202">
        <v>7055</v>
      </c>
      <c r="I1478" s="202">
        <v>7055</v>
      </c>
      <c r="J1478" s="202">
        <v>7055</v>
      </c>
      <c r="K1478" s="202">
        <v>7055</v>
      </c>
      <c r="L1478" s="202">
        <v>7055</v>
      </c>
      <c r="M1478" s="202">
        <v>7055</v>
      </c>
      <c r="N1478" s="203"/>
      <c r="O1478" s="203"/>
      <c r="P1478"/>
      <c r="Q1478"/>
      <c r="R1478"/>
      <c r="S1478"/>
      <c r="T1478" s="204">
        <v>42746.609131944446</v>
      </c>
      <c r="U1478"/>
      <c r="V1478">
        <v>0.9</v>
      </c>
      <c r="W1478">
        <v>7</v>
      </c>
      <c r="X1478" s="200" t="str">
        <f t="shared" si="23"/>
        <v>Franklin County Civil CGE CQ3-16</v>
      </c>
    </row>
    <row r="1479" spans="1:24" ht="15" customHeight="1" x14ac:dyDescent="0.25">
      <c r="A1479" t="s">
        <v>66</v>
      </c>
      <c r="B1479" t="s">
        <v>43</v>
      </c>
      <c r="C1479" t="s">
        <v>276</v>
      </c>
      <c r="D1479" s="202">
        <v>3384</v>
      </c>
      <c r="E1479" s="202">
        <v>3384</v>
      </c>
      <c r="F1479" s="202"/>
      <c r="G1479" s="202"/>
      <c r="H1479" s="202"/>
      <c r="I1479" s="202">
        <v>3384</v>
      </c>
      <c r="J1479" s="202">
        <v>3384</v>
      </c>
      <c r="K1479" s="202"/>
      <c r="L1479" s="202"/>
      <c r="M1479" s="202"/>
      <c r="N1479" s="203"/>
      <c r="O1479" s="203"/>
      <c r="P1479"/>
      <c r="Q1479"/>
      <c r="R1479"/>
      <c r="S1479"/>
      <c r="T1479" s="204">
        <v>42746.609131944446</v>
      </c>
      <c r="U1479"/>
      <c r="V1479">
        <v>0.9</v>
      </c>
      <c r="W1479">
        <v>7</v>
      </c>
      <c r="X1479" s="200" t="str">
        <f t="shared" si="23"/>
        <v>Franklin County Civil CGE CQ3-17</v>
      </c>
    </row>
    <row r="1480" spans="1:24" ht="15" customHeight="1" x14ac:dyDescent="0.25">
      <c r="A1480" t="s">
        <v>66</v>
      </c>
      <c r="B1480" t="s">
        <v>43</v>
      </c>
      <c r="C1480" t="s">
        <v>273</v>
      </c>
      <c r="D1480" s="202">
        <v>6745</v>
      </c>
      <c r="E1480" s="202">
        <v>6745</v>
      </c>
      <c r="F1480" s="202">
        <v>6745</v>
      </c>
      <c r="G1480" s="202">
        <v>6745</v>
      </c>
      <c r="H1480" s="202">
        <v>6745</v>
      </c>
      <c r="I1480" s="202">
        <v>6745</v>
      </c>
      <c r="J1480" s="202">
        <v>6745</v>
      </c>
      <c r="K1480" s="202">
        <v>6745</v>
      </c>
      <c r="L1480" s="202">
        <v>6745</v>
      </c>
      <c r="M1480" s="202">
        <v>6745</v>
      </c>
      <c r="N1480" s="203"/>
      <c r="O1480" s="203"/>
      <c r="P1480"/>
      <c r="Q1480"/>
      <c r="R1480"/>
      <c r="S1480"/>
      <c r="T1480" s="204">
        <v>42746.609131944446</v>
      </c>
      <c r="U1480"/>
      <c r="V1480">
        <v>0.9</v>
      </c>
      <c r="W1480">
        <v>7</v>
      </c>
      <c r="X1480" s="200" t="str">
        <f t="shared" si="23"/>
        <v>Franklin County Civil CGE CQ4-16</v>
      </c>
    </row>
    <row r="1481" spans="1:24" ht="15" customHeight="1" x14ac:dyDescent="0.25">
      <c r="A1481" t="s">
        <v>66</v>
      </c>
      <c r="B1481" t="s">
        <v>43</v>
      </c>
      <c r="C1481" t="s">
        <v>277</v>
      </c>
      <c r="D1481" s="202">
        <v>5285</v>
      </c>
      <c r="E1481" s="202"/>
      <c r="F1481" s="202"/>
      <c r="G1481" s="202"/>
      <c r="H1481" s="202"/>
      <c r="I1481" s="202">
        <v>5285</v>
      </c>
      <c r="J1481" s="202"/>
      <c r="K1481" s="202"/>
      <c r="L1481" s="202"/>
      <c r="M1481" s="202"/>
      <c r="N1481" s="203"/>
      <c r="O1481" s="203"/>
      <c r="P1481"/>
      <c r="Q1481"/>
      <c r="R1481"/>
      <c r="S1481"/>
      <c r="T1481" s="204">
        <v>42746.609131944446</v>
      </c>
      <c r="U1481"/>
      <c r="V1481">
        <v>0.9</v>
      </c>
      <c r="W1481">
        <v>7</v>
      </c>
      <c r="X1481" s="200" t="str">
        <f t="shared" si="23"/>
        <v>Franklin County Civil CGE CQ4-17</v>
      </c>
    </row>
    <row r="1482" spans="1:24" ht="15" customHeight="1" x14ac:dyDescent="0.25">
      <c r="A1482" t="s">
        <v>66</v>
      </c>
      <c r="B1482" t="s">
        <v>39</v>
      </c>
      <c r="C1482" t="s">
        <v>270</v>
      </c>
      <c r="D1482" s="202">
        <v>44795</v>
      </c>
      <c r="E1482" s="202">
        <v>44645</v>
      </c>
      <c r="F1482" s="202">
        <v>44045</v>
      </c>
      <c r="G1482" s="202">
        <v>44545</v>
      </c>
      <c r="H1482" s="202">
        <v>44545</v>
      </c>
      <c r="I1482" s="202">
        <v>11411.69</v>
      </c>
      <c r="J1482" s="202">
        <v>15803.5</v>
      </c>
      <c r="K1482" s="202">
        <v>22862.83</v>
      </c>
      <c r="L1482" s="202">
        <v>23995.52</v>
      </c>
      <c r="M1482" s="202">
        <v>24459</v>
      </c>
      <c r="N1482" s="203"/>
      <c r="O1482" s="203"/>
      <c r="P1482"/>
      <c r="Q1482"/>
      <c r="R1482"/>
      <c r="S1482"/>
      <c r="T1482" s="204">
        <v>42746.609131944446</v>
      </c>
      <c r="U1482"/>
      <c r="V1482">
        <v>0.4</v>
      </c>
      <c r="W1482">
        <v>3</v>
      </c>
      <c r="X1482" s="200" t="str">
        <f t="shared" si="23"/>
        <v>Franklin County Criminal CGE CQ1-16</v>
      </c>
    </row>
    <row r="1483" spans="1:24" ht="15" customHeight="1" x14ac:dyDescent="0.25">
      <c r="A1483" t="s">
        <v>66</v>
      </c>
      <c r="B1483" t="s">
        <v>39</v>
      </c>
      <c r="C1483" t="s">
        <v>274</v>
      </c>
      <c r="D1483" s="202">
        <v>41480</v>
      </c>
      <c r="E1483" s="202">
        <v>41930</v>
      </c>
      <c r="F1483" s="202">
        <v>41710</v>
      </c>
      <c r="G1483" s="202">
        <v>41710</v>
      </c>
      <c r="H1483" s="202"/>
      <c r="I1483" s="202">
        <v>10972</v>
      </c>
      <c r="J1483" s="202">
        <v>16802</v>
      </c>
      <c r="K1483" s="202">
        <v>19351</v>
      </c>
      <c r="L1483" s="202">
        <v>20670</v>
      </c>
      <c r="M1483" s="202"/>
      <c r="N1483" s="203"/>
      <c r="O1483" s="203"/>
      <c r="P1483"/>
      <c r="Q1483"/>
      <c r="R1483"/>
      <c r="S1483"/>
      <c r="T1483" s="204">
        <v>42746.609131944446</v>
      </c>
      <c r="U1483"/>
      <c r="V1483">
        <v>0.4</v>
      </c>
      <c r="W1483">
        <v>3</v>
      </c>
      <c r="X1483" s="200" t="str">
        <f t="shared" si="23"/>
        <v>Franklin County Criminal CGE CQ1-17</v>
      </c>
    </row>
    <row r="1484" spans="1:24" ht="15" customHeight="1" x14ac:dyDescent="0.25">
      <c r="A1484" t="s">
        <v>66</v>
      </c>
      <c r="B1484" t="s">
        <v>39</v>
      </c>
      <c r="C1484" t="s">
        <v>271</v>
      </c>
      <c r="D1484" s="202">
        <v>47541.5</v>
      </c>
      <c r="E1484" s="202">
        <v>47541.5</v>
      </c>
      <c r="F1484" s="202">
        <v>48066.5</v>
      </c>
      <c r="G1484" s="202">
        <v>48066.5</v>
      </c>
      <c r="H1484" s="202">
        <v>48066.5</v>
      </c>
      <c r="I1484" s="202">
        <v>16111.5</v>
      </c>
      <c r="J1484" s="202">
        <v>21733.26</v>
      </c>
      <c r="K1484" s="202">
        <v>25940.76</v>
      </c>
      <c r="L1484" s="202">
        <v>28459</v>
      </c>
      <c r="M1484" s="202">
        <v>29039.5</v>
      </c>
      <c r="N1484" s="203"/>
      <c r="O1484" s="203"/>
      <c r="P1484"/>
      <c r="Q1484"/>
      <c r="R1484"/>
      <c r="S1484"/>
      <c r="T1484" s="204">
        <v>42746.609131944446</v>
      </c>
      <c r="U1484"/>
      <c r="V1484">
        <v>0.4</v>
      </c>
      <c r="W1484">
        <v>3</v>
      </c>
      <c r="X1484" s="200" t="str">
        <f t="shared" si="23"/>
        <v>Franklin County Criminal CGE CQ2-16</v>
      </c>
    </row>
    <row r="1485" spans="1:24" ht="15" customHeight="1" x14ac:dyDescent="0.25">
      <c r="A1485" t="s">
        <v>66</v>
      </c>
      <c r="B1485" t="s">
        <v>39</v>
      </c>
      <c r="C1485" t="s">
        <v>275</v>
      </c>
      <c r="D1485" s="202">
        <v>33708</v>
      </c>
      <c r="E1485" s="202">
        <v>34408</v>
      </c>
      <c r="F1485" s="202">
        <v>34408</v>
      </c>
      <c r="G1485" s="202"/>
      <c r="H1485" s="202"/>
      <c r="I1485" s="202">
        <v>9627</v>
      </c>
      <c r="J1485" s="202">
        <v>13364</v>
      </c>
      <c r="K1485" s="202">
        <v>15334</v>
      </c>
      <c r="L1485" s="202"/>
      <c r="M1485" s="202"/>
      <c r="N1485" s="203"/>
      <c r="O1485" s="203"/>
      <c r="P1485"/>
      <c r="Q1485"/>
      <c r="R1485"/>
      <c r="S1485"/>
      <c r="T1485" s="204">
        <v>42746.609131944446</v>
      </c>
      <c r="U1485"/>
      <c r="V1485">
        <v>0.4</v>
      </c>
      <c r="W1485">
        <v>3</v>
      </c>
      <c r="X1485" s="200" t="str">
        <f t="shared" si="23"/>
        <v>Franklin County Criminal CGE CQ2-17</v>
      </c>
    </row>
    <row r="1486" spans="1:24" ht="15" customHeight="1" x14ac:dyDescent="0.25">
      <c r="A1486" t="s">
        <v>66</v>
      </c>
      <c r="B1486" t="s">
        <v>39</v>
      </c>
      <c r="C1486" t="s">
        <v>272</v>
      </c>
      <c r="D1486" s="202">
        <v>40610.5</v>
      </c>
      <c r="E1486" s="202">
        <v>41035.5</v>
      </c>
      <c r="F1486" s="202">
        <v>41035.5</v>
      </c>
      <c r="G1486" s="202">
        <v>41085.5</v>
      </c>
      <c r="H1486" s="202">
        <v>41085.5</v>
      </c>
      <c r="I1486" s="202">
        <v>13510.5</v>
      </c>
      <c r="J1486" s="202">
        <v>20869.5</v>
      </c>
      <c r="K1486" s="202">
        <v>24229.5</v>
      </c>
      <c r="L1486" s="202">
        <v>24539.5</v>
      </c>
      <c r="M1486" s="202">
        <v>24829.5</v>
      </c>
      <c r="N1486" s="203"/>
      <c r="O1486" s="203"/>
      <c r="P1486"/>
      <c r="Q1486"/>
      <c r="R1486"/>
      <c r="S1486"/>
      <c r="T1486" s="204">
        <v>42746.609131944446</v>
      </c>
      <c r="U1486"/>
      <c r="V1486">
        <v>0.4</v>
      </c>
      <c r="W1486">
        <v>3</v>
      </c>
      <c r="X1486" s="200" t="str">
        <f t="shared" si="23"/>
        <v>Franklin County Criminal CGE CQ3-16</v>
      </c>
    </row>
    <row r="1487" spans="1:24" ht="15" customHeight="1" x14ac:dyDescent="0.25">
      <c r="A1487" t="s">
        <v>66</v>
      </c>
      <c r="B1487" t="s">
        <v>39</v>
      </c>
      <c r="C1487" t="s">
        <v>276</v>
      </c>
      <c r="D1487" s="202">
        <v>39891</v>
      </c>
      <c r="E1487" s="202">
        <v>39703</v>
      </c>
      <c r="F1487" s="202"/>
      <c r="G1487" s="202"/>
      <c r="H1487" s="202"/>
      <c r="I1487" s="202">
        <v>15413</v>
      </c>
      <c r="J1487" s="202">
        <v>22239</v>
      </c>
      <c r="K1487" s="202"/>
      <c r="L1487" s="202"/>
      <c r="M1487" s="202"/>
      <c r="N1487" s="203"/>
      <c r="O1487" s="203"/>
      <c r="P1487"/>
      <c r="Q1487"/>
      <c r="R1487"/>
      <c r="S1487"/>
      <c r="T1487" s="204">
        <v>42746.609131944446</v>
      </c>
      <c r="U1487"/>
      <c r="V1487">
        <v>0.4</v>
      </c>
      <c r="W1487">
        <v>3</v>
      </c>
      <c r="X1487" s="200" t="str">
        <f t="shared" si="23"/>
        <v>Franklin County Criminal CGE CQ3-17</v>
      </c>
    </row>
    <row r="1488" spans="1:24" ht="15" customHeight="1" x14ac:dyDescent="0.25">
      <c r="A1488" t="s">
        <v>66</v>
      </c>
      <c r="B1488" t="s">
        <v>39</v>
      </c>
      <c r="C1488" t="s">
        <v>273</v>
      </c>
      <c r="D1488" s="202">
        <v>37989</v>
      </c>
      <c r="E1488" s="202">
        <v>39439</v>
      </c>
      <c r="F1488" s="202">
        <v>39439</v>
      </c>
      <c r="G1488" s="202">
        <v>39439</v>
      </c>
      <c r="H1488" s="202">
        <v>39439</v>
      </c>
      <c r="I1488" s="202">
        <v>15661.5</v>
      </c>
      <c r="J1488" s="202">
        <v>22312</v>
      </c>
      <c r="K1488" s="202">
        <v>23719</v>
      </c>
      <c r="L1488" s="202">
        <v>25578.99</v>
      </c>
      <c r="M1488" s="202">
        <v>26359.99</v>
      </c>
      <c r="N1488" s="203"/>
      <c r="O1488" s="203"/>
      <c r="P1488"/>
      <c r="Q1488"/>
      <c r="R1488"/>
      <c r="S1488"/>
      <c r="T1488" s="204">
        <v>42746.609131944446</v>
      </c>
      <c r="U1488"/>
      <c r="V1488">
        <v>0.4</v>
      </c>
      <c r="W1488">
        <v>3</v>
      </c>
      <c r="X1488" s="200" t="str">
        <f t="shared" si="23"/>
        <v>Franklin County Criminal CGE CQ4-16</v>
      </c>
    </row>
    <row r="1489" spans="1:24" ht="15" customHeight="1" x14ac:dyDescent="0.25">
      <c r="A1489" t="s">
        <v>66</v>
      </c>
      <c r="B1489" t="s">
        <v>39</v>
      </c>
      <c r="C1489" t="s">
        <v>277</v>
      </c>
      <c r="D1489" s="202">
        <v>26681</v>
      </c>
      <c r="E1489" s="202"/>
      <c r="F1489" s="202"/>
      <c r="G1489" s="202"/>
      <c r="H1489" s="202"/>
      <c r="I1489" s="202">
        <v>10032</v>
      </c>
      <c r="J1489" s="202"/>
      <c r="K1489" s="202"/>
      <c r="L1489" s="202"/>
      <c r="M1489" s="202"/>
      <c r="N1489" s="203"/>
      <c r="O1489" s="203"/>
      <c r="P1489"/>
      <c r="Q1489"/>
      <c r="R1489"/>
      <c r="S1489"/>
      <c r="T1489" s="204">
        <v>42746.609131944446</v>
      </c>
      <c r="U1489"/>
      <c r="V1489">
        <v>0.4</v>
      </c>
      <c r="W1489">
        <v>3</v>
      </c>
      <c r="X1489" s="200" t="str">
        <f t="shared" si="23"/>
        <v>Franklin County Criminal CGE CQ4-17</v>
      </c>
    </row>
    <row r="1490" spans="1:24" ht="15" customHeight="1" x14ac:dyDescent="0.25">
      <c r="A1490" t="s">
        <v>66</v>
      </c>
      <c r="B1490" t="s">
        <v>41</v>
      </c>
      <c r="C1490" t="s">
        <v>270</v>
      </c>
      <c r="D1490" s="202">
        <v>20322</v>
      </c>
      <c r="E1490" s="202">
        <v>20322</v>
      </c>
      <c r="F1490" s="202">
        <v>20322</v>
      </c>
      <c r="G1490" s="202">
        <v>20322</v>
      </c>
      <c r="H1490" s="202">
        <v>20322</v>
      </c>
      <c r="I1490" s="202">
        <v>7199</v>
      </c>
      <c r="J1490" s="202">
        <v>9925</v>
      </c>
      <c r="K1490" s="202">
        <v>10860</v>
      </c>
      <c r="L1490" s="202">
        <v>12866</v>
      </c>
      <c r="M1490" s="202">
        <v>13483</v>
      </c>
      <c r="N1490" s="203"/>
      <c r="O1490" s="203"/>
      <c r="P1490"/>
      <c r="Q1490"/>
      <c r="R1490"/>
      <c r="S1490"/>
      <c r="T1490" s="204">
        <v>42746.609131944446</v>
      </c>
      <c r="U1490"/>
      <c r="V1490">
        <v>0.4</v>
      </c>
      <c r="W1490">
        <v>5</v>
      </c>
      <c r="X1490" s="200" t="str">
        <f t="shared" si="23"/>
        <v>Franklin Criminal Traffic CGE CQ1-16</v>
      </c>
    </row>
    <row r="1491" spans="1:24" ht="15" customHeight="1" x14ac:dyDescent="0.25">
      <c r="A1491" t="s">
        <v>66</v>
      </c>
      <c r="B1491" t="s">
        <v>41</v>
      </c>
      <c r="C1491" t="s">
        <v>274</v>
      </c>
      <c r="D1491" s="202">
        <v>20145</v>
      </c>
      <c r="E1491" s="202">
        <v>20795</v>
      </c>
      <c r="F1491" s="202">
        <v>20795</v>
      </c>
      <c r="G1491" s="202">
        <v>20795</v>
      </c>
      <c r="H1491" s="202"/>
      <c r="I1491" s="202">
        <v>9102</v>
      </c>
      <c r="J1491" s="202">
        <v>11215</v>
      </c>
      <c r="K1491" s="202">
        <v>12096</v>
      </c>
      <c r="L1491" s="202">
        <v>12441</v>
      </c>
      <c r="M1491" s="202"/>
      <c r="N1491" s="203"/>
      <c r="O1491" s="203"/>
      <c r="P1491"/>
      <c r="Q1491"/>
      <c r="R1491"/>
      <c r="S1491"/>
      <c r="T1491" s="204">
        <v>42746.609131944446</v>
      </c>
      <c r="U1491"/>
      <c r="V1491">
        <v>0.4</v>
      </c>
      <c r="W1491">
        <v>5</v>
      </c>
      <c r="X1491" s="200" t="str">
        <f t="shared" si="23"/>
        <v>Franklin Criminal Traffic CGE CQ1-17</v>
      </c>
    </row>
    <row r="1492" spans="1:24" ht="15" customHeight="1" x14ac:dyDescent="0.25">
      <c r="A1492" t="s">
        <v>66</v>
      </c>
      <c r="B1492" t="s">
        <v>41</v>
      </c>
      <c r="C1492" t="s">
        <v>271</v>
      </c>
      <c r="D1492" s="202">
        <v>17018</v>
      </c>
      <c r="E1492" s="202">
        <v>17018</v>
      </c>
      <c r="F1492" s="202">
        <v>17018</v>
      </c>
      <c r="G1492" s="202">
        <v>17018</v>
      </c>
      <c r="H1492" s="202">
        <v>17018</v>
      </c>
      <c r="I1492" s="202">
        <v>3187</v>
      </c>
      <c r="J1492" s="202">
        <v>7988</v>
      </c>
      <c r="K1492" s="202">
        <v>10726.41</v>
      </c>
      <c r="L1492" s="202">
        <v>11617</v>
      </c>
      <c r="M1492" s="202">
        <v>12997</v>
      </c>
      <c r="N1492" s="203"/>
      <c r="O1492" s="203"/>
      <c r="P1492"/>
      <c r="Q1492"/>
      <c r="R1492"/>
      <c r="S1492"/>
      <c r="T1492" s="204">
        <v>42746.609131944446</v>
      </c>
      <c r="U1492"/>
      <c r="V1492">
        <v>0.4</v>
      </c>
      <c r="W1492">
        <v>5</v>
      </c>
      <c r="X1492" s="200" t="str">
        <f t="shared" si="23"/>
        <v>Franklin Criminal Traffic CGE CQ2-16</v>
      </c>
    </row>
    <row r="1493" spans="1:24" ht="15" customHeight="1" x14ac:dyDescent="0.25">
      <c r="A1493" t="s">
        <v>66</v>
      </c>
      <c r="B1493" t="s">
        <v>41</v>
      </c>
      <c r="C1493" t="s">
        <v>275</v>
      </c>
      <c r="D1493" s="202">
        <v>23260</v>
      </c>
      <c r="E1493" s="202">
        <v>23260</v>
      </c>
      <c r="F1493" s="202">
        <v>23260</v>
      </c>
      <c r="G1493" s="202"/>
      <c r="H1493" s="202"/>
      <c r="I1493" s="202">
        <v>8642</v>
      </c>
      <c r="J1493" s="202">
        <v>11478</v>
      </c>
      <c r="K1493" s="202">
        <v>12996</v>
      </c>
      <c r="L1493" s="202"/>
      <c r="M1493" s="202"/>
      <c r="N1493" s="203"/>
      <c r="O1493" s="203"/>
      <c r="P1493"/>
      <c r="Q1493"/>
      <c r="R1493"/>
      <c r="S1493"/>
      <c r="T1493" s="204">
        <v>42746.609131944446</v>
      </c>
      <c r="U1493"/>
      <c r="V1493">
        <v>0.4</v>
      </c>
      <c r="W1493">
        <v>5</v>
      </c>
      <c r="X1493" s="200" t="str">
        <f t="shared" si="23"/>
        <v>Franklin Criminal Traffic CGE CQ2-17</v>
      </c>
    </row>
    <row r="1494" spans="1:24" ht="15" customHeight="1" x14ac:dyDescent="0.25">
      <c r="A1494" t="s">
        <v>66</v>
      </c>
      <c r="B1494" t="s">
        <v>41</v>
      </c>
      <c r="C1494" t="s">
        <v>272</v>
      </c>
      <c r="D1494" s="202">
        <v>27413</v>
      </c>
      <c r="E1494" s="202">
        <v>26763</v>
      </c>
      <c r="F1494" s="202">
        <v>26763</v>
      </c>
      <c r="G1494" s="202">
        <v>26763</v>
      </c>
      <c r="H1494" s="202">
        <v>26763</v>
      </c>
      <c r="I1494" s="202">
        <v>12154.67</v>
      </c>
      <c r="J1494" s="202">
        <v>17443.38</v>
      </c>
      <c r="K1494" s="202">
        <v>19598.88</v>
      </c>
      <c r="L1494" s="202">
        <v>21183.88</v>
      </c>
      <c r="M1494" s="202">
        <v>21183.88</v>
      </c>
      <c r="N1494" s="203"/>
      <c r="O1494" s="203"/>
      <c r="P1494"/>
      <c r="Q1494"/>
      <c r="R1494"/>
      <c r="S1494"/>
      <c r="T1494" s="204">
        <v>42746.609131944446</v>
      </c>
      <c r="U1494"/>
      <c r="V1494">
        <v>0.4</v>
      </c>
      <c r="W1494">
        <v>5</v>
      </c>
      <c r="X1494" s="200" t="str">
        <f t="shared" si="23"/>
        <v>Franklin Criminal Traffic CGE CQ3-16</v>
      </c>
    </row>
    <row r="1495" spans="1:24" ht="15" customHeight="1" x14ac:dyDescent="0.25">
      <c r="A1495" t="s">
        <v>66</v>
      </c>
      <c r="B1495" t="s">
        <v>41</v>
      </c>
      <c r="C1495" t="s">
        <v>276</v>
      </c>
      <c r="D1495" s="202">
        <v>24353.25</v>
      </c>
      <c r="E1495" s="202">
        <v>24353.25</v>
      </c>
      <c r="F1495" s="202"/>
      <c r="G1495" s="202"/>
      <c r="H1495" s="202"/>
      <c r="I1495" s="202">
        <v>8476</v>
      </c>
      <c r="J1495" s="202">
        <v>11380</v>
      </c>
      <c r="K1495" s="202"/>
      <c r="L1495" s="202"/>
      <c r="M1495" s="202"/>
      <c r="N1495" s="203"/>
      <c r="O1495" s="203"/>
      <c r="P1495"/>
      <c r="Q1495"/>
      <c r="R1495"/>
      <c r="S1495"/>
      <c r="T1495" s="204">
        <v>42746.609131944446</v>
      </c>
      <c r="U1495"/>
      <c r="V1495">
        <v>0.4</v>
      </c>
      <c r="W1495">
        <v>5</v>
      </c>
      <c r="X1495" s="200" t="str">
        <f t="shared" si="23"/>
        <v>Franklin Criminal Traffic CGE CQ3-17</v>
      </c>
    </row>
    <row r="1496" spans="1:24" ht="15" customHeight="1" x14ac:dyDescent="0.25">
      <c r="A1496" t="s">
        <v>66</v>
      </c>
      <c r="B1496" t="s">
        <v>41</v>
      </c>
      <c r="C1496" t="s">
        <v>273</v>
      </c>
      <c r="D1496" s="202">
        <v>33949</v>
      </c>
      <c r="E1496" s="202">
        <v>33949</v>
      </c>
      <c r="F1496" s="202">
        <v>33949</v>
      </c>
      <c r="G1496" s="202">
        <v>33949</v>
      </c>
      <c r="H1496" s="202">
        <v>33924</v>
      </c>
      <c r="I1496" s="202">
        <v>9765</v>
      </c>
      <c r="J1496" s="202">
        <v>15115</v>
      </c>
      <c r="K1496" s="202">
        <v>17525</v>
      </c>
      <c r="L1496" s="202">
        <v>19179</v>
      </c>
      <c r="M1496" s="202">
        <v>23120.54</v>
      </c>
      <c r="N1496" s="203"/>
      <c r="O1496" s="203"/>
      <c r="P1496"/>
      <c r="Q1496"/>
      <c r="R1496"/>
      <c r="S1496"/>
      <c r="T1496" s="204">
        <v>42746.609131944446</v>
      </c>
      <c r="U1496"/>
      <c r="V1496">
        <v>0.4</v>
      </c>
      <c r="W1496">
        <v>5</v>
      </c>
      <c r="X1496" s="200" t="str">
        <f t="shared" si="23"/>
        <v>Franklin Criminal Traffic CGE CQ4-16</v>
      </c>
    </row>
    <row r="1497" spans="1:24" ht="15" customHeight="1" x14ac:dyDescent="0.25">
      <c r="A1497" t="s">
        <v>66</v>
      </c>
      <c r="B1497" t="s">
        <v>41</v>
      </c>
      <c r="C1497" t="s">
        <v>277</v>
      </c>
      <c r="D1497" s="202">
        <v>13227</v>
      </c>
      <c r="E1497" s="202"/>
      <c r="F1497" s="202"/>
      <c r="G1497" s="202"/>
      <c r="H1497" s="202"/>
      <c r="I1497" s="202">
        <v>6158</v>
      </c>
      <c r="J1497" s="202"/>
      <c r="K1497" s="202"/>
      <c r="L1497" s="202"/>
      <c r="M1497" s="202"/>
      <c r="N1497" s="203"/>
      <c r="O1497" s="203"/>
      <c r="P1497"/>
      <c r="Q1497"/>
      <c r="R1497"/>
      <c r="S1497"/>
      <c r="T1497" s="204">
        <v>42746.609131944446</v>
      </c>
      <c r="U1497"/>
      <c r="V1497">
        <v>0.4</v>
      </c>
      <c r="W1497">
        <v>5</v>
      </c>
      <c r="X1497" s="200" t="str">
        <f t="shared" si="23"/>
        <v>Franklin Criminal Traffic CGE CQ4-17</v>
      </c>
    </row>
    <row r="1498" spans="1:24" ht="15" customHeight="1" x14ac:dyDescent="0.25">
      <c r="A1498" t="s">
        <v>66</v>
      </c>
      <c r="B1498" t="s">
        <v>46</v>
      </c>
      <c r="C1498" t="s">
        <v>270</v>
      </c>
      <c r="D1498" s="202">
        <v>3296.5</v>
      </c>
      <c r="E1498" s="202">
        <v>3296.5</v>
      </c>
      <c r="F1498" s="202">
        <v>3296.5</v>
      </c>
      <c r="G1498" s="202">
        <v>3296.5</v>
      </c>
      <c r="H1498" s="202">
        <v>3296.5</v>
      </c>
      <c r="I1498" s="202">
        <v>3296.5</v>
      </c>
      <c r="J1498" s="202">
        <v>3296.5</v>
      </c>
      <c r="K1498" s="202">
        <v>3296.5</v>
      </c>
      <c r="L1498" s="202">
        <v>3296.5</v>
      </c>
      <c r="M1498" s="202">
        <v>3296.5</v>
      </c>
      <c r="N1498" s="203"/>
      <c r="O1498" s="203"/>
      <c r="P1498"/>
      <c r="Q1498"/>
      <c r="R1498"/>
      <c r="S1498"/>
      <c r="T1498" s="204">
        <v>42746.609131944446</v>
      </c>
      <c r="U1498"/>
      <c r="V1498">
        <v>0.75</v>
      </c>
      <c r="W1498">
        <v>10</v>
      </c>
      <c r="X1498" s="200" t="str">
        <f t="shared" si="23"/>
        <v>Franklin Family CGE CQ1-16</v>
      </c>
    </row>
    <row r="1499" spans="1:24" ht="15" customHeight="1" x14ac:dyDescent="0.25">
      <c r="A1499" t="s">
        <v>66</v>
      </c>
      <c r="B1499" t="s">
        <v>46</v>
      </c>
      <c r="C1499" t="s">
        <v>274</v>
      </c>
      <c r="D1499" s="202">
        <v>5981.5</v>
      </c>
      <c r="E1499" s="202">
        <v>5981.5</v>
      </c>
      <c r="F1499" s="202">
        <v>5981.5</v>
      </c>
      <c r="G1499" s="202">
        <v>5981.5</v>
      </c>
      <c r="H1499" s="202"/>
      <c r="I1499" s="202">
        <v>5981.5</v>
      </c>
      <c r="J1499" s="202">
        <v>5981.5</v>
      </c>
      <c r="K1499" s="202">
        <v>5981.5</v>
      </c>
      <c r="L1499" s="202">
        <v>5981.5</v>
      </c>
      <c r="M1499" s="202"/>
      <c r="N1499" s="203"/>
      <c r="O1499" s="203"/>
      <c r="P1499"/>
      <c r="Q1499"/>
      <c r="R1499"/>
      <c r="S1499"/>
      <c r="T1499" s="204">
        <v>42746.609131944446</v>
      </c>
      <c r="U1499"/>
      <c r="V1499">
        <v>0.75</v>
      </c>
      <c r="W1499">
        <v>10</v>
      </c>
      <c r="X1499" s="200" t="str">
        <f t="shared" si="23"/>
        <v>Franklin Family CGE CQ1-17</v>
      </c>
    </row>
    <row r="1500" spans="1:24" ht="15" customHeight="1" x14ac:dyDescent="0.25">
      <c r="A1500" t="s">
        <v>66</v>
      </c>
      <c r="B1500" t="s">
        <v>46</v>
      </c>
      <c r="C1500" t="s">
        <v>271</v>
      </c>
      <c r="D1500" s="202">
        <v>6644</v>
      </c>
      <c r="E1500" s="202">
        <v>6524</v>
      </c>
      <c r="F1500" s="202">
        <v>6524</v>
      </c>
      <c r="G1500" s="202">
        <v>6524</v>
      </c>
      <c r="H1500" s="202">
        <v>6524</v>
      </c>
      <c r="I1500" s="202">
        <v>6524</v>
      </c>
      <c r="J1500" s="202">
        <v>6524</v>
      </c>
      <c r="K1500" s="202">
        <v>6524</v>
      </c>
      <c r="L1500" s="202">
        <v>6524</v>
      </c>
      <c r="M1500" s="202">
        <v>6524</v>
      </c>
      <c r="N1500" s="203"/>
      <c r="O1500" s="203"/>
      <c r="P1500"/>
      <c r="Q1500"/>
      <c r="R1500"/>
      <c r="S1500"/>
      <c r="T1500" s="204">
        <v>42746.609131944446</v>
      </c>
      <c r="U1500"/>
      <c r="V1500">
        <v>0.75</v>
      </c>
      <c r="W1500">
        <v>10</v>
      </c>
      <c r="X1500" s="200" t="str">
        <f t="shared" si="23"/>
        <v>Franklin Family CGE CQ2-16</v>
      </c>
    </row>
    <row r="1501" spans="1:24" ht="15" customHeight="1" x14ac:dyDescent="0.25">
      <c r="A1501" t="s">
        <v>66</v>
      </c>
      <c r="B1501" t="s">
        <v>46</v>
      </c>
      <c r="C1501" t="s">
        <v>275</v>
      </c>
      <c r="D1501" s="202">
        <v>4962.5</v>
      </c>
      <c r="E1501" s="202">
        <v>4952</v>
      </c>
      <c r="F1501" s="202">
        <v>4952</v>
      </c>
      <c r="G1501" s="202"/>
      <c r="H1501" s="202"/>
      <c r="I1501" s="202">
        <v>4952</v>
      </c>
      <c r="J1501" s="202">
        <v>4952</v>
      </c>
      <c r="K1501" s="202">
        <v>4952</v>
      </c>
      <c r="L1501" s="202"/>
      <c r="M1501" s="202"/>
      <c r="N1501" s="203"/>
      <c r="O1501" s="203"/>
      <c r="P1501"/>
      <c r="Q1501"/>
      <c r="R1501"/>
      <c r="S1501"/>
      <c r="T1501" s="204">
        <v>42746.609131944446</v>
      </c>
      <c r="U1501"/>
      <c r="V1501">
        <v>0.75</v>
      </c>
      <c r="W1501">
        <v>10</v>
      </c>
      <c r="X1501" s="200" t="str">
        <f t="shared" si="23"/>
        <v>Franklin Family CGE CQ2-17</v>
      </c>
    </row>
    <row r="1502" spans="1:24" ht="15" customHeight="1" x14ac:dyDescent="0.25">
      <c r="A1502" t="s">
        <v>66</v>
      </c>
      <c r="B1502" t="s">
        <v>46</v>
      </c>
      <c r="C1502" t="s">
        <v>272</v>
      </c>
      <c r="D1502" s="202">
        <v>4945.5</v>
      </c>
      <c r="E1502" s="202">
        <v>4945.5</v>
      </c>
      <c r="F1502" s="202">
        <v>4945.5</v>
      </c>
      <c r="G1502" s="202">
        <v>4945.5</v>
      </c>
      <c r="H1502" s="202">
        <v>4945.5</v>
      </c>
      <c r="I1502" s="202">
        <v>4945.5</v>
      </c>
      <c r="J1502" s="202">
        <v>4945.5</v>
      </c>
      <c r="K1502" s="202">
        <v>4945.5</v>
      </c>
      <c r="L1502" s="202">
        <v>4945.5</v>
      </c>
      <c r="M1502" s="202">
        <v>4945.5</v>
      </c>
      <c r="N1502" s="203"/>
      <c r="O1502" s="203"/>
      <c r="P1502"/>
      <c r="Q1502"/>
      <c r="R1502"/>
      <c r="S1502"/>
      <c r="T1502" s="204">
        <v>42746.609131944446</v>
      </c>
      <c r="U1502"/>
      <c r="V1502">
        <v>0.75</v>
      </c>
      <c r="W1502">
        <v>10</v>
      </c>
      <c r="X1502" s="200" t="str">
        <f t="shared" si="23"/>
        <v>Franklin Family CGE CQ3-16</v>
      </c>
    </row>
    <row r="1503" spans="1:24" ht="15" customHeight="1" x14ac:dyDescent="0.25">
      <c r="A1503" t="s">
        <v>66</v>
      </c>
      <c r="B1503" t="s">
        <v>46</v>
      </c>
      <c r="C1503" t="s">
        <v>276</v>
      </c>
      <c r="D1503" s="202">
        <v>5675.5</v>
      </c>
      <c r="E1503" s="202">
        <v>5283</v>
      </c>
      <c r="F1503" s="202"/>
      <c r="G1503" s="202"/>
      <c r="H1503" s="202"/>
      <c r="I1503" s="202">
        <v>5283</v>
      </c>
      <c r="J1503" s="202">
        <v>5283</v>
      </c>
      <c r="K1503" s="202"/>
      <c r="L1503" s="202"/>
      <c r="M1503" s="202"/>
      <c r="N1503" s="203"/>
      <c r="O1503" s="203"/>
      <c r="P1503"/>
      <c r="Q1503"/>
      <c r="R1503"/>
      <c r="S1503"/>
      <c r="T1503" s="204">
        <v>42746.609131944446</v>
      </c>
      <c r="U1503"/>
      <c r="V1503">
        <v>0.75</v>
      </c>
      <c r="W1503">
        <v>10</v>
      </c>
      <c r="X1503" s="200" t="str">
        <f t="shared" si="23"/>
        <v>Franklin Family CGE CQ3-17</v>
      </c>
    </row>
    <row r="1504" spans="1:24" ht="15" customHeight="1" x14ac:dyDescent="0.25">
      <c r="A1504" t="s">
        <v>66</v>
      </c>
      <c r="B1504" t="s">
        <v>46</v>
      </c>
      <c r="C1504" t="s">
        <v>273</v>
      </c>
      <c r="D1504" s="202">
        <v>5133</v>
      </c>
      <c r="E1504" s="202">
        <v>5133</v>
      </c>
      <c r="F1504" s="202">
        <v>5133</v>
      </c>
      <c r="G1504" s="202">
        <v>5133</v>
      </c>
      <c r="H1504" s="202">
        <v>5133</v>
      </c>
      <c r="I1504" s="202">
        <v>4735.5</v>
      </c>
      <c r="J1504" s="202">
        <v>4735.5</v>
      </c>
      <c r="K1504" s="202">
        <v>4735.5</v>
      </c>
      <c r="L1504" s="202">
        <v>4735.5</v>
      </c>
      <c r="M1504" s="202">
        <v>4735.5</v>
      </c>
      <c r="N1504" s="203"/>
      <c r="O1504" s="203"/>
      <c r="P1504"/>
      <c r="Q1504"/>
      <c r="R1504"/>
      <c r="S1504"/>
      <c r="T1504" s="204">
        <v>42746.609131944446</v>
      </c>
      <c r="U1504"/>
      <c r="V1504">
        <v>0.75</v>
      </c>
      <c r="W1504">
        <v>10</v>
      </c>
      <c r="X1504" s="200" t="str">
        <f t="shared" si="23"/>
        <v>Franklin Family CGE CQ4-16</v>
      </c>
    </row>
    <row r="1505" spans="1:24" ht="15" customHeight="1" x14ac:dyDescent="0.25">
      <c r="A1505" t="s">
        <v>66</v>
      </c>
      <c r="B1505" t="s">
        <v>46</v>
      </c>
      <c r="C1505" t="s">
        <v>277</v>
      </c>
      <c r="D1505" s="202">
        <v>4479.5</v>
      </c>
      <c r="E1505" s="202"/>
      <c r="F1505" s="202"/>
      <c r="G1505" s="202"/>
      <c r="H1505" s="202"/>
      <c r="I1505" s="202">
        <v>4479.5</v>
      </c>
      <c r="J1505" s="202"/>
      <c r="K1505" s="202"/>
      <c r="L1505" s="202"/>
      <c r="M1505" s="202"/>
      <c r="N1505" s="203"/>
      <c r="O1505" s="203"/>
      <c r="P1505"/>
      <c r="Q1505"/>
      <c r="R1505"/>
      <c r="S1505"/>
      <c r="T1505" s="204">
        <v>42746.609131944446</v>
      </c>
      <c r="U1505"/>
      <c r="V1505">
        <v>0.75</v>
      </c>
      <c r="W1505">
        <v>10</v>
      </c>
      <c r="X1505" s="200" t="str">
        <f t="shared" si="23"/>
        <v>Franklin Family CGE CQ4-17</v>
      </c>
    </row>
    <row r="1506" spans="1:24" ht="15" customHeight="1" x14ac:dyDescent="0.25">
      <c r="A1506" t="s">
        <v>66</v>
      </c>
      <c r="B1506" t="s">
        <v>40</v>
      </c>
      <c r="C1506" t="s">
        <v>270</v>
      </c>
      <c r="D1506" s="202">
        <v>1357</v>
      </c>
      <c r="E1506" s="202">
        <v>1357</v>
      </c>
      <c r="F1506" s="202">
        <v>1357</v>
      </c>
      <c r="G1506" s="202">
        <v>1357</v>
      </c>
      <c r="H1506" s="202">
        <v>1207</v>
      </c>
      <c r="I1506" s="202">
        <v>57</v>
      </c>
      <c r="J1506" s="202">
        <v>257</v>
      </c>
      <c r="K1506" s="202">
        <v>257</v>
      </c>
      <c r="L1506" s="202">
        <v>257</v>
      </c>
      <c r="M1506" s="202">
        <v>557</v>
      </c>
      <c r="N1506" s="203"/>
      <c r="O1506" s="203"/>
      <c r="P1506"/>
      <c r="Q1506"/>
      <c r="R1506"/>
      <c r="S1506"/>
      <c r="T1506" s="204">
        <v>42746.609131944446</v>
      </c>
      <c r="U1506"/>
      <c r="V1506">
        <v>0.09</v>
      </c>
      <c r="W1506">
        <v>4</v>
      </c>
      <c r="X1506" s="200" t="str">
        <f t="shared" si="23"/>
        <v>Franklin Juvenile Delinquency CGE CQ1-16</v>
      </c>
    </row>
    <row r="1507" spans="1:24" ht="15" customHeight="1" x14ac:dyDescent="0.25">
      <c r="A1507" t="s">
        <v>66</v>
      </c>
      <c r="B1507" t="s">
        <v>40</v>
      </c>
      <c r="C1507" t="s">
        <v>274</v>
      </c>
      <c r="D1507" s="202">
        <v>753.5</v>
      </c>
      <c r="E1507" s="202">
        <v>753.5</v>
      </c>
      <c r="F1507" s="202">
        <v>753.5</v>
      </c>
      <c r="G1507" s="202">
        <v>753.5</v>
      </c>
      <c r="H1507" s="202"/>
      <c r="I1507" s="202">
        <v>250</v>
      </c>
      <c r="J1507" s="202">
        <v>473.5</v>
      </c>
      <c r="K1507" s="202">
        <v>553.5</v>
      </c>
      <c r="L1507" s="202">
        <v>553.5</v>
      </c>
      <c r="M1507" s="202"/>
      <c r="N1507" s="203"/>
      <c r="O1507" s="203"/>
      <c r="P1507"/>
      <c r="Q1507"/>
      <c r="R1507"/>
      <c r="S1507"/>
      <c r="T1507" s="204">
        <v>42746.609131944446</v>
      </c>
      <c r="U1507"/>
      <c r="V1507">
        <v>0.09</v>
      </c>
      <c r="W1507">
        <v>4</v>
      </c>
      <c r="X1507" s="200" t="str">
        <f t="shared" si="23"/>
        <v>Franklin Juvenile Delinquency CGE CQ1-17</v>
      </c>
    </row>
    <row r="1508" spans="1:24" ht="15" customHeight="1" x14ac:dyDescent="0.25">
      <c r="A1508" t="s">
        <v>66</v>
      </c>
      <c r="B1508" t="s">
        <v>40</v>
      </c>
      <c r="C1508" t="s">
        <v>271</v>
      </c>
      <c r="D1508" s="202">
        <v>600</v>
      </c>
      <c r="E1508" s="202">
        <v>600</v>
      </c>
      <c r="F1508" s="202">
        <v>600</v>
      </c>
      <c r="G1508" s="202">
        <v>600</v>
      </c>
      <c r="H1508" s="202">
        <v>600</v>
      </c>
      <c r="I1508" s="202">
        <v>0</v>
      </c>
      <c r="J1508" s="202">
        <v>0</v>
      </c>
      <c r="K1508" s="202">
        <v>0</v>
      </c>
      <c r="L1508" s="202">
        <v>600</v>
      </c>
      <c r="M1508" s="202">
        <v>600</v>
      </c>
      <c r="N1508" s="203"/>
      <c r="O1508" s="203"/>
      <c r="P1508"/>
      <c r="Q1508"/>
      <c r="R1508"/>
      <c r="S1508"/>
      <c r="T1508" s="204">
        <v>42746.609131944446</v>
      </c>
      <c r="U1508"/>
      <c r="V1508">
        <v>0.09</v>
      </c>
      <c r="W1508">
        <v>4</v>
      </c>
      <c r="X1508" s="200" t="str">
        <f t="shared" si="23"/>
        <v>Franklin Juvenile Delinquency CGE CQ2-16</v>
      </c>
    </row>
    <row r="1509" spans="1:24" ht="15" customHeight="1" x14ac:dyDescent="0.25">
      <c r="A1509" t="s">
        <v>66</v>
      </c>
      <c r="B1509" t="s">
        <v>40</v>
      </c>
      <c r="C1509" t="s">
        <v>275</v>
      </c>
      <c r="D1509" s="202">
        <v>1103.5</v>
      </c>
      <c r="E1509" s="202">
        <v>1273.5</v>
      </c>
      <c r="F1509" s="202">
        <v>1103.5</v>
      </c>
      <c r="G1509" s="202"/>
      <c r="H1509" s="202"/>
      <c r="I1509" s="202">
        <v>0</v>
      </c>
      <c r="J1509" s="202">
        <v>0</v>
      </c>
      <c r="K1509" s="202">
        <v>0</v>
      </c>
      <c r="L1509" s="202"/>
      <c r="M1509" s="202"/>
      <c r="N1509" s="203"/>
      <c r="O1509" s="203"/>
      <c r="P1509"/>
      <c r="Q1509"/>
      <c r="R1509"/>
      <c r="S1509"/>
      <c r="T1509" s="204">
        <v>42746.609131944446</v>
      </c>
      <c r="U1509"/>
      <c r="V1509">
        <v>0.09</v>
      </c>
      <c r="W1509">
        <v>4</v>
      </c>
      <c r="X1509" s="200" t="str">
        <f t="shared" si="23"/>
        <v>Franklin Juvenile Delinquency CGE CQ2-17</v>
      </c>
    </row>
    <row r="1510" spans="1:24" ht="15" customHeight="1" x14ac:dyDescent="0.25">
      <c r="A1510" t="s">
        <v>66</v>
      </c>
      <c r="B1510" t="s">
        <v>40</v>
      </c>
      <c r="C1510" t="s">
        <v>272</v>
      </c>
      <c r="D1510" s="202">
        <v>1270</v>
      </c>
      <c r="E1510" s="202">
        <v>1270</v>
      </c>
      <c r="F1510" s="202">
        <v>1270</v>
      </c>
      <c r="G1510" s="202">
        <v>1270</v>
      </c>
      <c r="H1510" s="202">
        <v>1270</v>
      </c>
      <c r="I1510" s="202">
        <v>0</v>
      </c>
      <c r="J1510" s="202">
        <v>0</v>
      </c>
      <c r="K1510" s="202">
        <v>0</v>
      </c>
      <c r="L1510" s="202">
        <v>0</v>
      </c>
      <c r="M1510" s="202">
        <v>0</v>
      </c>
      <c r="N1510" s="203"/>
      <c r="O1510" s="203"/>
      <c r="P1510"/>
      <c r="Q1510"/>
      <c r="R1510"/>
      <c r="S1510"/>
      <c r="T1510" s="204">
        <v>42746.609131944446</v>
      </c>
      <c r="U1510"/>
      <c r="V1510">
        <v>0.09</v>
      </c>
      <c r="W1510">
        <v>4</v>
      </c>
      <c r="X1510" s="200" t="str">
        <f t="shared" si="23"/>
        <v>Franklin Juvenile Delinquency CGE CQ3-16</v>
      </c>
    </row>
    <row r="1511" spans="1:24" ht="15" customHeight="1" x14ac:dyDescent="0.25">
      <c r="A1511" t="s">
        <v>66</v>
      </c>
      <c r="B1511" t="s">
        <v>40</v>
      </c>
      <c r="C1511" t="s">
        <v>276</v>
      </c>
      <c r="D1511" s="202">
        <v>150</v>
      </c>
      <c r="E1511" s="202">
        <v>150</v>
      </c>
      <c r="F1511" s="202"/>
      <c r="G1511" s="202"/>
      <c r="H1511" s="202"/>
      <c r="I1511" s="202">
        <v>0</v>
      </c>
      <c r="J1511" s="202">
        <v>0</v>
      </c>
      <c r="K1511" s="202"/>
      <c r="L1511" s="202"/>
      <c r="M1511" s="202"/>
      <c r="N1511" s="203"/>
      <c r="O1511" s="203"/>
      <c r="P1511"/>
      <c r="Q1511"/>
      <c r="R1511"/>
      <c r="S1511"/>
      <c r="T1511" s="204">
        <v>42746.609131944446</v>
      </c>
      <c r="U1511"/>
      <c r="V1511">
        <v>0.09</v>
      </c>
      <c r="W1511">
        <v>4</v>
      </c>
      <c r="X1511" s="200" t="str">
        <f t="shared" si="23"/>
        <v>Franklin Juvenile Delinquency CGE CQ3-17</v>
      </c>
    </row>
    <row r="1512" spans="1:24" ht="15" customHeight="1" x14ac:dyDescent="0.25">
      <c r="A1512" t="s">
        <v>66</v>
      </c>
      <c r="B1512" t="s">
        <v>40</v>
      </c>
      <c r="C1512" t="s">
        <v>273</v>
      </c>
      <c r="D1512" s="202">
        <v>3160</v>
      </c>
      <c r="E1512" s="202">
        <v>3160</v>
      </c>
      <c r="F1512" s="202">
        <v>3160</v>
      </c>
      <c r="G1512" s="202">
        <v>3160</v>
      </c>
      <c r="H1512" s="202">
        <v>3160</v>
      </c>
      <c r="I1512" s="202">
        <v>20</v>
      </c>
      <c r="J1512" s="202">
        <v>370</v>
      </c>
      <c r="K1512" s="202">
        <v>420</v>
      </c>
      <c r="L1512" s="202">
        <v>440</v>
      </c>
      <c r="M1512" s="202">
        <v>730</v>
      </c>
      <c r="N1512" s="203"/>
      <c r="O1512" s="203"/>
      <c r="P1512"/>
      <c r="Q1512"/>
      <c r="R1512"/>
      <c r="S1512"/>
      <c r="T1512" s="204">
        <v>42746.609131944446</v>
      </c>
      <c r="U1512"/>
      <c r="V1512">
        <v>0.09</v>
      </c>
      <c r="W1512">
        <v>4</v>
      </c>
      <c r="X1512" s="200" t="str">
        <f t="shared" si="23"/>
        <v>Franklin Juvenile Delinquency CGE CQ4-16</v>
      </c>
    </row>
    <row r="1513" spans="1:24" ht="15" customHeight="1" x14ac:dyDescent="0.25">
      <c r="A1513" t="s">
        <v>66</v>
      </c>
      <c r="B1513" t="s">
        <v>40</v>
      </c>
      <c r="C1513" t="s">
        <v>277</v>
      </c>
      <c r="D1513" s="202">
        <v>203.5</v>
      </c>
      <c r="E1513" s="202"/>
      <c r="F1513" s="202"/>
      <c r="G1513" s="202"/>
      <c r="H1513" s="202"/>
      <c r="I1513" s="202">
        <v>203.5</v>
      </c>
      <c r="J1513" s="202"/>
      <c r="K1513" s="202"/>
      <c r="L1513" s="202"/>
      <c r="M1513" s="202"/>
      <c r="N1513" s="203"/>
      <c r="O1513" s="203"/>
      <c r="P1513"/>
      <c r="Q1513"/>
      <c r="R1513"/>
      <c r="S1513"/>
      <c r="T1513" s="204">
        <v>42746.609131944446</v>
      </c>
      <c r="U1513"/>
      <c r="V1513">
        <v>0.09</v>
      </c>
      <c r="W1513">
        <v>4</v>
      </c>
      <c r="X1513" s="200" t="str">
        <f t="shared" si="23"/>
        <v>Franklin Juvenile Delinquency CGE CQ4-17</v>
      </c>
    </row>
    <row r="1514" spans="1:24" ht="15" customHeight="1" x14ac:dyDescent="0.25">
      <c r="A1514" t="s">
        <v>66</v>
      </c>
      <c r="B1514" t="s">
        <v>45</v>
      </c>
      <c r="C1514" t="s">
        <v>270</v>
      </c>
      <c r="D1514" s="202">
        <v>5659</v>
      </c>
      <c r="E1514" s="202">
        <v>5659</v>
      </c>
      <c r="F1514" s="202">
        <v>5659</v>
      </c>
      <c r="G1514" s="202">
        <v>5659</v>
      </c>
      <c r="H1514" s="202">
        <v>5659</v>
      </c>
      <c r="I1514" s="202">
        <v>5659</v>
      </c>
      <c r="J1514" s="202">
        <v>5659</v>
      </c>
      <c r="K1514" s="202">
        <v>5659</v>
      </c>
      <c r="L1514" s="202">
        <v>5659</v>
      </c>
      <c r="M1514" s="202">
        <v>5659</v>
      </c>
      <c r="N1514" s="203"/>
      <c r="O1514" s="203"/>
      <c r="P1514"/>
      <c r="Q1514"/>
      <c r="R1514"/>
      <c r="S1514"/>
      <c r="T1514" s="204">
        <v>42746.609131944446</v>
      </c>
      <c r="U1514"/>
      <c r="V1514">
        <v>0.9</v>
      </c>
      <c r="W1514">
        <v>9</v>
      </c>
      <c r="X1514" s="200" t="str">
        <f t="shared" si="23"/>
        <v>Franklin Probate CGE CQ1-16</v>
      </c>
    </row>
    <row r="1515" spans="1:24" ht="15" customHeight="1" x14ac:dyDescent="0.25">
      <c r="A1515" t="s">
        <v>66</v>
      </c>
      <c r="B1515" t="s">
        <v>45</v>
      </c>
      <c r="C1515" t="s">
        <v>274</v>
      </c>
      <c r="D1515" s="202">
        <v>8715</v>
      </c>
      <c r="E1515" s="202">
        <v>8715</v>
      </c>
      <c r="F1515" s="202">
        <v>8715</v>
      </c>
      <c r="G1515" s="202">
        <v>8715</v>
      </c>
      <c r="H1515" s="202"/>
      <c r="I1515" s="202">
        <v>8715</v>
      </c>
      <c r="J1515" s="202">
        <v>8715</v>
      </c>
      <c r="K1515" s="202">
        <v>8715</v>
      </c>
      <c r="L1515" s="202">
        <v>8715</v>
      </c>
      <c r="M1515" s="202"/>
      <c r="N1515" s="203"/>
      <c r="O1515" s="203"/>
      <c r="P1515"/>
      <c r="Q1515"/>
      <c r="R1515"/>
      <c r="S1515"/>
      <c r="T1515" s="204">
        <v>42746.609131944446</v>
      </c>
      <c r="U1515"/>
      <c r="V1515">
        <v>0.9</v>
      </c>
      <c r="W1515">
        <v>9</v>
      </c>
      <c r="X1515" s="200" t="str">
        <f t="shared" si="23"/>
        <v>Franklin Probate CGE CQ1-17</v>
      </c>
    </row>
    <row r="1516" spans="1:24" ht="15" customHeight="1" x14ac:dyDescent="0.25">
      <c r="A1516" t="s">
        <v>66</v>
      </c>
      <c r="B1516" t="s">
        <v>45</v>
      </c>
      <c r="C1516" t="s">
        <v>271</v>
      </c>
      <c r="D1516" s="202">
        <v>6712</v>
      </c>
      <c r="E1516" s="202">
        <v>6712</v>
      </c>
      <c r="F1516" s="202">
        <v>6712</v>
      </c>
      <c r="G1516" s="202">
        <v>6712</v>
      </c>
      <c r="H1516" s="202">
        <v>6712</v>
      </c>
      <c r="I1516" s="202">
        <v>6712</v>
      </c>
      <c r="J1516" s="202">
        <v>6712</v>
      </c>
      <c r="K1516" s="202">
        <v>6712</v>
      </c>
      <c r="L1516" s="202">
        <v>6712</v>
      </c>
      <c r="M1516" s="202">
        <v>6712</v>
      </c>
      <c r="N1516" s="203"/>
      <c r="O1516" s="203"/>
      <c r="P1516"/>
      <c r="Q1516"/>
      <c r="R1516"/>
      <c r="S1516"/>
      <c r="T1516" s="204">
        <v>42746.609131944446</v>
      </c>
      <c r="U1516"/>
      <c r="V1516">
        <v>0.9</v>
      </c>
      <c r="W1516">
        <v>9</v>
      </c>
      <c r="X1516" s="200" t="str">
        <f t="shared" si="23"/>
        <v>Franklin Probate CGE CQ2-16</v>
      </c>
    </row>
    <row r="1517" spans="1:24" ht="15" customHeight="1" x14ac:dyDescent="0.25">
      <c r="A1517" t="s">
        <v>66</v>
      </c>
      <c r="B1517" t="s">
        <v>45</v>
      </c>
      <c r="C1517" t="s">
        <v>275</v>
      </c>
      <c r="D1517" s="202">
        <v>5276</v>
      </c>
      <c r="E1517" s="202">
        <v>5045</v>
      </c>
      <c r="F1517" s="202">
        <v>5045</v>
      </c>
      <c r="G1517" s="202"/>
      <c r="H1517" s="202"/>
      <c r="I1517" s="202">
        <v>5045</v>
      </c>
      <c r="J1517" s="202">
        <v>5045</v>
      </c>
      <c r="K1517" s="202">
        <v>5045</v>
      </c>
      <c r="L1517" s="202"/>
      <c r="M1517" s="202"/>
      <c r="N1517" s="203"/>
      <c r="O1517" s="203"/>
      <c r="P1517"/>
      <c r="Q1517"/>
      <c r="R1517"/>
      <c r="S1517"/>
      <c r="T1517" s="204">
        <v>42746.609131944446</v>
      </c>
      <c r="U1517"/>
      <c r="V1517">
        <v>0.9</v>
      </c>
      <c r="W1517">
        <v>9</v>
      </c>
      <c r="X1517" s="200" t="str">
        <f t="shared" si="23"/>
        <v>Franklin Probate CGE CQ2-17</v>
      </c>
    </row>
    <row r="1518" spans="1:24" ht="15" customHeight="1" x14ac:dyDescent="0.25">
      <c r="A1518" t="s">
        <v>66</v>
      </c>
      <c r="B1518" t="s">
        <v>45</v>
      </c>
      <c r="C1518" t="s">
        <v>272</v>
      </c>
      <c r="D1518" s="202">
        <v>4623</v>
      </c>
      <c r="E1518" s="202">
        <v>4623</v>
      </c>
      <c r="F1518" s="202">
        <v>4623</v>
      </c>
      <c r="G1518" s="202">
        <v>4623</v>
      </c>
      <c r="H1518" s="202">
        <v>4623</v>
      </c>
      <c r="I1518" s="202">
        <v>4623</v>
      </c>
      <c r="J1518" s="202">
        <v>4623</v>
      </c>
      <c r="K1518" s="202">
        <v>4623</v>
      </c>
      <c r="L1518" s="202">
        <v>4623</v>
      </c>
      <c r="M1518" s="202">
        <v>4623</v>
      </c>
      <c r="N1518" s="203"/>
      <c r="O1518" s="203"/>
      <c r="P1518"/>
      <c r="Q1518"/>
      <c r="R1518"/>
      <c r="S1518"/>
      <c r="T1518" s="204">
        <v>42746.609131944446</v>
      </c>
      <c r="U1518"/>
      <c r="V1518">
        <v>0.9</v>
      </c>
      <c r="W1518">
        <v>9</v>
      </c>
      <c r="X1518" s="200" t="str">
        <f t="shared" si="23"/>
        <v>Franklin Probate CGE CQ3-16</v>
      </c>
    </row>
    <row r="1519" spans="1:24" ht="15" customHeight="1" x14ac:dyDescent="0.25">
      <c r="A1519" t="s">
        <v>66</v>
      </c>
      <c r="B1519" t="s">
        <v>45</v>
      </c>
      <c r="C1519" t="s">
        <v>276</v>
      </c>
      <c r="D1519" s="202">
        <v>6343</v>
      </c>
      <c r="E1519" s="202">
        <v>6343</v>
      </c>
      <c r="F1519" s="202"/>
      <c r="G1519" s="202"/>
      <c r="H1519" s="202"/>
      <c r="I1519" s="202">
        <v>6343</v>
      </c>
      <c r="J1519" s="202">
        <v>6343</v>
      </c>
      <c r="K1519" s="202"/>
      <c r="L1519" s="202"/>
      <c r="M1519" s="202"/>
      <c r="N1519" s="203"/>
      <c r="O1519" s="203"/>
      <c r="P1519"/>
      <c r="Q1519"/>
      <c r="R1519"/>
      <c r="S1519"/>
      <c r="T1519" s="204">
        <v>42746.609131944446</v>
      </c>
      <c r="U1519"/>
      <c r="V1519">
        <v>0.9</v>
      </c>
      <c r="W1519">
        <v>9</v>
      </c>
      <c r="X1519" s="200" t="str">
        <f t="shared" si="23"/>
        <v>Franklin Probate CGE CQ3-17</v>
      </c>
    </row>
    <row r="1520" spans="1:24" ht="15" customHeight="1" x14ac:dyDescent="0.25">
      <c r="A1520" t="s">
        <v>66</v>
      </c>
      <c r="B1520" t="s">
        <v>45</v>
      </c>
      <c r="C1520" t="s">
        <v>273</v>
      </c>
      <c r="D1520" s="202">
        <v>5142</v>
      </c>
      <c r="E1520" s="202">
        <v>5142</v>
      </c>
      <c r="F1520" s="202">
        <v>5142</v>
      </c>
      <c r="G1520" s="202">
        <v>5142</v>
      </c>
      <c r="H1520" s="202">
        <v>5142</v>
      </c>
      <c r="I1520" s="202">
        <v>5142</v>
      </c>
      <c r="J1520" s="202">
        <v>5142</v>
      </c>
      <c r="K1520" s="202">
        <v>5142</v>
      </c>
      <c r="L1520" s="202">
        <v>5142</v>
      </c>
      <c r="M1520" s="202">
        <v>5142</v>
      </c>
      <c r="N1520" s="203"/>
      <c r="O1520" s="203"/>
      <c r="P1520"/>
      <c r="Q1520"/>
      <c r="R1520"/>
      <c r="S1520"/>
      <c r="T1520" s="204">
        <v>42746.609131944446</v>
      </c>
      <c r="U1520"/>
      <c r="V1520">
        <v>0.9</v>
      </c>
      <c r="W1520">
        <v>9</v>
      </c>
      <c r="X1520" s="200" t="str">
        <f t="shared" si="23"/>
        <v>Franklin Probate CGE CQ4-16</v>
      </c>
    </row>
    <row r="1521" spans="1:24" ht="15" customHeight="1" x14ac:dyDescent="0.25">
      <c r="A1521" t="s">
        <v>66</v>
      </c>
      <c r="B1521" t="s">
        <v>45</v>
      </c>
      <c r="C1521" t="s">
        <v>277</v>
      </c>
      <c r="D1521" s="202">
        <v>4029</v>
      </c>
      <c r="E1521" s="202"/>
      <c r="F1521" s="202"/>
      <c r="G1521" s="202"/>
      <c r="H1521" s="202"/>
      <c r="I1521" s="202">
        <v>4029</v>
      </c>
      <c r="J1521" s="202"/>
      <c r="K1521" s="202"/>
      <c r="L1521" s="202"/>
      <c r="M1521" s="202"/>
      <c r="N1521" s="203"/>
      <c r="O1521" s="203"/>
      <c r="P1521"/>
      <c r="Q1521"/>
      <c r="R1521"/>
      <c r="S1521"/>
      <c r="T1521" s="204">
        <v>42746.609131944446</v>
      </c>
      <c r="U1521"/>
      <c r="V1521">
        <v>0.9</v>
      </c>
      <c r="W1521">
        <v>9</v>
      </c>
      <c r="X1521" s="200" t="str">
        <f t="shared" si="23"/>
        <v>Franklin Probate CGE CQ4-17</v>
      </c>
    </row>
    <row r="1522" spans="1:24" ht="15" customHeight="1" x14ac:dyDescent="0.25">
      <c r="A1522" t="s">
        <v>67</v>
      </c>
      <c r="B1522" t="s">
        <v>280</v>
      </c>
      <c r="C1522" t="s">
        <v>270</v>
      </c>
      <c r="D1522" s="202">
        <v>36196</v>
      </c>
      <c r="E1522" s="202">
        <v>35006</v>
      </c>
      <c r="F1522" s="202">
        <v>34906</v>
      </c>
      <c r="G1522" s="202">
        <v>34386</v>
      </c>
      <c r="H1522" s="202">
        <v>34386</v>
      </c>
      <c r="I1522" s="202">
        <v>4136</v>
      </c>
      <c r="J1522" s="202">
        <v>7845</v>
      </c>
      <c r="K1522" s="202">
        <v>9125</v>
      </c>
      <c r="L1522" s="202">
        <v>11167</v>
      </c>
      <c r="M1522" s="202">
        <v>12467</v>
      </c>
      <c r="N1522" s="203"/>
      <c r="O1522" s="203"/>
      <c r="P1522"/>
      <c r="Q1522"/>
      <c r="R1522"/>
      <c r="S1522"/>
      <c r="T1522" s="204">
        <v>42746.609131944446</v>
      </c>
      <c r="U1522"/>
      <c r="V1522">
        <v>0.09</v>
      </c>
      <c r="W1522">
        <v>2</v>
      </c>
      <c r="X1522" s="200" t="str">
        <f t="shared" si="23"/>
        <v>Gadsden Circ Crim Drug Trfc Cases CGE CQ1-16</v>
      </c>
    </row>
    <row r="1523" spans="1:24" ht="15" customHeight="1" x14ac:dyDescent="0.25">
      <c r="A1523" t="s">
        <v>67</v>
      </c>
      <c r="B1523" t="s">
        <v>280</v>
      </c>
      <c r="C1523" t="s">
        <v>274</v>
      </c>
      <c r="D1523" s="202">
        <v>36183</v>
      </c>
      <c r="E1523" s="202">
        <v>35838</v>
      </c>
      <c r="F1523" s="202">
        <v>35538</v>
      </c>
      <c r="G1523" s="202">
        <v>34963</v>
      </c>
      <c r="H1523" s="202"/>
      <c r="I1523" s="202">
        <v>3506</v>
      </c>
      <c r="J1523" s="202">
        <v>4911</v>
      </c>
      <c r="K1523" s="202">
        <v>5761</v>
      </c>
      <c r="L1523" s="202">
        <v>6326</v>
      </c>
      <c r="M1523" s="202"/>
      <c r="N1523" s="203"/>
      <c r="O1523" s="203"/>
      <c r="P1523"/>
      <c r="Q1523"/>
      <c r="R1523"/>
      <c r="S1523"/>
      <c r="T1523" s="204">
        <v>42746.609131944446</v>
      </c>
      <c r="U1523"/>
      <c r="V1523">
        <v>0.09</v>
      </c>
      <c r="W1523">
        <v>2</v>
      </c>
      <c r="X1523" s="200" t="str">
        <f t="shared" si="23"/>
        <v>Gadsden Circ Crim Drug Trfc Cases CGE CQ1-17</v>
      </c>
    </row>
    <row r="1524" spans="1:24" ht="15" customHeight="1" x14ac:dyDescent="0.25">
      <c r="A1524" t="s">
        <v>67</v>
      </c>
      <c r="B1524" t="s">
        <v>280</v>
      </c>
      <c r="C1524" t="s">
        <v>271</v>
      </c>
      <c r="D1524" s="202">
        <v>18441</v>
      </c>
      <c r="E1524" s="202">
        <v>17591</v>
      </c>
      <c r="F1524" s="202">
        <v>17241</v>
      </c>
      <c r="G1524" s="202">
        <v>17221</v>
      </c>
      <c r="H1524" s="202">
        <v>17221</v>
      </c>
      <c r="I1524" s="202">
        <v>2693</v>
      </c>
      <c r="J1524" s="202">
        <v>4143</v>
      </c>
      <c r="K1524" s="202">
        <v>5748</v>
      </c>
      <c r="L1524" s="202">
        <v>6218</v>
      </c>
      <c r="M1524" s="202">
        <v>7008</v>
      </c>
      <c r="N1524" s="203"/>
      <c r="O1524" s="203"/>
      <c r="P1524"/>
      <c r="Q1524"/>
      <c r="R1524"/>
      <c r="S1524"/>
      <c r="T1524" s="204">
        <v>42746.609131944446</v>
      </c>
      <c r="U1524"/>
      <c r="V1524">
        <v>0.09</v>
      </c>
      <c r="W1524">
        <v>2</v>
      </c>
      <c r="X1524" s="200" t="str">
        <f t="shared" si="23"/>
        <v>Gadsden Circ Crim Drug Trfc Cases CGE CQ2-16</v>
      </c>
    </row>
    <row r="1525" spans="1:24" ht="15" customHeight="1" x14ac:dyDescent="0.25">
      <c r="A1525" t="s">
        <v>67</v>
      </c>
      <c r="B1525" t="s">
        <v>280</v>
      </c>
      <c r="C1525" t="s">
        <v>275</v>
      </c>
      <c r="D1525" s="202">
        <v>27127</v>
      </c>
      <c r="E1525" s="202">
        <v>26677</v>
      </c>
      <c r="F1525" s="202">
        <v>26427</v>
      </c>
      <c r="G1525" s="202"/>
      <c r="H1525" s="202"/>
      <c r="I1525" s="202">
        <v>3665</v>
      </c>
      <c r="J1525" s="202">
        <v>4930</v>
      </c>
      <c r="K1525" s="202">
        <v>6665</v>
      </c>
      <c r="L1525" s="202"/>
      <c r="M1525" s="202"/>
      <c r="N1525" s="203"/>
      <c r="O1525" s="203"/>
      <c r="P1525"/>
      <c r="Q1525"/>
      <c r="R1525"/>
      <c r="S1525"/>
      <c r="T1525" s="204">
        <v>42746.609131944446</v>
      </c>
      <c r="U1525"/>
      <c r="V1525">
        <v>0.09</v>
      </c>
      <c r="W1525">
        <v>2</v>
      </c>
      <c r="X1525" s="200" t="str">
        <f t="shared" si="23"/>
        <v>Gadsden Circ Crim Drug Trfc Cases CGE CQ2-17</v>
      </c>
    </row>
    <row r="1526" spans="1:24" ht="15" customHeight="1" x14ac:dyDescent="0.25">
      <c r="A1526" t="s">
        <v>67</v>
      </c>
      <c r="B1526" t="s">
        <v>280</v>
      </c>
      <c r="C1526" t="s">
        <v>272</v>
      </c>
      <c r="D1526" s="202">
        <v>33685</v>
      </c>
      <c r="E1526" s="202">
        <v>32835</v>
      </c>
      <c r="F1526" s="202">
        <v>32635</v>
      </c>
      <c r="G1526" s="202">
        <v>32535</v>
      </c>
      <c r="H1526" s="202">
        <v>31787</v>
      </c>
      <c r="I1526" s="202">
        <v>4300</v>
      </c>
      <c r="J1526" s="202">
        <v>6448</v>
      </c>
      <c r="K1526" s="202">
        <v>7610</v>
      </c>
      <c r="L1526" s="202">
        <v>8610</v>
      </c>
      <c r="M1526" s="202">
        <v>9627</v>
      </c>
      <c r="N1526" s="203"/>
      <c r="O1526" s="203"/>
      <c r="P1526"/>
      <c r="Q1526"/>
      <c r="R1526"/>
      <c r="S1526"/>
      <c r="T1526" s="204">
        <v>42746.609131944446</v>
      </c>
      <c r="U1526"/>
      <c r="V1526">
        <v>0.09</v>
      </c>
      <c r="W1526">
        <v>2</v>
      </c>
      <c r="X1526" s="200" t="str">
        <f t="shared" si="23"/>
        <v>Gadsden Circ Crim Drug Trfc Cases CGE CQ3-16</v>
      </c>
    </row>
    <row r="1527" spans="1:24" ht="15" customHeight="1" x14ac:dyDescent="0.25">
      <c r="A1527" t="s">
        <v>67</v>
      </c>
      <c r="B1527" t="s">
        <v>280</v>
      </c>
      <c r="C1527" t="s">
        <v>276</v>
      </c>
      <c r="D1527" s="202">
        <v>81609</v>
      </c>
      <c r="E1527" s="202">
        <v>80759</v>
      </c>
      <c r="F1527" s="202"/>
      <c r="G1527" s="202"/>
      <c r="H1527" s="202"/>
      <c r="I1527" s="202">
        <v>3300</v>
      </c>
      <c r="J1527" s="202">
        <v>7210</v>
      </c>
      <c r="K1527" s="202"/>
      <c r="L1527" s="202"/>
      <c r="M1527" s="202"/>
      <c r="N1527" s="203"/>
      <c r="O1527" s="203"/>
      <c r="P1527"/>
      <c r="Q1527"/>
      <c r="R1527"/>
      <c r="S1527"/>
      <c r="T1527" s="204">
        <v>42746.609131944446</v>
      </c>
      <c r="U1527"/>
      <c r="V1527">
        <v>0.09</v>
      </c>
      <c r="W1527">
        <v>2</v>
      </c>
      <c r="X1527" s="200" t="str">
        <f t="shared" si="23"/>
        <v>Gadsden Circ Crim Drug Trfc Cases CGE CQ3-17</v>
      </c>
    </row>
    <row r="1528" spans="1:24" ht="15" customHeight="1" x14ac:dyDescent="0.25">
      <c r="A1528" t="s">
        <v>67</v>
      </c>
      <c r="B1528" t="s">
        <v>280</v>
      </c>
      <c r="C1528" t="s">
        <v>273</v>
      </c>
      <c r="D1528" s="202">
        <v>33824</v>
      </c>
      <c r="E1528" s="202">
        <v>33024</v>
      </c>
      <c r="F1528" s="202">
        <v>32934</v>
      </c>
      <c r="G1528" s="202">
        <v>32934</v>
      </c>
      <c r="H1528" s="202">
        <v>32934</v>
      </c>
      <c r="I1528" s="202">
        <v>2791</v>
      </c>
      <c r="J1528" s="202">
        <v>5676</v>
      </c>
      <c r="K1528" s="202">
        <v>7111</v>
      </c>
      <c r="L1528" s="202">
        <v>8056</v>
      </c>
      <c r="M1528" s="202">
        <v>9702.3700000000008</v>
      </c>
      <c r="N1528" s="203"/>
      <c r="O1528" s="203"/>
      <c r="P1528"/>
      <c r="Q1528"/>
      <c r="R1528"/>
      <c r="S1528"/>
      <c r="T1528" s="204">
        <v>42746.609131944446</v>
      </c>
      <c r="U1528"/>
      <c r="V1528">
        <v>0.09</v>
      </c>
      <c r="W1528">
        <v>2</v>
      </c>
      <c r="X1528" s="200" t="str">
        <f t="shared" si="23"/>
        <v>Gadsden Circ Crim Drug Trfc Cases CGE CQ4-16</v>
      </c>
    </row>
    <row r="1529" spans="1:24" ht="15" customHeight="1" x14ac:dyDescent="0.25">
      <c r="A1529" t="s">
        <v>67</v>
      </c>
      <c r="B1529" t="s">
        <v>280</v>
      </c>
      <c r="C1529" t="s">
        <v>277</v>
      </c>
      <c r="D1529" s="202">
        <v>26158</v>
      </c>
      <c r="E1529" s="202"/>
      <c r="F1529" s="202"/>
      <c r="G1529" s="202"/>
      <c r="H1529" s="202"/>
      <c r="I1529" s="202">
        <v>1270</v>
      </c>
      <c r="J1529" s="202"/>
      <c r="K1529" s="202"/>
      <c r="L1529" s="202"/>
      <c r="M1529" s="202"/>
      <c r="N1529" s="203"/>
      <c r="O1529" s="203"/>
      <c r="P1529"/>
      <c r="Q1529"/>
      <c r="R1529"/>
      <c r="S1529"/>
      <c r="T1529" s="204">
        <v>42746.609131944446</v>
      </c>
      <c r="U1529"/>
      <c r="V1529">
        <v>0.09</v>
      </c>
      <c r="W1529">
        <v>2</v>
      </c>
      <c r="X1529" s="200" t="str">
        <f t="shared" si="23"/>
        <v>Gadsden Circ Crim Drug Trfc Cases CGE CQ4-17</v>
      </c>
    </row>
    <row r="1530" spans="1:24" ht="15" customHeight="1" x14ac:dyDescent="0.25">
      <c r="A1530" t="s">
        <v>67</v>
      </c>
      <c r="B1530" t="s">
        <v>42</v>
      </c>
      <c r="C1530" t="s">
        <v>270</v>
      </c>
      <c r="D1530" s="202">
        <v>70018.05</v>
      </c>
      <c r="E1530" s="202">
        <v>70018.05</v>
      </c>
      <c r="F1530" s="202">
        <v>70018.05</v>
      </c>
      <c r="G1530" s="202">
        <v>70018.05</v>
      </c>
      <c r="H1530" s="202">
        <v>70018.05</v>
      </c>
      <c r="I1530" s="202">
        <v>67589.05</v>
      </c>
      <c r="J1530" s="202">
        <v>68999.05</v>
      </c>
      <c r="K1530" s="202">
        <v>68999.05</v>
      </c>
      <c r="L1530" s="202">
        <v>68999.05</v>
      </c>
      <c r="M1530" s="202">
        <v>68999.05</v>
      </c>
      <c r="N1530" s="203"/>
      <c r="O1530" s="203"/>
      <c r="P1530"/>
      <c r="Q1530"/>
      <c r="R1530"/>
      <c r="S1530"/>
      <c r="T1530" s="204">
        <v>42746.609131944446</v>
      </c>
      <c r="U1530"/>
      <c r="V1530">
        <v>0.9</v>
      </c>
      <c r="W1530">
        <v>6</v>
      </c>
      <c r="X1530" s="200" t="str">
        <f t="shared" si="23"/>
        <v>Gadsden Circuit Civil CGE CQ1-16</v>
      </c>
    </row>
    <row r="1531" spans="1:24" ht="15" customHeight="1" x14ac:dyDescent="0.25">
      <c r="A1531" t="s">
        <v>67</v>
      </c>
      <c r="B1531" t="s">
        <v>42</v>
      </c>
      <c r="C1531" t="s">
        <v>274</v>
      </c>
      <c r="D1531" s="202">
        <v>171269.15</v>
      </c>
      <c r="E1531" s="202">
        <v>171269.15</v>
      </c>
      <c r="F1531" s="202">
        <v>171269.15</v>
      </c>
      <c r="G1531" s="202">
        <v>171238.65</v>
      </c>
      <c r="H1531" s="202"/>
      <c r="I1531" s="202">
        <v>169493.35</v>
      </c>
      <c r="J1531" s="202">
        <v>169523.85</v>
      </c>
      <c r="K1531" s="202">
        <v>169523.85</v>
      </c>
      <c r="L1531" s="202">
        <v>169493.35</v>
      </c>
      <c r="M1531" s="202"/>
      <c r="N1531" s="203"/>
      <c r="O1531" s="203"/>
      <c r="P1531"/>
      <c r="Q1531"/>
      <c r="R1531"/>
      <c r="S1531"/>
      <c r="T1531" s="204">
        <v>42746.609131944446</v>
      </c>
      <c r="U1531"/>
      <c r="V1531">
        <v>0.9</v>
      </c>
      <c r="W1531">
        <v>6</v>
      </c>
      <c r="X1531" s="200" t="str">
        <f t="shared" si="23"/>
        <v>Gadsden Circuit Civil CGE CQ1-17</v>
      </c>
    </row>
    <row r="1532" spans="1:24" ht="15" customHeight="1" x14ac:dyDescent="0.25">
      <c r="A1532" t="s">
        <v>67</v>
      </c>
      <c r="B1532" t="s">
        <v>42</v>
      </c>
      <c r="C1532" t="s">
        <v>271</v>
      </c>
      <c r="D1532" s="202">
        <v>63348.35</v>
      </c>
      <c r="E1532" s="202">
        <v>63348.35</v>
      </c>
      <c r="F1532" s="202">
        <v>63348.35</v>
      </c>
      <c r="G1532" s="202">
        <v>63348.35</v>
      </c>
      <c r="H1532" s="202">
        <v>63348.35</v>
      </c>
      <c r="I1532" s="202">
        <v>61158.75</v>
      </c>
      <c r="J1532" s="202">
        <v>63158.75</v>
      </c>
      <c r="K1532" s="202">
        <v>63158.75</v>
      </c>
      <c r="L1532" s="202">
        <v>63158.75</v>
      </c>
      <c r="M1532" s="202">
        <v>63158.75</v>
      </c>
      <c r="N1532" s="203"/>
      <c r="O1532" s="203"/>
      <c r="P1532"/>
      <c r="Q1532"/>
      <c r="R1532"/>
      <c r="S1532"/>
      <c r="T1532" s="204">
        <v>42746.609131944446</v>
      </c>
      <c r="U1532"/>
      <c r="V1532">
        <v>0.9</v>
      </c>
      <c r="W1532">
        <v>6</v>
      </c>
      <c r="X1532" s="200" t="str">
        <f t="shared" si="23"/>
        <v>Gadsden Circuit Civil CGE CQ2-16</v>
      </c>
    </row>
    <row r="1533" spans="1:24" ht="15" customHeight="1" x14ac:dyDescent="0.25">
      <c r="A1533" t="s">
        <v>67</v>
      </c>
      <c r="B1533" t="s">
        <v>42</v>
      </c>
      <c r="C1533" t="s">
        <v>275</v>
      </c>
      <c r="D1533" s="202">
        <v>69524.2</v>
      </c>
      <c r="E1533" s="202">
        <v>69524.2</v>
      </c>
      <c r="F1533" s="202">
        <v>69524.2</v>
      </c>
      <c r="G1533" s="202"/>
      <c r="H1533" s="202"/>
      <c r="I1533" s="202">
        <v>68449.75</v>
      </c>
      <c r="J1533" s="202">
        <v>68512.75</v>
      </c>
      <c r="K1533" s="202">
        <v>68512.75</v>
      </c>
      <c r="L1533" s="202"/>
      <c r="M1533" s="202"/>
      <c r="N1533" s="203"/>
      <c r="O1533" s="203"/>
      <c r="P1533"/>
      <c r="Q1533"/>
      <c r="R1533"/>
      <c r="S1533"/>
      <c r="T1533" s="204">
        <v>42746.609131944446</v>
      </c>
      <c r="U1533"/>
      <c r="V1533">
        <v>0.9</v>
      </c>
      <c r="W1533">
        <v>6</v>
      </c>
      <c r="X1533" s="200" t="str">
        <f t="shared" si="23"/>
        <v>Gadsden Circuit Civil CGE CQ2-17</v>
      </c>
    </row>
    <row r="1534" spans="1:24" ht="15" customHeight="1" x14ac:dyDescent="0.25">
      <c r="A1534" t="s">
        <v>67</v>
      </c>
      <c r="B1534" t="s">
        <v>42</v>
      </c>
      <c r="C1534" t="s">
        <v>272</v>
      </c>
      <c r="D1534" s="202">
        <v>178783.69</v>
      </c>
      <c r="E1534" s="202">
        <v>178783.69</v>
      </c>
      <c r="F1534" s="202">
        <v>178783.69</v>
      </c>
      <c r="G1534" s="202">
        <v>178783.69</v>
      </c>
      <c r="H1534" s="202">
        <v>178783.69</v>
      </c>
      <c r="I1534" s="202">
        <v>175707.64</v>
      </c>
      <c r="J1534" s="202">
        <v>176203.69</v>
      </c>
      <c r="K1534" s="202">
        <v>176203.69</v>
      </c>
      <c r="L1534" s="202">
        <v>176203.69</v>
      </c>
      <c r="M1534" s="202">
        <v>176203.69</v>
      </c>
      <c r="N1534" s="203"/>
      <c r="O1534" s="203"/>
      <c r="P1534"/>
      <c r="Q1534"/>
      <c r="R1534"/>
      <c r="S1534"/>
      <c r="T1534" s="204">
        <v>42746.609131944446</v>
      </c>
      <c r="U1534"/>
      <c r="V1534">
        <v>0.9</v>
      </c>
      <c r="W1534">
        <v>6</v>
      </c>
      <c r="X1534" s="200" t="str">
        <f t="shared" si="23"/>
        <v>Gadsden Circuit Civil CGE CQ3-16</v>
      </c>
    </row>
    <row r="1535" spans="1:24" ht="15" customHeight="1" x14ac:dyDescent="0.25">
      <c r="A1535" t="s">
        <v>67</v>
      </c>
      <c r="B1535" t="s">
        <v>42</v>
      </c>
      <c r="C1535" t="s">
        <v>276</v>
      </c>
      <c r="D1535" s="202">
        <v>68994.7</v>
      </c>
      <c r="E1535" s="202">
        <v>68994.7</v>
      </c>
      <c r="F1535" s="202"/>
      <c r="G1535" s="202"/>
      <c r="H1535" s="202"/>
      <c r="I1535" s="202">
        <v>65413.25</v>
      </c>
      <c r="J1535" s="202">
        <v>67368.95</v>
      </c>
      <c r="K1535" s="202"/>
      <c r="L1535" s="202"/>
      <c r="M1535" s="202"/>
      <c r="N1535" s="203"/>
      <c r="O1535" s="203"/>
      <c r="P1535"/>
      <c r="Q1535"/>
      <c r="R1535"/>
      <c r="S1535"/>
      <c r="T1535" s="204">
        <v>42746.609131944446</v>
      </c>
      <c r="U1535"/>
      <c r="V1535">
        <v>0.9</v>
      </c>
      <c r="W1535">
        <v>6</v>
      </c>
      <c r="X1535" s="200" t="str">
        <f t="shared" si="23"/>
        <v>Gadsden Circuit Civil CGE CQ3-17</v>
      </c>
    </row>
    <row r="1536" spans="1:24" ht="15" customHeight="1" x14ac:dyDescent="0.25">
      <c r="A1536" t="s">
        <v>67</v>
      </c>
      <c r="B1536" t="s">
        <v>42</v>
      </c>
      <c r="C1536" t="s">
        <v>273</v>
      </c>
      <c r="D1536" s="202">
        <v>125981.61</v>
      </c>
      <c r="E1536" s="202">
        <v>125731.61</v>
      </c>
      <c r="F1536" s="202">
        <v>125731.61</v>
      </c>
      <c r="G1536" s="202">
        <v>125731.61</v>
      </c>
      <c r="H1536" s="202">
        <v>125731.61</v>
      </c>
      <c r="I1536" s="202">
        <v>123351.11</v>
      </c>
      <c r="J1536" s="202">
        <v>124098.61</v>
      </c>
      <c r="K1536" s="202">
        <v>124098.61</v>
      </c>
      <c r="L1536" s="202">
        <v>124098.61</v>
      </c>
      <c r="M1536" s="202">
        <v>124098.61</v>
      </c>
      <c r="N1536" s="203"/>
      <c r="O1536" s="203"/>
      <c r="P1536"/>
      <c r="Q1536"/>
      <c r="R1536"/>
      <c r="S1536"/>
      <c r="T1536" s="204">
        <v>42746.609131944446</v>
      </c>
      <c r="U1536"/>
      <c r="V1536">
        <v>0.9</v>
      </c>
      <c r="W1536">
        <v>6</v>
      </c>
      <c r="X1536" s="200" t="str">
        <f t="shared" si="23"/>
        <v>Gadsden Circuit Civil CGE CQ4-16</v>
      </c>
    </row>
    <row r="1537" spans="1:24" ht="15" customHeight="1" x14ac:dyDescent="0.25">
      <c r="A1537" t="s">
        <v>67</v>
      </c>
      <c r="B1537" t="s">
        <v>42</v>
      </c>
      <c r="C1537" t="s">
        <v>277</v>
      </c>
      <c r="D1537" s="202">
        <v>48280.72</v>
      </c>
      <c r="E1537" s="202"/>
      <c r="F1537" s="202"/>
      <c r="G1537" s="202"/>
      <c r="H1537" s="202"/>
      <c r="I1537" s="202">
        <v>45340.22</v>
      </c>
      <c r="J1537" s="202"/>
      <c r="K1537" s="202"/>
      <c r="L1537" s="202"/>
      <c r="M1537" s="202"/>
      <c r="N1537" s="203"/>
      <c r="O1537" s="203"/>
      <c r="P1537"/>
      <c r="Q1537"/>
      <c r="R1537"/>
      <c r="S1537"/>
      <c r="T1537" s="204">
        <v>42746.609131944446</v>
      </c>
      <c r="U1537"/>
      <c r="V1537">
        <v>0.9</v>
      </c>
      <c r="W1537">
        <v>6</v>
      </c>
      <c r="X1537" s="200" t="str">
        <f t="shared" si="23"/>
        <v>Gadsden Circuit Civil CGE CQ4-17</v>
      </c>
    </row>
    <row r="1538" spans="1:24" ht="15" customHeight="1" x14ac:dyDescent="0.25">
      <c r="A1538" t="s">
        <v>67</v>
      </c>
      <c r="B1538" t="s">
        <v>38</v>
      </c>
      <c r="C1538" t="s">
        <v>270</v>
      </c>
      <c r="D1538" s="202">
        <v>90096.2</v>
      </c>
      <c r="E1538" s="202">
        <v>91571.199999999997</v>
      </c>
      <c r="F1538" s="202">
        <v>90871.2</v>
      </c>
      <c r="G1538" s="202">
        <v>90671.2</v>
      </c>
      <c r="H1538" s="202">
        <v>90671.2</v>
      </c>
      <c r="I1538" s="202">
        <v>4317</v>
      </c>
      <c r="J1538" s="202">
        <v>9253</v>
      </c>
      <c r="K1538" s="202">
        <v>12532</v>
      </c>
      <c r="L1538" s="202">
        <v>14889</v>
      </c>
      <c r="M1538" s="202">
        <v>17362</v>
      </c>
      <c r="N1538" s="203"/>
      <c r="O1538" s="203"/>
      <c r="P1538"/>
      <c r="Q1538"/>
      <c r="R1538"/>
      <c r="S1538"/>
      <c r="T1538" s="204">
        <v>42746.609131944446</v>
      </c>
      <c r="U1538"/>
      <c r="V1538">
        <v>0.09</v>
      </c>
      <c r="W1538">
        <v>1</v>
      </c>
      <c r="X1538" s="200" t="str">
        <f t="shared" ref="X1538:X1601" si="24">A1538&amp;" "&amp;B1538&amp;" "&amp;C1538</f>
        <v>Gadsden Circuit Criminal CGE CQ1-16</v>
      </c>
    </row>
    <row r="1539" spans="1:24" ht="15" customHeight="1" x14ac:dyDescent="0.25">
      <c r="A1539" t="s">
        <v>67</v>
      </c>
      <c r="B1539" t="s">
        <v>38</v>
      </c>
      <c r="C1539" t="s">
        <v>274</v>
      </c>
      <c r="D1539" s="202">
        <v>87122</v>
      </c>
      <c r="E1539" s="202">
        <v>89022</v>
      </c>
      <c r="F1539" s="202">
        <v>88597</v>
      </c>
      <c r="G1539" s="202">
        <v>89197</v>
      </c>
      <c r="H1539" s="202"/>
      <c r="I1539" s="202">
        <v>2543</v>
      </c>
      <c r="J1539" s="202">
        <v>4324</v>
      </c>
      <c r="K1539" s="202">
        <v>5964</v>
      </c>
      <c r="L1539" s="202">
        <v>7592</v>
      </c>
      <c r="M1539" s="202"/>
      <c r="N1539" s="203"/>
      <c r="O1539" s="203"/>
      <c r="P1539"/>
      <c r="Q1539"/>
      <c r="R1539"/>
      <c r="S1539"/>
      <c r="T1539" s="204">
        <v>42746.609131944446</v>
      </c>
      <c r="U1539"/>
      <c r="V1539">
        <v>0.09</v>
      </c>
      <c r="W1539">
        <v>1</v>
      </c>
      <c r="X1539" s="200" t="str">
        <f t="shared" si="24"/>
        <v>Gadsden Circuit Criminal CGE CQ1-17</v>
      </c>
    </row>
    <row r="1540" spans="1:24" ht="15" customHeight="1" x14ac:dyDescent="0.25">
      <c r="A1540" t="s">
        <v>67</v>
      </c>
      <c r="B1540" t="s">
        <v>38</v>
      </c>
      <c r="C1540" t="s">
        <v>271</v>
      </c>
      <c r="D1540" s="202">
        <v>68288</v>
      </c>
      <c r="E1540" s="202">
        <v>69888</v>
      </c>
      <c r="F1540" s="202">
        <v>69938</v>
      </c>
      <c r="G1540" s="202">
        <v>69638</v>
      </c>
      <c r="H1540" s="202">
        <v>69638</v>
      </c>
      <c r="I1540" s="202">
        <v>3885.5</v>
      </c>
      <c r="J1540" s="202">
        <v>6692.84</v>
      </c>
      <c r="K1540" s="202">
        <v>9197.84</v>
      </c>
      <c r="L1540" s="202">
        <v>10813.84</v>
      </c>
      <c r="M1540" s="202">
        <v>13059.84</v>
      </c>
      <c r="N1540" s="203"/>
      <c r="O1540" s="203"/>
      <c r="P1540"/>
      <c r="Q1540"/>
      <c r="R1540"/>
      <c r="S1540"/>
      <c r="T1540" s="204">
        <v>42746.609131944446</v>
      </c>
      <c r="U1540"/>
      <c r="V1540">
        <v>0.09</v>
      </c>
      <c r="W1540">
        <v>1</v>
      </c>
      <c r="X1540" s="200" t="str">
        <f t="shared" si="24"/>
        <v>Gadsden Circuit Criminal CGE CQ2-16</v>
      </c>
    </row>
    <row r="1541" spans="1:24" ht="15" customHeight="1" x14ac:dyDescent="0.25">
      <c r="A1541" t="s">
        <v>67</v>
      </c>
      <c r="B1541" t="s">
        <v>38</v>
      </c>
      <c r="C1541" t="s">
        <v>275</v>
      </c>
      <c r="D1541" s="202">
        <v>74750.47</v>
      </c>
      <c r="E1541" s="202">
        <v>74770.47</v>
      </c>
      <c r="F1541" s="202">
        <v>74770.47</v>
      </c>
      <c r="G1541" s="202"/>
      <c r="H1541" s="202"/>
      <c r="I1541" s="202">
        <v>1640</v>
      </c>
      <c r="J1541" s="202">
        <v>2365</v>
      </c>
      <c r="K1541" s="202">
        <v>2895</v>
      </c>
      <c r="L1541" s="202"/>
      <c r="M1541" s="202"/>
      <c r="N1541" s="203"/>
      <c r="O1541" s="203"/>
      <c r="P1541"/>
      <c r="Q1541"/>
      <c r="R1541"/>
      <c r="S1541"/>
      <c r="T1541" s="204">
        <v>42746.609131944446</v>
      </c>
      <c r="U1541"/>
      <c r="V1541">
        <v>0.09</v>
      </c>
      <c r="W1541">
        <v>1</v>
      </c>
      <c r="X1541" s="200" t="str">
        <f t="shared" si="24"/>
        <v>Gadsden Circuit Criminal CGE CQ2-17</v>
      </c>
    </row>
    <row r="1542" spans="1:24" ht="15" customHeight="1" x14ac:dyDescent="0.25">
      <c r="A1542" t="s">
        <v>67</v>
      </c>
      <c r="B1542" t="s">
        <v>38</v>
      </c>
      <c r="C1542" t="s">
        <v>272</v>
      </c>
      <c r="D1542" s="202">
        <v>88965</v>
      </c>
      <c r="E1542" s="202">
        <v>88965</v>
      </c>
      <c r="F1542" s="202">
        <v>88965</v>
      </c>
      <c r="G1542" s="202">
        <v>88965</v>
      </c>
      <c r="H1542" s="202">
        <v>88317</v>
      </c>
      <c r="I1542" s="202">
        <v>3729.08</v>
      </c>
      <c r="J1542" s="202">
        <v>5832.08</v>
      </c>
      <c r="K1542" s="202">
        <v>7278.08</v>
      </c>
      <c r="L1542" s="202">
        <v>8177.08</v>
      </c>
      <c r="M1542" s="202">
        <v>9841.08</v>
      </c>
      <c r="N1542" s="203"/>
      <c r="O1542" s="203"/>
      <c r="P1542"/>
      <c r="Q1542"/>
      <c r="R1542"/>
      <c r="S1542"/>
      <c r="T1542" s="204">
        <v>42746.609131944446</v>
      </c>
      <c r="U1542"/>
      <c r="V1542">
        <v>0.09</v>
      </c>
      <c r="W1542">
        <v>1</v>
      </c>
      <c r="X1542" s="200" t="str">
        <f t="shared" si="24"/>
        <v>Gadsden Circuit Criminal CGE CQ3-16</v>
      </c>
    </row>
    <row r="1543" spans="1:24" ht="15" customHeight="1" x14ac:dyDescent="0.25">
      <c r="A1543" t="s">
        <v>67</v>
      </c>
      <c r="B1543" t="s">
        <v>38</v>
      </c>
      <c r="C1543" t="s">
        <v>276</v>
      </c>
      <c r="D1543" s="202">
        <v>130429</v>
      </c>
      <c r="E1543" s="202">
        <v>130354</v>
      </c>
      <c r="F1543" s="202"/>
      <c r="G1543" s="202"/>
      <c r="H1543" s="202"/>
      <c r="I1543" s="202">
        <v>2443</v>
      </c>
      <c r="J1543" s="202">
        <v>4150</v>
      </c>
      <c r="K1543" s="202"/>
      <c r="L1543" s="202"/>
      <c r="M1543" s="202"/>
      <c r="N1543" s="203"/>
      <c r="O1543" s="203"/>
      <c r="P1543"/>
      <c r="Q1543"/>
      <c r="R1543"/>
      <c r="S1543"/>
      <c r="T1543" s="204">
        <v>42746.609131944446</v>
      </c>
      <c r="U1543"/>
      <c r="V1543">
        <v>0.09</v>
      </c>
      <c r="W1543">
        <v>1</v>
      </c>
      <c r="X1543" s="200" t="str">
        <f t="shared" si="24"/>
        <v>Gadsden Circuit Criminal CGE CQ3-17</v>
      </c>
    </row>
    <row r="1544" spans="1:24" ht="15" customHeight="1" x14ac:dyDescent="0.25">
      <c r="A1544" t="s">
        <v>67</v>
      </c>
      <c r="B1544" t="s">
        <v>38</v>
      </c>
      <c r="C1544" t="s">
        <v>273</v>
      </c>
      <c r="D1544" s="202">
        <v>87803</v>
      </c>
      <c r="E1544" s="202">
        <v>88443</v>
      </c>
      <c r="F1544" s="202">
        <v>88443</v>
      </c>
      <c r="G1544" s="202">
        <v>88443</v>
      </c>
      <c r="H1544" s="202">
        <v>88443</v>
      </c>
      <c r="I1544" s="202">
        <v>4532</v>
      </c>
      <c r="J1544" s="202">
        <v>6496</v>
      </c>
      <c r="K1544" s="202">
        <v>9107</v>
      </c>
      <c r="L1544" s="202">
        <v>11355</v>
      </c>
      <c r="M1544" s="202">
        <v>13332.94</v>
      </c>
      <c r="N1544" s="203"/>
      <c r="O1544" s="203"/>
      <c r="P1544"/>
      <c r="Q1544"/>
      <c r="R1544"/>
      <c r="S1544"/>
      <c r="T1544" s="204">
        <v>42746.609131944446</v>
      </c>
      <c r="U1544"/>
      <c r="V1544">
        <v>0.09</v>
      </c>
      <c r="W1544">
        <v>1</v>
      </c>
      <c r="X1544" s="200" t="str">
        <f t="shared" si="24"/>
        <v>Gadsden Circuit Criminal CGE CQ4-16</v>
      </c>
    </row>
    <row r="1545" spans="1:24" ht="15" customHeight="1" x14ac:dyDescent="0.25">
      <c r="A1545" t="s">
        <v>67</v>
      </c>
      <c r="B1545" t="s">
        <v>38</v>
      </c>
      <c r="C1545" t="s">
        <v>277</v>
      </c>
      <c r="D1545" s="202">
        <v>73234</v>
      </c>
      <c r="E1545" s="202"/>
      <c r="F1545" s="202"/>
      <c r="G1545" s="202"/>
      <c r="H1545" s="202"/>
      <c r="I1545" s="202">
        <v>615</v>
      </c>
      <c r="J1545" s="202"/>
      <c r="K1545" s="202"/>
      <c r="L1545" s="202"/>
      <c r="M1545" s="202"/>
      <c r="N1545" s="203"/>
      <c r="O1545" s="203"/>
      <c r="P1545"/>
      <c r="Q1545"/>
      <c r="R1545"/>
      <c r="S1545"/>
      <c r="T1545" s="204">
        <v>42746.609131944446</v>
      </c>
      <c r="U1545"/>
      <c r="V1545">
        <v>0.09</v>
      </c>
      <c r="W1545">
        <v>1</v>
      </c>
      <c r="X1545" s="200" t="str">
        <f t="shared" si="24"/>
        <v>Gadsden Circuit Criminal CGE CQ4-17</v>
      </c>
    </row>
    <row r="1546" spans="1:24" ht="15" customHeight="1" x14ac:dyDescent="0.25">
      <c r="A1546" t="s">
        <v>67</v>
      </c>
      <c r="B1546" t="s">
        <v>44</v>
      </c>
      <c r="C1546" t="s">
        <v>270</v>
      </c>
      <c r="D1546" s="202">
        <v>369907.93</v>
      </c>
      <c r="E1546" s="202">
        <v>350697</v>
      </c>
      <c r="F1546" s="202">
        <v>346403</v>
      </c>
      <c r="G1546" s="202">
        <v>345082</v>
      </c>
      <c r="H1546" s="202">
        <v>344794</v>
      </c>
      <c r="I1546" s="202">
        <v>137676</v>
      </c>
      <c r="J1546" s="202">
        <v>252858</v>
      </c>
      <c r="K1546" s="202">
        <v>265149</v>
      </c>
      <c r="L1546" s="202">
        <v>274647.12</v>
      </c>
      <c r="M1546" s="202">
        <v>280643.32</v>
      </c>
      <c r="N1546" s="203"/>
      <c r="O1546" s="203"/>
      <c r="P1546"/>
      <c r="Q1546"/>
      <c r="R1546"/>
      <c r="S1546"/>
      <c r="T1546" s="204">
        <v>42746.609131944446</v>
      </c>
      <c r="U1546"/>
      <c r="V1546">
        <v>0.9</v>
      </c>
      <c r="W1546">
        <v>8</v>
      </c>
      <c r="X1546" s="200" t="str">
        <f t="shared" si="24"/>
        <v>Gadsden Civil Traffic CGE CQ1-16</v>
      </c>
    </row>
    <row r="1547" spans="1:24" ht="15" customHeight="1" x14ac:dyDescent="0.25">
      <c r="A1547" t="s">
        <v>67</v>
      </c>
      <c r="B1547" t="s">
        <v>44</v>
      </c>
      <c r="C1547" t="s">
        <v>274</v>
      </c>
      <c r="D1547" s="202">
        <v>362654.5</v>
      </c>
      <c r="E1547" s="202">
        <v>345681.5</v>
      </c>
      <c r="F1547" s="202">
        <v>343911.5</v>
      </c>
      <c r="G1547" s="202">
        <v>335740.5</v>
      </c>
      <c r="H1547" s="202"/>
      <c r="I1547" s="202">
        <v>146801.5</v>
      </c>
      <c r="J1547" s="202">
        <v>261216.5</v>
      </c>
      <c r="K1547" s="202">
        <v>269614.5</v>
      </c>
      <c r="L1547" s="202">
        <v>369361.5</v>
      </c>
      <c r="M1547" s="202"/>
      <c r="N1547" s="203"/>
      <c r="O1547" s="203"/>
      <c r="P1547"/>
      <c r="Q1547"/>
      <c r="R1547"/>
      <c r="S1547"/>
      <c r="T1547" s="204">
        <v>42746.609131944446</v>
      </c>
      <c r="U1547"/>
      <c r="V1547">
        <v>0.9</v>
      </c>
      <c r="W1547">
        <v>8</v>
      </c>
      <c r="X1547" s="200" t="str">
        <f t="shared" si="24"/>
        <v>Gadsden Civil Traffic CGE CQ1-17</v>
      </c>
    </row>
    <row r="1548" spans="1:24" ht="15" customHeight="1" x14ac:dyDescent="0.25">
      <c r="A1548" t="s">
        <v>67</v>
      </c>
      <c r="B1548" t="s">
        <v>44</v>
      </c>
      <c r="C1548" t="s">
        <v>271</v>
      </c>
      <c r="D1548" s="202">
        <v>389162.5</v>
      </c>
      <c r="E1548" s="202">
        <v>364462.5</v>
      </c>
      <c r="F1548" s="202">
        <v>359911</v>
      </c>
      <c r="G1548" s="202">
        <v>357658</v>
      </c>
      <c r="H1548" s="202">
        <v>357702</v>
      </c>
      <c r="I1548" s="202">
        <v>168469</v>
      </c>
      <c r="J1548" s="202">
        <v>270709</v>
      </c>
      <c r="K1548" s="202">
        <v>283214</v>
      </c>
      <c r="L1548" s="202">
        <v>294717</v>
      </c>
      <c r="M1548" s="202">
        <v>306806.07</v>
      </c>
      <c r="N1548" s="203"/>
      <c r="O1548" s="203"/>
      <c r="P1548"/>
      <c r="Q1548"/>
      <c r="R1548"/>
      <c r="S1548"/>
      <c r="T1548" s="204">
        <v>42746.609131944446</v>
      </c>
      <c r="U1548"/>
      <c r="V1548">
        <v>0.9</v>
      </c>
      <c r="W1548">
        <v>8</v>
      </c>
      <c r="X1548" s="200" t="str">
        <f t="shared" si="24"/>
        <v>Gadsden Civil Traffic CGE CQ2-16</v>
      </c>
    </row>
    <row r="1549" spans="1:24" ht="15" customHeight="1" x14ac:dyDescent="0.25">
      <c r="A1549" t="s">
        <v>67</v>
      </c>
      <c r="B1549" t="s">
        <v>44</v>
      </c>
      <c r="C1549" t="s">
        <v>275</v>
      </c>
      <c r="D1549" s="202">
        <v>460806.5</v>
      </c>
      <c r="E1549" s="202">
        <v>444757.5</v>
      </c>
      <c r="F1549" s="202">
        <v>442174.5</v>
      </c>
      <c r="G1549" s="202"/>
      <c r="H1549" s="202"/>
      <c r="I1549" s="202">
        <v>182278.5</v>
      </c>
      <c r="J1549" s="202">
        <v>329435.46000000002</v>
      </c>
      <c r="K1549" s="202">
        <v>341817.5</v>
      </c>
      <c r="L1549" s="202"/>
      <c r="M1549" s="202"/>
      <c r="N1549" s="203"/>
      <c r="O1549" s="203"/>
      <c r="P1549"/>
      <c r="Q1549"/>
      <c r="R1549"/>
      <c r="S1549"/>
      <c r="T1549" s="204">
        <v>42746.609131944446</v>
      </c>
      <c r="U1549"/>
      <c r="V1549">
        <v>0.9</v>
      </c>
      <c r="W1549">
        <v>8</v>
      </c>
      <c r="X1549" s="200" t="str">
        <f t="shared" si="24"/>
        <v>Gadsden Civil Traffic CGE CQ2-17</v>
      </c>
    </row>
    <row r="1550" spans="1:24" ht="15" customHeight="1" x14ac:dyDescent="0.25">
      <c r="A1550" t="s">
        <v>67</v>
      </c>
      <c r="B1550" t="s">
        <v>44</v>
      </c>
      <c r="C1550" t="s">
        <v>272</v>
      </c>
      <c r="D1550" s="202">
        <v>407362</v>
      </c>
      <c r="E1550" s="202">
        <v>386490</v>
      </c>
      <c r="F1550" s="202">
        <v>383527</v>
      </c>
      <c r="G1550" s="202">
        <v>380876</v>
      </c>
      <c r="H1550" s="202">
        <v>380119</v>
      </c>
      <c r="I1550" s="202">
        <v>172410.5</v>
      </c>
      <c r="J1550" s="202">
        <v>278593.98</v>
      </c>
      <c r="K1550" s="202">
        <v>285446.5</v>
      </c>
      <c r="L1550" s="202">
        <v>296415.25</v>
      </c>
      <c r="M1550" s="202">
        <v>301366.15000000002</v>
      </c>
      <c r="N1550" s="203"/>
      <c r="O1550" s="203"/>
      <c r="P1550"/>
      <c r="Q1550"/>
      <c r="R1550"/>
      <c r="S1550"/>
      <c r="T1550" s="204">
        <v>42746.609131944446</v>
      </c>
      <c r="U1550"/>
      <c r="V1550">
        <v>0.9</v>
      </c>
      <c r="W1550">
        <v>8</v>
      </c>
      <c r="X1550" s="200" t="str">
        <f t="shared" si="24"/>
        <v>Gadsden Civil Traffic CGE CQ3-16</v>
      </c>
    </row>
    <row r="1551" spans="1:24" ht="15" customHeight="1" x14ac:dyDescent="0.25">
      <c r="A1551" t="s">
        <v>67</v>
      </c>
      <c r="B1551" t="s">
        <v>44</v>
      </c>
      <c r="C1551" t="s">
        <v>276</v>
      </c>
      <c r="D1551" s="202">
        <v>598159.93000000005</v>
      </c>
      <c r="E1551" s="202">
        <v>579276.5</v>
      </c>
      <c r="F1551" s="202"/>
      <c r="G1551" s="202"/>
      <c r="H1551" s="202"/>
      <c r="I1551" s="202">
        <v>264879.98</v>
      </c>
      <c r="J1551" s="202">
        <v>424516</v>
      </c>
      <c r="K1551" s="202"/>
      <c r="L1551" s="202"/>
      <c r="M1551" s="202"/>
      <c r="N1551" s="203"/>
      <c r="O1551" s="203"/>
      <c r="P1551"/>
      <c r="Q1551"/>
      <c r="R1551"/>
      <c r="S1551"/>
      <c r="T1551" s="204">
        <v>42746.609131944446</v>
      </c>
      <c r="U1551"/>
      <c r="V1551">
        <v>0.9</v>
      </c>
      <c r="W1551">
        <v>8</v>
      </c>
      <c r="X1551" s="200" t="str">
        <f t="shared" si="24"/>
        <v>Gadsden Civil Traffic CGE CQ3-17</v>
      </c>
    </row>
    <row r="1552" spans="1:24" ht="15" customHeight="1" x14ac:dyDescent="0.25">
      <c r="A1552" t="s">
        <v>67</v>
      </c>
      <c r="B1552" t="s">
        <v>44</v>
      </c>
      <c r="C1552" t="s">
        <v>273</v>
      </c>
      <c r="D1552" s="202">
        <v>410049.99</v>
      </c>
      <c r="E1552" s="202">
        <v>387900</v>
      </c>
      <c r="F1552" s="202">
        <v>383530</v>
      </c>
      <c r="G1552" s="202">
        <v>381600</v>
      </c>
      <c r="H1552" s="202">
        <v>380990</v>
      </c>
      <c r="I1552" s="202">
        <v>159460</v>
      </c>
      <c r="J1552" s="202">
        <v>275494.5</v>
      </c>
      <c r="K1552" s="202">
        <v>287451.5</v>
      </c>
      <c r="L1552" s="202">
        <v>295678.17</v>
      </c>
      <c r="M1552" s="202">
        <v>300176.01</v>
      </c>
      <c r="N1552" s="203"/>
      <c r="O1552" s="203"/>
      <c r="P1552"/>
      <c r="Q1552"/>
      <c r="R1552"/>
      <c r="S1552"/>
      <c r="T1552" s="204">
        <v>42746.609131944446</v>
      </c>
      <c r="U1552"/>
      <c r="V1552">
        <v>0.9</v>
      </c>
      <c r="W1552">
        <v>8</v>
      </c>
      <c r="X1552" s="200" t="str">
        <f t="shared" si="24"/>
        <v>Gadsden Civil Traffic CGE CQ4-16</v>
      </c>
    </row>
    <row r="1553" spans="1:24" ht="15" customHeight="1" x14ac:dyDescent="0.25">
      <c r="A1553" t="s">
        <v>67</v>
      </c>
      <c r="B1553" t="s">
        <v>44</v>
      </c>
      <c r="C1553" t="s">
        <v>277</v>
      </c>
      <c r="D1553" s="202">
        <v>420849.5</v>
      </c>
      <c r="E1553" s="202"/>
      <c r="F1553" s="202"/>
      <c r="G1553" s="202"/>
      <c r="H1553" s="202"/>
      <c r="I1553" s="202">
        <v>178616.98</v>
      </c>
      <c r="J1553" s="202"/>
      <c r="K1553" s="202"/>
      <c r="L1553" s="202"/>
      <c r="M1553" s="202"/>
      <c r="N1553" s="203"/>
      <c r="O1553" s="203"/>
      <c r="P1553"/>
      <c r="Q1553"/>
      <c r="R1553"/>
      <c r="S1553"/>
      <c r="T1553" s="204">
        <v>42746.609131944446</v>
      </c>
      <c r="U1553"/>
      <c r="V1553">
        <v>0.9</v>
      </c>
      <c r="W1553">
        <v>8</v>
      </c>
      <c r="X1553" s="200" t="str">
        <f t="shared" si="24"/>
        <v>Gadsden Civil Traffic CGE CQ4-17</v>
      </c>
    </row>
    <row r="1554" spans="1:24" ht="15" customHeight="1" x14ac:dyDescent="0.25">
      <c r="A1554" t="s">
        <v>67</v>
      </c>
      <c r="B1554" t="s">
        <v>43</v>
      </c>
      <c r="C1554" t="s">
        <v>270</v>
      </c>
      <c r="D1554" s="202">
        <v>33601.760000000002</v>
      </c>
      <c r="E1554" s="202">
        <v>33601.760000000002</v>
      </c>
      <c r="F1554" s="202">
        <v>33601.760000000002</v>
      </c>
      <c r="G1554" s="202">
        <v>33601.760000000002</v>
      </c>
      <c r="H1554" s="202">
        <v>33601.760000000002</v>
      </c>
      <c r="I1554" s="202">
        <v>29424.41</v>
      </c>
      <c r="J1554" s="202">
        <v>33079.410000000003</v>
      </c>
      <c r="K1554" s="202">
        <v>33079.410000000003</v>
      </c>
      <c r="L1554" s="202">
        <v>33079.410000000003</v>
      </c>
      <c r="M1554" s="202">
        <v>33079.410000000003</v>
      </c>
      <c r="N1554" s="203"/>
      <c r="O1554" s="203"/>
      <c r="P1554"/>
      <c r="Q1554"/>
      <c r="R1554"/>
      <c r="S1554"/>
      <c r="T1554" s="204">
        <v>42746.609131944446</v>
      </c>
      <c r="U1554"/>
      <c r="V1554">
        <v>0.9</v>
      </c>
      <c r="W1554">
        <v>7</v>
      </c>
      <c r="X1554" s="200" t="str">
        <f t="shared" si="24"/>
        <v>Gadsden County Civil CGE CQ1-16</v>
      </c>
    </row>
    <row r="1555" spans="1:24" ht="15" customHeight="1" x14ac:dyDescent="0.25">
      <c r="A1555" t="s">
        <v>67</v>
      </c>
      <c r="B1555" t="s">
        <v>43</v>
      </c>
      <c r="C1555" t="s">
        <v>274</v>
      </c>
      <c r="D1555" s="202">
        <v>33866.44</v>
      </c>
      <c r="E1555" s="202">
        <v>33866.44</v>
      </c>
      <c r="F1555" s="202">
        <v>33866.44</v>
      </c>
      <c r="G1555" s="202">
        <v>33678.44</v>
      </c>
      <c r="H1555" s="202"/>
      <c r="I1555" s="202">
        <v>32535.439999999999</v>
      </c>
      <c r="J1555" s="202">
        <v>33835.440000000002</v>
      </c>
      <c r="K1555" s="202">
        <v>33835.440000000002</v>
      </c>
      <c r="L1555" s="202">
        <v>33647.440000000002</v>
      </c>
      <c r="M1555" s="202"/>
      <c r="N1555" s="203"/>
      <c r="O1555" s="203"/>
      <c r="P1555"/>
      <c r="Q1555"/>
      <c r="R1555"/>
      <c r="S1555"/>
      <c r="T1555" s="204">
        <v>42746.609131944446</v>
      </c>
      <c r="U1555"/>
      <c r="V1555">
        <v>0.9</v>
      </c>
      <c r="W1555">
        <v>7</v>
      </c>
      <c r="X1555" s="200" t="str">
        <f t="shared" si="24"/>
        <v>Gadsden County Civil CGE CQ1-17</v>
      </c>
    </row>
    <row r="1556" spans="1:24" ht="15" customHeight="1" x14ac:dyDescent="0.25">
      <c r="A1556" t="s">
        <v>67</v>
      </c>
      <c r="B1556" t="s">
        <v>43</v>
      </c>
      <c r="C1556" t="s">
        <v>271</v>
      </c>
      <c r="D1556" s="202">
        <v>33252.15</v>
      </c>
      <c r="E1556" s="202">
        <v>33242.15</v>
      </c>
      <c r="F1556" s="202">
        <v>33242.15</v>
      </c>
      <c r="G1556" s="202">
        <v>33242.15</v>
      </c>
      <c r="H1556" s="202">
        <v>33242.15</v>
      </c>
      <c r="I1556" s="202">
        <v>32166</v>
      </c>
      <c r="J1556" s="202">
        <v>33041</v>
      </c>
      <c r="K1556" s="202">
        <v>33041</v>
      </c>
      <c r="L1556" s="202">
        <v>33041</v>
      </c>
      <c r="M1556" s="202">
        <v>33041</v>
      </c>
      <c r="N1556" s="203"/>
      <c r="O1556" s="203"/>
      <c r="P1556"/>
      <c r="Q1556"/>
      <c r="R1556"/>
      <c r="S1556"/>
      <c r="T1556" s="204">
        <v>42746.609131944446</v>
      </c>
      <c r="U1556"/>
      <c r="V1556">
        <v>0.9</v>
      </c>
      <c r="W1556">
        <v>7</v>
      </c>
      <c r="X1556" s="200" t="str">
        <f t="shared" si="24"/>
        <v>Gadsden County Civil CGE CQ2-16</v>
      </c>
    </row>
    <row r="1557" spans="1:24" ht="15" customHeight="1" x14ac:dyDescent="0.25">
      <c r="A1557" t="s">
        <v>67</v>
      </c>
      <c r="B1557" t="s">
        <v>43</v>
      </c>
      <c r="C1557" t="s">
        <v>275</v>
      </c>
      <c r="D1557" s="202">
        <v>33358.879999999997</v>
      </c>
      <c r="E1557" s="202">
        <v>33358.879999999997</v>
      </c>
      <c r="F1557" s="202">
        <v>33358.879999999997</v>
      </c>
      <c r="G1557" s="202"/>
      <c r="H1557" s="202"/>
      <c r="I1557" s="202">
        <v>31995.88</v>
      </c>
      <c r="J1557" s="202">
        <v>33183.879999999997</v>
      </c>
      <c r="K1557" s="202">
        <v>33183.879999999997</v>
      </c>
      <c r="L1557" s="202"/>
      <c r="M1557" s="202"/>
      <c r="N1557" s="203"/>
      <c r="O1557" s="203"/>
      <c r="P1557"/>
      <c r="Q1557"/>
      <c r="R1557"/>
      <c r="S1557"/>
      <c r="T1557" s="204">
        <v>42746.609131944446</v>
      </c>
      <c r="U1557"/>
      <c r="V1557">
        <v>0.9</v>
      </c>
      <c r="W1557">
        <v>7</v>
      </c>
      <c r="X1557" s="200" t="str">
        <f t="shared" si="24"/>
        <v>Gadsden County Civil CGE CQ2-17</v>
      </c>
    </row>
    <row r="1558" spans="1:24" ht="15" customHeight="1" x14ac:dyDescent="0.25">
      <c r="A1558" t="s">
        <v>67</v>
      </c>
      <c r="B1558" t="s">
        <v>43</v>
      </c>
      <c r="C1558" t="s">
        <v>272</v>
      </c>
      <c r="D1558" s="202">
        <v>38503.4</v>
      </c>
      <c r="E1558" s="202">
        <v>38503.4</v>
      </c>
      <c r="F1558" s="202">
        <v>38503.4</v>
      </c>
      <c r="G1558" s="202">
        <v>38503.4</v>
      </c>
      <c r="H1558" s="202">
        <v>38503.4</v>
      </c>
      <c r="I1558" s="202">
        <v>37384.050000000003</v>
      </c>
      <c r="J1558" s="202">
        <v>38499.050000000003</v>
      </c>
      <c r="K1558" s="202">
        <v>38499.050000000003</v>
      </c>
      <c r="L1558" s="202">
        <v>38499.050000000003</v>
      </c>
      <c r="M1558" s="202">
        <v>38499.050000000003</v>
      </c>
      <c r="N1558" s="203"/>
      <c r="O1558" s="203"/>
      <c r="P1558"/>
      <c r="Q1558"/>
      <c r="R1558"/>
      <c r="S1558"/>
      <c r="T1558" s="204">
        <v>42746.609131944446</v>
      </c>
      <c r="U1558"/>
      <c r="V1558">
        <v>0.9</v>
      </c>
      <c r="W1558">
        <v>7</v>
      </c>
      <c r="X1558" s="200" t="str">
        <f t="shared" si="24"/>
        <v>Gadsden County Civil CGE CQ3-16</v>
      </c>
    </row>
    <row r="1559" spans="1:24" ht="15" customHeight="1" x14ac:dyDescent="0.25">
      <c r="A1559" t="s">
        <v>67</v>
      </c>
      <c r="B1559" t="s">
        <v>43</v>
      </c>
      <c r="C1559" t="s">
        <v>276</v>
      </c>
      <c r="D1559" s="202">
        <v>31815.34</v>
      </c>
      <c r="E1559" s="202">
        <v>31815.34</v>
      </c>
      <c r="F1559" s="202"/>
      <c r="G1559" s="202"/>
      <c r="H1559" s="202"/>
      <c r="I1559" s="202">
        <v>27658.34</v>
      </c>
      <c r="J1559" s="202">
        <v>31618.34</v>
      </c>
      <c r="K1559" s="202"/>
      <c r="L1559" s="202"/>
      <c r="M1559" s="202"/>
      <c r="N1559" s="203"/>
      <c r="O1559" s="203"/>
      <c r="P1559"/>
      <c r="Q1559"/>
      <c r="R1559"/>
      <c r="S1559"/>
      <c r="T1559" s="204">
        <v>42746.609131944446</v>
      </c>
      <c r="U1559"/>
      <c r="V1559">
        <v>0.9</v>
      </c>
      <c r="W1559">
        <v>7</v>
      </c>
      <c r="X1559" s="200" t="str">
        <f t="shared" si="24"/>
        <v>Gadsden County Civil CGE CQ3-17</v>
      </c>
    </row>
    <row r="1560" spans="1:24" ht="15" customHeight="1" x14ac:dyDescent="0.25">
      <c r="A1560" t="s">
        <v>67</v>
      </c>
      <c r="B1560" t="s">
        <v>43</v>
      </c>
      <c r="C1560" t="s">
        <v>273</v>
      </c>
      <c r="D1560" s="202">
        <v>32048.6</v>
      </c>
      <c r="E1560" s="202">
        <v>32048.6</v>
      </c>
      <c r="F1560" s="202">
        <v>32048.6</v>
      </c>
      <c r="G1560" s="202">
        <v>32048.6</v>
      </c>
      <c r="H1560" s="202">
        <v>32048.6</v>
      </c>
      <c r="I1560" s="202">
        <v>28244.65</v>
      </c>
      <c r="J1560" s="202">
        <v>30746.65</v>
      </c>
      <c r="K1560" s="202">
        <v>30746.65</v>
      </c>
      <c r="L1560" s="202">
        <v>30746.65</v>
      </c>
      <c r="M1560" s="202">
        <v>30746.65</v>
      </c>
      <c r="N1560" s="203"/>
      <c r="O1560" s="203"/>
      <c r="P1560"/>
      <c r="Q1560"/>
      <c r="R1560"/>
      <c r="S1560"/>
      <c r="T1560" s="204">
        <v>42746.609131944446</v>
      </c>
      <c r="U1560"/>
      <c r="V1560">
        <v>0.9</v>
      </c>
      <c r="W1560">
        <v>7</v>
      </c>
      <c r="X1560" s="200" t="str">
        <f t="shared" si="24"/>
        <v>Gadsden County Civil CGE CQ4-16</v>
      </c>
    </row>
    <row r="1561" spans="1:24" ht="15" customHeight="1" x14ac:dyDescent="0.25">
      <c r="A1561" t="s">
        <v>67</v>
      </c>
      <c r="B1561" t="s">
        <v>43</v>
      </c>
      <c r="C1561" t="s">
        <v>277</v>
      </c>
      <c r="D1561" s="202">
        <v>56150.04</v>
      </c>
      <c r="E1561" s="202"/>
      <c r="F1561" s="202"/>
      <c r="G1561" s="202"/>
      <c r="H1561" s="202"/>
      <c r="I1561" s="202">
        <v>35830.04</v>
      </c>
      <c r="J1561" s="202"/>
      <c r="K1561" s="202"/>
      <c r="L1561" s="202"/>
      <c r="M1561" s="202"/>
      <c r="N1561" s="203"/>
      <c r="O1561" s="203"/>
      <c r="P1561"/>
      <c r="Q1561"/>
      <c r="R1561"/>
      <c r="S1561"/>
      <c r="T1561" s="204">
        <v>42746.609131944446</v>
      </c>
      <c r="U1561"/>
      <c r="V1561">
        <v>0.9</v>
      </c>
      <c r="W1561">
        <v>7</v>
      </c>
      <c r="X1561" s="200" t="str">
        <f t="shared" si="24"/>
        <v>Gadsden County Civil CGE CQ4-17</v>
      </c>
    </row>
    <row r="1562" spans="1:24" ht="15" customHeight="1" x14ac:dyDescent="0.25">
      <c r="A1562" t="s">
        <v>67</v>
      </c>
      <c r="B1562" t="s">
        <v>39</v>
      </c>
      <c r="C1562" t="s">
        <v>270</v>
      </c>
      <c r="D1562" s="202">
        <v>52994</v>
      </c>
      <c r="E1562" s="202">
        <v>49364</v>
      </c>
      <c r="F1562" s="202">
        <v>48714</v>
      </c>
      <c r="G1562" s="202">
        <v>47368</v>
      </c>
      <c r="H1562" s="202">
        <v>46894</v>
      </c>
      <c r="I1562" s="202">
        <v>4732</v>
      </c>
      <c r="J1562" s="202">
        <v>11807</v>
      </c>
      <c r="K1562" s="202">
        <v>15114</v>
      </c>
      <c r="L1562" s="202">
        <v>20511</v>
      </c>
      <c r="M1562" s="202">
        <v>23966</v>
      </c>
      <c r="N1562" s="203"/>
      <c r="O1562" s="203"/>
      <c r="P1562"/>
      <c r="Q1562"/>
      <c r="R1562"/>
      <c r="S1562"/>
      <c r="T1562" s="204">
        <v>42746.609131944446</v>
      </c>
      <c r="U1562"/>
      <c r="V1562">
        <v>0.4</v>
      </c>
      <c r="W1562">
        <v>3</v>
      </c>
      <c r="X1562" s="200" t="str">
        <f t="shared" si="24"/>
        <v>Gadsden County Criminal CGE CQ1-16</v>
      </c>
    </row>
    <row r="1563" spans="1:24" ht="15" customHeight="1" x14ac:dyDescent="0.25">
      <c r="A1563" t="s">
        <v>67</v>
      </c>
      <c r="B1563" t="s">
        <v>39</v>
      </c>
      <c r="C1563" t="s">
        <v>274</v>
      </c>
      <c r="D1563" s="202">
        <v>50563.5</v>
      </c>
      <c r="E1563" s="202">
        <v>48918.5</v>
      </c>
      <c r="F1563" s="202">
        <v>46388.5</v>
      </c>
      <c r="G1563" s="202">
        <v>45263.5</v>
      </c>
      <c r="H1563" s="202"/>
      <c r="I1563" s="202">
        <v>5402.5</v>
      </c>
      <c r="J1563" s="202">
        <v>11317.5</v>
      </c>
      <c r="K1563" s="202">
        <v>15509.5</v>
      </c>
      <c r="L1563" s="202">
        <v>17514.5</v>
      </c>
      <c r="M1563" s="202"/>
      <c r="N1563" s="203"/>
      <c r="O1563" s="203"/>
      <c r="P1563"/>
      <c r="Q1563"/>
      <c r="R1563"/>
      <c r="S1563"/>
      <c r="T1563" s="204">
        <v>42746.609131944446</v>
      </c>
      <c r="U1563"/>
      <c r="V1563">
        <v>0.4</v>
      </c>
      <c r="W1563">
        <v>3</v>
      </c>
      <c r="X1563" s="200" t="str">
        <f t="shared" si="24"/>
        <v>Gadsden County Criminal CGE CQ1-17</v>
      </c>
    </row>
    <row r="1564" spans="1:24" ht="15" customHeight="1" x14ac:dyDescent="0.25">
      <c r="A1564" t="s">
        <v>67</v>
      </c>
      <c r="B1564" t="s">
        <v>39</v>
      </c>
      <c r="C1564" t="s">
        <v>271</v>
      </c>
      <c r="D1564" s="202">
        <v>49998</v>
      </c>
      <c r="E1564" s="202">
        <v>47073</v>
      </c>
      <c r="F1564" s="202">
        <v>45513</v>
      </c>
      <c r="G1564" s="202">
        <v>45443</v>
      </c>
      <c r="H1564" s="202">
        <v>45393</v>
      </c>
      <c r="I1564" s="202">
        <v>5269</v>
      </c>
      <c r="J1564" s="202">
        <v>9422.14</v>
      </c>
      <c r="K1564" s="202">
        <v>12632.14</v>
      </c>
      <c r="L1564" s="202">
        <v>15267.14</v>
      </c>
      <c r="M1564" s="202">
        <v>18262.14</v>
      </c>
      <c r="N1564" s="203"/>
      <c r="O1564" s="203"/>
      <c r="P1564"/>
      <c r="Q1564"/>
      <c r="R1564"/>
      <c r="S1564"/>
      <c r="T1564" s="204">
        <v>42746.609131944446</v>
      </c>
      <c r="U1564"/>
      <c r="V1564">
        <v>0.4</v>
      </c>
      <c r="W1564">
        <v>3</v>
      </c>
      <c r="X1564" s="200" t="str">
        <f t="shared" si="24"/>
        <v>Gadsden County Criminal CGE CQ2-16</v>
      </c>
    </row>
    <row r="1565" spans="1:24" ht="15" customHeight="1" x14ac:dyDescent="0.25">
      <c r="A1565" t="s">
        <v>67</v>
      </c>
      <c r="B1565" t="s">
        <v>39</v>
      </c>
      <c r="C1565" t="s">
        <v>275</v>
      </c>
      <c r="D1565" s="202">
        <v>51216</v>
      </c>
      <c r="E1565" s="202">
        <v>48136</v>
      </c>
      <c r="F1565" s="202">
        <v>47186</v>
      </c>
      <c r="G1565" s="202"/>
      <c r="H1565" s="202"/>
      <c r="I1565" s="202">
        <v>6186</v>
      </c>
      <c r="J1565" s="202">
        <v>12208</v>
      </c>
      <c r="K1565" s="202">
        <v>16858</v>
      </c>
      <c r="L1565" s="202"/>
      <c r="M1565" s="202"/>
      <c r="N1565" s="203"/>
      <c r="O1565" s="203"/>
      <c r="P1565"/>
      <c r="Q1565"/>
      <c r="R1565"/>
      <c r="S1565"/>
      <c r="T1565" s="204">
        <v>42746.609131944446</v>
      </c>
      <c r="U1565"/>
      <c r="V1565">
        <v>0.4</v>
      </c>
      <c r="W1565">
        <v>3</v>
      </c>
      <c r="X1565" s="200" t="str">
        <f t="shared" si="24"/>
        <v>Gadsden County Criminal CGE CQ2-17</v>
      </c>
    </row>
    <row r="1566" spans="1:24" ht="15" customHeight="1" x14ac:dyDescent="0.25">
      <c r="A1566" t="s">
        <v>67</v>
      </c>
      <c r="B1566" t="s">
        <v>39</v>
      </c>
      <c r="C1566" t="s">
        <v>272</v>
      </c>
      <c r="D1566" s="202">
        <v>55017</v>
      </c>
      <c r="E1566" s="202">
        <v>52402</v>
      </c>
      <c r="F1566" s="202">
        <v>51752</v>
      </c>
      <c r="G1566" s="202">
        <v>51302</v>
      </c>
      <c r="H1566" s="202">
        <v>50612</v>
      </c>
      <c r="I1566" s="202">
        <v>6628</v>
      </c>
      <c r="J1566" s="202">
        <v>11293</v>
      </c>
      <c r="K1566" s="202">
        <v>14190</v>
      </c>
      <c r="L1566" s="202">
        <v>17397</v>
      </c>
      <c r="M1566" s="202">
        <v>19996</v>
      </c>
      <c r="N1566" s="203"/>
      <c r="O1566" s="203"/>
      <c r="P1566"/>
      <c r="Q1566"/>
      <c r="R1566"/>
      <c r="S1566"/>
      <c r="T1566" s="204">
        <v>42746.609131944446</v>
      </c>
      <c r="U1566"/>
      <c r="V1566">
        <v>0.4</v>
      </c>
      <c r="W1566">
        <v>3</v>
      </c>
      <c r="X1566" s="200" t="str">
        <f t="shared" si="24"/>
        <v>Gadsden County Criminal CGE CQ3-16</v>
      </c>
    </row>
    <row r="1567" spans="1:24" ht="15" customHeight="1" x14ac:dyDescent="0.25">
      <c r="A1567" t="s">
        <v>67</v>
      </c>
      <c r="B1567" t="s">
        <v>39</v>
      </c>
      <c r="C1567" t="s">
        <v>276</v>
      </c>
      <c r="D1567" s="202">
        <v>63442</v>
      </c>
      <c r="E1567" s="202">
        <v>59392</v>
      </c>
      <c r="F1567" s="202"/>
      <c r="G1567" s="202"/>
      <c r="H1567" s="202"/>
      <c r="I1567" s="202">
        <v>6601</v>
      </c>
      <c r="J1567" s="202">
        <v>13825.38</v>
      </c>
      <c r="K1567" s="202"/>
      <c r="L1567" s="202"/>
      <c r="M1567" s="202"/>
      <c r="N1567" s="203"/>
      <c r="O1567" s="203"/>
      <c r="P1567"/>
      <c r="Q1567"/>
      <c r="R1567"/>
      <c r="S1567"/>
      <c r="T1567" s="204">
        <v>42746.609131944446</v>
      </c>
      <c r="U1567"/>
      <c r="V1567">
        <v>0.4</v>
      </c>
      <c r="W1567">
        <v>3</v>
      </c>
      <c r="X1567" s="200" t="str">
        <f t="shared" si="24"/>
        <v>Gadsden County Criminal CGE CQ3-17</v>
      </c>
    </row>
    <row r="1568" spans="1:24" ht="15" customHeight="1" x14ac:dyDescent="0.25">
      <c r="A1568" t="s">
        <v>67</v>
      </c>
      <c r="B1568" t="s">
        <v>39</v>
      </c>
      <c r="C1568" t="s">
        <v>273</v>
      </c>
      <c r="D1568" s="202">
        <v>53207.5</v>
      </c>
      <c r="E1568" s="202">
        <v>50063.5</v>
      </c>
      <c r="F1568" s="202">
        <v>49273.5</v>
      </c>
      <c r="G1568" s="202">
        <v>48288.5</v>
      </c>
      <c r="H1568" s="202">
        <v>48038.5</v>
      </c>
      <c r="I1568" s="202">
        <v>3285</v>
      </c>
      <c r="J1568" s="202">
        <v>8473</v>
      </c>
      <c r="K1568" s="202">
        <v>12795.5</v>
      </c>
      <c r="L1568" s="202">
        <v>15364.5</v>
      </c>
      <c r="M1568" s="202">
        <v>17615</v>
      </c>
      <c r="N1568" s="203"/>
      <c r="O1568" s="203"/>
      <c r="P1568"/>
      <c r="Q1568"/>
      <c r="R1568"/>
      <c r="S1568"/>
      <c r="T1568" s="204">
        <v>42746.609131944446</v>
      </c>
      <c r="U1568"/>
      <c r="V1568">
        <v>0.4</v>
      </c>
      <c r="W1568">
        <v>3</v>
      </c>
      <c r="X1568" s="200" t="str">
        <f t="shared" si="24"/>
        <v>Gadsden County Criminal CGE CQ4-16</v>
      </c>
    </row>
    <row r="1569" spans="1:24" ht="15" customHeight="1" x14ac:dyDescent="0.25">
      <c r="A1569" t="s">
        <v>67</v>
      </c>
      <c r="B1569" t="s">
        <v>39</v>
      </c>
      <c r="C1569" t="s">
        <v>277</v>
      </c>
      <c r="D1569" s="202">
        <v>43408.5</v>
      </c>
      <c r="E1569" s="202"/>
      <c r="F1569" s="202"/>
      <c r="G1569" s="202"/>
      <c r="H1569" s="202"/>
      <c r="I1569" s="202">
        <v>4106.5</v>
      </c>
      <c r="J1569" s="202"/>
      <c r="K1569" s="202"/>
      <c r="L1569" s="202"/>
      <c r="M1569" s="202"/>
      <c r="N1569" s="203"/>
      <c r="O1569" s="203"/>
      <c r="P1569"/>
      <c r="Q1569"/>
      <c r="R1569"/>
      <c r="S1569"/>
      <c r="T1569" s="204">
        <v>42746.609131944446</v>
      </c>
      <c r="U1569"/>
      <c r="V1569">
        <v>0.4</v>
      </c>
      <c r="W1569">
        <v>3</v>
      </c>
      <c r="X1569" s="200" t="str">
        <f t="shared" si="24"/>
        <v>Gadsden County Criminal CGE CQ4-17</v>
      </c>
    </row>
    <row r="1570" spans="1:24" ht="15" customHeight="1" x14ac:dyDescent="0.25">
      <c r="A1570" t="s">
        <v>67</v>
      </c>
      <c r="B1570" t="s">
        <v>41</v>
      </c>
      <c r="C1570" t="s">
        <v>270</v>
      </c>
      <c r="D1570" s="202">
        <v>92252.53</v>
      </c>
      <c r="E1570" s="202">
        <v>89887.28</v>
      </c>
      <c r="F1570" s="202">
        <v>87987.78</v>
      </c>
      <c r="G1570" s="202">
        <v>87187.78</v>
      </c>
      <c r="H1570" s="202">
        <v>85947.78</v>
      </c>
      <c r="I1570" s="202">
        <v>15577.55</v>
      </c>
      <c r="J1570" s="202">
        <v>32704.99</v>
      </c>
      <c r="K1570" s="202">
        <v>42487.88</v>
      </c>
      <c r="L1570" s="202">
        <v>48264.89</v>
      </c>
      <c r="M1570" s="202">
        <v>53556.03</v>
      </c>
      <c r="N1570" s="203"/>
      <c r="O1570" s="203"/>
      <c r="P1570"/>
      <c r="Q1570"/>
      <c r="R1570"/>
      <c r="S1570"/>
      <c r="T1570" s="204">
        <v>42746.609131944446</v>
      </c>
      <c r="U1570"/>
      <c r="V1570">
        <v>0.4</v>
      </c>
      <c r="W1570">
        <v>5</v>
      </c>
      <c r="X1570" s="200" t="str">
        <f t="shared" si="24"/>
        <v>Gadsden Criminal Traffic CGE CQ1-16</v>
      </c>
    </row>
    <row r="1571" spans="1:24" ht="15" customHeight="1" x14ac:dyDescent="0.25">
      <c r="A1571" t="s">
        <v>67</v>
      </c>
      <c r="B1571" t="s">
        <v>41</v>
      </c>
      <c r="C1571" t="s">
        <v>274</v>
      </c>
      <c r="D1571" s="202">
        <v>97239</v>
      </c>
      <c r="E1571" s="202">
        <v>94772</v>
      </c>
      <c r="F1571" s="202">
        <v>93332</v>
      </c>
      <c r="G1571" s="202">
        <v>93137</v>
      </c>
      <c r="H1571" s="202"/>
      <c r="I1571" s="202">
        <v>26818.05</v>
      </c>
      <c r="J1571" s="202">
        <v>46289.760000000002</v>
      </c>
      <c r="K1571" s="202">
        <v>54415.74</v>
      </c>
      <c r="L1571" s="202">
        <v>57127.54</v>
      </c>
      <c r="M1571" s="202"/>
      <c r="N1571" s="203"/>
      <c r="O1571" s="203"/>
      <c r="P1571"/>
      <c r="Q1571"/>
      <c r="R1571"/>
      <c r="S1571"/>
      <c r="T1571" s="204">
        <v>42746.609131944446</v>
      </c>
      <c r="U1571"/>
      <c r="V1571">
        <v>0.4</v>
      </c>
      <c r="W1571">
        <v>5</v>
      </c>
      <c r="X1571" s="200" t="str">
        <f t="shared" si="24"/>
        <v>Gadsden Criminal Traffic CGE CQ1-17</v>
      </c>
    </row>
    <row r="1572" spans="1:24" ht="15" customHeight="1" x14ac:dyDescent="0.25">
      <c r="A1572" t="s">
        <v>67</v>
      </c>
      <c r="B1572" t="s">
        <v>41</v>
      </c>
      <c r="C1572" t="s">
        <v>271</v>
      </c>
      <c r="D1572" s="202">
        <v>94943</v>
      </c>
      <c r="E1572" s="202">
        <v>94744.22</v>
      </c>
      <c r="F1572" s="202">
        <v>92219.97</v>
      </c>
      <c r="G1572" s="202">
        <v>90276.97</v>
      </c>
      <c r="H1572" s="202">
        <v>89936.97</v>
      </c>
      <c r="I1572" s="202">
        <v>19837.47</v>
      </c>
      <c r="J1572" s="202">
        <v>37439.019999999997</v>
      </c>
      <c r="K1572" s="202">
        <v>44533.06</v>
      </c>
      <c r="L1572" s="202">
        <v>51058.39</v>
      </c>
      <c r="M1572" s="202">
        <v>56423.360000000001</v>
      </c>
      <c r="N1572" s="203"/>
      <c r="O1572" s="203"/>
      <c r="P1572"/>
      <c r="Q1572"/>
      <c r="R1572"/>
      <c r="S1572"/>
      <c r="T1572" s="204">
        <v>42746.609131944446</v>
      </c>
      <c r="U1572"/>
      <c r="V1572">
        <v>0.4</v>
      </c>
      <c r="W1572">
        <v>5</v>
      </c>
      <c r="X1572" s="200" t="str">
        <f t="shared" si="24"/>
        <v>Gadsden Criminal Traffic CGE CQ2-16</v>
      </c>
    </row>
    <row r="1573" spans="1:24" ht="15" customHeight="1" x14ac:dyDescent="0.25">
      <c r="A1573" t="s">
        <v>67</v>
      </c>
      <c r="B1573" t="s">
        <v>41</v>
      </c>
      <c r="C1573" t="s">
        <v>275</v>
      </c>
      <c r="D1573" s="202">
        <v>99473.2</v>
      </c>
      <c r="E1573" s="202">
        <v>95373.2</v>
      </c>
      <c r="F1573" s="202">
        <v>93318.2</v>
      </c>
      <c r="G1573" s="202"/>
      <c r="H1573" s="202"/>
      <c r="I1573" s="202">
        <v>29290.880000000001</v>
      </c>
      <c r="J1573" s="202">
        <v>46393.279999999999</v>
      </c>
      <c r="K1573" s="202">
        <v>57419.97</v>
      </c>
      <c r="L1573" s="202"/>
      <c r="M1573" s="202"/>
      <c r="N1573" s="203"/>
      <c r="O1573" s="203"/>
      <c r="P1573"/>
      <c r="Q1573"/>
      <c r="R1573"/>
      <c r="S1573"/>
      <c r="T1573" s="204">
        <v>42746.609131944446</v>
      </c>
      <c r="U1573"/>
      <c r="V1573">
        <v>0.4</v>
      </c>
      <c r="W1573">
        <v>5</v>
      </c>
      <c r="X1573" s="200" t="str">
        <f t="shared" si="24"/>
        <v>Gadsden Criminal Traffic CGE CQ2-17</v>
      </c>
    </row>
    <row r="1574" spans="1:24" ht="15" customHeight="1" x14ac:dyDescent="0.25">
      <c r="A1574" t="s">
        <v>67</v>
      </c>
      <c r="B1574" t="s">
        <v>41</v>
      </c>
      <c r="C1574" t="s">
        <v>272</v>
      </c>
      <c r="D1574" s="202">
        <v>106786.25</v>
      </c>
      <c r="E1574" s="202">
        <v>104695</v>
      </c>
      <c r="F1574" s="202">
        <v>102265</v>
      </c>
      <c r="G1574" s="202">
        <v>102015</v>
      </c>
      <c r="H1574" s="202">
        <v>102126</v>
      </c>
      <c r="I1574" s="202">
        <v>24471.75</v>
      </c>
      <c r="J1574" s="202">
        <v>39317.31</v>
      </c>
      <c r="K1574" s="202">
        <v>50073.57</v>
      </c>
      <c r="L1574" s="202">
        <v>57862.35</v>
      </c>
      <c r="M1574" s="202">
        <v>65809.45</v>
      </c>
      <c r="N1574" s="203"/>
      <c r="O1574" s="203"/>
      <c r="P1574"/>
      <c r="Q1574"/>
      <c r="R1574"/>
      <c r="S1574"/>
      <c r="T1574" s="204">
        <v>42746.609131944446</v>
      </c>
      <c r="U1574"/>
      <c r="V1574">
        <v>0.4</v>
      </c>
      <c r="W1574">
        <v>5</v>
      </c>
      <c r="X1574" s="200" t="str">
        <f t="shared" si="24"/>
        <v>Gadsden Criminal Traffic CGE CQ3-16</v>
      </c>
    </row>
    <row r="1575" spans="1:24" ht="15" customHeight="1" x14ac:dyDescent="0.25">
      <c r="A1575" t="s">
        <v>67</v>
      </c>
      <c r="B1575" t="s">
        <v>41</v>
      </c>
      <c r="C1575" t="s">
        <v>276</v>
      </c>
      <c r="D1575" s="202">
        <v>111447.55</v>
      </c>
      <c r="E1575" s="202">
        <v>109268.3</v>
      </c>
      <c r="F1575" s="202"/>
      <c r="G1575" s="202"/>
      <c r="H1575" s="202"/>
      <c r="I1575" s="202">
        <v>24359.86</v>
      </c>
      <c r="J1575" s="202">
        <v>39512.78</v>
      </c>
      <c r="K1575" s="202"/>
      <c r="L1575" s="202"/>
      <c r="M1575" s="202"/>
      <c r="N1575" s="203"/>
      <c r="O1575" s="203"/>
      <c r="P1575"/>
      <c r="Q1575"/>
      <c r="R1575"/>
      <c r="S1575"/>
      <c r="T1575" s="204">
        <v>42746.609131944446</v>
      </c>
      <c r="U1575"/>
      <c r="V1575">
        <v>0.4</v>
      </c>
      <c r="W1575">
        <v>5</v>
      </c>
      <c r="X1575" s="200" t="str">
        <f t="shared" si="24"/>
        <v>Gadsden Criminal Traffic CGE CQ3-17</v>
      </c>
    </row>
    <row r="1576" spans="1:24" ht="15" customHeight="1" x14ac:dyDescent="0.25">
      <c r="A1576" t="s">
        <v>67</v>
      </c>
      <c r="B1576" t="s">
        <v>41</v>
      </c>
      <c r="C1576" t="s">
        <v>273</v>
      </c>
      <c r="D1576" s="202">
        <v>91370</v>
      </c>
      <c r="E1576" s="202">
        <v>87612</v>
      </c>
      <c r="F1576" s="202">
        <v>85929</v>
      </c>
      <c r="G1576" s="202">
        <v>85863</v>
      </c>
      <c r="H1576" s="202">
        <v>85621</v>
      </c>
      <c r="I1576" s="202">
        <v>21339.77</v>
      </c>
      <c r="J1576" s="202">
        <v>31056.76</v>
      </c>
      <c r="K1576" s="202">
        <v>37742.019999999997</v>
      </c>
      <c r="L1576" s="202">
        <v>42404.06</v>
      </c>
      <c r="M1576" s="202">
        <v>44626.13</v>
      </c>
      <c r="N1576" s="203"/>
      <c r="O1576" s="203"/>
      <c r="P1576"/>
      <c r="Q1576"/>
      <c r="R1576"/>
      <c r="S1576"/>
      <c r="T1576" s="204">
        <v>42746.609131944446</v>
      </c>
      <c r="U1576"/>
      <c r="V1576">
        <v>0.4</v>
      </c>
      <c r="W1576">
        <v>5</v>
      </c>
      <c r="X1576" s="200" t="str">
        <f t="shared" si="24"/>
        <v>Gadsden Criminal Traffic CGE CQ4-16</v>
      </c>
    </row>
    <row r="1577" spans="1:24" ht="15" customHeight="1" x14ac:dyDescent="0.25">
      <c r="A1577" t="s">
        <v>67</v>
      </c>
      <c r="B1577" t="s">
        <v>41</v>
      </c>
      <c r="C1577" t="s">
        <v>277</v>
      </c>
      <c r="D1577" s="202">
        <v>83532.350000000006</v>
      </c>
      <c r="E1577" s="202"/>
      <c r="F1577" s="202"/>
      <c r="G1577" s="202"/>
      <c r="H1577" s="202"/>
      <c r="I1577" s="202">
        <v>17584.599999999999</v>
      </c>
      <c r="J1577" s="202"/>
      <c r="K1577" s="202"/>
      <c r="L1577" s="202"/>
      <c r="M1577" s="202"/>
      <c r="N1577" s="203"/>
      <c r="O1577" s="203"/>
      <c r="P1577"/>
      <c r="Q1577"/>
      <c r="R1577"/>
      <c r="S1577"/>
      <c r="T1577" s="204">
        <v>42746.609131944446</v>
      </c>
      <c r="U1577"/>
      <c r="V1577">
        <v>0.4</v>
      </c>
      <c r="W1577">
        <v>5</v>
      </c>
      <c r="X1577" s="200" t="str">
        <f t="shared" si="24"/>
        <v>Gadsden Criminal Traffic CGE CQ4-17</v>
      </c>
    </row>
    <row r="1578" spans="1:24" ht="15" customHeight="1" x14ac:dyDescent="0.25">
      <c r="A1578" t="s">
        <v>67</v>
      </c>
      <c r="B1578" t="s">
        <v>46</v>
      </c>
      <c r="C1578" t="s">
        <v>270</v>
      </c>
      <c r="D1578" s="202">
        <v>16402.75</v>
      </c>
      <c r="E1578" s="202">
        <v>16392.25</v>
      </c>
      <c r="F1578" s="202">
        <v>16392.25</v>
      </c>
      <c r="G1578" s="202">
        <v>16392.25</v>
      </c>
      <c r="H1578" s="202">
        <v>16392.25</v>
      </c>
      <c r="I1578" s="202">
        <v>15130.8</v>
      </c>
      <c r="J1578" s="202">
        <v>15542.05</v>
      </c>
      <c r="K1578" s="202">
        <v>15542.05</v>
      </c>
      <c r="L1578" s="202">
        <v>15542.05</v>
      </c>
      <c r="M1578" s="202">
        <v>15542.05</v>
      </c>
      <c r="N1578" s="203"/>
      <c r="O1578" s="203"/>
      <c r="P1578"/>
      <c r="Q1578"/>
      <c r="R1578"/>
      <c r="S1578"/>
      <c r="T1578" s="204">
        <v>42746.609131944446</v>
      </c>
      <c r="U1578"/>
      <c r="V1578">
        <v>0.75</v>
      </c>
      <c r="W1578">
        <v>10</v>
      </c>
      <c r="X1578" s="200" t="str">
        <f t="shared" si="24"/>
        <v>Gadsden Family CGE CQ1-16</v>
      </c>
    </row>
    <row r="1579" spans="1:24" ht="15" customHeight="1" x14ac:dyDescent="0.25">
      <c r="A1579" t="s">
        <v>67</v>
      </c>
      <c r="B1579" t="s">
        <v>46</v>
      </c>
      <c r="C1579" t="s">
        <v>274</v>
      </c>
      <c r="D1579" s="202">
        <v>15279.05</v>
      </c>
      <c r="E1579" s="202">
        <v>15279.05</v>
      </c>
      <c r="F1579" s="202">
        <v>15279.05</v>
      </c>
      <c r="G1579" s="202">
        <v>14807.05</v>
      </c>
      <c r="H1579" s="202"/>
      <c r="I1579" s="202">
        <v>13568.55</v>
      </c>
      <c r="J1579" s="202">
        <v>13632.55</v>
      </c>
      <c r="K1579" s="202">
        <v>13632.55</v>
      </c>
      <c r="L1579" s="202">
        <v>13160.55</v>
      </c>
      <c r="M1579" s="202"/>
      <c r="N1579" s="203"/>
      <c r="O1579" s="203"/>
      <c r="P1579"/>
      <c r="Q1579"/>
      <c r="R1579"/>
      <c r="S1579"/>
      <c r="T1579" s="204">
        <v>42746.609131944446</v>
      </c>
      <c r="U1579"/>
      <c r="V1579">
        <v>0.75</v>
      </c>
      <c r="W1579">
        <v>10</v>
      </c>
      <c r="X1579" s="200" t="str">
        <f t="shared" si="24"/>
        <v>Gadsden Family CGE CQ1-17</v>
      </c>
    </row>
    <row r="1580" spans="1:24" ht="15" customHeight="1" x14ac:dyDescent="0.25">
      <c r="A1580" t="s">
        <v>67</v>
      </c>
      <c r="B1580" t="s">
        <v>46</v>
      </c>
      <c r="C1580" t="s">
        <v>271</v>
      </c>
      <c r="D1580" s="202">
        <v>18748</v>
      </c>
      <c r="E1580" s="202">
        <v>18350.5</v>
      </c>
      <c r="F1580" s="202">
        <v>18350.5</v>
      </c>
      <c r="G1580" s="202">
        <v>18350.5</v>
      </c>
      <c r="H1580" s="202">
        <v>18350.5</v>
      </c>
      <c r="I1580" s="202">
        <v>17905</v>
      </c>
      <c r="J1580" s="202">
        <v>17947.5</v>
      </c>
      <c r="K1580" s="202">
        <v>17958</v>
      </c>
      <c r="L1580" s="202">
        <v>17958</v>
      </c>
      <c r="M1580" s="202">
        <v>17958</v>
      </c>
      <c r="N1580" s="203"/>
      <c r="O1580" s="203"/>
      <c r="P1580"/>
      <c r="Q1580"/>
      <c r="R1580"/>
      <c r="S1580"/>
      <c r="T1580" s="204">
        <v>42746.609131944446</v>
      </c>
      <c r="U1580"/>
      <c r="V1580">
        <v>0.75</v>
      </c>
      <c r="W1580">
        <v>10</v>
      </c>
      <c r="X1580" s="200" t="str">
        <f t="shared" si="24"/>
        <v>Gadsden Family CGE CQ2-16</v>
      </c>
    </row>
    <row r="1581" spans="1:24" ht="15" customHeight="1" x14ac:dyDescent="0.25">
      <c r="A1581" t="s">
        <v>67</v>
      </c>
      <c r="B1581" t="s">
        <v>46</v>
      </c>
      <c r="C1581" t="s">
        <v>275</v>
      </c>
      <c r="D1581" s="202">
        <v>15726.35</v>
      </c>
      <c r="E1581" s="202">
        <v>15328.85</v>
      </c>
      <c r="F1581" s="202">
        <v>15328.85</v>
      </c>
      <c r="G1581" s="202"/>
      <c r="H1581" s="202"/>
      <c r="I1581" s="202">
        <v>13114.05</v>
      </c>
      <c r="J1581" s="202">
        <v>14005.35</v>
      </c>
      <c r="K1581" s="202">
        <v>14005.35</v>
      </c>
      <c r="L1581" s="202"/>
      <c r="M1581" s="202"/>
      <c r="N1581" s="203"/>
      <c r="O1581" s="203"/>
      <c r="P1581"/>
      <c r="Q1581"/>
      <c r="R1581"/>
      <c r="S1581"/>
      <c r="T1581" s="204">
        <v>42746.609131944446</v>
      </c>
      <c r="U1581"/>
      <c r="V1581">
        <v>0.75</v>
      </c>
      <c r="W1581">
        <v>10</v>
      </c>
      <c r="X1581" s="200" t="str">
        <f t="shared" si="24"/>
        <v>Gadsden Family CGE CQ2-17</v>
      </c>
    </row>
    <row r="1582" spans="1:24" ht="15" customHeight="1" x14ac:dyDescent="0.25">
      <c r="A1582" t="s">
        <v>67</v>
      </c>
      <c r="B1582" t="s">
        <v>46</v>
      </c>
      <c r="C1582" t="s">
        <v>272</v>
      </c>
      <c r="D1582" s="202">
        <v>19190.45</v>
      </c>
      <c r="E1582" s="202">
        <v>18772.95</v>
      </c>
      <c r="F1582" s="202">
        <v>18722.95</v>
      </c>
      <c r="G1582" s="202">
        <v>18722.95</v>
      </c>
      <c r="H1582" s="202">
        <v>18722.95</v>
      </c>
      <c r="I1582" s="202">
        <v>16887.95</v>
      </c>
      <c r="J1582" s="202">
        <v>16960.95</v>
      </c>
      <c r="K1582" s="202">
        <v>16960.95</v>
      </c>
      <c r="L1582" s="202">
        <v>16982.95</v>
      </c>
      <c r="M1582" s="202">
        <v>16982.95</v>
      </c>
      <c r="N1582" s="203"/>
      <c r="O1582" s="203"/>
      <c r="P1582"/>
      <c r="Q1582"/>
      <c r="R1582"/>
      <c r="S1582"/>
      <c r="T1582" s="204">
        <v>42746.609131944446</v>
      </c>
      <c r="U1582"/>
      <c r="V1582">
        <v>0.75</v>
      </c>
      <c r="W1582">
        <v>10</v>
      </c>
      <c r="X1582" s="200" t="str">
        <f t="shared" si="24"/>
        <v>Gadsden Family CGE CQ3-16</v>
      </c>
    </row>
    <row r="1583" spans="1:24" ht="15" customHeight="1" x14ac:dyDescent="0.25">
      <c r="A1583" t="s">
        <v>67</v>
      </c>
      <c r="B1583" t="s">
        <v>46</v>
      </c>
      <c r="C1583" t="s">
        <v>276</v>
      </c>
      <c r="D1583" s="202">
        <v>16743</v>
      </c>
      <c r="E1583" s="202">
        <v>16743</v>
      </c>
      <c r="F1583" s="202"/>
      <c r="G1583" s="202"/>
      <c r="H1583" s="202"/>
      <c r="I1583" s="202">
        <v>13762.15</v>
      </c>
      <c r="J1583" s="202">
        <v>14603</v>
      </c>
      <c r="K1583" s="202"/>
      <c r="L1583" s="202"/>
      <c r="M1583" s="202"/>
      <c r="N1583" s="203"/>
      <c r="O1583" s="203"/>
      <c r="P1583"/>
      <c r="Q1583"/>
      <c r="R1583"/>
      <c r="S1583"/>
      <c r="T1583" s="204">
        <v>42746.609131944446</v>
      </c>
      <c r="U1583"/>
      <c r="V1583">
        <v>0.75</v>
      </c>
      <c r="W1583">
        <v>10</v>
      </c>
      <c r="X1583" s="200" t="str">
        <f t="shared" si="24"/>
        <v>Gadsden Family CGE CQ3-17</v>
      </c>
    </row>
    <row r="1584" spans="1:24" ht="15" customHeight="1" x14ac:dyDescent="0.25">
      <c r="A1584" t="s">
        <v>67</v>
      </c>
      <c r="B1584" t="s">
        <v>46</v>
      </c>
      <c r="C1584" t="s">
        <v>273</v>
      </c>
      <c r="D1584" s="202">
        <v>20150.150000000001</v>
      </c>
      <c r="E1584" s="202">
        <v>20150.150000000001</v>
      </c>
      <c r="F1584" s="202">
        <v>20150.150000000001</v>
      </c>
      <c r="G1584" s="202">
        <v>20150.150000000001</v>
      </c>
      <c r="H1584" s="202">
        <v>20150.150000000001</v>
      </c>
      <c r="I1584" s="202">
        <v>18056.150000000001</v>
      </c>
      <c r="J1584" s="202">
        <v>18186.650000000001</v>
      </c>
      <c r="K1584" s="202">
        <v>18186.650000000001</v>
      </c>
      <c r="L1584" s="202">
        <v>18186.650000000001</v>
      </c>
      <c r="M1584" s="202">
        <v>18186.650000000001</v>
      </c>
      <c r="N1584" s="203"/>
      <c r="O1584" s="203"/>
      <c r="P1584"/>
      <c r="Q1584"/>
      <c r="R1584"/>
      <c r="S1584"/>
      <c r="T1584" s="204">
        <v>42746.609131944446</v>
      </c>
      <c r="U1584"/>
      <c r="V1584">
        <v>0.75</v>
      </c>
      <c r="W1584">
        <v>10</v>
      </c>
      <c r="X1584" s="200" t="str">
        <f t="shared" si="24"/>
        <v>Gadsden Family CGE CQ4-16</v>
      </c>
    </row>
    <row r="1585" spans="1:24" ht="15" customHeight="1" x14ac:dyDescent="0.25">
      <c r="A1585" t="s">
        <v>67</v>
      </c>
      <c r="B1585" t="s">
        <v>46</v>
      </c>
      <c r="C1585" t="s">
        <v>277</v>
      </c>
      <c r="D1585" s="202">
        <v>18626.400000000001</v>
      </c>
      <c r="E1585" s="202"/>
      <c r="F1585" s="202"/>
      <c r="G1585" s="202"/>
      <c r="H1585" s="202"/>
      <c r="I1585" s="202">
        <v>14819.4</v>
      </c>
      <c r="J1585" s="202"/>
      <c r="K1585" s="202"/>
      <c r="L1585" s="202"/>
      <c r="M1585" s="202"/>
      <c r="N1585" s="203"/>
      <c r="O1585" s="203"/>
      <c r="P1585"/>
      <c r="Q1585"/>
      <c r="R1585"/>
      <c r="S1585"/>
      <c r="T1585" s="204">
        <v>42746.609131944446</v>
      </c>
      <c r="U1585"/>
      <c r="V1585">
        <v>0.75</v>
      </c>
      <c r="W1585">
        <v>10</v>
      </c>
      <c r="X1585" s="200" t="str">
        <f t="shared" si="24"/>
        <v>Gadsden Family CGE CQ4-17</v>
      </c>
    </row>
    <row r="1586" spans="1:24" ht="15" customHeight="1" x14ac:dyDescent="0.25">
      <c r="A1586" t="s">
        <v>67</v>
      </c>
      <c r="B1586" t="s">
        <v>40</v>
      </c>
      <c r="C1586" t="s">
        <v>270</v>
      </c>
      <c r="D1586" s="202">
        <v>5210</v>
      </c>
      <c r="E1586" s="202">
        <v>5160</v>
      </c>
      <c r="F1586" s="202">
        <v>5160</v>
      </c>
      <c r="G1586" s="202">
        <v>5160</v>
      </c>
      <c r="H1586" s="202">
        <v>5160</v>
      </c>
      <c r="I1586" s="202">
        <v>300</v>
      </c>
      <c r="J1586" s="202">
        <v>700</v>
      </c>
      <c r="K1586" s="202">
        <v>950</v>
      </c>
      <c r="L1586" s="202">
        <v>950</v>
      </c>
      <c r="M1586" s="202">
        <v>975</v>
      </c>
      <c r="N1586" s="203"/>
      <c r="O1586" s="203"/>
      <c r="P1586"/>
      <c r="Q1586"/>
      <c r="R1586"/>
      <c r="S1586"/>
      <c r="T1586" s="204">
        <v>42746.609131944446</v>
      </c>
      <c r="U1586"/>
      <c r="V1586">
        <v>0.09</v>
      </c>
      <c r="W1586">
        <v>4</v>
      </c>
      <c r="X1586" s="200" t="str">
        <f t="shared" si="24"/>
        <v>Gadsden Juvenile Delinquency CGE CQ1-16</v>
      </c>
    </row>
    <row r="1587" spans="1:24" ht="15" customHeight="1" x14ac:dyDescent="0.25">
      <c r="A1587" t="s">
        <v>67</v>
      </c>
      <c r="B1587" t="s">
        <v>40</v>
      </c>
      <c r="C1587" t="s">
        <v>274</v>
      </c>
      <c r="D1587" s="202">
        <v>2190</v>
      </c>
      <c r="E1587" s="202">
        <v>2190</v>
      </c>
      <c r="F1587" s="202">
        <v>2190</v>
      </c>
      <c r="G1587" s="202">
        <v>2190</v>
      </c>
      <c r="H1587" s="202"/>
      <c r="I1587" s="202">
        <v>0</v>
      </c>
      <c r="J1587" s="202">
        <v>0</v>
      </c>
      <c r="K1587" s="202">
        <v>0</v>
      </c>
      <c r="L1587" s="202">
        <v>30</v>
      </c>
      <c r="M1587" s="202"/>
      <c r="N1587" s="203"/>
      <c r="O1587" s="203"/>
      <c r="P1587"/>
      <c r="Q1587"/>
      <c r="R1587"/>
      <c r="S1587"/>
      <c r="T1587" s="204">
        <v>42746.609131944446</v>
      </c>
      <c r="U1587"/>
      <c r="V1587">
        <v>0.09</v>
      </c>
      <c r="W1587">
        <v>4</v>
      </c>
      <c r="X1587" s="200" t="str">
        <f t="shared" si="24"/>
        <v>Gadsden Juvenile Delinquency CGE CQ1-17</v>
      </c>
    </row>
    <row r="1588" spans="1:24" ht="15" customHeight="1" x14ac:dyDescent="0.25">
      <c r="A1588" t="s">
        <v>67</v>
      </c>
      <c r="B1588" t="s">
        <v>40</v>
      </c>
      <c r="C1588" t="s">
        <v>271</v>
      </c>
      <c r="D1588" s="202">
        <v>4270</v>
      </c>
      <c r="E1588" s="202">
        <v>4270</v>
      </c>
      <c r="F1588" s="202">
        <v>4270</v>
      </c>
      <c r="G1588" s="202">
        <v>4270</v>
      </c>
      <c r="H1588" s="202">
        <v>4270</v>
      </c>
      <c r="I1588" s="202">
        <v>300</v>
      </c>
      <c r="J1588" s="202">
        <v>350</v>
      </c>
      <c r="K1588" s="202">
        <v>350</v>
      </c>
      <c r="L1588" s="202">
        <v>750</v>
      </c>
      <c r="M1588" s="202">
        <v>813.5</v>
      </c>
      <c r="N1588" s="203"/>
      <c r="O1588" s="203"/>
      <c r="P1588"/>
      <c r="Q1588"/>
      <c r="R1588"/>
      <c r="S1588"/>
      <c r="T1588" s="204">
        <v>42746.609131944446</v>
      </c>
      <c r="U1588"/>
      <c r="V1588">
        <v>0.09</v>
      </c>
      <c r="W1588">
        <v>4</v>
      </c>
      <c r="X1588" s="200" t="str">
        <f t="shared" si="24"/>
        <v>Gadsden Juvenile Delinquency CGE CQ2-16</v>
      </c>
    </row>
    <row r="1589" spans="1:24" ht="15" customHeight="1" x14ac:dyDescent="0.25">
      <c r="A1589" t="s">
        <v>67</v>
      </c>
      <c r="B1589" t="s">
        <v>40</v>
      </c>
      <c r="C1589" t="s">
        <v>275</v>
      </c>
      <c r="D1589" s="202">
        <v>3370</v>
      </c>
      <c r="E1589" s="202">
        <v>3370</v>
      </c>
      <c r="F1589" s="202">
        <v>3370</v>
      </c>
      <c r="G1589" s="202"/>
      <c r="H1589" s="202"/>
      <c r="I1589" s="202">
        <v>200</v>
      </c>
      <c r="J1589" s="202">
        <v>400</v>
      </c>
      <c r="K1589" s="202">
        <v>1121</v>
      </c>
      <c r="L1589" s="202"/>
      <c r="M1589" s="202"/>
      <c r="N1589" s="203"/>
      <c r="O1589" s="203"/>
      <c r="P1589"/>
      <c r="Q1589"/>
      <c r="R1589"/>
      <c r="S1589"/>
      <c r="T1589" s="204">
        <v>42746.609131944446</v>
      </c>
      <c r="U1589"/>
      <c r="V1589">
        <v>0.09</v>
      </c>
      <c r="W1589">
        <v>4</v>
      </c>
      <c r="X1589" s="200" t="str">
        <f t="shared" si="24"/>
        <v>Gadsden Juvenile Delinquency CGE CQ2-17</v>
      </c>
    </row>
    <row r="1590" spans="1:24" ht="15" customHeight="1" x14ac:dyDescent="0.25">
      <c r="A1590" t="s">
        <v>67</v>
      </c>
      <c r="B1590" t="s">
        <v>40</v>
      </c>
      <c r="C1590" t="s">
        <v>272</v>
      </c>
      <c r="D1590" s="202">
        <v>5900</v>
      </c>
      <c r="E1590" s="202">
        <v>5900</v>
      </c>
      <c r="F1590" s="202">
        <v>5900</v>
      </c>
      <c r="G1590" s="202">
        <v>5900</v>
      </c>
      <c r="H1590" s="202">
        <v>5850</v>
      </c>
      <c r="I1590" s="202">
        <v>0</v>
      </c>
      <c r="J1590" s="202">
        <v>50</v>
      </c>
      <c r="K1590" s="202">
        <v>60</v>
      </c>
      <c r="L1590" s="202">
        <v>370</v>
      </c>
      <c r="M1590" s="202">
        <v>570</v>
      </c>
      <c r="N1590" s="203"/>
      <c r="O1590" s="203"/>
      <c r="P1590"/>
      <c r="Q1590"/>
      <c r="R1590"/>
      <c r="S1590"/>
      <c r="T1590" s="204">
        <v>42746.609131944446</v>
      </c>
      <c r="U1590"/>
      <c r="V1590">
        <v>0.09</v>
      </c>
      <c r="W1590">
        <v>4</v>
      </c>
      <c r="X1590" s="200" t="str">
        <f t="shared" si="24"/>
        <v>Gadsden Juvenile Delinquency CGE CQ3-16</v>
      </c>
    </row>
    <row r="1591" spans="1:24" ht="15" customHeight="1" x14ac:dyDescent="0.25">
      <c r="A1591" t="s">
        <v>67</v>
      </c>
      <c r="B1591" t="s">
        <v>40</v>
      </c>
      <c r="C1591" t="s">
        <v>276</v>
      </c>
      <c r="D1591" s="202">
        <v>4060</v>
      </c>
      <c r="E1591" s="202">
        <v>4060</v>
      </c>
      <c r="F1591" s="202"/>
      <c r="G1591" s="202"/>
      <c r="H1591" s="202"/>
      <c r="I1591" s="202">
        <v>150</v>
      </c>
      <c r="J1591" s="202">
        <v>1287.5</v>
      </c>
      <c r="K1591" s="202"/>
      <c r="L1591" s="202"/>
      <c r="M1591" s="202"/>
      <c r="N1591" s="203"/>
      <c r="O1591" s="203"/>
      <c r="P1591"/>
      <c r="Q1591"/>
      <c r="R1591"/>
      <c r="S1591"/>
      <c r="T1591" s="204">
        <v>42746.609131944446</v>
      </c>
      <c r="U1591"/>
      <c r="V1591">
        <v>0.09</v>
      </c>
      <c r="W1591">
        <v>4</v>
      </c>
      <c r="X1591" s="200" t="str">
        <f t="shared" si="24"/>
        <v>Gadsden Juvenile Delinquency CGE CQ3-17</v>
      </c>
    </row>
    <row r="1592" spans="1:24" ht="15" customHeight="1" x14ac:dyDescent="0.25">
      <c r="A1592" t="s">
        <v>67</v>
      </c>
      <c r="B1592" t="s">
        <v>40</v>
      </c>
      <c r="C1592" t="s">
        <v>273</v>
      </c>
      <c r="D1592" s="202">
        <v>3270</v>
      </c>
      <c r="E1592" s="202">
        <v>3270</v>
      </c>
      <c r="F1592" s="202">
        <v>3270</v>
      </c>
      <c r="G1592" s="202">
        <v>3270</v>
      </c>
      <c r="H1592" s="202">
        <v>3270</v>
      </c>
      <c r="I1592" s="202">
        <v>0</v>
      </c>
      <c r="J1592" s="202">
        <v>0</v>
      </c>
      <c r="K1592" s="202">
        <v>200</v>
      </c>
      <c r="L1592" s="202">
        <v>230</v>
      </c>
      <c r="M1592" s="202">
        <v>1108</v>
      </c>
      <c r="N1592" s="203"/>
      <c r="O1592" s="203"/>
      <c r="P1592"/>
      <c r="Q1592"/>
      <c r="R1592"/>
      <c r="S1592"/>
      <c r="T1592" s="204">
        <v>42746.609131944446</v>
      </c>
      <c r="U1592"/>
      <c r="V1592">
        <v>0.09</v>
      </c>
      <c r="W1592">
        <v>4</v>
      </c>
      <c r="X1592" s="200" t="str">
        <f t="shared" si="24"/>
        <v>Gadsden Juvenile Delinquency CGE CQ4-16</v>
      </c>
    </row>
    <row r="1593" spans="1:24" ht="15" customHeight="1" x14ac:dyDescent="0.25">
      <c r="A1593" t="s">
        <v>67</v>
      </c>
      <c r="B1593" t="s">
        <v>40</v>
      </c>
      <c r="C1593" t="s">
        <v>277</v>
      </c>
      <c r="D1593" s="202">
        <v>3390</v>
      </c>
      <c r="E1593" s="202"/>
      <c r="F1593" s="202"/>
      <c r="G1593" s="202"/>
      <c r="H1593" s="202"/>
      <c r="I1593" s="202">
        <v>163</v>
      </c>
      <c r="J1593" s="202"/>
      <c r="K1593" s="202"/>
      <c r="L1593" s="202"/>
      <c r="M1593" s="202"/>
      <c r="N1593" s="203"/>
      <c r="O1593" s="203"/>
      <c r="P1593"/>
      <c r="Q1593"/>
      <c r="R1593"/>
      <c r="S1593"/>
      <c r="T1593" s="204">
        <v>42746.609131944446</v>
      </c>
      <c r="U1593"/>
      <c r="V1593">
        <v>0.09</v>
      </c>
      <c r="W1593">
        <v>4</v>
      </c>
      <c r="X1593" s="200" t="str">
        <f t="shared" si="24"/>
        <v>Gadsden Juvenile Delinquency CGE CQ4-17</v>
      </c>
    </row>
    <row r="1594" spans="1:24" ht="15" customHeight="1" x14ac:dyDescent="0.25">
      <c r="A1594" t="s">
        <v>67</v>
      </c>
      <c r="B1594" t="s">
        <v>45</v>
      </c>
      <c r="C1594" t="s">
        <v>270</v>
      </c>
      <c r="D1594" s="202">
        <v>15074.7</v>
      </c>
      <c r="E1594" s="202">
        <v>15074.7</v>
      </c>
      <c r="F1594" s="202">
        <v>15074.7</v>
      </c>
      <c r="G1594" s="202">
        <v>15074.7</v>
      </c>
      <c r="H1594" s="202">
        <v>15074.7</v>
      </c>
      <c r="I1594" s="202">
        <v>14671.4</v>
      </c>
      <c r="J1594" s="202">
        <v>14671.4</v>
      </c>
      <c r="K1594" s="202">
        <v>14671.4</v>
      </c>
      <c r="L1594" s="202">
        <v>14671.4</v>
      </c>
      <c r="M1594" s="202">
        <v>14671.4</v>
      </c>
      <c r="N1594" s="203"/>
      <c r="O1594" s="203"/>
      <c r="P1594"/>
      <c r="Q1594"/>
      <c r="R1594"/>
      <c r="S1594"/>
      <c r="T1594" s="204">
        <v>42746.609131944446</v>
      </c>
      <c r="U1594"/>
      <c r="V1594">
        <v>0.9</v>
      </c>
      <c r="W1594">
        <v>9</v>
      </c>
      <c r="X1594" s="200" t="str">
        <f t="shared" si="24"/>
        <v>Gadsden Probate CGE CQ1-16</v>
      </c>
    </row>
    <row r="1595" spans="1:24" ht="15" customHeight="1" x14ac:dyDescent="0.25">
      <c r="A1595" t="s">
        <v>67</v>
      </c>
      <c r="B1595" t="s">
        <v>45</v>
      </c>
      <c r="C1595" t="s">
        <v>274</v>
      </c>
      <c r="D1595" s="202">
        <v>22716.84</v>
      </c>
      <c r="E1595" s="202">
        <v>22485.84</v>
      </c>
      <c r="F1595" s="202">
        <v>22485.84</v>
      </c>
      <c r="G1595" s="202">
        <v>22145.84</v>
      </c>
      <c r="H1595" s="202"/>
      <c r="I1595" s="202">
        <v>21739.84</v>
      </c>
      <c r="J1595" s="202">
        <v>22079.84</v>
      </c>
      <c r="K1595" s="202">
        <v>22079.84</v>
      </c>
      <c r="L1595" s="202">
        <v>21739.84</v>
      </c>
      <c r="M1595" s="202"/>
      <c r="N1595" s="203"/>
      <c r="O1595" s="203"/>
      <c r="P1595"/>
      <c r="Q1595"/>
      <c r="R1595"/>
      <c r="S1595"/>
      <c r="T1595" s="204">
        <v>42746.609131944446</v>
      </c>
      <c r="U1595"/>
      <c r="V1595">
        <v>0.9</v>
      </c>
      <c r="W1595">
        <v>9</v>
      </c>
      <c r="X1595" s="200" t="str">
        <f t="shared" si="24"/>
        <v>Gadsden Probate CGE CQ1-17</v>
      </c>
    </row>
    <row r="1596" spans="1:24" ht="15" customHeight="1" x14ac:dyDescent="0.25">
      <c r="A1596" t="s">
        <v>67</v>
      </c>
      <c r="B1596" t="s">
        <v>45</v>
      </c>
      <c r="C1596" t="s">
        <v>271</v>
      </c>
      <c r="D1596" s="202">
        <v>16707.349999999999</v>
      </c>
      <c r="E1596" s="202">
        <v>16707.349999999999</v>
      </c>
      <c r="F1596" s="202">
        <v>16707.349999999999</v>
      </c>
      <c r="G1596" s="202">
        <v>16707.349999999999</v>
      </c>
      <c r="H1596" s="202">
        <v>16707.349999999999</v>
      </c>
      <c r="I1596" s="202">
        <v>15671</v>
      </c>
      <c r="J1596" s="202">
        <v>16162</v>
      </c>
      <c r="K1596" s="202">
        <v>16162</v>
      </c>
      <c r="L1596" s="202">
        <v>16162</v>
      </c>
      <c r="M1596" s="202">
        <v>16162</v>
      </c>
      <c r="N1596" s="203"/>
      <c r="O1596" s="203"/>
      <c r="P1596"/>
      <c r="Q1596"/>
      <c r="R1596"/>
      <c r="S1596"/>
      <c r="T1596" s="204">
        <v>42746.609131944446</v>
      </c>
      <c r="U1596"/>
      <c r="V1596">
        <v>0.9</v>
      </c>
      <c r="W1596">
        <v>9</v>
      </c>
      <c r="X1596" s="200" t="str">
        <f t="shared" si="24"/>
        <v>Gadsden Probate CGE CQ2-16</v>
      </c>
    </row>
    <row r="1597" spans="1:24" ht="15" customHeight="1" x14ac:dyDescent="0.25">
      <c r="A1597" t="s">
        <v>67</v>
      </c>
      <c r="B1597" t="s">
        <v>45</v>
      </c>
      <c r="C1597" t="s">
        <v>275</v>
      </c>
      <c r="D1597" s="202">
        <v>14151.75</v>
      </c>
      <c r="E1597" s="202">
        <v>14151.75</v>
      </c>
      <c r="F1597" s="202">
        <v>14151.75</v>
      </c>
      <c r="G1597" s="202"/>
      <c r="H1597" s="202"/>
      <c r="I1597" s="202">
        <v>11904.75</v>
      </c>
      <c r="J1597" s="202">
        <v>12252.75</v>
      </c>
      <c r="K1597" s="202">
        <v>12252.75</v>
      </c>
      <c r="L1597" s="202"/>
      <c r="M1597" s="202"/>
      <c r="N1597" s="203"/>
      <c r="O1597" s="203"/>
      <c r="P1597"/>
      <c r="Q1597"/>
      <c r="R1597"/>
      <c r="S1597"/>
      <c r="T1597" s="204">
        <v>42746.609131944446</v>
      </c>
      <c r="U1597"/>
      <c r="V1597">
        <v>0.9</v>
      </c>
      <c r="W1597">
        <v>9</v>
      </c>
      <c r="X1597" s="200" t="str">
        <f t="shared" si="24"/>
        <v>Gadsden Probate CGE CQ2-17</v>
      </c>
    </row>
    <row r="1598" spans="1:24" ht="15" customHeight="1" x14ac:dyDescent="0.25">
      <c r="A1598" t="s">
        <v>67</v>
      </c>
      <c r="B1598" t="s">
        <v>45</v>
      </c>
      <c r="C1598" t="s">
        <v>272</v>
      </c>
      <c r="D1598" s="202">
        <v>17366.349999999999</v>
      </c>
      <c r="E1598" s="202">
        <v>16966.349999999999</v>
      </c>
      <c r="F1598" s="202">
        <v>16966.349999999999</v>
      </c>
      <c r="G1598" s="202">
        <v>16966.349999999999</v>
      </c>
      <c r="H1598" s="202">
        <v>16966.349999999999</v>
      </c>
      <c r="I1598" s="202">
        <v>15344.45</v>
      </c>
      <c r="J1598" s="202">
        <v>15985.45</v>
      </c>
      <c r="K1598" s="202">
        <v>15985.45</v>
      </c>
      <c r="L1598" s="202">
        <v>15985.45</v>
      </c>
      <c r="M1598" s="202">
        <v>15985.45</v>
      </c>
      <c r="N1598" s="203"/>
      <c r="O1598" s="203"/>
      <c r="P1598"/>
      <c r="Q1598"/>
      <c r="R1598"/>
      <c r="S1598"/>
      <c r="T1598" s="204">
        <v>42746.609131944446</v>
      </c>
      <c r="U1598"/>
      <c r="V1598">
        <v>0.9</v>
      </c>
      <c r="W1598">
        <v>9</v>
      </c>
      <c r="X1598" s="200" t="str">
        <f t="shared" si="24"/>
        <v>Gadsden Probate CGE CQ3-16</v>
      </c>
    </row>
    <row r="1599" spans="1:24" ht="15" customHeight="1" x14ac:dyDescent="0.25">
      <c r="A1599" t="s">
        <v>67</v>
      </c>
      <c r="B1599" t="s">
        <v>45</v>
      </c>
      <c r="C1599" t="s">
        <v>276</v>
      </c>
      <c r="D1599" s="202">
        <v>13354.05</v>
      </c>
      <c r="E1599" s="202">
        <v>13354.05</v>
      </c>
      <c r="F1599" s="202"/>
      <c r="G1599" s="202"/>
      <c r="H1599" s="202"/>
      <c r="I1599" s="202">
        <v>13085.95</v>
      </c>
      <c r="J1599" s="202">
        <v>13339.6</v>
      </c>
      <c r="K1599" s="202"/>
      <c r="L1599" s="202"/>
      <c r="M1599" s="202"/>
      <c r="N1599" s="203"/>
      <c r="O1599" s="203"/>
      <c r="P1599"/>
      <c r="Q1599"/>
      <c r="R1599"/>
      <c r="S1599"/>
      <c r="T1599" s="204">
        <v>42746.609131944446</v>
      </c>
      <c r="U1599"/>
      <c r="V1599">
        <v>0.9</v>
      </c>
      <c r="W1599">
        <v>9</v>
      </c>
      <c r="X1599" s="200" t="str">
        <f t="shared" si="24"/>
        <v>Gadsden Probate CGE CQ3-17</v>
      </c>
    </row>
    <row r="1600" spans="1:24" ht="15" customHeight="1" x14ac:dyDescent="0.25">
      <c r="A1600" t="s">
        <v>67</v>
      </c>
      <c r="B1600" t="s">
        <v>45</v>
      </c>
      <c r="C1600" t="s">
        <v>273</v>
      </c>
      <c r="D1600" s="202">
        <v>15757.4</v>
      </c>
      <c r="E1600" s="202">
        <v>15757.4</v>
      </c>
      <c r="F1600" s="202">
        <v>15757.4</v>
      </c>
      <c r="G1600" s="202">
        <v>15757.4</v>
      </c>
      <c r="H1600" s="202">
        <v>15757.4</v>
      </c>
      <c r="I1600" s="202">
        <v>13626.6</v>
      </c>
      <c r="J1600" s="202">
        <v>15357.4</v>
      </c>
      <c r="K1600" s="202">
        <v>15357.4</v>
      </c>
      <c r="L1600" s="202">
        <v>15357.4</v>
      </c>
      <c r="M1600" s="202">
        <v>15357.4</v>
      </c>
      <c r="N1600" s="203"/>
      <c r="O1600" s="203"/>
      <c r="P1600"/>
      <c r="Q1600"/>
      <c r="R1600"/>
      <c r="S1600"/>
      <c r="T1600" s="204">
        <v>42746.609131944446</v>
      </c>
      <c r="U1600"/>
      <c r="V1600">
        <v>0.9</v>
      </c>
      <c r="W1600">
        <v>9</v>
      </c>
      <c r="X1600" s="200" t="str">
        <f t="shared" si="24"/>
        <v>Gadsden Probate CGE CQ4-16</v>
      </c>
    </row>
    <row r="1601" spans="1:24" ht="15" customHeight="1" x14ac:dyDescent="0.25">
      <c r="A1601" t="s">
        <v>67</v>
      </c>
      <c r="B1601" t="s">
        <v>45</v>
      </c>
      <c r="C1601" t="s">
        <v>277</v>
      </c>
      <c r="D1601" s="202">
        <v>15792.75</v>
      </c>
      <c r="E1601" s="202"/>
      <c r="F1601" s="202"/>
      <c r="G1601" s="202"/>
      <c r="H1601" s="202"/>
      <c r="I1601" s="202">
        <v>14404.05</v>
      </c>
      <c r="J1601" s="202"/>
      <c r="K1601" s="202"/>
      <c r="L1601" s="202"/>
      <c r="M1601" s="202"/>
      <c r="N1601" s="203"/>
      <c r="O1601" s="203"/>
      <c r="P1601"/>
      <c r="Q1601"/>
      <c r="R1601"/>
      <c r="S1601"/>
      <c r="T1601" s="204">
        <v>42746.609131944446</v>
      </c>
      <c r="U1601"/>
      <c r="V1601">
        <v>0.9</v>
      </c>
      <c r="W1601">
        <v>9</v>
      </c>
      <c r="X1601" s="200" t="str">
        <f t="shared" si="24"/>
        <v>Gadsden Probate CGE CQ4-17</v>
      </c>
    </row>
    <row r="1602" spans="1:24" ht="15" customHeight="1" x14ac:dyDescent="0.25">
      <c r="A1602" t="s">
        <v>68</v>
      </c>
      <c r="B1602" t="s">
        <v>280</v>
      </c>
      <c r="C1602" t="s">
        <v>270</v>
      </c>
      <c r="D1602" s="202">
        <v>0</v>
      </c>
      <c r="E1602" s="202">
        <v>0</v>
      </c>
      <c r="F1602" s="202">
        <v>0</v>
      </c>
      <c r="G1602" s="202">
        <v>0</v>
      </c>
      <c r="H1602" s="202">
        <v>0</v>
      </c>
      <c r="I1602" s="202">
        <v>0</v>
      </c>
      <c r="J1602" s="202">
        <v>0</v>
      </c>
      <c r="K1602" s="202">
        <v>0</v>
      </c>
      <c r="L1602" s="202">
        <v>0</v>
      </c>
      <c r="M1602" s="202">
        <v>0</v>
      </c>
      <c r="N1602" s="203"/>
      <c r="O1602" s="203"/>
      <c r="P1602"/>
      <c r="Q1602"/>
      <c r="R1602"/>
      <c r="S1602"/>
      <c r="T1602" s="204">
        <v>42746.609131944446</v>
      </c>
      <c r="U1602"/>
      <c r="V1602">
        <v>0.09</v>
      </c>
      <c r="W1602">
        <v>2</v>
      </c>
      <c r="X1602" s="200" t="str">
        <f t="shared" ref="X1602:X1665" si="25">A1602&amp;" "&amp;B1602&amp;" "&amp;C1602</f>
        <v>Gilchrist Circ Crim Drug Trfc Cases CGE CQ1-16</v>
      </c>
    </row>
    <row r="1603" spans="1:24" ht="15" customHeight="1" x14ac:dyDescent="0.25">
      <c r="A1603" t="s">
        <v>68</v>
      </c>
      <c r="B1603" t="s">
        <v>280</v>
      </c>
      <c r="C1603" t="s">
        <v>274</v>
      </c>
      <c r="D1603" s="202">
        <v>0</v>
      </c>
      <c r="E1603" s="202">
        <v>0</v>
      </c>
      <c r="F1603" s="202">
        <v>0</v>
      </c>
      <c r="G1603" s="202"/>
      <c r="H1603" s="202"/>
      <c r="I1603" s="202">
        <v>0</v>
      </c>
      <c r="J1603" s="202">
        <v>0</v>
      </c>
      <c r="K1603" s="202">
        <v>0</v>
      </c>
      <c r="L1603" s="202"/>
      <c r="M1603" s="202"/>
      <c r="N1603" s="203"/>
      <c r="O1603" s="203"/>
      <c r="P1603"/>
      <c r="Q1603"/>
      <c r="R1603"/>
      <c r="S1603"/>
      <c r="T1603" s="204">
        <v>42746.609131944446</v>
      </c>
      <c r="U1603"/>
      <c r="V1603">
        <v>0.09</v>
      </c>
      <c r="W1603">
        <v>2</v>
      </c>
      <c r="X1603" s="200" t="str">
        <f t="shared" si="25"/>
        <v>Gilchrist Circ Crim Drug Trfc Cases CGE CQ1-17</v>
      </c>
    </row>
    <row r="1604" spans="1:24" ht="15" customHeight="1" x14ac:dyDescent="0.25">
      <c r="A1604" t="s">
        <v>68</v>
      </c>
      <c r="B1604" t="s">
        <v>280</v>
      </c>
      <c r="C1604" t="s">
        <v>271</v>
      </c>
      <c r="D1604" s="202">
        <v>0</v>
      </c>
      <c r="E1604" s="202">
        <v>0</v>
      </c>
      <c r="F1604" s="202">
        <v>0</v>
      </c>
      <c r="G1604" s="202">
        <v>0</v>
      </c>
      <c r="H1604" s="202">
        <v>0</v>
      </c>
      <c r="I1604" s="202">
        <v>0</v>
      </c>
      <c r="J1604" s="202">
        <v>0</v>
      </c>
      <c r="K1604" s="202">
        <v>0</v>
      </c>
      <c r="L1604" s="202">
        <v>0</v>
      </c>
      <c r="M1604" s="202">
        <v>0</v>
      </c>
      <c r="N1604" s="203"/>
      <c r="O1604" s="203"/>
      <c r="P1604"/>
      <c r="Q1604"/>
      <c r="R1604"/>
      <c r="S1604"/>
      <c r="T1604" s="204">
        <v>42746.609131944446</v>
      </c>
      <c r="U1604"/>
      <c r="V1604">
        <v>0.09</v>
      </c>
      <c r="W1604">
        <v>2</v>
      </c>
      <c r="X1604" s="200" t="str">
        <f t="shared" si="25"/>
        <v>Gilchrist Circ Crim Drug Trfc Cases CGE CQ2-16</v>
      </c>
    </row>
    <row r="1605" spans="1:24" ht="15" customHeight="1" x14ac:dyDescent="0.25">
      <c r="A1605" t="s">
        <v>68</v>
      </c>
      <c r="B1605" t="s">
        <v>280</v>
      </c>
      <c r="C1605" t="s">
        <v>275</v>
      </c>
      <c r="D1605" s="202">
        <v>0</v>
      </c>
      <c r="E1605" s="202">
        <v>0</v>
      </c>
      <c r="F1605" s="202"/>
      <c r="G1605" s="202"/>
      <c r="H1605" s="202"/>
      <c r="I1605" s="202">
        <v>0</v>
      </c>
      <c r="J1605" s="202">
        <v>0</v>
      </c>
      <c r="K1605" s="202"/>
      <c r="L1605" s="202"/>
      <c r="M1605" s="202"/>
      <c r="N1605" s="203"/>
      <c r="O1605" s="203"/>
      <c r="P1605"/>
      <c r="Q1605"/>
      <c r="R1605"/>
      <c r="S1605"/>
      <c r="T1605" s="204">
        <v>42746.609131944446</v>
      </c>
      <c r="U1605"/>
      <c r="V1605">
        <v>0.09</v>
      </c>
      <c r="W1605">
        <v>2</v>
      </c>
      <c r="X1605" s="200" t="str">
        <f t="shared" si="25"/>
        <v>Gilchrist Circ Crim Drug Trfc Cases CGE CQ2-17</v>
      </c>
    </row>
    <row r="1606" spans="1:24" ht="15" customHeight="1" x14ac:dyDescent="0.25">
      <c r="A1606" t="s">
        <v>68</v>
      </c>
      <c r="B1606" t="s">
        <v>280</v>
      </c>
      <c r="C1606" t="s">
        <v>272</v>
      </c>
      <c r="D1606" s="202">
        <v>0</v>
      </c>
      <c r="E1606" s="202">
        <v>0</v>
      </c>
      <c r="F1606" s="202">
        <v>0</v>
      </c>
      <c r="G1606" s="202">
        <v>0</v>
      </c>
      <c r="H1606" s="202">
        <v>0</v>
      </c>
      <c r="I1606" s="202">
        <v>0</v>
      </c>
      <c r="J1606" s="202">
        <v>0</v>
      </c>
      <c r="K1606" s="202">
        <v>0</v>
      </c>
      <c r="L1606" s="202">
        <v>0</v>
      </c>
      <c r="M1606" s="202">
        <v>0</v>
      </c>
      <c r="N1606" s="203"/>
      <c r="O1606" s="203"/>
      <c r="P1606"/>
      <c r="Q1606"/>
      <c r="R1606"/>
      <c r="S1606"/>
      <c r="T1606" s="204">
        <v>42746.609131944446</v>
      </c>
      <c r="U1606"/>
      <c r="V1606">
        <v>0.09</v>
      </c>
      <c r="W1606">
        <v>2</v>
      </c>
      <c r="X1606" s="200" t="str">
        <f t="shared" si="25"/>
        <v>Gilchrist Circ Crim Drug Trfc Cases CGE CQ3-16</v>
      </c>
    </row>
    <row r="1607" spans="1:24" ht="15" customHeight="1" x14ac:dyDescent="0.25">
      <c r="A1607" t="s">
        <v>68</v>
      </c>
      <c r="B1607" t="s">
        <v>280</v>
      </c>
      <c r="C1607" t="s">
        <v>276</v>
      </c>
      <c r="D1607" s="202">
        <v>0</v>
      </c>
      <c r="E1607" s="202"/>
      <c r="F1607" s="202"/>
      <c r="G1607" s="202"/>
      <c r="H1607" s="202"/>
      <c r="I1607" s="202">
        <v>0</v>
      </c>
      <c r="J1607" s="202"/>
      <c r="K1607" s="202"/>
      <c r="L1607" s="202"/>
      <c r="M1607" s="202"/>
      <c r="N1607" s="203"/>
      <c r="O1607" s="203"/>
      <c r="P1607"/>
      <c r="Q1607"/>
      <c r="R1607"/>
      <c r="S1607"/>
      <c r="T1607" s="204">
        <v>42746.609131944446</v>
      </c>
      <c r="U1607"/>
      <c r="V1607">
        <v>0.09</v>
      </c>
      <c r="W1607">
        <v>2</v>
      </c>
      <c r="X1607" s="200" t="str">
        <f t="shared" si="25"/>
        <v>Gilchrist Circ Crim Drug Trfc Cases CGE CQ3-17</v>
      </c>
    </row>
    <row r="1608" spans="1:24" ht="15" customHeight="1" x14ac:dyDescent="0.25">
      <c r="A1608" t="s">
        <v>68</v>
      </c>
      <c r="B1608" t="s">
        <v>280</v>
      </c>
      <c r="C1608" t="s">
        <v>273</v>
      </c>
      <c r="D1608" s="202">
        <v>0</v>
      </c>
      <c r="E1608" s="202">
        <v>0</v>
      </c>
      <c r="F1608" s="202">
        <v>0</v>
      </c>
      <c r="G1608" s="202">
        <v>0</v>
      </c>
      <c r="H1608" s="202"/>
      <c r="I1608" s="202">
        <v>0</v>
      </c>
      <c r="J1608" s="202">
        <v>0</v>
      </c>
      <c r="K1608" s="202">
        <v>0</v>
      </c>
      <c r="L1608" s="202">
        <v>0</v>
      </c>
      <c r="M1608" s="202"/>
      <c r="N1608" s="203"/>
      <c r="O1608" s="203"/>
      <c r="P1608"/>
      <c r="Q1608"/>
      <c r="R1608"/>
      <c r="S1608"/>
      <c r="T1608" s="204">
        <v>42746.609131944446</v>
      </c>
      <c r="U1608"/>
      <c r="V1608">
        <v>0.09</v>
      </c>
      <c r="W1608">
        <v>2</v>
      </c>
      <c r="X1608" s="200" t="str">
        <f t="shared" si="25"/>
        <v>Gilchrist Circ Crim Drug Trfc Cases CGE CQ4-16</v>
      </c>
    </row>
    <row r="1609" spans="1:24" ht="15" customHeight="1" x14ac:dyDescent="0.25">
      <c r="A1609" t="s">
        <v>68</v>
      </c>
      <c r="B1609" t="s">
        <v>280</v>
      </c>
      <c r="C1609" t="s">
        <v>277</v>
      </c>
      <c r="D1609" s="202"/>
      <c r="E1609" s="202"/>
      <c r="F1609" s="202"/>
      <c r="G1609" s="202"/>
      <c r="H1609" s="202"/>
      <c r="I1609" s="202"/>
      <c r="J1609" s="202"/>
      <c r="K1609" s="202"/>
      <c r="L1609" s="202"/>
      <c r="M1609" s="202"/>
      <c r="N1609" s="203"/>
      <c r="O1609" s="203"/>
      <c r="P1609"/>
      <c r="Q1609"/>
      <c r="R1609"/>
      <c r="S1609"/>
      <c r="T1609" s="204">
        <v>42746.609131944446</v>
      </c>
      <c r="U1609"/>
      <c r="V1609">
        <v>0.09</v>
      </c>
      <c r="W1609">
        <v>2</v>
      </c>
      <c r="X1609" s="200" t="str">
        <f t="shared" si="25"/>
        <v>Gilchrist Circ Crim Drug Trfc Cases CGE CQ4-17</v>
      </c>
    </row>
    <row r="1610" spans="1:24" ht="15" customHeight="1" x14ac:dyDescent="0.25">
      <c r="A1610" t="s">
        <v>68</v>
      </c>
      <c r="B1610" t="s">
        <v>42</v>
      </c>
      <c r="C1610" t="s">
        <v>270</v>
      </c>
      <c r="D1610" s="202">
        <v>23397</v>
      </c>
      <c r="E1610" s="202">
        <v>23399</v>
      </c>
      <c r="F1610" s="202">
        <v>23397</v>
      </c>
      <c r="G1610" s="202">
        <v>23397</v>
      </c>
      <c r="H1610" s="202">
        <v>23397</v>
      </c>
      <c r="I1610" s="202">
        <v>23397</v>
      </c>
      <c r="J1610" s="202">
        <v>23399</v>
      </c>
      <c r="K1610" s="202">
        <v>23397</v>
      </c>
      <c r="L1610" s="202">
        <v>23397</v>
      </c>
      <c r="M1610" s="202">
        <v>23397</v>
      </c>
      <c r="N1610" s="203"/>
      <c r="O1610" s="203"/>
      <c r="P1610"/>
      <c r="Q1610"/>
      <c r="R1610"/>
      <c r="S1610"/>
      <c r="T1610" s="204">
        <v>42746.609131944446</v>
      </c>
      <c r="U1610"/>
      <c r="V1610">
        <v>0.9</v>
      </c>
      <c r="W1610">
        <v>6</v>
      </c>
      <c r="X1610" s="200" t="str">
        <f t="shared" si="25"/>
        <v>Gilchrist Circuit Civil CGE CQ1-16</v>
      </c>
    </row>
    <row r="1611" spans="1:24" ht="15" customHeight="1" x14ac:dyDescent="0.25">
      <c r="A1611" t="s">
        <v>68</v>
      </c>
      <c r="B1611" t="s">
        <v>42</v>
      </c>
      <c r="C1611" t="s">
        <v>274</v>
      </c>
      <c r="D1611" s="202">
        <v>23707</v>
      </c>
      <c r="E1611" s="202">
        <v>23707</v>
      </c>
      <c r="F1611" s="202">
        <v>23707</v>
      </c>
      <c r="G1611" s="202">
        <v>23707</v>
      </c>
      <c r="H1611" s="202"/>
      <c r="I1611" s="202">
        <v>23707</v>
      </c>
      <c r="J1611" s="202">
        <v>23707</v>
      </c>
      <c r="K1611" s="202">
        <v>23707</v>
      </c>
      <c r="L1611" s="202">
        <v>23707</v>
      </c>
      <c r="M1611" s="202"/>
      <c r="N1611" s="203"/>
      <c r="O1611" s="203"/>
      <c r="P1611"/>
      <c r="Q1611"/>
      <c r="R1611"/>
      <c r="S1611"/>
      <c r="T1611" s="204">
        <v>42746.609131944446</v>
      </c>
      <c r="U1611"/>
      <c r="V1611">
        <v>0.9</v>
      </c>
      <c r="W1611">
        <v>6</v>
      </c>
      <c r="X1611" s="200" t="str">
        <f t="shared" si="25"/>
        <v>Gilchrist Circuit Civil CGE CQ1-17</v>
      </c>
    </row>
    <row r="1612" spans="1:24" ht="15" customHeight="1" x14ac:dyDescent="0.25">
      <c r="A1612" t="s">
        <v>68</v>
      </c>
      <c r="B1612" t="s">
        <v>42</v>
      </c>
      <c r="C1612" t="s">
        <v>271</v>
      </c>
      <c r="D1612" s="202">
        <v>24049</v>
      </c>
      <c r="E1612" s="202">
        <v>24049</v>
      </c>
      <c r="F1612" s="202">
        <v>24049</v>
      </c>
      <c r="G1612" s="202">
        <v>24049</v>
      </c>
      <c r="H1612" s="202">
        <v>24049</v>
      </c>
      <c r="I1612" s="202">
        <v>24049</v>
      </c>
      <c r="J1612" s="202">
        <v>24049</v>
      </c>
      <c r="K1612" s="202">
        <v>24049</v>
      </c>
      <c r="L1612" s="202">
        <v>24049</v>
      </c>
      <c r="M1612" s="202">
        <v>24049</v>
      </c>
      <c r="N1612" s="203"/>
      <c r="O1612" s="203"/>
      <c r="P1612"/>
      <c r="Q1612"/>
      <c r="R1612"/>
      <c r="S1612"/>
      <c r="T1612" s="204">
        <v>42746.609131944446</v>
      </c>
      <c r="U1612"/>
      <c r="V1612">
        <v>0.9</v>
      </c>
      <c r="W1612">
        <v>6</v>
      </c>
      <c r="X1612" s="200" t="str">
        <f t="shared" si="25"/>
        <v>Gilchrist Circuit Civil CGE CQ2-16</v>
      </c>
    </row>
    <row r="1613" spans="1:24" ht="15" customHeight="1" x14ac:dyDescent="0.25">
      <c r="A1613" t="s">
        <v>68</v>
      </c>
      <c r="B1613" t="s">
        <v>42</v>
      </c>
      <c r="C1613" t="s">
        <v>275</v>
      </c>
      <c r="D1613" s="202">
        <v>14950</v>
      </c>
      <c r="E1613" s="202">
        <v>14950</v>
      </c>
      <c r="F1613" s="202">
        <v>14950</v>
      </c>
      <c r="G1613" s="202"/>
      <c r="H1613" s="202"/>
      <c r="I1613" s="202">
        <v>14950</v>
      </c>
      <c r="J1613" s="202">
        <v>14950</v>
      </c>
      <c r="K1613" s="202">
        <v>14950</v>
      </c>
      <c r="L1613" s="202"/>
      <c r="M1613" s="202"/>
      <c r="N1613" s="203"/>
      <c r="O1613" s="203"/>
      <c r="P1613"/>
      <c r="Q1613"/>
      <c r="R1613"/>
      <c r="S1613"/>
      <c r="T1613" s="204">
        <v>42746.609131944446</v>
      </c>
      <c r="U1613"/>
      <c r="V1613">
        <v>0.9</v>
      </c>
      <c r="W1613">
        <v>6</v>
      </c>
      <c r="X1613" s="200" t="str">
        <f t="shared" si="25"/>
        <v>Gilchrist Circuit Civil CGE CQ2-17</v>
      </c>
    </row>
    <row r="1614" spans="1:24" ht="15" customHeight="1" x14ac:dyDescent="0.25">
      <c r="A1614" t="s">
        <v>68</v>
      </c>
      <c r="B1614" t="s">
        <v>42</v>
      </c>
      <c r="C1614" t="s">
        <v>272</v>
      </c>
      <c r="D1614" s="202">
        <v>17713</v>
      </c>
      <c r="E1614" s="202">
        <v>17713</v>
      </c>
      <c r="F1614" s="202">
        <v>17713</v>
      </c>
      <c r="G1614" s="202">
        <v>17713</v>
      </c>
      <c r="H1614" s="202">
        <v>17713</v>
      </c>
      <c r="I1614" s="202">
        <v>17713</v>
      </c>
      <c r="J1614" s="202">
        <v>17713</v>
      </c>
      <c r="K1614" s="202">
        <v>17713</v>
      </c>
      <c r="L1614" s="202">
        <v>17713</v>
      </c>
      <c r="M1614" s="202">
        <v>17713</v>
      </c>
      <c r="N1614" s="203"/>
      <c r="O1614" s="203"/>
      <c r="P1614"/>
      <c r="Q1614"/>
      <c r="R1614"/>
      <c r="S1614"/>
      <c r="T1614" s="204">
        <v>42746.609131944446</v>
      </c>
      <c r="U1614"/>
      <c r="V1614">
        <v>0.9</v>
      </c>
      <c r="W1614">
        <v>6</v>
      </c>
      <c r="X1614" s="200" t="str">
        <f t="shared" si="25"/>
        <v>Gilchrist Circuit Civil CGE CQ3-16</v>
      </c>
    </row>
    <row r="1615" spans="1:24" ht="15" customHeight="1" x14ac:dyDescent="0.25">
      <c r="A1615" t="s">
        <v>68</v>
      </c>
      <c r="B1615" t="s">
        <v>42</v>
      </c>
      <c r="C1615" t="s">
        <v>276</v>
      </c>
      <c r="D1615" s="202">
        <v>14662</v>
      </c>
      <c r="E1615" s="202">
        <v>15062</v>
      </c>
      <c r="F1615" s="202"/>
      <c r="G1615" s="202"/>
      <c r="H1615" s="202"/>
      <c r="I1615" s="202">
        <v>14662</v>
      </c>
      <c r="J1615" s="202">
        <v>15062</v>
      </c>
      <c r="K1615" s="202"/>
      <c r="L1615" s="202"/>
      <c r="M1615" s="202"/>
      <c r="N1615" s="203"/>
      <c r="O1615" s="203"/>
      <c r="P1615"/>
      <c r="Q1615"/>
      <c r="R1615"/>
      <c r="S1615"/>
      <c r="T1615" s="204">
        <v>42746.609131944446</v>
      </c>
      <c r="U1615"/>
      <c r="V1615">
        <v>0.9</v>
      </c>
      <c r="W1615">
        <v>6</v>
      </c>
      <c r="X1615" s="200" t="str">
        <f t="shared" si="25"/>
        <v>Gilchrist Circuit Civil CGE CQ3-17</v>
      </c>
    </row>
    <row r="1616" spans="1:24" ht="15" customHeight="1" x14ac:dyDescent="0.25">
      <c r="A1616" t="s">
        <v>68</v>
      </c>
      <c r="B1616" t="s">
        <v>42</v>
      </c>
      <c r="C1616" t="s">
        <v>273</v>
      </c>
      <c r="D1616" s="202">
        <v>17351</v>
      </c>
      <c r="E1616" s="202">
        <v>17351</v>
      </c>
      <c r="F1616" s="202">
        <v>17351</v>
      </c>
      <c r="G1616" s="202">
        <v>17351</v>
      </c>
      <c r="H1616" s="202">
        <v>17351</v>
      </c>
      <c r="I1616" s="202">
        <v>17351</v>
      </c>
      <c r="J1616" s="202">
        <v>17351</v>
      </c>
      <c r="K1616" s="202">
        <v>17351</v>
      </c>
      <c r="L1616" s="202">
        <v>17351</v>
      </c>
      <c r="M1616" s="202">
        <v>17351</v>
      </c>
      <c r="N1616" s="203"/>
      <c r="O1616" s="203"/>
      <c r="P1616"/>
      <c r="Q1616"/>
      <c r="R1616"/>
      <c r="S1616"/>
      <c r="T1616" s="204">
        <v>42746.609131944446</v>
      </c>
      <c r="U1616"/>
      <c r="V1616">
        <v>0.9</v>
      </c>
      <c r="W1616">
        <v>6</v>
      </c>
      <c r="X1616" s="200" t="str">
        <f t="shared" si="25"/>
        <v>Gilchrist Circuit Civil CGE CQ4-16</v>
      </c>
    </row>
    <row r="1617" spans="1:24" ht="15" customHeight="1" x14ac:dyDescent="0.25">
      <c r="A1617" t="s">
        <v>68</v>
      </c>
      <c r="B1617" t="s">
        <v>42</v>
      </c>
      <c r="C1617" t="s">
        <v>277</v>
      </c>
      <c r="D1617" s="202">
        <v>15267</v>
      </c>
      <c r="E1617" s="202"/>
      <c r="F1617" s="202"/>
      <c r="G1617" s="202"/>
      <c r="H1617" s="202"/>
      <c r="I1617" s="202">
        <v>15257</v>
      </c>
      <c r="J1617" s="202"/>
      <c r="K1617" s="202"/>
      <c r="L1617" s="202"/>
      <c r="M1617" s="202"/>
      <c r="N1617" s="203"/>
      <c r="O1617" s="203"/>
      <c r="P1617"/>
      <c r="Q1617"/>
      <c r="R1617"/>
      <c r="S1617"/>
      <c r="T1617" s="204">
        <v>42746.609131944446</v>
      </c>
      <c r="U1617"/>
      <c r="V1617">
        <v>0.9</v>
      </c>
      <c r="W1617">
        <v>6</v>
      </c>
      <c r="X1617" s="200" t="str">
        <f t="shared" si="25"/>
        <v>Gilchrist Circuit Civil CGE CQ4-17</v>
      </c>
    </row>
    <row r="1618" spans="1:24" ht="15" customHeight="1" x14ac:dyDescent="0.25">
      <c r="A1618" t="s">
        <v>68</v>
      </c>
      <c r="B1618" t="s">
        <v>38</v>
      </c>
      <c r="C1618" t="s">
        <v>270</v>
      </c>
      <c r="D1618" s="202">
        <v>26658</v>
      </c>
      <c r="E1618" s="202">
        <v>27010</v>
      </c>
      <c r="F1618" s="202">
        <v>27010</v>
      </c>
      <c r="G1618" s="202">
        <v>27010</v>
      </c>
      <c r="H1618" s="202">
        <v>27060</v>
      </c>
      <c r="I1618" s="202">
        <v>744</v>
      </c>
      <c r="J1618" s="202">
        <v>1518</v>
      </c>
      <c r="K1618" s="202">
        <v>1991</v>
      </c>
      <c r="L1618" s="202">
        <v>3233</v>
      </c>
      <c r="M1618" s="202">
        <v>4327</v>
      </c>
      <c r="N1618" s="203"/>
      <c r="O1618" s="203"/>
      <c r="P1618"/>
      <c r="Q1618"/>
      <c r="R1618"/>
      <c r="S1618"/>
      <c r="T1618" s="204">
        <v>42746.609131944446</v>
      </c>
      <c r="U1618"/>
      <c r="V1618">
        <v>0.09</v>
      </c>
      <c r="W1618">
        <v>1</v>
      </c>
      <c r="X1618" s="200" t="str">
        <f t="shared" si="25"/>
        <v>Gilchrist Circuit Criminal CGE CQ1-16</v>
      </c>
    </row>
    <row r="1619" spans="1:24" ht="15" customHeight="1" x14ac:dyDescent="0.25">
      <c r="A1619" t="s">
        <v>68</v>
      </c>
      <c r="B1619" t="s">
        <v>38</v>
      </c>
      <c r="C1619" t="s">
        <v>274</v>
      </c>
      <c r="D1619" s="202">
        <v>26501</v>
      </c>
      <c r="E1619" s="202">
        <v>26501</v>
      </c>
      <c r="F1619" s="202">
        <v>26501</v>
      </c>
      <c r="G1619" s="202">
        <v>26501</v>
      </c>
      <c r="H1619" s="202"/>
      <c r="I1619" s="202">
        <v>615</v>
      </c>
      <c r="J1619" s="202">
        <v>1973</v>
      </c>
      <c r="K1619" s="202">
        <v>5653</v>
      </c>
      <c r="L1619" s="202">
        <v>5864</v>
      </c>
      <c r="M1619" s="202"/>
      <c r="N1619" s="203"/>
      <c r="O1619" s="203"/>
      <c r="P1619"/>
      <c r="Q1619"/>
      <c r="R1619"/>
      <c r="S1619"/>
      <c r="T1619" s="204">
        <v>42746.609131944446</v>
      </c>
      <c r="U1619"/>
      <c r="V1619">
        <v>0.09</v>
      </c>
      <c r="W1619">
        <v>1</v>
      </c>
      <c r="X1619" s="200" t="str">
        <f t="shared" si="25"/>
        <v>Gilchrist Circuit Criminal CGE CQ1-17</v>
      </c>
    </row>
    <row r="1620" spans="1:24" ht="15" customHeight="1" x14ac:dyDescent="0.25">
      <c r="A1620" t="s">
        <v>68</v>
      </c>
      <c r="B1620" t="s">
        <v>38</v>
      </c>
      <c r="C1620" t="s">
        <v>271</v>
      </c>
      <c r="D1620" s="202">
        <v>26195</v>
      </c>
      <c r="E1620" s="202">
        <v>26195</v>
      </c>
      <c r="F1620" s="202">
        <v>26197</v>
      </c>
      <c r="G1620" s="202">
        <v>26247</v>
      </c>
      <c r="H1620" s="202">
        <v>26247</v>
      </c>
      <c r="I1620" s="202">
        <v>1146</v>
      </c>
      <c r="J1620" s="202">
        <v>3013</v>
      </c>
      <c r="K1620" s="202">
        <v>3791</v>
      </c>
      <c r="L1620" s="202">
        <v>5085</v>
      </c>
      <c r="M1620" s="202">
        <v>5790</v>
      </c>
      <c r="N1620" s="203"/>
      <c r="O1620" s="203"/>
      <c r="P1620"/>
      <c r="Q1620"/>
      <c r="R1620"/>
      <c r="S1620"/>
      <c r="T1620" s="204">
        <v>42746.609131944446</v>
      </c>
      <c r="U1620"/>
      <c r="V1620">
        <v>0.09</v>
      </c>
      <c r="W1620">
        <v>1</v>
      </c>
      <c r="X1620" s="200" t="str">
        <f t="shared" si="25"/>
        <v>Gilchrist Circuit Criminal CGE CQ2-16</v>
      </c>
    </row>
    <row r="1621" spans="1:24" ht="15" customHeight="1" x14ac:dyDescent="0.25">
      <c r="A1621" t="s">
        <v>68</v>
      </c>
      <c r="B1621" t="s">
        <v>38</v>
      </c>
      <c r="C1621" t="s">
        <v>275</v>
      </c>
      <c r="D1621" s="202">
        <v>15511</v>
      </c>
      <c r="E1621" s="202">
        <v>15511</v>
      </c>
      <c r="F1621" s="202">
        <v>15511</v>
      </c>
      <c r="G1621" s="202"/>
      <c r="H1621" s="202"/>
      <c r="I1621" s="202">
        <v>695</v>
      </c>
      <c r="J1621" s="202">
        <v>1129</v>
      </c>
      <c r="K1621" s="202">
        <v>1129</v>
      </c>
      <c r="L1621" s="202"/>
      <c r="M1621" s="202"/>
      <c r="N1621" s="203"/>
      <c r="O1621" s="203"/>
      <c r="P1621"/>
      <c r="Q1621"/>
      <c r="R1621"/>
      <c r="S1621"/>
      <c r="T1621" s="204">
        <v>42746.609131944446</v>
      </c>
      <c r="U1621"/>
      <c r="V1621">
        <v>0.09</v>
      </c>
      <c r="W1621">
        <v>1</v>
      </c>
      <c r="X1621" s="200" t="str">
        <f t="shared" si="25"/>
        <v>Gilchrist Circuit Criminal CGE CQ2-17</v>
      </c>
    </row>
    <row r="1622" spans="1:24" ht="15" customHeight="1" x14ac:dyDescent="0.25">
      <c r="A1622" t="s">
        <v>68</v>
      </c>
      <c r="B1622" t="s">
        <v>38</v>
      </c>
      <c r="C1622" t="s">
        <v>272</v>
      </c>
      <c r="D1622" s="202">
        <v>24576</v>
      </c>
      <c r="E1622" s="202">
        <v>24576</v>
      </c>
      <c r="F1622" s="202">
        <v>24576</v>
      </c>
      <c r="G1622" s="202">
        <v>24576</v>
      </c>
      <c r="H1622" s="202">
        <v>24576</v>
      </c>
      <c r="I1622" s="202">
        <v>2583</v>
      </c>
      <c r="J1622" s="202">
        <v>3261</v>
      </c>
      <c r="K1622" s="202">
        <v>3689</v>
      </c>
      <c r="L1622" s="202">
        <v>4304</v>
      </c>
      <c r="M1622" s="202">
        <v>5987</v>
      </c>
      <c r="N1622" s="203"/>
      <c r="O1622" s="203"/>
      <c r="P1622"/>
      <c r="Q1622"/>
      <c r="R1622"/>
      <c r="S1622"/>
      <c r="T1622" s="204">
        <v>42746.609131944446</v>
      </c>
      <c r="U1622"/>
      <c r="V1622">
        <v>0.09</v>
      </c>
      <c r="W1622">
        <v>1</v>
      </c>
      <c r="X1622" s="200" t="str">
        <f t="shared" si="25"/>
        <v>Gilchrist Circuit Criminal CGE CQ3-16</v>
      </c>
    </row>
    <row r="1623" spans="1:24" ht="15" customHeight="1" x14ac:dyDescent="0.25">
      <c r="A1623" t="s">
        <v>68</v>
      </c>
      <c r="B1623" t="s">
        <v>38</v>
      </c>
      <c r="C1623" t="s">
        <v>276</v>
      </c>
      <c r="D1623" s="202">
        <v>20865</v>
      </c>
      <c r="E1623" s="202">
        <v>20915</v>
      </c>
      <c r="F1623" s="202"/>
      <c r="G1623" s="202"/>
      <c r="H1623" s="202"/>
      <c r="I1623" s="202">
        <v>507</v>
      </c>
      <c r="J1623" s="202">
        <v>1318</v>
      </c>
      <c r="K1623" s="202"/>
      <c r="L1623" s="202"/>
      <c r="M1623" s="202"/>
      <c r="N1623" s="203"/>
      <c r="O1623" s="203"/>
      <c r="P1623"/>
      <c r="Q1623"/>
      <c r="R1623"/>
      <c r="S1623"/>
      <c r="T1623" s="204">
        <v>42746.609131944446</v>
      </c>
      <c r="U1623"/>
      <c r="V1623">
        <v>0.09</v>
      </c>
      <c r="W1623">
        <v>1</v>
      </c>
      <c r="X1623" s="200" t="str">
        <f t="shared" si="25"/>
        <v>Gilchrist Circuit Criminal CGE CQ3-17</v>
      </c>
    </row>
    <row r="1624" spans="1:24" ht="15" customHeight="1" x14ac:dyDescent="0.25">
      <c r="A1624" t="s">
        <v>68</v>
      </c>
      <c r="B1624" t="s">
        <v>38</v>
      </c>
      <c r="C1624" t="s">
        <v>273</v>
      </c>
      <c r="D1624" s="202">
        <v>29360</v>
      </c>
      <c r="E1624" s="202">
        <v>29260</v>
      </c>
      <c r="F1624" s="202">
        <v>29260</v>
      </c>
      <c r="G1624" s="202">
        <v>29260</v>
      </c>
      <c r="H1624" s="202">
        <v>29260</v>
      </c>
      <c r="I1624" s="202">
        <v>1792</v>
      </c>
      <c r="J1624" s="202">
        <v>2312</v>
      </c>
      <c r="K1624" s="202">
        <v>3348</v>
      </c>
      <c r="L1624" s="202">
        <v>4819</v>
      </c>
      <c r="M1624" s="202">
        <v>5379</v>
      </c>
      <c r="N1624" s="203"/>
      <c r="O1624" s="203"/>
      <c r="P1624"/>
      <c r="Q1624"/>
      <c r="R1624"/>
      <c r="S1624"/>
      <c r="T1624" s="204">
        <v>42746.609131944446</v>
      </c>
      <c r="U1624"/>
      <c r="V1624">
        <v>0.09</v>
      </c>
      <c r="W1624">
        <v>1</v>
      </c>
      <c r="X1624" s="200" t="str">
        <f t="shared" si="25"/>
        <v>Gilchrist Circuit Criminal CGE CQ4-16</v>
      </c>
    </row>
    <row r="1625" spans="1:24" ht="15" customHeight="1" x14ac:dyDescent="0.25">
      <c r="A1625" t="s">
        <v>68</v>
      </c>
      <c r="B1625" t="s">
        <v>38</v>
      </c>
      <c r="C1625" t="s">
        <v>277</v>
      </c>
      <c r="D1625" s="202">
        <v>14390</v>
      </c>
      <c r="E1625" s="202"/>
      <c r="F1625" s="202"/>
      <c r="G1625" s="202"/>
      <c r="H1625" s="202"/>
      <c r="I1625" s="202">
        <v>29</v>
      </c>
      <c r="J1625" s="202"/>
      <c r="K1625" s="202"/>
      <c r="L1625" s="202"/>
      <c r="M1625" s="202"/>
      <c r="N1625" s="203"/>
      <c r="O1625" s="203"/>
      <c r="P1625"/>
      <c r="Q1625"/>
      <c r="R1625"/>
      <c r="S1625"/>
      <c r="T1625" s="204">
        <v>42746.609131944446</v>
      </c>
      <c r="U1625"/>
      <c r="V1625">
        <v>0.09</v>
      </c>
      <c r="W1625">
        <v>1</v>
      </c>
      <c r="X1625" s="200" t="str">
        <f t="shared" si="25"/>
        <v>Gilchrist Circuit Criminal CGE CQ4-17</v>
      </c>
    </row>
    <row r="1626" spans="1:24" ht="15" customHeight="1" x14ac:dyDescent="0.25">
      <c r="A1626" t="s">
        <v>68</v>
      </c>
      <c r="B1626" t="s">
        <v>44</v>
      </c>
      <c r="C1626" t="s">
        <v>270</v>
      </c>
      <c r="D1626" s="202">
        <v>23243</v>
      </c>
      <c r="E1626" s="202">
        <v>21796</v>
      </c>
      <c r="F1626" s="202">
        <v>21320</v>
      </c>
      <c r="G1626" s="202">
        <v>21320</v>
      </c>
      <c r="H1626" s="202">
        <v>21320</v>
      </c>
      <c r="I1626" s="202">
        <v>9826</v>
      </c>
      <c r="J1626" s="202">
        <v>18137</v>
      </c>
      <c r="K1626" s="202">
        <v>19502</v>
      </c>
      <c r="L1626" s="202">
        <v>19700</v>
      </c>
      <c r="M1626" s="202">
        <v>19854</v>
      </c>
      <c r="N1626" s="203"/>
      <c r="O1626" s="203"/>
      <c r="P1626"/>
      <c r="Q1626"/>
      <c r="R1626"/>
      <c r="S1626"/>
      <c r="T1626" s="204">
        <v>42746.609131944446</v>
      </c>
      <c r="U1626"/>
      <c r="V1626">
        <v>0.9</v>
      </c>
      <c r="W1626">
        <v>8</v>
      </c>
      <c r="X1626" s="200" t="str">
        <f t="shared" si="25"/>
        <v>Gilchrist Civil Traffic CGE CQ1-16</v>
      </c>
    </row>
    <row r="1627" spans="1:24" ht="15" customHeight="1" x14ac:dyDescent="0.25">
      <c r="A1627" t="s">
        <v>68</v>
      </c>
      <c r="B1627" t="s">
        <v>44</v>
      </c>
      <c r="C1627" t="s">
        <v>274</v>
      </c>
      <c r="D1627" s="202">
        <v>40053</v>
      </c>
      <c r="E1627" s="202">
        <v>38100</v>
      </c>
      <c r="F1627" s="202">
        <v>38100</v>
      </c>
      <c r="G1627" s="202">
        <v>38100</v>
      </c>
      <c r="H1627" s="202"/>
      <c r="I1627" s="202">
        <v>19039</v>
      </c>
      <c r="J1627" s="202">
        <v>31069</v>
      </c>
      <c r="K1627" s="202">
        <v>33210</v>
      </c>
      <c r="L1627" s="202">
        <v>33485</v>
      </c>
      <c r="M1627" s="202"/>
      <c r="N1627" s="203"/>
      <c r="O1627" s="203"/>
      <c r="P1627"/>
      <c r="Q1627"/>
      <c r="R1627"/>
      <c r="S1627"/>
      <c r="T1627" s="204">
        <v>42746.609131944446</v>
      </c>
      <c r="U1627"/>
      <c r="V1627">
        <v>0.9</v>
      </c>
      <c r="W1627">
        <v>8</v>
      </c>
      <c r="X1627" s="200" t="str">
        <f t="shared" si="25"/>
        <v>Gilchrist Civil Traffic CGE CQ1-17</v>
      </c>
    </row>
    <row r="1628" spans="1:24" ht="15" customHeight="1" x14ac:dyDescent="0.25">
      <c r="A1628" t="s">
        <v>68</v>
      </c>
      <c r="B1628" t="s">
        <v>44</v>
      </c>
      <c r="C1628" t="s">
        <v>271</v>
      </c>
      <c r="D1628" s="202">
        <v>29700</v>
      </c>
      <c r="E1628" s="202">
        <v>26815</v>
      </c>
      <c r="F1628" s="202">
        <v>26447</v>
      </c>
      <c r="G1628" s="202">
        <v>26462</v>
      </c>
      <c r="H1628" s="202">
        <v>26462</v>
      </c>
      <c r="I1628" s="202">
        <v>14916</v>
      </c>
      <c r="J1628" s="202">
        <v>21800</v>
      </c>
      <c r="K1628" s="202">
        <v>23501</v>
      </c>
      <c r="L1628" s="202">
        <v>23927</v>
      </c>
      <c r="M1628" s="202">
        <v>24583</v>
      </c>
      <c r="N1628" s="203"/>
      <c r="O1628" s="203"/>
      <c r="P1628"/>
      <c r="Q1628"/>
      <c r="R1628"/>
      <c r="S1628"/>
      <c r="T1628" s="204">
        <v>42746.609131944446</v>
      </c>
      <c r="U1628"/>
      <c r="V1628">
        <v>0.9</v>
      </c>
      <c r="W1628">
        <v>8</v>
      </c>
      <c r="X1628" s="200" t="str">
        <f t="shared" si="25"/>
        <v>Gilchrist Civil Traffic CGE CQ2-16</v>
      </c>
    </row>
    <row r="1629" spans="1:24" ht="15" customHeight="1" x14ac:dyDescent="0.25">
      <c r="A1629" t="s">
        <v>68</v>
      </c>
      <c r="B1629" t="s">
        <v>44</v>
      </c>
      <c r="C1629" t="s">
        <v>275</v>
      </c>
      <c r="D1629" s="202">
        <v>39313</v>
      </c>
      <c r="E1629" s="202">
        <v>37210</v>
      </c>
      <c r="F1629" s="202">
        <v>37210</v>
      </c>
      <c r="G1629" s="202"/>
      <c r="H1629" s="202"/>
      <c r="I1629" s="202">
        <v>19646</v>
      </c>
      <c r="J1629" s="202">
        <v>29937</v>
      </c>
      <c r="K1629" s="202">
        <v>32226</v>
      </c>
      <c r="L1629" s="202"/>
      <c r="M1629" s="202"/>
      <c r="N1629" s="203"/>
      <c r="O1629" s="203"/>
      <c r="P1629"/>
      <c r="Q1629"/>
      <c r="R1629"/>
      <c r="S1629"/>
      <c r="T1629" s="204">
        <v>42746.609131944446</v>
      </c>
      <c r="U1629"/>
      <c r="V1629">
        <v>0.9</v>
      </c>
      <c r="W1629">
        <v>8</v>
      </c>
      <c r="X1629" s="200" t="str">
        <f t="shared" si="25"/>
        <v>Gilchrist Civil Traffic CGE CQ2-17</v>
      </c>
    </row>
    <row r="1630" spans="1:24" ht="15" customHeight="1" x14ac:dyDescent="0.25">
      <c r="A1630" t="s">
        <v>68</v>
      </c>
      <c r="B1630" t="s">
        <v>44</v>
      </c>
      <c r="C1630" t="s">
        <v>272</v>
      </c>
      <c r="D1630" s="202">
        <v>33072</v>
      </c>
      <c r="E1630" s="202">
        <v>31888</v>
      </c>
      <c r="F1630" s="202">
        <v>31888</v>
      </c>
      <c r="G1630" s="202">
        <v>31888</v>
      </c>
      <c r="H1630" s="202">
        <v>31888</v>
      </c>
      <c r="I1630" s="202">
        <v>17360</v>
      </c>
      <c r="J1630" s="202">
        <v>25322</v>
      </c>
      <c r="K1630" s="202">
        <v>27453</v>
      </c>
      <c r="L1630" s="202">
        <v>29116</v>
      </c>
      <c r="M1630" s="202">
        <v>29654</v>
      </c>
      <c r="N1630" s="203"/>
      <c r="O1630" s="203"/>
      <c r="P1630"/>
      <c r="Q1630"/>
      <c r="R1630"/>
      <c r="S1630"/>
      <c r="T1630" s="204">
        <v>42746.609131944446</v>
      </c>
      <c r="U1630"/>
      <c r="V1630">
        <v>0.9</v>
      </c>
      <c r="W1630">
        <v>8</v>
      </c>
      <c r="X1630" s="200" t="str">
        <f t="shared" si="25"/>
        <v>Gilchrist Civil Traffic CGE CQ3-16</v>
      </c>
    </row>
    <row r="1631" spans="1:24" ht="15" customHeight="1" x14ac:dyDescent="0.25">
      <c r="A1631" t="s">
        <v>68</v>
      </c>
      <c r="B1631" t="s">
        <v>44</v>
      </c>
      <c r="C1631" t="s">
        <v>276</v>
      </c>
      <c r="D1631" s="202">
        <v>53157</v>
      </c>
      <c r="E1631" s="202">
        <v>50531</v>
      </c>
      <c r="F1631" s="202"/>
      <c r="G1631" s="202"/>
      <c r="H1631" s="202"/>
      <c r="I1631" s="202">
        <v>21304</v>
      </c>
      <c r="J1631" s="202">
        <v>37191</v>
      </c>
      <c r="K1631" s="202"/>
      <c r="L1631" s="202"/>
      <c r="M1631" s="202"/>
      <c r="N1631" s="203"/>
      <c r="O1631" s="203"/>
      <c r="P1631"/>
      <c r="Q1631"/>
      <c r="R1631"/>
      <c r="S1631"/>
      <c r="T1631" s="204">
        <v>42746.609131944446</v>
      </c>
      <c r="U1631"/>
      <c r="V1631">
        <v>0.9</v>
      </c>
      <c r="W1631">
        <v>8</v>
      </c>
      <c r="X1631" s="200" t="str">
        <f t="shared" si="25"/>
        <v>Gilchrist Civil Traffic CGE CQ3-17</v>
      </c>
    </row>
    <row r="1632" spans="1:24" ht="15" customHeight="1" x14ac:dyDescent="0.25">
      <c r="A1632" t="s">
        <v>68</v>
      </c>
      <c r="B1632" t="s">
        <v>44</v>
      </c>
      <c r="C1632" t="s">
        <v>273</v>
      </c>
      <c r="D1632" s="202">
        <v>39117</v>
      </c>
      <c r="E1632" s="202">
        <v>36842</v>
      </c>
      <c r="F1632" s="202">
        <v>36842</v>
      </c>
      <c r="G1632" s="202">
        <v>36842</v>
      </c>
      <c r="H1632" s="202">
        <v>36842</v>
      </c>
      <c r="I1632" s="202">
        <v>18585</v>
      </c>
      <c r="J1632" s="202">
        <v>29568</v>
      </c>
      <c r="K1632" s="202">
        <v>31735</v>
      </c>
      <c r="L1632" s="202">
        <v>32240</v>
      </c>
      <c r="M1632" s="202">
        <v>32383</v>
      </c>
      <c r="N1632" s="203"/>
      <c r="O1632" s="203"/>
      <c r="P1632"/>
      <c r="Q1632"/>
      <c r="R1632"/>
      <c r="S1632"/>
      <c r="T1632" s="204">
        <v>42746.609131944446</v>
      </c>
      <c r="U1632"/>
      <c r="V1632">
        <v>0.9</v>
      </c>
      <c r="W1632">
        <v>8</v>
      </c>
      <c r="X1632" s="200" t="str">
        <f t="shared" si="25"/>
        <v>Gilchrist Civil Traffic CGE CQ4-16</v>
      </c>
    </row>
    <row r="1633" spans="1:24" ht="15" customHeight="1" x14ac:dyDescent="0.25">
      <c r="A1633" t="s">
        <v>68</v>
      </c>
      <c r="B1633" t="s">
        <v>44</v>
      </c>
      <c r="C1633" t="s">
        <v>277</v>
      </c>
      <c r="D1633" s="202">
        <v>51557</v>
      </c>
      <c r="E1633" s="202"/>
      <c r="F1633" s="202"/>
      <c r="G1633" s="202"/>
      <c r="H1633" s="202"/>
      <c r="I1633" s="202">
        <v>27089</v>
      </c>
      <c r="J1633" s="202"/>
      <c r="K1633" s="202"/>
      <c r="L1633" s="202"/>
      <c r="M1633" s="202"/>
      <c r="N1633" s="203"/>
      <c r="O1633" s="203"/>
      <c r="P1633"/>
      <c r="Q1633"/>
      <c r="R1633"/>
      <c r="S1633"/>
      <c r="T1633" s="204">
        <v>42746.609131944446</v>
      </c>
      <c r="U1633"/>
      <c r="V1633">
        <v>0.9</v>
      </c>
      <c r="W1633">
        <v>8</v>
      </c>
      <c r="X1633" s="200" t="str">
        <f t="shared" si="25"/>
        <v>Gilchrist Civil Traffic CGE CQ4-17</v>
      </c>
    </row>
    <row r="1634" spans="1:24" ht="15" customHeight="1" x14ac:dyDescent="0.25">
      <c r="A1634" t="s">
        <v>68</v>
      </c>
      <c r="B1634" t="s">
        <v>43</v>
      </c>
      <c r="C1634" t="s">
        <v>270</v>
      </c>
      <c r="D1634" s="202">
        <v>7456</v>
      </c>
      <c r="E1634" s="202">
        <v>7456</v>
      </c>
      <c r="F1634" s="202">
        <v>7456</v>
      </c>
      <c r="G1634" s="202">
        <v>7456</v>
      </c>
      <c r="H1634" s="202">
        <v>7456</v>
      </c>
      <c r="I1634" s="202">
        <v>7146</v>
      </c>
      <c r="J1634" s="202">
        <v>7146</v>
      </c>
      <c r="K1634" s="202">
        <v>7146</v>
      </c>
      <c r="L1634" s="202">
        <v>7146</v>
      </c>
      <c r="M1634" s="202">
        <v>7146</v>
      </c>
      <c r="N1634" s="203"/>
      <c r="O1634" s="203"/>
      <c r="P1634"/>
      <c r="Q1634"/>
      <c r="R1634"/>
      <c r="S1634"/>
      <c r="T1634" s="204">
        <v>42746.609131944446</v>
      </c>
      <c r="U1634"/>
      <c r="V1634">
        <v>0.9</v>
      </c>
      <c r="W1634">
        <v>7</v>
      </c>
      <c r="X1634" s="200" t="str">
        <f t="shared" si="25"/>
        <v>Gilchrist County Civil CGE CQ1-16</v>
      </c>
    </row>
    <row r="1635" spans="1:24" ht="15" customHeight="1" x14ac:dyDescent="0.25">
      <c r="A1635" t="s">
        <v>68</v>
      </c>
      <c r="B1635" t="s">
        <v>43</v>
      </c>
      <c r="C1635" t="s">
        <v>274</v>
      </c>
      <c r="D1635" s="202">
        <v>8851</v>
      </c>
      <c r="E1635" s="202">
        <v>8851</v>
      </c>
      <c r="F1635" s="202">
        <v>8851</v>
      </c>
      <c r="G1635" s="202">
        <v>8851</v>
      </c>
      <c r="H1635" s="202"/>
      <c r="I1635" s="202">
        <v>8851</v>
      </c>
      <c r="J1635" s="202">
        <v>8851</v>
      </c>
      <c r="K1635" s="202">
        <v>8851</v>
      </c>
      <c r="L1635" s="202">
        <v>8851</v>
      </c>
      <c r="M1635" s="202"/>
      <c r="N1635" s="203"/>
      <c r="O1635" s="203"/>
      <c r="P1635"/>
      <c r="Q1635"/>
      <c r="R1635"/>
      <c r="S1635"/>
      <c r="T1635" s="204">
        <v>42746.609131944446</v>
      </c>
      <c r="U1635"/>
      <c r="V1635">
        <v>0.9</v>
      </c>
      <c r="W1635">
        <v>7</v>
      </c>
      <c r="X1635" s="200" t="str">
        <f t="shared" si="25"/>
        <v>Gilchrist County Civil CGE CQ1-17</v>
      </c>
    </row>
    <row r="1636" spans="1:24" ht="15" customHeight="1" x14ac:dyDescent="0.25">
      <c r="A1636" t="s">
        <v>68</v>
      </c>
      <c r="B1636" t="s">
        <v>43</v>
      </c>
      <c r="C1636" t="s">
        <v>271</v>
      </c>
      <c r="D1636" s="202">
        <v>10320</v>
      </c>
      <c r="E1636" s="202">
        <v>10320</v>
      </c>
      <c r="F1636" s="202">
        <v>10320</v>
      </c>
      <c r="G1636" s="202">
        <v>10320</v>
      </c>
      <c r="H1636" s="202">
        <v>10320</v>
      </c>
      <c r="I1636" s="202">
        <v>10320</v>
      </c>
      <c r="J1636" s="202">
        <v>10320</v>
      </c>
      <c r="K1636" s="202">
        <v>10320</v>
      </c>
      <c r="L1636" s="202">
        <v>10320</v>
      </c>
      <c r="M1636" s="202">
        <v>10320</v>
      </c>
      <c r="N1636" s="203"/>
      <c r="O1636" s="203"/>
      <c r="P1636"/>
      <c r="Q1636"/>
      <c r="R1636"/>
      <c r="S1636"/>
      <c r="T1636" s="204">
        <v>42746.609131944446</v>
      </c>
      <c r="U1636"/>
      <c r="V1636">
        <v>0.9</v>
      </c>
      <c r="W1636">
        <v>7</v>
      </c>
      <c r="X1636" s="200" t="str">
        <f t="shared" si="25"/>
        <v>Gilchrist County Civil CGE CQ2-16</v>
      </c>
    </row>
    <row r="1637" spans="1:24" ht="15" customHeight="1" x14ac:dyDescent="0.25">
      <c r="A1637" t="s">
        <v>68</v>
      </c>
      <c r="B1637" t="s">
        <v>43</v>
      </c>
      <c r="C1637" t="s">
        <v>275</v>
      </c>
      <c r="D1637" s="202">
        <v>9126</v>
      </c>
      <c r="E1637" s="202">
        <v>9126</v>
      </c>
      <c r="F1637" s="202">
        <v>9126</v>
      </c>
      <c r="G1637" s="202"/>
      <c r="H1637" s="202"/>
      <c r="I1637" s="202">
        <v>9126</v>
      </c>
      <c r="J1637" s="202">
        <v>9126</v>
      </c>
      <c r="K1637" s="202">
        <v>9126</v>
      </c>
      <c r="L1637" s="202"/>
      <c r="M1637" s="202"/>
      <c r="N1637" s="203"/>
      <c r="O1637" s="203"/>
      <c r="P1637"/>
      <c r="Q1637"/>
      <c r="R1637"/>
      <c r="S1637"/>
      <c r="T1637" s="204">
        <v>42746.609131944446</v>
      </c>
      <c r="U1637"/>
      <c r="V1637">
        <v>0.9</v>
      </c>
      <c r="W1637">
        <v>7</v>
      </c>
      <c r="X1637" s="200" t="str">
        <f t="shared" si="25"/>
        <v>Gilchrist County Civil CGE CQ2-17</v>
      </c>
    </row>
    <row r="1638" spans="1:24" ht="15" customHeight="1" x14ac:dyDescent="0.25">
      <c r="A1638" t="s">
        <v>68</v>
      </c>
      <c r="B1638" t="s">
        <v>43</v>
      </c>
      <c r="C1638" t="s">
        <v>272</v>
      </c>
      <c r="D1638" s="202">
        <v>9465</v>
      </c>
      <c r="E1638" s="202">
        <v>9465</v>
      </c>
      <c r="F1638" s="202">
        <v>9465</v>
      </c>
      <c r="G1638" s="202">
        <v>9465</v>
      </c>
      <c r="H1638" s="202">
        <v>9465</v>
      </c>
      <c r="I1638" s="202">
        <v>9459</v>
      </c>
      <c r="J1638" s="202">
        <v>9459</v>
      </c>
      <c r="K1638" s="202">
        <v>9459</v>
      </c>
      <c r="L1638" s="202">
        <v>9459</v>
      </c>
      <c r="M1638" s="202">
        <v>9459</v>
      </c>
      <c r="N1638" s="203"/>
      <c r="O1638" s="203"/>
      <c r="P1638"/>
      <c r="Q1638"/>
      <c r="R1638"/>
      <c r="S1638"/>
      <c r="T1638" s="204">
        <v>42746.609131944446</v>
      </c>
      <c r="U1638"/>
      <c r="V1638">
        <v>0.9</v>
      </c>
      <c r="W1638">
        <v>7</v>
      </c>
      <c r="X1638" s="200" t="str">
        <f t="shared" si="25"/>
        <v>Gilchrist County Civil CGE CQ3-16</v>
      </c>
    </row>
    <row r="1639" spans="1:24" ht="15" customHeight="1" x14ac:dyDescent="0.25">
      <c r="A1639" t="s">
        <v>68</v>
      </c>
      <c r="B1639" t="s">
        <v>43</v>
      </c>
      <c r="C1639" t="s">
        <v>276</v>
      </c>
      <c r="D1639" s="202">
        <v>11170</v>
      </c>
      <c r="E1639" s="202">
        <v>11170</v>
      </c>
      <c r="F1639" s="202"/>
      <c r="G1639" s="202"/>
      <c r="H1639" s="202"/>
      <c r="I1639" s="202">
        <v>10775</v>
      </c>
      <c r="J1639" s="202">
        <v>10775</v>
      </c>
      <c r="K1639" s="202"/>
      <c r="L1639" s="202"/>
      <c r="M1639" s="202"/>
      <c r="N1639" s="203"/>
      <c r="O1639" s="203"/>
      <c r="P1639"/>
      <c r="Q1639"/>
      <c r="R1639"/>
      <c r="S1639"/>
      <c r="T1639" s="204">
        <v>42746.609131944446</v>
      </c>
      <c r="U1639"/>
      <c r="V1639">
        <v>0.9</v>
      </c>
      <c r="W1639">
        <v>7</v>
      </c>
      <c r="X1639" s="200" t="str">
        <f t="shared" si="25"/>
        <v>Gilchrist County Civil CGE CQ3-17</v>
      </c>
    </row>
    <row r="1640" spans="1:24" ht="15" customHeight="1" x14ac:dyDescent="0.25">
      <c r="A1640" t="s">
        <v>68</v>
      </c>
      <c r="B1640" t="s">
        <v>43</v>
      </c>
      <c r="C1640" t="s">
        <v>273</v>
      </c>
      <c r="D1640" s="202">
        <v>10776</v>
      </c>
      <c r="E1640" s="202">
        <v>10776</v>
      </c>
      <c r="F1640" s="202">
        <v>10776</v>
      </c>
      <c r="G1640" s="202">
        <v>10776</v>
      </c>
      <c r="H1640" s="202">
        <v>10776</v>
      </c>
      <c r="I1640" s="202">
        <v>10466</v>
      </c>
      <c r="J1640" s="202">
        <v>10776</v>
      </c>
      <c r="K1640" s="202">
        <v>10776</v>
      </c>
      <c r="L1640" s="202">
        <v>10776</v>
      </c>
      <c r="M1640" s="202">
        <v>10776</v>
      </c>
      <c r="N1640" s="203"/>
      <c r="O1640" s="203"/>
      <c r="P1640"/>
      <c r="Q1640"/>
      <c r="R1640"/>
      <c r="S1640"/>
      <c r="T1640" s="204">
        <v>42746.609131944446</v>
      </c>
      <c r="U1640"/>
      <c r="V1640">
        <v>0.9</v>
      </c>
      <c r="W1640">
        <v>7</v>
      </c>
      <c r="X1640" s="200" t="str">
        <f t="shared" si="25"/>
        <v>Gilchrist County Civil CGE CQ4-16</v>
      </c>
    </row>
    <row r="1641" spans="1:24" ht="15" customHeight="1" x14ac:dyDescent="0.25">
      <c r="A1641" t="s">
        <v>68</v>
      </c>
      <c r="B1641" t="s">
        <v>43</v>
      </c>
      <c r="C1641" t="s">
        <v>277</v>
      </c>
      <c r="D1641" s="202">
        <v>11150</v>
      </c>
      <c r="E1641" s="202"/>
      <c r="F1641" s="202"/>
      <c r="G1641" s="202"/>
      <c r="H1641" s="202"/>
      <c r="I1641" s="202">
        <v>10840</v>
      </c>
      <c r="J1641" s="202"/>
      <c r="K1641" s="202"/>
      <c r="L1641" s="202"/>
      <c r="M1641" s="202"/>
      <c r="N1641" s="203"/>
      <c r="O1641" s="203"/>
      <c r="P1641"/>
      <c r="Q1641"/>
      <c r="R1641"/>
      <c r="S1641"/>
      <c r="T1641" s="204">
        <v>42746.609131944446</v>
      </c>
      <c r="U1641"/>
      <c r="V1641">
        <v>0.9</v>
      </c>
      <c r="W1641">
        <v>7</v>
      </c>
      <c r="X1641" s="200" t="str">
        <f t="shared" si="25"/>
        <v>Gilchrist County Civil CGE CQ4-17</v>
      </c>
    </row>
    <row r="1642" spans="1:24" ht="15" customHeight="1" x14ac:dyDescent="0.25">
      <c r="A1642" t="s">
        <v>68</v>
      </c>
      <c r="B1642" t="s">
        <v>39</v>
      </c>
      <c r="C1642" t="s">
        <v>270</v>
      </c>
      <c r="D1642" s="202">
        <v>15345</v>
      </c>
      <c r="E1642" s="202">
        <v>15415</v>
      </c>
      <c r="F1642" s="202">
        <v>15016</v>
      </c>
      <c r="G1642" s="202">
        <v>15016</v>
      </c>
      <c r="H1642" s="202">
        <v>15066</v>
      </c>
      <c r="I1642" s="202">
        <v>3835</v>
      </c>
      <c r="J1642" s="202">
        <v>6922</v>
      </c>
      <c r="K1642" s="202">
        <v>8298</v>
      </c>
      <c r="L1642" s="202">
        <v>8739</v>
      </c>
      <c r="M1642" s="202">
        <v>9264</v>
      </c>
      <c r="N1642" s="203"/>
      <c r="O1642" s="203"/>
      <c r="P1642"/>
      <c r="Q1642"/>
      <c r="R1642"/>
      <c r="S1642"/>
      <c r="T1642" s="204">
        <v>42746.609131944446</v>
      </c>
      <c r="U1642"/>
      <c r="V1642">
        <v>0.4</v>
      </c>
      <c r="W1642">
        <v>3</v>
      </c>
      <c r="X1642" s="200" t="str">
        <f t="shared" si="25"/>
        <v>Gilchrist County Criminal CGE CQ1-16</v>
      </c>
    </row>
    <row r="1643" spans="1:24" ht="15" customHeight="1" x14ac:dyDescent="0.25">
      <c r="A1643" t="s">
        <v>68</v>
      </c>
      <c r="B1643" t="s">
        <v>39</v>
      </c>
      <c r="C1643" t="s">
        <v>274</v>
      </c>
      <c r="D1643" s="202">
        <v>11398</v>
      </c>
      <c r="E1643" s="202">
        <v>11398</v>
      </c>
      <c r="F1643" s="202">
        <v>11398</v>
      </c>
      <c r="G1643" s="202">
        <v>11398</v>
      </c>
      <c r="H1643" s="202"/>
      <c r="I1643" s="202">
        <v>1187</v>
      </c>
      <c r="J1643" s="202">
        <v>4210</v>
      </c>
      <c r="K1643" s="202">
        <v>5040</v>
      </c>
      <c r="L1643" s="202">
        <v>5564</v>
      </c>
      <c r="M1643" s="202"/>
      <c r="N1643" s="203"/>
      <c r="O1643" s="203"/>
      <c r="P1643"/>
      <c r="Q1643"/>
      <c r="R1643"/>
      <c r="S1643"/>
      <c r="T1643" s="204">
        <v>42746.609131944446</v>
      </c>
      <c r="U1643"/>
      <c r="V1643">
        <v>0.4</v>
      </c>
      <c r="W1643">
        <v>3</v>
      </c>
      <c r="X1643" s="200" t="str">
        <f t="shared" si="25"/>
        <v>Gilchrist County Criminal CGE CQ1-17</v>
      </c>
    </row>
    <row r="1644" spans="1:24" ht="15" customHeight="1" x14ac:dyDescent="0.25">
      <c r="A1644" t="s">
        <v>68</v>
      </c>
      <c r="B1644" t="s">
        <v>39</v>
      </c>
      <c r="C1644" t="s">
        <v>271</v>
      </c>
      <c r="D1644" s="202">
        <v>19123</v>
      </c>
      <c r="E1644" s="202">
        <v>19123</v>
      </c>
      <c r="F1644" s="202">
        <v>18824</v>
      </c>
      <c r="G1644" s="202">
        <v>18824</v>
      </c>
      <c r="H1644" s="202">
        <v>18824</v>
      </c>
      <c r="I1644" s="202">
        <v>4155</v>
      </c>
      <c r="J1644" s="202">
        <v>8056</v>
      </c>
      <c r="K1644" s="202">
        <v>8056</v>
      </c>
      <c r="L1644" s="202">
        <v>9683</v>
      </c>
      <c r="M1644" s="202">
        <v>11625</v>
      </c>
      <c r="N1644" s="203"/>
      <c r="O1644" s="203"/>
      <c r="P1644"/>
      <c r="Q1644"/>
      <c r="R1644"/>
      <c r="S1644"/>
      <c r="T1644" s="204">
        <v>42746.609131944446</v>
      </c>
      <c r="U1644"/>
      <c r="V1644">
        <v>0.4</v>
      </c>
      <c r="W1644">
        <v>3</v>
      </c>
      <c r="X1644" s="200" t="str">
        <f t="shared" si="25"/>
        <v>Gilchrist County Criminal CGE CQ2-16</v>
      </c>
    </row>
    <row r="1645" spans="1:24" ht="15" customHeight="1" x14ac:dyDescent="0.25">
      <c r="A1645" t="s">
        <v>68</v>
      </c>
      <c r="B1645" t="s">
        <v>39</v>
      </c>
      <c r="C1645" t="s">
        <v>275</v>
      </c>
      <c r="D1645" s="202">
        <v>9224</v>
      </c>
      <c r="E1645" s="202">
        <v>9224</v>
      </c>
      <c r="F1645" s="202">
        <v>9224</v>
      </c>
      <c r="G1645" s="202"/>
      <c r="H1645" s="202"/>
      <c r="I1645" s="202">
        <v>1609</v>
      </c>
      <c r="J1645" s="202">
        <v>2649</v>
      </c>
      <c r="K1645" s="202">
        <v>3338</v>
      </c>
      <c r="L1645" s="202"/>
      <c r="M1645" s="202"/>
      <c r="N1645" s="203"/>
      <c r="O1645" s="203"/>
      <c r="P1645"/>
      <c r="Q1645"/>
      <c r="R1645"/>
      <c r="S1645"/>
      <c r="T1645" s="204">
        <v>42746.609131944446</v>
      </c>
      <c r="U1645"/>
      <c r="V1645">
        <v>0.4</v>
      </c>
      <c r="W1645">
        <v>3</v>
      </c>
      <c r="X1645" s="200" t="str">
        <f t="shared" si="25"/>
        <v>Gilchrist County Criminal CGE CQ2-17</v>
      </c>
    </row>
    <row r="1646" spans="1:24" ht="15" customHeight="1" x14ac:dyDescent="0.25">
      <c r="A1646" t="s">
        <v>68</v>
      </c>
      <c r="B1646" t="s">
        <v>39</v>
      </c>
      <c r="C1646" t="s">
        <v>272</v>
      </c>
      <c r="D1646" s="202">
        <v>16508</v>
      </c>
      <c r="E1646" s="202">
        <v>16508</v>
      </c>
      <c r="F1646" s="202">
        <v>16408</v>
      </c>
      <c r="G1646" s="202">
        <v>16408</v>
      </c>
      <c r="H1646" s="202">
        <v>16408</v>
      </c>
      <c r="I1646" s="202">
        <v>4351</v>
      </c>
      <c r="J1646" s="202">
        <v>6337</v>
      </c>
      <c r="K1646" s="202">
        <v>7599</v>
      </c>
      <c r="L1646" s="202">
        <v>10284</v>
      </c>
      <c r="M1646" s="202">
        <v>10472</v>
      </c>
      <c r="N1646" s="203"/>
      <c r="O1646" s="203"/>
      <c r="P1646"/>
      <c r="Q1646"/>
      <c r="R1646"/>
      <c r="S1646"/>
      <c r="T1646" s="204">
        <v>42746.609131944446</v>
      </c>
      <c r="U1646"/>
      <c r="V1646">
        <v>0.4</v>
      </c>
      <c r="W1646">
        <v>3</v>
      </c>
      <c r="X1646" s="200" t="str">
        <f t="shared" si="25"/>
        <v>Gilchrist County Criminal CGE CQ3-16</v>
      </c>
    </row>
    <row r="1647" spans="1:24" ht="15" customHeight="1" x14ac:dyDescent="0.25">
      <c r="A1647" t="s">
        <v>68</v>
      </c>
      <c r="B1647" t="s">
        <v>39</v>
      </c>
      <c r="C1647" t="s">
        <v>276</v>
      </c>
      <c r="D1647" s="202">
        <v>12449</v>
      </c>
      <c r="E1647" s="202">
        <v>12449</v>
      </c>
      <c r="F1647" s="202"/>
      <c r="G1647" s="202"/>
      <c r="H1647" s="202"/>
      <c r="I1647" s="202">
        <v>1582</v>
      </c>
      <c r="J1647" s="202">
        <v>3383</v>
      </c>
      <c r="K1647" s="202"/>
      <c r="L1647" s="202"/>
      <c r="M1647" s="202"/>
      <c r="N1647" s="203"/>
      <c r="O1647" s="203"/>
      <c r="P1647"/>
      <c r="Q1647"/>
      <c r="R1647"/>
      <c r="S1647"/>
      <c r="T1647" s="204">
        <v>42746.609131944446</v>
      </c>
      <c r="U1647"/>
      <c r="V1647">
        <v>0.4</v>
      </c>
      <c r="W1647">
        <v>3</v>
      </c>
      <c r="X1647" s="200" t="str">
        <f t="shared" si="25"/>
        <v>Gilchrist County Criminal CGE CQ3-17</v>
      </c>
    </row>
    <row r="1648" spans="1:24" ht="15" customHeight="1" x14ac:dyDescent="0.25">
      <c r="A1648" t="s">
        <v>68</v>
      </c>
      <c r="B1648" t="s">
        <v>39</v>
      </c>
      <c r="C1648" t="s">
        <v>273</v>
      </c>
      <c r="D1648" s="202">
        <v>24701</v>
      </c>
      <c r="E1648" s="202">
        <v>24806</v>
      </c>
      <c r="F1648" s="202">
        <v>24824</v>
      </c>
      <c r="G1648" s="202">
        <v>24824</v>
      </c>
      <c r="H1648" s="202">
        <v>23791</v>
      </c>
      <c r="I1648" s="202">
        <v>3255</v>
      </c>
      <c r="J1648" s="202">
        <v>6229</v>
      </c>
      <c r="K1648" s="202">
        <v>8904</v>
      </c>
      <c r="L1648" s="202">
        <v>11757</v>
      </c>
      <c r="M1648" s="202">
        <v>14008</v>
      </c>
      <c r="N1648" s="203"/>
      <c r="O1648" s="203"/>
      <c r="P1648"/>
      <c r="Q1648"/>
      <c r="R1648"/>
      <c r="S1648"/>
      <c r="T1648" s="204">
        <v>42746.609131944446</v>
      </c>
      <c r="U1648"/>
      <c r="V1648">
        <v>0.4</v>
      </c>
      <c r="W1648">
        <v>3</v>
      </c>
      <c r="X1648" s="200" t="str">
        <f t="shared" si="25"/>
        <v>Gilchrist County Criminal CGE CQ4-16</v>
      </c>
    </row>
    <row r="1649" spans="1:24" ht="15" customHeight="1" x14ac:dyDescent="0.25">
      <c r="A1649" t="s">
        <v>68</v>
      </c>
      <c r="B1649" t="s">
        <v>39</v>
      </c>
      <c r="C1649" t="s">
        <v>277</v>
      </c>
      <c r="D1649" s="202">
        <v>16547</v>
      </c>
      <c r="E1649" s="202"/>
      <c r="F1649" s="202"/>
      <c r="G1649" s="202"/>
      <c r="H1649" s="202"/>
      <c r="I1649" s="202">
        <v>1876</v>
      </c>
      <c r="J1649" s="202"/>
      <c r="K1649" s="202"/>
      <c r="L1649" s="202"/>
      <c r="M1649" s="202"/>
      <c r="N1649" s="203"/>
      <c r="O1649" s="203"/>
      <c r="P1649"/>
      <c r="Q1649"/>
      <c r="R1649"/>
      <c r="S1649"/>
      <c r="T1649" s="204">
        <v>42746.609131944446</v>
      </c>
      <c r="U1649"/>
      <c r="V1649">
        <v>0.4</v>
      </c>
      <c r="W1649">
        <v>3</v>
      </c>
      <c r="X1649" s="200" t="str">
        <f t="shared" si="25"/>
        <v>Gilchrist County Criminal CGE CQ4-17</v>
      </c>
    </row>
    <row r="1650" spans="1:24" ht="15" customHeight="1" x14ac:dyDescent="0.25">
      <c r="A1650" t="s">
        <v>68</v>
      </c>
      <c r="B1650" t="s">
        <v>41</v>
      </c>
      <c r="C1650" t="s">
        <v>270</v>
      </c>
      <c r="D1650" s="202">
        <v>16573</v>
      </c>
      <c r="E1650" s="202">
        <v>16573</v>
      </c>
      <c r="F1650" s="202">
        <v>16573</v>
      </c>
      <c r="G1650" s="202">
        <v>16573</v>
      </c>
      <c r="H1650" s="202">
        <v>16573</v>
      </c>
      <c r="I1650" s="202">
        <v>2560</v>
      </c>
      <c r="J1650" s="202">
        <v>6626</v>
      </c>
      <c r="K1650" s="202">
        <v>8104</v>
      </c>
      <c r="L1650" s="202">
        <v>11211</v>
      </c>
      <c r="M1650" s="202">
        <v>11211</v>
      </c>
      <c r="N1650" s="203"/>
      <c r="O1650" s="203"/>
      <c r="P1650"/>
      <c r="Q1650"/>
      <c r="R1650"/>
      <c r="S1650"/>
      <c r="T1650" s="204">
        <v>42746.609131944446</v>
      </c>
      <c r="U1650"/>
      <c r="V1650">
        <v>0.4</v>
      </c>
      <c r="W1650">
        <v>5</v>
      </c>
      <c r="X1650" s="200" t="str">
        <f t="shared" si="25"/>
        <v>Gilchrist Criminal Traffic CGE CQ1-16</v>
      </c>
    </row>
    <row r="1651" spans="1:24" ht="15" customHeight="1" x14ac:dyDescent="0.25">
      <c r="A1651" t="s">
        <v>68</v>
      </c>
      <c r="B1651" t="s">
        <v>41</v>
      </c>
      <c r="C1651" t="s">
        <v>274</v>
      </c>
      <c r="D1651" s="202">
        <v>19817</v>
      </c>
      <c r="E1651" s="202">
        <v>19817</v>
      </c>
      <c r="F1651" s="202">
        <v>19817</v>
      </c>
      <c r="G1651" s="202">
        <v>19817</v>
      </c>
      <c r="H1651" s="202"/>
      <c r="I1651" s="202">
        <v>4948</v>
      </c>
      <c r="J1651" s="202">
        <v>8125</v>
      </c>
      <c r="K1651" s="202">
        <v>8858</v>
      </c>
      <c r="L1651" s="202">
        <v>11981</v>
      </c>
      <c r="M1651" s="202"/>
      <c r="N1651" s="203"/>
      <c r="O1651" s="203"/>
      <c r="P1651"/>
      <c r="Q1651"/>
      <c r="R1651"/>
      <c r="S1651"/>
      <c r="T1651" s="204">
        <v>42746.609131944446</v>
      </c>
      <c r="U1651"/>
      <c r="V1651">
        <v>0.4</v>
      </c>
      <c r="W1651">
        <v>5</v>
      </c>
      <c r="X1651" s="200" t="str">
        <f t="shared" si="25"/>
        <v>Gilchrist Criminal Traffic CGE CQ1-17</v>
      </c>
    </row>
    <row r="1652" spans="1:24" ht="15" customHeight="1" x14ac:dyDescent="0.25">
      <c r="A1652" t="s">
        <v>68</v>
      </c>
      <c r="B1652" t="s">
        <v>41</v>
      </c>
      <c r="C1652" t="s">
        <v>271</v>
      </c>
      <c r="D1652" s="202">
        <v>20115</v>
      </c>
      <c r="E1652" s="202">
        <v>19798</v>
      </c>
      <c r="F1652" s="202">
        <v>19798</v>
      </c>
      <c r="G1652" s="202">
        <v>19798</v>
      </c>
      <c r="H1652" s="202">
        <v>19798</v>
      </c>
      <c r="I1652" s="202">
        <v>4835</v>
      </c>
      <c r="J1652" s="202">
        <v>9806</v>
      </c>
      <c r="K1652" s="202">
        <v>10886</v>
      </c>
      <c r="L1652" s="202">
        <v>12233</v>
      </c>
      <c r="M1652" s="202">
        <v>13782</v>
      </c>
      <c r="N1652" s="203"/>
      <c r="O1652" s="203"/>
      <c r="P1652"/>
      <c r="Q1652"/>
      <c r="R1652"/>
      <c r="S1652"/>
      <c r="T1652" s="204">
        <v>42746.609131944446</v>
      </c>
      <c r="U1652"/>
      <c r="V1652">
        <v>0.4</v>
      </c>
      <c r="W1652">
        <v>5</v>
      </c>
      <c r="X1652" s="200" t="str">
        <f t="shared" si="25"/>
        <v>Gilchrist Criminal Traffic CGE CQ2-16</v>
      </c>
    </row>
    <row r="1653" spans="1:24" ht="15" customHeight="1" x14ac:dyDescent="0.25">
      <c r="A1653" t="s">
        <v>68</v>
      </c>
      <c r="B1653" t="s">
        <v>41</v>
      </c>
      <c r="C1653" t="s">
        <v>275</v>
      </c>
      <c r="D1653" s="202">
        <v>18582</v>
      </c>
      <c r="E1653" s="202">
        <v>18557</v>
      </c>
      <c r="F1653" s="202">
        <v>18557</v>
      </c>
      <c r="G1653" s="202"/>
      <c r="H1653" s="202"/>
      <c r="I1653" s="202">
        <v>3234</v>
      </c>
      <c r="J1653" s="202">
        <v>7038</v>
      </c>
      <c r="K1653" s="202">
        <v>8806</v>
      </c>
      <c r="L1653" s="202"/>
      <c r="M1653" s="202"/>
      <c r="N1653" s="203"/>
      <c r="O1653" s="203"/>
      <c r="P1653"/>
      <c r="Q1653"/>
      <c r="R1653"/>
      <c r="S1653"/>
      <c r="T1653" s="204">
        <v>42746.609131944446</v>
      </c>
      <c r="U1653"/>
      <c r="V1653">
        <v>0.4</v>
      </c>
      <c r="W1653">
        <v>5</v>
      </c>
      <c r="X1653" s="200" t="str">
        <f t="shared" si="25"/>
        <v>Gilchrist Criminal Traffic CGE CQ2-17</v>
      </c>
    </row>
    <row r="1654" spans="1:24" ht="15" customHeight="1" x14ac:dyDescent="0.25">
      <c r="A1654" t="s">
        <v>68</v>
      </c>
      <c r="B1654" t="s">
        <v>41</v>
      </c>
      <c r="C1654" t="s">
        <v>272</v>
      </c>
      <c r="D1654" s="202">
        <v>16566</v>
      </c>
      <c r="E1654" s="202">
        <v>16566</v>
      </c>
      <c r="F1654" s="202">
        <v>16566</v>
      </c>
      <c r="G1654" s="202">
        <v>16566</v>
      </c>
      <c r="H1654" s="202">
        <v>16566</v>
      </c>
      <c r="I1654" s="202">
        <v>3747</v>
      </c>
      <c r="J1654" s="202">
        <v>4161</v>
      </c>
      <c r="K1654" s="202">
        <v>5985</v>
      </c>
      <c r="L1654" s="202">
        <v>9054</v>
      </c>
      <c r="M1654" s="202">
        <v>9341</v>
      </c>
      <c r="N1654" s="203"/>
      <c r="O1654" s="203"/>
      <c r="P1654"/>
      <c r="Q1654"/>
      <c r="R1654"/>
      <c r="S1654"/>
      <c r="T1654" s="204">
        <v>42746.609131944446</v>
      </c>
      <c r="U1654"/>
      <c r="V1654">
        <v>0.4</v>
      </c>
      <c r="W1654">
        <v>5</v>
      </c>
      <c r="X1654" s="200" t="str">
        <f t="shared" si="25"/>
        <v>Gilchrist Criminal Traffic CGE CQ3-16</v>
      </c>
    </row>
    <row r="1655" spans="1:24" ht="15" customHeight="1" x14ac:dyDescent="0.25">
      <c r="A1655" t="s">
        <v>68</v>
      </c>
      <c r="B1655" t="s">
        <v>41</v>
      </c>
      <c r="C1655" t="s">
        <v>276</v>
      </c>
      <c r="D1655" s="202">
        <v>19863</v>
      </c>
      <c r="E1655" s="202">
        <v>19496</v>
      </c>
      <c r="F1655" s="202"/>
      <c r="G1655" s="202"/>
      <c r="H1655" s="202"/>
      <c r="I1655" s="202">
        <v>5557</v>
      </c>
      <c r="J1655" s="202">
        <v>8196</v>
      </c>
      <c r="K1655" s="202"/>
      <c r="L1655" s="202"/>
      <c r="M1655" s="202"/>
      <c r="N1655" s="203"/>
      <c r="O1655" s="203"/>
      <c r="P1655"/>
      <c r="Q1655"/>
      <c r="R1655"/>
      <c r="S1655"/>
      <c r="T1655" s="204">
        <v>42746.609131944446</v>
      </c>
      <c r="U1655"/>
      <c r="V1655">
        <v>0.4</v>
      </c>
      <c r="W1655">
        <v>5</v>
      </c>
      <c r="X1655" s="200" t="str">
        <f t="shared" si="25"/>
        <v>Gilchrist Criminal Traffic CGE CQ3-17</v>
      </c>
    </row>
    <row r="1656" spans="1:24" ht="15" customHeight="1" x14ac:dyDescent="0.25">
      <c r="A1656" t="s">
        <v>68</v>
      </c>
      <c r="B1656" t="s">
        <v>41</v>
      </c>
      <c r="C1656" t="s">
        <v>273</v>
      </c>
      <c r="D1656" s="202">
        <v>14357</v>
      </c>
      <c r="E1656" s="202">
        <v>14357</v>
      </c>
      <c r="F1656" s="202">
        <v>14357</v>
      </c>
      <c r="G1656" s="202">
        <v>14357</v>
      </c>
      <c r="H1656" s="202">
        <v>13459</v>
      </c>
      <c r="I1656" s="202">
        <v>2873</v>
      </c>
      <c r="J1656" s="202">
        <v>4022</v>
      </c>
      <c r="K1656" s="202">
        <v>7207</v>
      </c>
      <c r="L1656" s="202">
        <v>11584</v>
      </c>
      <c r="M1656" s="202">
        <v>11692</v>
      </c>
      <c r="N1656" s="203"/>
      <c r="O1656" s="203"/>
      <c r="P1656"/>
      <c r="Q1656"/>
      <c r="R1656"/>
      <c r="S1656"/>
      <c r="T1656" s="204">
        <v>42746.609131944446</v>
      </c>
      <c r="U1656"/>
      <c r="V1656">
        <v>0.4</v>
      </c>
      <c r="W1656">
        <v>5</v>
      </c>
      <c r="X1656" s="200" t="str">
        <f t="shared" si="25"/>
        <v>Gilchrist Criminal Traffic CGE CQ4-16</v>
      </c>
    </row>
    <row r="1657" spans="1:24" ht="15" customHeight="1" x14ac:dyDescent="0.25">
      <c r="A1657" t="s">
        <v>68</v>
      </c>
      <c r="B1657" t="s">
        <v>41</v>
      </c>
      <c r="C1657" t="s">
        <v>277</v>
      </c>
      <c r="D1657" s="202">
        <v>23190</v>
      </c>
      <c r="E1657" s="202"/>
      <c r="F1657" s="202"/>
      <c r="G1657" s="202"/>
      <c r="H1657" s="202"/>
      <c r="I1657" s="202">
        <v>2038</v>
      </c>
      <c r="J1657" s="202"/>
      <c r="K1657" s="202"/>
      <c r="L1657" s="202"/>
      <c r="M1657" s="202"/>
      <c r="N1657" s="203"/>
      <c r="O1657" s="203"/>
      <c r="P1657"/>
      <c r="Q1657"/>
      <c r="R1657"/>
      <c r="S1657"/>
      <c r="T1657" s="204">
        <v>42746.609131944446</v>
      </c>
      <c r="U1657"/>
      <c r="V1657">
        <v>0.4</v>
      </c>
      <c r="W1657">
        <v>5</v>
      </c>
      <c r="X1657" s="200" t="str">
        <f t="shared" si="25"/>
        <v>Gilchrist Criminal Traffic CGE CQ4-17</v>
      </c>
    </row>
    <row r="1658" spans="1:24" ht="15" customHeight="1" x14ac:dyDescent="0.25">
      <c r="A1658" t="s">
        <v>68</v>
      </c>
      <c r="B1658" t="s">
        <v>46</v>
      </c>
      <c r="C1658" t="s">
        <v>270</v>
      </c>
      <c r="D1658" s="202">
        <v>8547</v>
      </c>
      <c r="E1658" s="202">
        <v>8547</v>
      </c>
      <c r="F1658" s="202">
        <v>8547</v>
      </c>
      <c r="G1658" s="202">
        <v>8547</v>
      </c>
      <c r="H1658" s="202">
        <v>8547</v>
      </c>
      <c r="I1658" s="202">
        <v>8139</v>
      </c>
      <c r="J1658" s="202">
        <v>8139</v>
      </c>
      <c r="K1658" s="202">
        <v>8139</v>
      </c>
      <c r="L1658" s="202">
        <v>8139</v>
      </c>
      <c r="M1658" s="202">
        <v>8139</v>
      </c>
      <c r="N1658" s="203"/>
      <c r="O1658" s="203"/>
      <c r="P1658"/>
      <c r="Q1658"/>
      <c r="R1658"/>
      <c r="S1658"/>
      <c r="T1658" s="204">
        <v>42746.609131944446</v>
      </c>
      <c r="U1658"/>
      <c r="V1658">
        <v>0.75</v>
      </c>
      <c r="W1658">
        <v>10</v>
      </c>
      <c r="X1658" s="200" t="str">
        <f t="shared" si="25"/>
        <v>Gilchrist Family CGE CQ1-16</v>
      </c>
    </row>
    <row r="1659" spans="1:24" ht="15" customHeight="1" x14ac:dyDescent="0.25">
      <c r="A1659" t="s">
        <v>68</v>
      </c>
      <c r="B1659" t="s">
        <v>46</v>
      </c>
      <c r="C1659" t="s">
        <v>274</v>
      </c>
      <c r="D1659" s="202">
        <v>10262</v>
      </c>
      <c r="E1659" s="202">
        <v>10262</v>
      </c>
      <c r="F1659" s="202">
        <v>10262</v>
      </c>
      <c r="G1659" s="202">
        <v>10262</v>
      </c>
      <c r="H1659" s="202"/>
      <c r="I1659" s="202">
        <v>10250</v>
      </c>
      <c r="J1659" s="202">
        <v>10250</v>
      </c>
      <c r="K1659" s="202">
        <v>10250</v>
      </c>
      <c r="L1659" s="202">
        <v>10250</v>
      </c>
      <c r="M1659" s="202"/>
      <c r="N1659" s="203"/>
      <c r="O1659" s="203"/>
      <c r="P1659"/>
      <c r="Q1659"/>
      <c r="R1659"/>
      <c r="S1659"/>
      <c r="T1659" s="204">
        <v>42746.609131944446</v>
      </c>
      <c r="U1659"/>
      <c r="V1659">
        <v>0.75</v>
      </c>
      <c r="W1659">
        <v>10</v>
      </c>
      <c r="X1659" s="200" t="str">
        <f t="shared" si="25"/>
        <v>Gilchrist Family CGE CQ1-17</v>
      </c>
    </row>
    <row r="1660" spans="1:24" ht="15" customHeight="1" x14ac:dyDescent="0.25">
      <c r="A1660" t="s">
        <v>68</v>
      </c>
      <c r="B1660" t="s">
        <v>46</v>
      </c>
      <c r="C1660" t="s">
        <v>271</v>
      </c>
      <c r="D1660" s="202">
        <v>10311</v>
      </c>
      <c r="E1660" s="202">
        <v>10551</v>
      </c>
      <c r="F1660" s="202">
        <v>10851</v>
      </c>
      <c r="G1660" s="202">
        <v>10851</v>
      </c>
      <c r="H1660" s="202">
        <v>10851</v>
      </c>
      <c r="I1660" s="202">
        <v>9435</v>
      </c>
      <c r="J1660" s="202">
        <v>10491</v>
      </c>
      <c r="K1660" s="202">
        <v>10791</v>
      </c>
      <c r="L1660" s="202">
        <v>10791</v>
      </c>
      <c r="M1660" s="202">
        <v>10791</v>
      </c>
      <c r="N1660" s="203"/>
      <c r="O1660" s="203"/>
      <c r="P1660"/>
      <c r="Q1660"/>
      <c r="R1660"/>
      <c r="S1660"/>
      <c r="T1660" s="204">
        <v>42746.609131944446</v>
      </c>
      <c r="U1660"/>
      <c r="V1660">
        <v>0.75</v>
      </c>
      <c r="W1660">
        <v>10</v>
      </c>
      <c r="X1660" s="200" t="str">
        <f t="shared" si="25"/>
        <v>Gilchrist Family CGE CQ2-16</v>
      </c>
    </row>
    <row r="1661" spans="1:24" ht="15" customHeight="1" x14ac:dyDescent="0.25">
      <c r="A1661" t="s">
        <v>68</v>
      </c>
      <c r="B1661" t="s">
        <v>46</v>
      </c>
      <c r="C1661" t="s">
        <v>275</v>
      </c>
      <c r="D1661" s="202">
        <v>9948</v>
      </c>
      <c r="E1661" s="202">
        <v>10248</v>
      </c>
      <c r="F1661" s="202">
        <v>9948</v>
      </c>
      <c r="G1661" s="202"/>
      <c r="H1661" s="202"/>
      <c r="I1661" s="202">
        <v>9540</v>
      </c>
      <c r="J1661" s="202">
        <v>9540</v>
      </c>
      <c r="K1661" s="202">
        <v>9540</v>
      </c>
      <c r="L1661" s="202"/>
      <c r="M1661" s="202"/>
      <c r="N1661" s="203"/>
      <c r="O1661" s="203"/>
      <c r="P1661"/>
      <c r="Q1661"/>
      <c r="R1661"/>
      <c r="S1661"/>
      <c r="T1661" s="204">
        <v>42746.609131944446</v>
      </c>
      <c r="U1661"/>
      <c r="V1661">
        <v>0.75</v>
      </c>
      <c r="W1661">
        <v>10</v>
      </c>
      <c r="X1661" s="200" t="str">
        <f t="shared" si="25"/>
        <v>Gilchrist Family CGE CQ2-17</v>
      </c>
    </row>
    <row r="1662" spans="1:24" ht="15" customHeight="1" x14ac:dyDescent="0.25">
      <c r="A1662" t="s">
        <v>68</v>
      </c>
      <c r="B1662" t="s">
        <v>46</v>
      </c>
      <c r="C1662" t="s">
        <v>272</v>
      </c>
      <c r="D1662" s="202">
        <v>9288</v>
      </c>
      <c r="E1662" s="202">
        <v>9288</v>
      </c>
      <c r="F1662" s="202">
        <v>9288</v>
      </c>
      <c r="G1662" s="202">
        <v>9288</v>
      </c>
      <c r="H1662" s="202">
        <v>9288</v>
      </c>
      <c r="I1662" s="202">
        <v>8888</v>
      </c>
      <c r="J1662" s="202">
        <v>8888</v>
      </c>
      <c r="K1662" s="202">
        <v>8888</v>
      </c>
      <c r="L1662" s="202">
        <v>8888</v>
      </c>
      <c r="M1662" s="202">
        <v>8888</v>
      </c>
      <c r="N1662" s="203"/>
      <c r="O1662" s="203"/>
      <c r="P1662"/>
      <c r="Q1662"/>
      <c r="R1662"/>
      <c r="S1662"/>
      <c r="T1662" s="204">
        <v>42746.609131944446</v>
      </c>
      <c r="U1662"/>
      <c r="V1662">
        <v>0.75</v>
      </c>
      <c r="W1662">
        <v>10</v>
      </c>
      <c r="X1662" s="200" t="str">
        <f t="shared" si="25"/>
        <v>Gilchrist Family CGE CQ3-16</v>
      </c>
    </row>
    <row r="1663" spans="1:24" ht="15" customHeight="1" x14ac:dyDescent="0.25">
      <c r="A1663" t="s">
        <v>68</v>
      </c>
      <c r="B1663" t="s">
        <v>46</v>
      </c>
      <c r="C1663" t="s">
        <v>276</v>
      </c>
      <c r="D1663" s="202">
        <v>10829</v>
      </c>
      <c r="E1663" s="202">
        <v>10829</v>
      </c>
      <c r="F1663" s="202"/>
      <c r="G1663" s="202"/>
      <c r="H1663" s="202"/>
      <c r="I1663" s="202">
        <v>10769</v>
      </c>
      <c r="J1663" s="202">
        <v>10829</v>
      </c>
      <c r="K1663" s="202"/>
      <c r="L1663" s="202"/>
      <c r="M1663" s="202"/>
      <c r="N1663" s="203"/>
      <c r="O1663" s="203"/>
      <c r="P1663"/>
      <c r="Q1663"/>
      <c r="R1663"/>
      <c r="S1663"/>
      <c r="T1663" s="204">
        <v>42746.609131944446</v>
      </c>
      <c r="U1663"/>
      <c r="V1663">
        <v>0.75</v>
      </c>
      <c r="W1663">
        <v>10</v>
      </c>
      <c r="X1663" s="200" t="str">
        <f t="shared" si="25"/>
        <v>Gilchrist Family CGE CQ3-17</v>
      </c>
    </row>
    <row r="1664" spans="1:24" ht="15" customHeight="1" x14ac:dyDescent="0.25">
      <c r="A1664" t="s">
        <v>68</v>
      </c>
      <c r="B1664" t="s">
        <v>46</v>
      </c>
      <c r="C1664" t="s">
        <v>273</v>
      </c>
      <c r="D1664" s="202">
        <v>13302</v>
      </c>
      <c r="E1664" s="202">
        <v>13302</v>
      </c>
      <c r="F1664" s="202">
        <v>13302</v>
      </c>
      <c r="G1664" s="202">
        <v>13302</v>
      </c>
      <c r="H1664" s="202">
        <v>13302</v>
      </c>
      <c r="I1664" s="202">
        <v>11778</v>
      </c>
      <c r="J1664" s="202">
        <v>11778</v>
      </c>
      <c r="K1664" s="202">
        <v>11778</v>
      </c>
      <c r="L1664" s="202">
        <v>11778</v>
      </c>
      <c r="M1664" s="202">
        <v>11778</v>
      </c>
      <c r="N1664" s="203"/>
      <c r="O1664" s="203"/>
      <c r="P1664"/>
      <c r="Q1664"/>
      <c r="R1664"/>
      <c r="S1664"/>
      <c r="T1664" s="204">
        <v>42746.609131944446</v>
      </c>
      <c r="U1664"/>
      <c r="V1664">
        <v>0.75</v>
      </c>
      <c r="W1664">
        <v>10</v>
      </c>
      <c r="X1664" s="200" t="str">
        <f t="shared" si="25"/>
        <v>Gilchrist Family CGE CQ4-16</v>
      </c>
    </row>
    <row r="1665" spans="1:24" ht="15" customHeight="1" x14ac:dyDescent="0.25">
      <c r="A1665" t="s">
        <v>68</v>
      </c>
      <c r="B1665" t="s">
        <v>46</v>
      </c>
      <c r="C1665" t="s">
        <v>277</v>
      </c>
      <c r="D1665" s="202">
        <v>8001</v>
      </c>
      <c r="E1665" s="202"/>
      <c r="F1665" s="202"/>
      <c r="G1665" s="202"/>
      <c r="H1665" s="202"/>
      <c r="I1665" s="202">
        <v>7185</v>
      </c>
      <c r="J1665" s="202"/>
      <c r="K1665" s="202"/>
      <c r="L1665" s="202"/>
      <c r="M1665" s="202"/>
      <c r="N1665" s="203"/>
      <c r="O1665" s="203"/>
      <c r="P1665"/>
      <c r="Q1665"/>
      <c r="R1665"/>
      <c r="S1665"/>
      <c r="T1665" s="204">
        <v>42746.609131944446</v>
      </c>
      <c r="U1665"/>
      <c r="V1665">
        <v>0.75</v>
      </c>
      <c r="W1665">
        <v>10</v>
      </c>
      <c r="X1665" s="200" t="str">
        <f t="shared" si="25"/>
        <v>Gilchrist Family CGE CQ4-17</v>
      </c>
    </row>
    <row r="1666" spans="1:24" ht="15" customHeight="1" x14ac:dyDescent="0.25">
      <c r="A1666" t="s">
        <v>68</v>
      </c>
      <c r="B1666" t="s">
        <v>40</v>
      </c>
      <c r="C1666" t="s">
        <v>270</v>
      </c>
      <c r="D1666" s="202">
        <v>1374</v>
      </c>
      <c r="E1666" s="202">
        <v>1374</v>
      </c>
      <c r="F1666" s="202">
        <v>1378</v>
      </c>
      <c r="G1666" s="202">
        <v>1378</v>
      </c>
      <c r="H1666" s="202">
        <v>1378</v>
      </c>
      <c r="I1666" s="202">
        <v>14</v>
      </c>
      <c r="J1666" s="202">
        <v>14</v>
      </c>
      <c r="K1666" s="202">
        <v>18</v>
      </c>
      <c r="L1666" s="202">
        <v>18</v>
      </c>
      <c r="M1666" s="202">
        <v>18</v>
      </c>
      <c r="N1666" s="203"/>
      <c r="O1666" s="203"/>
      <c r="P1666"/>
      <c r="Q1666"/>
      <c r="R1666"/>
      <c r="S1666"/>
      <c r="T1666" s="204">
        <v>42746.609131944446</v>
      </c>
      <c r="U1666"/>
      <c r="V1666">
        <v>0.09</v>
      </c>
      <c r="W1666">
        <v>4</v>
      </c>
      <c r="X1666" s="200" t="str">
        <f t="shared" ref="X1666:X1729" si="26">A1666&amp;" "&amp;B1666&amp;" "&amp;C1666</f>
        <v>Gilchrist Juvenile Delinquency CGE CQ1-16</v>
      </c>
    </row>
    <row r="1667" spans="1:24" ht="15" customHeight="1" x14ac:dyDescent="0.25">
      <c r="A1667" t="s">
        <v>68</v>
      </c>
      <c r="B1667" t="s">
        <v>40</v>
      </c>
      <c r="C1667" t="s">
        <v>274</v>
      </c>
      <c r="D1667" s="202">
        <v>943</v>
      </c>
      <c r="E1667" s="202">
        <v>943</v>
      </c>
      <c r="F1667" s="202">
        <v>943</v>
      </c>
      <c r="G1667" s="202">
        <v>943</v>
      </c>
      <c r="H1667" s="202"/>
      <c r="I1667" s="202">
        <v>306</v>
      </c>
      <c r="J1667" s="202">
        <v>306</v>
      </c>
      <c r="K1667" s="202">
        <v>306</v>
      </c>
      <c r="L1667" s="202">
        <v>306</v>
      </c>
      <c r="M1667" s="202"/>
      <c r="N1667" s="203"/>
      <c r="O1667" s="203"/>
      <c r="P1667"/>
      <c r="Q1667"/>
      <c r="R1667"/>
      <c r="S1667"/>
      <c r="T1667" s="204">
        <v>42746.609131944446</v>
      </c>
      <c r="U1667"/>
      <c r="V1667">
        <v>0.09</v>
      </c>
      <c r="W1667">
        <v>4</v>
      </c>
      <c r="X1667" s="200" t="str">
        <f t="shared" si="26"/>
        <v>Gilchrist Juvenile Delinquency CGE CQ1-17</v>
      </c>
    </row>
    <row r="1668" spans="1:24" ht="15" customHeight="1" x14ac:dyDescent="0.25">
      <c r="A1668" t="s">
        <v>68</v>
      </c>
      <c r="B1668" t="s">
        <v>40</v>
      </c>
      <c r="C1668" t="s">
        <v>271</v>
      </c>
      <c r="D1668" s="202">
        <v>3128</v>
      </c>
      <c r="E1668" s="202">
        <v>3128</v>
      </c>
      <c r="F1668" s="202">
        <v>2641</v>
      </c>
      <c r="G1668" s="202">
        <v>2641</v>
      </c>
      <c r="H1668" s="202">
        <v>2641</v>
      </c>
      <c r="I1668" s="202">
        <v>21</v>
      </c>
      <c r="J1668" s="202">
        <v>441</v>
      </c>
      <c r="K1668" s="202">
        <v>591</v>
      </c>
      <c r="L1668" s="202">
        <v>591</v>
      </c>
      <c r="M1668" s="202">
        <v>591</v>
      </c>
      <c r="N1668" s="203"/>
      <c r="O1668" s="203"/>
      <c r="P1668"/>
      <c r="Q1668"/>
      <c r="R1668"/>
      <c r="S1668"/>
      <c r="T1668" s="204">
        <v>42746.609131944446</v>
      </c>
      <c r="U1668"/>
      <c r="V1668">
        <v>0.09</v>
      </c>
      <c r="W1668">
        <v>4</v>
      </c>
      <c r="X1668" s="200" t="str">
        <f t="shared" si="26"/>
        <v>Gilchrist Juvenile Delinquency CGE CQ2-16</v>
      </c>
    </row>
    <row r="1669" spans="1:24" ht="15" customHeight="1" x14ac:dyDescent="0.25">
      <c r="A1669" t="s">
        <v>68</v>
      </c>
      <c r="B1669" t="s">
        <v>40</v>
      </c>
      <c r="C1669" t="s">
        <v>275</v>
      </c>
      <c r="D1669" s="202">
        <v>544</v>
      </c>
      <c r="E1669" s="202">
        <v>544</v>
      </c>
      <c r="F1669" s="202">
        <v>544</v>
      </c>
      <c r="G1669" s="202"/>
      <c r="H1669" s="202"/>
      <c r="I1669" s="202">
        <v>7</v>
      </c>
      <c r="J1669" s="202">
        <v>544</v>
      </c>
      <c r="K1669" s="202">
        <v>544</v>
      </c>
      <c r="L1669" s="202"/>
      <c r="M1669" s="202"/>
      <c r="N1669" s="203"/>
      <c r="O1669" s="203"/>
      <c r="P1669"/>
      <c r="Q1669"/>
      <c r="R1669"/>
      <c r="S1669"/>
      <c r="T1669" s="204">
        <v>42746.609131944446</v>
      </c>
      <c r="U1669"/>
      <c r="V1669">
        <v>0.09</v>
      </c>
      <c r="W1669">
        <v>4</v>
      </c>
      <c r="X1669" s="200" t="str">
        <f t="shared" si="26"/>
        <v>Gilchrist Juvenile Delinquency CGE CQ2-17</v>
      </c>
    </row>
    <row r="1670" spans="1:24" ht="15" customHeight="1" x14ac:dyDescent="0.25">
      <c r="A1670" t="s">
        <v>68</v>
      </c>
      <c r="B1670" t="s">
        <v>40</v>
      </c>
      <c r="C1670" t="s">
        <v>272</v>
      </c>
      <c r="D1670" s="202">
        <v>490</v>
      </c>
      <c r="E1670" s="202">
        <v>490</v>
      </c>
      <c r="F1670" s="202">
        <v>490</v>
      </c>
      <c r="G1670" s="202">
        <v>490</v>
      </c>
      <c r="H1670" s="202">
        <v>490</v>
      </c>
      <c r="I1670" s="202">
        <v>11</v>
      </c>
      <c r="J1670" s="202">
        <v>11</v>
      </c>
      <c r="K1670" s="202">
        <v>11</v>
      </c>
      <c r="L1670" s="202">
        <v>11</v>
      </c>
      <c r="M1670" s="202">
        <v>11</v>
      </c>
      <c r="N1670" s="203"/>
      <c r="O1670" s="203"/>
      <c r="P1670"/>
      <c r="Q1670"/>
      <c r="R1670"/>
      <c r="S1670"/>
      <c r="T1670" s="204">
        <v>42746.609131944446</v>
      </c>
      <c r="U1670"/>
      <c r="V1670">
        <v>0.09</v>
      </c>
      <c r="W1670">
        <v>4</v>
      </c>
      <c r="X1670" s="200" t="str">
        <f t="shared" si="26"/>
        <v>Gilchrist Juvenile Delinquency CGE CQ3-16</v>
      </c>
    </row>
    <row r="1671" spans="1:24" ht="15" customHeight="1" x14ac:dyDescent="0.25">
      <c r="A1671" t="s">
        <v>68</v>
      </c>
      <c r="B1671" t="s">
        <v>40</v>
      </c>
      <c r="C1671" t="s">
        <v>276</v>
      </c>
      <c r="D1671" s="202">
        <v>250</v>
      </c>
      <c r="E1671" s="202">
        <v>250</v>
      </c>
      <c r="F1671" s="202"/>
      <c r="G1671" s="202"/>
      <c r="H1671" s="202"/>
      <c r="I1671" s="202">
        <v>0</v>
      </c>
      <c r="J1671" s="202">
        <v>0</v>
      </c>
      <c r="K1671" s="202"/>
      <c r="L1671" s="202"/>
      <c r="M1671" s="202"/>
      <c r="N1671" s="203"/>
      <c r="O1671" s="203"/>
      <c r="P1671"/>
      <c r="Q1671"/>
      <c r="R1671"/>
      <c r="S1671"/>
      <c r="T1671" s="204">
        <v>42746.609131944446</v>
      </c>
      <c r="U1671"/>
      <c r="V1671">
        <v>0.09</v>
      </c>
      <c r="W1671">
        <v>4</v>
      </c>
      <c r="X1671" s="200" t="str">
        <f t="shared" si="26"/>
        <v>Gilchrist Juvenile Delinquency CGE CQ3-17</v>
      </c>
    </row>
    <row r="1672" spans="1:24" ht="15" customHeight="1" x14ac:dyDescent="0.25">
      <c r="A1672" t="s">
        <v>68</v>
      </c>
      <c r="B1672" t="s">
        <v>40</v>
      </c>
      <c r="C1672" t="s">
        <v>273</v>
      </c>
      <c r="D1672" s="202">
        <v>2808</v>
      </c>
      <c r="E1672" s="202">
        <v>2808</v>
      </c>
      <c r="F1672" s="202">
        <v>2808</v>
      </c>
      <c r="G1672" s="202">
        <v>2658</v>
      </c>
      <c r="H1672" s="202">
        <v>2412</v>
      </c>
      <c r="I1672" s="202">
        <v>21</v>
      </c>
      <c r="J1672" s="202">
        <v>21</v>
      </c>
      <c r="K1672" s="202">
        <v>21</v>
      </c>
      <c r="L1672" s="202">
        <v>21</v>
      </c>
      <c r="M1672" s="202">
        <v>412</v>
      </c>
      <c r="N1672" s="203"/>
      <c r="O1672" s="203"/>
      <c r="P1672"/>
      <c r="Q1672"/>
      <c r="R1672"/>
      <c r="S1672"/>
      <c r="T1672" s="204">
        <v>42746.609131944446</v>
      </c>
      <c r="U1672"/>
      <c r="V1672">
        <v>0.09</v>
      </c>
      <c r="W1672">
        <v>4</v>
      </c>
      <c r="X1672" s="200" t="str">
        <f t="shared" si="26"/>
        <v>Gilchrist Juvenile Delinquency CGE CQ4-16</v>
      </c>
    </row>
    <row r="1673" spans="1:24" ht="15" customHeight="1" x14ac:dyDescent="0.25">
      <c r="A1673" t="s">
        <v>68</v>
      </c>
      <c r="B1673" t="s">
        <v>40</v>
      </c>
      <c r="C1673" t="s">
        <v>277</v>
      </c>
      <c r="D1673" s="202">
        <v>100</v>
      </c>
      <c r="E1673" s="202"/>
      <c r="F1673" s="202"/>
      <c r="G1673" s="202"/>
      <c r="H1673" s="202"/>
      <c r="I1673" s="202">
        <v>0</v>
      </c>
      <c r="J1673" s="202"/>
      <c r="K1673" s="202"/>
      <c r="L1673" s="202"/>
      <c r="M1673" s="202"/>
      <c r="N1673" s="203"/>
      <c r="O1673" s="203"/>
      <c r="P1673"/>
      <c r="Q1673"/>
      <c r="R1673"/>
      <c r="S1673"/>
      <c r="T1673" s="204">
        <v>42746.609131944446</v>
      </c>
      <c r="U1673"/>
      <c r="V1673">
        <v>0.09</v>
      </c>
      <c r="W1673">
        <v>4</v>
      </c>
      <c r="X1673" s="200" t="str">
        <f t="shared" si="26"/>
        <v>Gilchrist Juvenile Delinquency CGE CQ4-17</v>
      </c>
    </row>
    <row r="1674" spans="1:24" ht="15" customHeight="1" x14ac:dyDescent="0.25">
      <c r="A1674" t="s">
        <v>68</v>
      </c>
      <c r="B1674" t="s">
        <v>45</v>
      </c>
      <c r="C1674" t="s">
        <v>270</v>
      </c>
      <c r="D1674" s="202">
        <v>5942</v>
      </c>
      <c r="E1674" s="202">
        <v>5942</v>
      </c>
      <c r="F1674" s="202">
        <v>5942</v>
      </c>
      <c r="G1674" s="202">
        <v>5942</v>
      </c>
      <c r="H1674" s="202">
        <v>5942</v>
      </c>
      <c r="I1674" s="202">
        <v>5935</v>
      </c>
      <c r="J1674" s="202">
        <v>5935</v>
      </c>
      <c r="K1674" s="202">
        <v>5935</v>
      </c>
      <c r="L1674" s="202">
        <v>5935</v>
      </c>
      <c r="M1674" s="202">
        <v>5935</v>
      </c>
      <c r="N1674" s="203"/>
      <c r="O1674" s="203"/>
      <c r="P1674"/>
      <c r="Q1674"/>
      <c r="R1674"/>
      <c r="S1674"/>
      <c r="T1674" s="204">
        <v>42746.609131944446</v>
      </c>
      <c r="U1674"/>
      <c r="V1674">
        <v>0.9</v>
      </c>
      <c r="W1674">
        <v>9</v>
      </c>
      <c r="X1674" s="200" t="str">
        <f t="shared" si="26"/>
        <v>Gilchrist Probate CGE CQ1-16</v>
      </c>
    </row>
    <row r="1675" spans="1:24" ht="15" customHeight="1" x14ac:dyDescent="0.25">
      <c r="A1675" t="s">
        <v>68</v>
      </c>
      <c r="B1675" t="s">
        <v>45</v>
      </c>
      <c r="C1675" t="s">
        <v>274</v>
      </c>
      <c r="D1675" s="202">
        <v>4861</v>
      </c>
      <c r="E1675" s="202">
        <v>4861</v>
      </c>
      <c r="F1675" s="202">
        <v>4861</v>
      </c>
      <c r="G1675" s="202">
        <v>4861</v>
      </c>
      <c r="H1675" s="202"/>
      <c r="I1675" s="202">
        <v>4861</v>
      </c>
      <c r="J1675" s="202">
        <v>4861</v>
      </c>
      <c r="K1675" s="202">
        <v>4861</v>
      </c>
      <c r="L1675" s="202">
        <v>4861</v>
      </c>
      <c r="M1675" s="202"/>
      <c r="N1675" s="203"/>
      <c r="O1675" s="203"/>
      <c r="P1675"/>
      <c r="Q1675"/>
      <c r="R1675"/>
      <c r="S1675"/>
      <c r="T1675" s="204">
        <v>42746.609131944446</v>
      </c>
      <c r="U1675"/>
      <c r="V1675">
        <v>0.9</v>
      </c>
      <c r="W1675">
        <v>9</v>
      </c>
      <c r="X1675" s="200" t="str">
        <f t="shared" si="26"/>
        <v>Gilchrist Probate CGE CQ1-17</v>
      </c>
    </row>
    <row r="1676" spans="1:24" ht="15" customHeight="1" x14ac:dyDescent="0.25">
      <c r="A1676" t="s">
        <v>68</v>
      </c>
      <c r="B1676" t="s">
        <v>45</v>
      </c>
      <c r="C1676" t="s">
        <v>271</v>
      </c>
      <c r="D1676" s="202">
        <v>5893</v>
      </c>
      <c r="E1676" s="202">
        <v>5893</v>
      </c>
      <c r="F1676" s="202">
        <v>5893</v>
      </c>
      <c r="G1676" s="202">
        <v>5893</v>
      </c>
      <c r="H1676" s="202">
        <v>5893</v>
      </c>
      <c r="I1676" s="202">
        <v>5893</v>
      </c>
      <c r="J1676" s="202">
        <v>5893</v>
      </c>
      <c r="K1676" s="202">
        <v>5893</v>
      </c>
      <c r="L1676" s="202">
        <v>5893</v>
      </c>
      <c r="M1676" s="202">
        <v>5893</v>
      </c>
      <c r="N1676" s="203"/>
      <c r="O1676" s="203"/>
      <c r="P1676"/>
      <c r="Q1676"/>
      <c r="R1676"/>
      <c r="S1676"/>
      <c r="T1676" s="204">
        <v>42746.609131944446</v>
      </c>
      <c r="U1676"/>
      <c r="V1676">
        <v>0.9</v>
      </c>
      <c r="W1676">
        <v>9</v>
      </c>
      <c r="X1676" s="200" t="str">
        <f t="shared" si="26"/>
        <v>Gilchrist Probate CGE CQ2-16</v>
      </c>
    </row>
    <row r="1677" spans="1:24" ht="15" customHeight="1" x14ac:dyDescent="0.25">
      <c r="A1677" t="s">
        <v>68</v>
      </c>
      <c r="B1677" t="s">
        <v>45</v>
      </c>
      <c r="C1677" t="s">
        <v>275</v>
      </c>
      <c r="D1677" s="202">
        <v>8413</v>
      </c>
      <c r="E1677" s="202">
        <v>8413</v>
      </c>
      <c r="F1677" s="202">
        <v>8413</v>
      </c>
      <c r="G1677" s="202"/>
      <c r="H1677" s="202"/>
      <c r="I1677" s="202">
        <v>7492</v>
      </c>
      <c r="J1677" s="202">
        <v>7492</v>
      </c>
      <c r="K1677" s="202">
        <v>7492</v>
      </c>
      <c r="L1677" s="202"/>
      <c r="M1677" s="202"/>
      <c r="N1677" s="203"/>
      <c r="O1677" s="203"/>
      <c r="P1677"/>
      <c r="Q1677"/>
      <c r="R1677"/>
      <c r="S1677"/>
      <c r="T1677" s="204">
        <v>42746.609131944446</v>
      </c>
      <c r="U1677"/>
      <c r="V1677">
        <v>0.9</v>
      </c>
      <c r="W1677">
        <v>9</v>
      </c>
      <c r="X1677" s="200" t="str">
        <f t="shared" si="26"/>
        <v>Gilchrist Probate CGE CQ2-17</v>
      </c>
    </row>
    <row r="1678" spans="1:24" ht="15" customHeight="1" x14ac:dyDescent="0.25">
      <c r="A1678" t="s">
        <v>68</v>
      </c>
      <c r="B1678" t="s">
        <v>45</v>
      </c>
      <c r="C1678" t="s">
        <v>272</v>
      </c>
      <c r="D1678" s="202">
        <v>4687</v>
      </c>
      <c r="E1678" s="202">
        <v>4687</v>
      </c>
      <c r="F1678" s="202">
        <v>4687</v>
      </c>
      <c r="G1678" s="202">
        <v>4687</v>
      </c>
      <c r="H1678" s="202">
        <v>4687</v>
      </c>
      <c r="I1678" s="202">
        <v>4287</v>
      </c>
      <c r="J1678" s="202">
        <v>4287</v>
      </c>
      <c r="K1678" s="202">
        <v>4287</v>
      </c>
      <c r="L1678" s="202">
        <v>4287</v>
      </c>
      <c r="M1678" s="202">
        <v>4287</v>
      </c>
      <c r="N1678" s="203"/>
      <c r="O1678" s="203"/>
      <c r="P1678"/>
      <c r="Q1678"/>
      <c r="R1678"/>
      <c r="S1678"/>
      <c r="T1678" s="204">
        <v>42746.609131944446</v>
      </c>
      <c r="U1678"/>
      <c r="V1678">
        <v>0.9</v>
      </c>
      <c r="W1678">
        <v>9</v>
      </c>
      <c r="X1678" s="200" t="str">
        <f t="shared" si="26"/>
        <v>Gilchrist Probate CGE CQ3-16</v>
      </c>
    </row>
    <row r="1679" spans="1:24" ht="15" customHeight="1" x14ac:dyDescent="0.25">
      <c r="A1679" t="s">
        <v>68</v>
      </c>
      <c r="B1679" t="s">
        <v>45</v>
      </c>
      <c r="C1679" t="s">
        <v>276</v>
      </c>
      <c r="D1679" s="202">
        <v>3645</v>
      </c>
      <c r="E1679" s="202">
        <v>3645</v>
      </c>
      <c r="F1679" s="202"/>
      <c r="G1679" s="202"/>
      <c r="H1679" s="202"/>
      <c r="I1679" s="202">
        <v>3645</v>
      </c>
      <c r="J1679" s="202">
        <v>3645</v>
      </c>
      <c r="K1679" s="202"/>
      <c r="L1679" s="202"/>
      <c r="M1679" s="202"/>
      <c r="N1679" s="203"/>
      <c r="O1679" s="203"/>
      <c r="P1679"/>
      <c r="Q1679"/>
      <c r="R1679"/>
      <c r="S1679"/>
      <c r="T1679" s="204">
        <v>42746.609131944446</v>
      </c>
      <c r="U1679"/>
      <c r="V1679">
        <v>0.9</v>
      </c>
      <c r="W1679">
        <v>9</v>
      </c>
      <c r="X1679" s="200" t="str">
        <f t="shared" si="26"/>
        <v>Gilchrist Probate CGE CQ3-17</v>
      </c>
    </row>
    <row r="1680" spans="1:24" ht="15" customHeight="1" x14ac:dyDescent="0.25">
      <c r="A1680" t="s">
        <v>68</v>
      </c>
      <c r="B1680" t="s">
        <v>45</v>
      </c>
      <c r="C1680" t="s">
        <v>273</v>
      </c>
      <c r="D1680" s="202">
        <v>7081</v>
      </c>
      <c r="E1680" s="202">
        <v>7081</v>
      </c>
      <c r="F1680" s="202">
        <v>7081</v>
      </c>
      <c r="G1680" s="202">
        <v>7081</v>
      </c>
      <c r="H1680" s="202">
        <v>7081</v>
      </c>
      <c r="I1680" s="202">
        <v>7081</v>
      </c>
      <c r="J1680" s="202">
        <v>7081</v>
      </c>
      <c r="K1680" s="202">
        <v>7081</v>
      </c>
      <c r="L1680" s="202">
        <v>7081</v>
      </c>
      <c r="M1680" s="202">
        <v>7081</v>
      </c>
      <c r="N1680" s="203"/>
      <c r="O1680" s="203"/>
      <c r="P1680"/>
      <c r="Q1680"/>
      <c r="R1680"/>
      <c r="S1680"/>
      <c r="T1680" s="204">
        <v>42746.609131944446</v>
      </c>
      <c r="U1680"/>
      <c r="V1680">
        <v>0.9</v>
      </c>
      <c r="W1680">
        <v>9</v>
      </c>
      <c r="X1680" s="200" t="str">
        <f t="shared" si="26"/>
        <v>Gilchrist Probate CGE CQ4-16</v>
      </c>
    </row>
    <row r="1681" spans="1:24" ht="15" customHeight="1" x14ac:dyDescent="0.25">
      <c r="A1681" t="s">
        <v>68</v>
      </c>
      <c r="B1681" t="s">
        <v>45</v>
      </c>
      <c r="C1681" t="s">
        <v>277</v>
      </c>
      <c r="D1681" s="202">
        <v>5903</v>
      </c>
      <c r="E1681" s="202"/>
      <c r="F1681" s="202"/>
      <c r="G1681" s="202"/>
      <c r="H1681" s="202"/>
      <c r="I1681" s="202">
        <v>5903</v>
      </c>
      <c r="J1681" s="202"/>
      <c r="K1681" s="202"/>
      <c r="L1681" s="202"/>
      <c r="M1681" s="202"/>
      <c r="N1681" s="203"/>
      <c r="O1681" s="203"/>
      <c r="P1681"/>
      <c r="Q1681"/>
      <c r="R1681"/>
      <c r="S1681"/>
      <c r="T1681" s="204">
        <v>42746.609131944446</v>
      </c>
      <c r="U1681"/>
      <c r="V1681">
        <v>0.9</v>
      </c>
      <c r="W1681">
        <v>9</v>
      </c>
      <c r="X1681" s="200" t="str">
        <f t="shared" si="26"/>
        <v>Gilchrist Probate CGE CQ4-17</v>
      </c>
    </row>
    <row r="1682" spans="1:24" ht="15" customHeight="1" x14ac:dyDescent="0.25">
      <c r="A1682" t="s">
        <v>69</v>
      </c>
      <c r="B1682" t="s">
        <v>280</v>
      </c>
      <c r="C1682" t="s">
        <v>270</v>
      </c>
      <c r="D1682" s="202">
        <v>0</v>
      </c>
      <c r="E1682" s="202">
        <v>0</v>
      </c>
      <c r="F1682" s="202">
        <v>0</v>
      </c>
      <c r="G1682" s="202">
        <v>0</v>
      </c>
      <c r="H1682" s="202">
        <v>0</v>
      </c>
      <c r="I1682" s="202">
        <v>0</v>
      </c>
      <c r="J1682" s="202">
        <v>0</v>
      </c>
      <c r="K1682" s="202">
        <v>0</v>
      </c>
      <c r="L1682" s="202">
        <v>0</v>
      </c>
      <c r="M1682" s="202">
        <v>0</v>
      </c>
      <c r="N1682" s="203"/>
      <c r="O1682" s="203"/>
      <c r="P1682"/>
      <c r="Q1682"/>
      <c r="R1682"/>
      <c r="S1682"/>
      <c r="T1682" s="204">
        <v>42746.609131944446</v>
      </c>
      <c r="U1682"/>
      <c r="V1682">
        <v>0.09</v>
      </c>
      <c r="W1682">
        <v>2</v>
      </c>
      <c r="X1682" s="200" t="str">
        <f t="shared" si="26"/>
        <v>Glades Circ Crim Drug Trfc Cases CGE CQ1-16</v>
      </c>
    </row>
    <row r="1683" spans="1:24" ht="15" customHeight="1" x14ac:dyDescent="0.25">
      <c r="A1683" t="s">
        <v>69</v>
      </c>
      <c r="B1683" t="s">
        <v>280</v>
      </c>
      <c r="C1683" t="s">
        <v>274</v>
      </c>
      <c r="D1683" s="202">
        <v>52520</v>
      </c>
      <c r="E1683" s="202">
        <v>52520</v>
      </c>
      <c r="F1683" s="202">
        <v>52520</v>
      </c>
      <c r="G1683" s="202">
        <v>52950</v>
      </c>
      <c r="H1683" s="202"/>
      <c r="I1683" s="202">
        <v>0</v>
      </c>
      <c r="J1683" s="202">
        <v>0</v>
      </c>
      <c r="K1683" s="202">
        <v>0</v>
      </c>
      <c r="L1683" s="202">
        <v>0</v>
      </c>
      <c r="M1683" s="202"/>
      <c r="N1683" s="203"/>
      <c r="O1683" s="203"/>
      <c r="P1683"/>
      <c r="Q1683"/>
      <c r="R1683"/>
      <c r="S1683"/>
      <c r="T1683" s="204">
        <v>42746.609131944446</v>
      </c>
      <c r="U1683"/>
      <c r="V1683">
        <v>0.09</v>
      </c>
      <c r="W1683">
        <v>2</v>
      </c>
      <c r="X1683" s="200" t="str">
        <f t="shared" si="26"/>
        <v>Glades Circ Crim Drug Trfc Cases CGE CQ1-17</v>
      </c>
    </row>
    <row r="1684" spans="1:24" ht="15" customHeight="1" x14ac:dyDescent="0.25">
      <c r="A1684" t="s">
        <v>69</v>
      </c>
      <c r="B1684" t="s">
        <v>280</v>
      </c>
      <c r="C1684" t="s">
        <v>271</v>
      </c>
      <c r="D1684" s="202">
        <v>0</v>
      </c>
      <c r="E1684" s="202">
        <v>0</v>
      </c>
      <c r="F1684" s="202">
        <v>0</v>
      </c>
      <c r="G1684" s="202">
        <v>0</v>
      </c>
      <c r="H1684" s="202">
        <v>0</v>
      </c>
      <c r="I1684" s="202">
        <v>0</v>
      </c>
      <c r="J1684" s="202">
        <v>0</v>
      </c>
      <c r="K1684" s="202">
        <v>0</v>
      </c>
      <c r="L1684" s="202">
        <v>0</v>
      </c>
      <c r="M1684" s="202">
        <v>0</v>
      </c>
      <c r="N1684" s="203"/>
      <c r="O1684" s="203"/>
      <c r="P1684"/>
      <c r="Q1684"/>
      <c r="R1684"/>
      <c r="S1684"/>
      <c r="T1684" s="204">
        <v>42746.609131944446</v>
      </c>
      <c r="U1684"/>
      <c r="V1684">
        <v>0.09</v>
      </c>
      <c r="W1684">
        <v>2</v>
      </c>
      <c r="X1684" s="200" t="str">
        <f t="shared" si="26"/>
        <v>Glades Circ Crim Drug Trfc Cases CGE CQ2-16</v>
      </c>
    </row>
    <row r="1685" spans="1:24" ht="15" customHeight="1" x14ac:dyDescent="0.25">
      <c r="A1685" t="s">
        <v>69</v>
      </c>
      <c r="B1685" t="s">
        <v>280</v>
      </c>
      <c r="C1685" t="s">
        <v>275</v>
      </c>
      <c r="D1685" s="202">
        <v>0</v>
      </c>
      <c r="E1685" s="202">
        <v>0</v>
      </c>
      <c r="F1685" s="202"/>
      <c r="G1685" s="202"/>
      <c r="H1685" s="202"/>
      <c r="I1685" s="202">
        <v>0</v>
      </c>
      <c r="J1685" s="202">
        <v>0</v>
      </c>
      <c r="K1685" s="202"/>
      <c r="L1685" s="202"/>
      <c r="M1685" s="202"/>
      <c r="N1685" s="203"/>
      <c r="O1685" s="203"/>
      <c r="P1685"/>
      <c r="Q1685"/>
      <c r="R1685"/>
      <c r="S1685"/>
      <c r="T1685" s="204">
        <v>42746.609131944446</v>
      </c>
      <c r="U1685"/>
      <c r="V1685">
        <v>0.09</v>
      </c>
      <c r="W1685">
        <v>2</v>
      </c>
      <c r="X1685" s="200" t="str">
        <f t="shared" si="26"/>
        <v>Glades Circ Crim Drug Trfc Cases CGE CQ2-17</v>
      </c>
    </row>
    <row r="1686" spans="1:24" ht="15" customHeight="1" x14ac:dyDescent="0.25">
      <c r="A1686" t="s">
        <v>69</v>
      </c>
      <c r="B1686" t="s">
        <v>280</v>
      </c>
      <c r="C1686" t="s">
        <v>272</v>
      </c>
      <c r="D1686" s="202">
        <v>53050</v>
      </c>
      <c r="E1686" s="202">
        <v>53050</v>
      </c>
      <c r="F1686" s="202">
        <v>53050</v>
      </c>
      <c r="G1686" s="202">
        <v>53050</v>
      </c>
      <c r="H1686" s="202">
        <v>53050</v>
      </c>
      <c r="I1686" s="202">
        <v>0</v>
      </c>
      <c r="J1686" s="202">
        <v>0</v>
      </c>
      <c r="K1686" s="202">
        <v>0</v>
      </c>
      <c r="L1686" s="202">
        <v>0</v>
      </c>
      <c r="M1686" s="202">
        <v>0</v>
      </c>
      <c r="N1686" s="203"/>
      <c r="O1686" s="203"/>
      <c r="P1686"/>
      <c r="Q1686"/>
      <c r="R1686"/>
      <c r="S1686"/>
      <c r="T1686" s="204">
        <v>42746.609131944446</v>
      </c>
      <c r="U1686"/>
      <c r="V1686">
        <v>0.09</v>
      </c>
      <c r="W1686">
        <v>2</v>
      </c>
      <c r="X1686" s="200" t="str">
        <f t="shared" si="26"/>
        <v>Glades Circ Crim Drug Trfc Cases CGE CQ3-16</v>
      </c>
    </row>
    <row r="1687" spans="1:24" ht="15" customHeight="1" x14ac:dyDescent="0.25">
      <c r="A1687" t="s">
        <v>69</v>
      </c>
      <c r="B1687" t="s">
        <v>280</v>
      </c>
      <c r="C1687" t="s">
        <v>276</v>
      </c>
      <c r="D1687" s="202">
        <v>0</v>
      </c>
      <c r="E1687" s="202"/>
      <c r="F1687" s="202"/>
      <c r="G1687" s="202"/>
      <c r="H1687" s="202"/>
      <c r="I1687" s="202">
        <v>0</v>
      </c>
      <c r="J1687" s="202"/>
      <c r="K1687" s="202"/>
      <c r="L1687" s="202"/>
      <c r="M1687" s="202"/>
      <c r="N1687" s="203"/>
      <c r="O1687" s="203"/>
      <c r="P1687"/>
      <c r="Q1687"/>
      <c r="R1687"/>
      <c r="S1687"/>
      <c r="T1687" s="204">
        <v>42746.609131944446</v>
      </c>
      <c r="U1687"/>
      <c r="V1687">
        <v>0.09</v>
      </c>
      <c r="W1687">
        <v>2</v>
      </c>
      <c r="X1687" s="200" t="str">
        <f t="shared" si="26"/>
        <v>Glades Circ Crim Drug Trfc Cases CGE CQ3-17</v>
      </c>
    </row>
    <row r="1688" spans="1:24" ht="15" customHeight="1" x14ac:dyDescent="0.25">
      <c r="A1688" t="s">
        <v>69</v>
      </c>
      <c r="B1688" t="s">
        <v>280</v>
      </c>
      <c r="C1688" t="s">
        <v>273</v>
      </c>
      <c r="D1688" s="202">
        <v>0</v>
      </c>
      <c r="E1688" s="202">
        <v>0</v>
      </c>
      <c r="F1688" s="202">
        <v>0</v>
      </c>
      <c r="G1688" s="202">
        <v>0</v>
      </c>
      <c r="H1688" s="202">
        <v>250</v>
      </c>
      <c r="I1688" s="202">
        <v>0</v>
      </c>
      <c r="J1688" s="202">
        <v>0</v>
      </c>
      <c r="K1688" s="202">
        <v>0</v>
      </c>
      <c r="L1688" s="202">
        <v>0</v>
      </c>
      <c r="M1688" s="202">
        <v>0</v>
      </c>
      <c r="N1688" s="203"/>
      <c r="O1688" s="203"/>
      <c r="P1688"/>
      <c r="Q1688"/>
      <c r="R1688"/>
      <c r="S1688"/>
      <c r="T1688" s="204">
        <v>42746.609131944446</v>
      </c>
      <c r="U1688"/>
      <c r="V1688">
        <v>0.09</v>
      </c>
      <c r="W1688">
        <v>2</v>
      </c>
      <c r="X1688" s="200" t="str">
        <f t="shared" si="26"/>
        <v>Glades Circ Crim Drug Trfc Cases CGE CQ4-16</v>
      </c>
    </row>
    <row r="1689" spans="1:24" ht="15" customHeight="1" x14ac:dyDescent="0.25">
      <c r="A1689" t="s">
        <v>69</v>
      </c>
      <c r="B1689" t="s">
        <v>280</v>
      </c>
      <c r="C1689" t="s">
        <v>277</v>
      </c>
      <c r="D1689" s="202"/>
      <c r="E1689" s="202"/>
      <c r="F1689" s="202"/>
      <c r="G1689" s="202"/>
      <c r="H1689" s="202"/>
      <c r="I1689" s="202"/>
      <c r="J1689" s="202"/>
      <c r="K1689" s="202"/>
      <c r="L1689" s="202"/>
      <c r="M1689" s="202"/>
      <c r="N1689" s="203"/>
      <c r="O1689" s="203"/>
      <c r="P1689"/>
      <c r="Q1689"/>
      <c r="R1689"/>
      <c r="S1689"/>
      <c r="T1689" s="204">
        <v>42746.609131944446</v>
      </c>
      <c r="U1689"/>
      <c r="V1689">
        <v>0.09</v>
      </c>
      <c r="W1689">
        <v>2</v>
      </c>
      <c r="X1689" s="200" t="str">
        <f t="shared" si="26"/>
        <v>Glades Circ Crim Drug Trfc Cases CGE CQ4-17</v>
      </c>
    </row>
    <row r="1690" spans="1:24" ht="15" customHeight="1" x14ac:dyDescent="0.25">
      <c r="A1690" t="s">
        <v>69</v>
      </c>
      <c r="B1690" t="s">
        <v>42</v>
      </c>
      <c r="C1690" t="s">
        <v>270</v>
      </c>
      <c r="D1690" s="202">
        <v>8033.15</v>
      </c>
      <c r="E1690" s="202">
        <v>7633.15</v>
      </c>
      <c r="F1690" s="202">
        <v>7633.15</v>
      </c>
      <c r="G1690" s="202">
        <v>7233.15</v>
      </c>
      <c r="H1690" s="202">
        <v>7233.15</v>
      </c>
      <c r="I1690" s="202">
        <v>6952.15</v>
      </c>
      <c r="J1690" s="202">
        <v>6952.15</v>
      </c>
      <c r="K1690" s="202">
        <v>6952.15</v>
      </c>
      <c r="L1690" s="202">
        <v>6952.15</v>
      </c>
      <c r="M1690" s="202">
        <v>6952.15</v>
      </c>
      <c r="N1690" s="203"/>
      <c r="O1690" s="203"/>
      <c r="P1690"/>
      <c r="Q1690"/>
      <c r="R1690"/>
      <c r="S1690"/>
      <c r="T1690" s="204">
        <v>42746.609131944446</v>
      </c>
      <c r="U1690"/>
      <c r="V1690">
        <v>0.9</v>
      </c>
      <c r="W1690">
        <v>6</v>
      </c>
      <c r="X1690" s="200" t="str">
        <f t="shared" si="26"/>
        <v>Glades Circuit Civil CGE CQ1-16</v>
      </c>
    </row>
    <row r="1691" spans="1:24" ht="15" customHeight="1" x14ac:dyDescent="0.25">
      <c r="A1691" t="s">
        <v>69</v>
      </c>
      <c r="B1691" t="s">
        <v>42</v>
      </c>
      <c r="C1691" t="s">
        <v>274</v>
      </c>
      <c r="D1691" s="202">
        <v>10188.25</v>
      </c>
      <c r="E1691" s="202">
        <v>9718.25</v>
      </c>
      <c r="F1691" s="202">
        <v>9718.25</v>
      </c>
      <c r="G1691" s="202">
        <v>9718.25</v>
      </c>
      <c r="H1691" s="202"/>
      <c r="I1691" s="202">
        <v>9668.25</v>
      </c>
      <c r="J1691" s="202">
        <v>9718.25</v>
      </c>
      <c r="K1691" s="202">
        <v>9718.25</v>
      </c>
      <c r="L1691" s="202">
        <v>9718.25</v>
      </c>
      <c r="M1691" s="202"/>
      <c r="N1691" s="203"/>
      <c r="O1691" s="203"/>
      <c r="P1691"/>
      <c r="Q1691"/>
      <c r="R1691"/>
      <c r="S1691"/>
      <c r="T1691" s="204">
        <v>42746.609131944446</v>
      </c>
      <c r="U1691"/>
      <c r="V1691">
        <v>0.9</v>
      </c>
      <c r="W1691">
        <v>6</v>
      </c>
      <c r="X1691" s="200" t="str">
        <f t="shared" si="26"/>
        <v>Glades Circuit Civil CGE CQ1-17</v>
      </c>
    </row>
    <row r="1692" spans="1:24" ht="15" customHeight="1" x14ac:dyDescent="0.25">
      <c r="A1692" t="s">
        <v>69</v>
      </c>
      <c r="B1692" t="s">
        <v>42</v>
      </c>
      <c r="C1692" t="s">
        <v>271</v>
      </c>
      <c r="D1692" s="202">
        <v>15304.19</v>
      </c>
      <c r="E1692" s="202">
        <v>15744.19</v>
      </c>
      <c r="F1692" s="202">
        <v>15744.19</v>
      </c>
      <c r="G1692" s="202">
        <v>15744.19</v>
      </c>
      <c r="H1692" s="202">
        <v>15744.19</v>
      </c>
      <c r="I1692" s="202">
        <v>15282.69</v>
      </c>
      <c r="J1692" s="202">
        <v>15744.19</v>
      </c>
      <c r="K1692" s="202">
        <v>15744.19</v>
      </c>
      <c r="L1692" s="202">
        <v>15744.19</v>
      </c>
      <c r="M1692" s="202">
        <v>15744.19</v>
      </c>
      <c r="N1692" s="203"/>
      <c r="O1692" s="203"/>
      <c r="P1692"/>
      <c r="Q1692"/>
      <c r="R1692"/>
      <c r="S1692"/>
      <c r="T1692" s="204">
        <v>42746.609131944446</v>
      </c>
      <c r="U1692"/>
      <c r="V1692">
        <v>0.9</v>
      </c>
      <c r="W1692">
        <v>6</v>
      </c>
      <c r="X1692" s="200" t="str">
        <f t="shared" si="26"/>
        <v>Glades Circuit Civil CGE CQ2-16</v>
      </c>
    </row>
    <row r="1693" spans="1:24" ht="15" customHeight="1" x14ac:dyDescent="0.25">
      <c r="A1693" t="s">
        <v>69</v>
      </c>
      <c r="B1693" t="s">
        <v>42</v>
      </c>
      <c r="C1693" t="s">
        <v>275</v>
      </c>
      <c r="D1693" s="202">
        <v>6563</v>
      </c>
      <c r="E1693" s="202">
        <v>6563</v>
      </c>
      <c r="F1693" s="202">
        <v>6563</v>
      </c>
      <c r="G1693" s="202"/>
      <c r="H1693" s="202"/>
      <c r="I1693" s="202">
        <v>6563</v>
      </c>
      <c r="J1693" s="202">
        <v>6563</v>
      </c>
      <c r="K1693" s="202">
        <v>6563</v>
      </c>
      <c r="L1693" s="202"/>
      <c r="M1693" s="202"/>
      <c r="N1693" s="203"/>
      <c r="O1693" s="203"/>
      <c r="P1693"/>
      <c r="Q1693"/>
      <c r="R1693"/>
      <c r="S1693"/>
      <c r="T1693" s="204">
        <v>42746.609131944446</v>
      </c>
      <c r="U1693"/>
      <c r="V1693">
        <v>0.9</v>
      </c>
      <c r="W1693">
        <v>6</v>
      </c>
      <c r="X1693" s="200" t="str">
        <f t="shared" si="26"/>
        <v>Glades Circuit Civil CGE CQ2-17</v>
      </c>
    </row>
    <row r="1694" spans="1:24" ht="15" customHeight="1" x14ac:dyDescent="0.25">
      <c r="A1694" t="s">
        <v>69</v>
      </c>
      <c r="B1694" t="s">
        <v>42</v>
      </c>
      <c r="C1694" t="s">
        <v>272</v>
      </c>
      <c r="D1694" s="202">
        <v>7300</v>
      </c>
      <c r="E1694" s="202">
        <v>7300</v>
      </c>
      <c r="F1694" s="202">
        <v>7300</v>
      </c>
      <c r="G1694" s="202">
        <v>7300</v>
      </c>
      <c r="H1694" s="202">
        <v>7300</v>
      </c>
      <c r="I1694" s="202">
        <v>7250</v>
      </c>
      <c r="J1694" s="202">
        <v>7250</v>
      </c>
      <c r="K1694" s="202">
        <v>7300</v>
      </c>
      <c r="L1694" s="202">
        <v>7300</v>
      </c>
      <c r="M1694" s="202">
        <v>7300</v>
      </c>
      <c r="N1694" s="203"/>
      <c r="O1694" s="203"/>
      <c r="P1694"/>
      <c r="Q1694"/>
      <c r="R1694"/>
      <c r="S1694"/>
      <c r="T1694" s="204">
        <v>42746.609131944446</v>
      </c>
      <c r="U1694"/>
      <c r="V1694">
        <v>0.9</v>
      </c>
      <c r="W1694">
        <v>6</v>
      </c>
      <c r="X1694" s="200" t="str">
        <f t="shared" si="26"/>
        <v>Glades Circuit Civil CGE CQ3-16</v>
      </c>
    </row>
    <row r="1695" spans="1:24" ht="15" customHeight="1" x14ac:dyDescent="0.25">
      <c r="A1695" t="s">
        <v>69</v>
      </c>
      <c r="B1695" t="s">
        <v>42</v>
      </c>
      <c r="C1695" t="s">
        <v>276</v>
      </c>
      <c r="D1695" s="202">
        <v>13315</v>
      </c>
      <c r="E1695" s="202">
        <v>13315</v>
      </c>
      <c r="F1695" s="202"/>
      <c r="G1695" s="202"/>
      <c r="H1695" s="202"/>
      <c r="I1695" s="202">
        <v>12885</v>
      </c>
      <c r="J1695" s="202">
        <v>13315</v>
      </c>
      <c r="K1695" s="202"/>
      <c r="L1695" s="202"/>
      <c r="M1695" s="202"/>
      <c r="N1695" s="203"/>
      <c r="O1695" s="203"/>
      <c r="P1695"/>
      <c r="Q1695"/>
      <c r="R1695"/>
      <c r="S1695"/>
      <c r="T1695" s="204">
        <v>42746.609131944446</v>
      </c>
      <c r="U1695"/>
      <c r="V1695">
        <v>0.9</v>
      </c>
      <c r="W1695">
        <v>6</v>
      </c>
      <c r="X1695" s="200" t="str">
        <f t="shared" si="26"/>
        <v>Glades Circuit Civil CGE CQ3-17</v>
      </c>
    </row>
    <row r="1696" spans="1:24" ht="15" customHeight="1" x14ac:dyDescent="0.25">
      <c r="A1696" t="s">
        <v>69</v>
      </c>
      <c r="B1696" t="s">
        <v>42</v>
      </c>
      <c r="C1696" t="s">
        <v>273</v>
      </c>
      <c r="D1696" s="202">
        <v>13063.5</v>
      </c>
      <c r="E1696" s="202">
        <v>13063.5</v>
      </c>
      <c r="F1696" s="202">
        <v>13063.5</v>
      </c>
      <c r="G1696" s="202">
        <v>13063.5</v>
      </c>
      <c r="H1696" s="202">
        <v>13063.5</v>
      </c>
      <c r="I1696" s="202">
        <v>12963.5</v>
      </c>
      <c r="J1696" s="202">
        <v>13063.5</v>
      </c>
      <c r="K1696" s="202">
        <v>13063.5</v>
      </c>
      <c r="L1696" s="202">
        <v>13063.5</v>
      </c>
      <c r="M1696" s="202">
        <v>13063.5</v>
      </c>
      <c r="N1696" s="203"/>
      <c r="O1696" s="203"/>
      <c r="P1696"/>
      <c r="Q1696"/>
      <c r="R1696"/>
      <c r="S1696"/>
      <c r="T1696" s="204">
        <v>42746.609131944446</v>
      </c>
      <c r="U1696"/>
      <c r="V1696">
        <v>0.9</v>
      </c>
      <c r="W1696">
        <v>6</v>
      </c>
      <c r="X1696" s="200" t="str">
        <f t="shared" si="26"/>
        <v>Glades Circuit Civil CGE CQ4-16</v>
      </c>
    </row>
    <row r="1697" spans="1:24" ht="15" customHeight="1" x14ac:dyDescent="0.25">
      <c r="A1697" t="s">
        <v>69</v>
      </c>
      <c r="B1697" t="s">
        <v>42</v>
      </c>
      <c r="C1697" t="s">
        <v>277</v>
      </c>
      <c r="D1697" s="202">
        <v>13342.5</v>
      </c>
      <c r="E1697" s="202"/>
      <c r="F1697" s="202"/>
      <c r="G1697" s="202"/>
      <c r="H1697" s="202"/>
      <c r="I1697" s="202">
        <v>13342.5</v>
      </c>
      <c r="J1697" s="202"/>
      <c r="K1697" s="202"/>
      <c r="L1697" s="202"/>
      <c r="M1697" s="202"/>
      <c r="N1697" s="203"/>
      <c r="O1697" s="203"/>
      <c r="P1697"/>
      <c r="Q1697"/>
      <c r="R1697"/>
      <c r="S1697"/>
      <c r="T1697" s="204">
        <v>42746.609131944446</v>
      </c>
      <c r="U1697"/>
      <c r="V1697">
        <v>0.9</v>
      </c>
      <c r="W1697">
        <v>6</v>
      </c>
      <c r="X1697" s="200" t="str">
        <f t="shared" si="26"/>
        <v>Glades Circuit Civil CGE CQ4-17</v>
      </c>
    </row>
    <row r="1698" spans="1:24" ht="15" customHeight="1" x14ac:dyDescent="0.25">
      <c r="A1698" t="s">
        <v>69</v>
      </c>
      <c r="B1698" t="s">
        <v>38</v>
      </c>
      <c r="C1698" t="s">
        <v>270</v>
      </c>
      <c r="D1698" s="202">
        <v>16051</v>
      </c>
      <c r="E1698" s="202">
        <v>16051</v>
      </c>
      <c r="F1698" s="202">
        <v>16051</v>
      </c>
      <c r="G1698" s="202">
        <v>16051</v>
      </c>
      <c r="H1698" s="202">
        <v>16051</v>
      </c>
      <c r="I1698" s="202">
        <v>1106.8900000000001</v>
      </c>
      <c r="J1698" s="202">
        <v>1953.97</v>
      </c>
      <c r="K1698" s="202">
        <v>3168.67</v>
      </c>
      <c r="L1698" s="202">
        <v>3207.52</v>
      </c>
      <c r="M1698" s="202">
        <v>3298.86</v>
      </c>
      <c r="N1698" s="203"/>
      <c r="O1698" s="203"/>
      <c r="P1698"/>
      <c r="Q1698"/>
      <c r="R1698"/>
      <c r="S1698"/>
      <c r="T1698" s="204">
        <v>42746.609131944446</v>
      </c>
      <c r="U1698"/>
      <c r="V1698">
        <v>0.09</v>
      </c>
      <c r="W1698">
        <v>1</v>
      </c>
      <c r="X1698" s="200" t="str">
        <f t="shared" si="26"/>
        <v>Glades Circuit Criminal CGE CQ1-16</v>
      </c>
    </row>
    <row r="1699" spans="1:24" ht="15" customHeight="1" x14ac:dyDescent="0.25">
      <c r="A1699" t="s">
        <v>69</v>
      </c>
      <c r="B1699" t="s">
        <v>38</v>
      </c>
      <c r="C1699" t="s">
        <v>274</v>
      </c>
      <c r="D1699" s="202">
        <v>68448.350000000006</v>
      </c>
      <c r="E1699" s="202">
        <v>68490.350000000006</v>
      </c>
      <c r="F1699" s="202">
        <v>68490.350000000006</v>
      </c>
      <c r="G1699" s="202">
        <v>68490.350000000006</v>
      </c>
      <c r="H1699" s="202"/>
      <c r="I1699" s="202">
        <v>259.16000000000003</v>
      </c>
      <c r="J1699" s="202">
        <v>2114.9</v>
      </c>
      <c r="K1699" s="202">
        <v>3606.01</v>
      </c>
      <c r="L1699" s="202">
        <v>3979.47</v>
      </c>
      <c r="M1699" s="202"/>
      <c r="N1699" s="203"/>
      <c r="O1699" s="203"/>
      <c r="P1699"/>
      <c r="Q1699"/>
      <c r="R1699"/>
      <c r="S1699"/>
      <c r="T1699" s="204">
        <v>42746.609131944446</v>
      </c>
      <c r="U1699"/>
      <c r="V1699">
        <v>0.09</v>
      </c>
      <c r="W1699">
        <v>1</v>
      </c>
      <c r="X1699" s="200" t="str">
        <f t="shared" si="26"/>
        <v>Glades Circuit Criminal CGE CQ1-17</v>
      </c>
    </row>
    <row r="1700" spans="1:24" ht="15" customHeight="1" x14ac:dyDescent="0.25">
      <c r="A1700" t="s">
        <v>69</v>
      </c>
      <c r="B1700" t="s">
        <v>38</v>
      </c>
      <c r="C1700" t="s">
        <v>271</v>
      </c>
      <c r="D1700" s="202">
        <v>12013.5</v>
      </c>
      <c r="E1700" s="202">
        <v>13698.5</v>
      </c>
      <c r="F1700" s="202">
        <v>13698.5</v>
      </c>
      <c r="G1700" s="202">
        <v>13698.5</v>
      </c>
      <c r="H1700" s="202">
        <v>13698.5</v>
      </c>
      <c r="I1700" s="202">
        <v>267</v>
      </c>
      <c r="J1700" s="202">
        <v>1158.1500000000001</v>
      </c>
      <c r="K1700" s="202">
        <v>1469.3</v>
      </c>
      <c r="L1700" s="202">
        <v>1565.45</v>
      </c>
      <c r="M1700" s="202">
        <v>1807.75</v>
      </c>
      <c r="N1700" s="203"/>
      <c r="O1700" s="203"/>
      <c r="P1700"/>
      <c r="Q1700"/>
      <c r="R1700"/>
      <c r="S1700"/>
      <c r="T1700" s="204">
        <v>42746.609131944446</v>
      </c>
      <c r="U1700"/>
      <c r="V1700">
        <v>0.09</v>
      </c>
      <c r="W1700">
        <v>1</v>
      </c>
      <c r="X1700" s="200" t="str">
        <f t="shared" si="26"/>
        <v>Glades Circuit Criminal CGE CQ2-16</v>
      </c>
    </row>
    <row r="1701" spans="1:24" ht="15" customHeight="1" x14ac:dyDescent="0.25">
      <c r="A1701" t="s">
        <v>69</v>
      </c>
      <c r="B1701" t="s">
        <v>38</v>
      </c>
      <c r="C1701" t="s">
        <v>275</v>
      </c>
      <c r="D1701" s="202">
        <v>30762.3</v>
      </c>
      <c r="E1701" s="202">
        <v>30862.3</v>
      </c>
      <c r="F1701" s="202">
        <v>30862.3</v>
      </c>
      <c r="G1701" s="202"/>
      <c r="H1701" s="202"/>
      <c r="I1701" s="202">
        <v>2784.35</v>
      </c>
      <c r="J1701" s="202">
        <v>3508.59</v>
      </c>
      <c r="K1701" s="202">
        <v>4284.0200000000004</v>
      </c>
      <c r="L1701" s="202"/>
      <c r="M1701" s="202"/>
      <c r="N1701" s="203"/>
      <c r="O1701" s="203"/>
      <c r="P1701"/>
      <c r="Q1701"/>
      <c r="R1701"/>
      <c r="S1701"/>
      <c r="T1701" s="204">
        <v>42746.609131944446</v>
      </c>
      <c r="U1701"/>
      <c r="V1701">
        <v>0.09</v>
      </c>
      <c r="W1701">
        <v>1</v>
      </c>
      <c r="X1701" s="200" t="str">
        <f t="shared" si="26"/>
        <v>Glades Circuit Criminal CGE CQ2-17</v>
      </c>
    </row>
    <row r="1702" spans="1:24" ht="15" customHeight="1" x14ac:dyDescent="0.25">
      <c r="A1702" t="s">
        <v>69</v>
      </c>
      <c r="B1702" t="s">
        <v>38</v>
      </c>
      <c r="C1702" t="s">
        <v>272</v>
      </c>
      <c r="D1702" s="202">
        <v>113938.35</v>
      </c>
      <c r="E1702" s="202">
        <v>113938.35</v>
      </c>
      <c r="F1702" s="202">
        <v>113938.35</v>
      </c>
      <c r="G1702" s="202">
        <v>113938.35</v>
      </c>
      <c r="H1702" s="202">
        <v>113938.35</v>
      </c>
      <c r="I1702" s="202">
        <v>492.38</v>
      </c>
      <c r="J1702" s="202">
        <v>1715.77</v>
      </c>
      <c r="K1702" s="202">
        <v>2506.38</v>
      </c>
      <c r="L1702" s="202">
        <v>2560.38</v>
      </c>
      <c r="M1702" s="202">
        <v>2802.68</v>
      </c>
      <c r="N1702" s="203"/>
      <c r="O1702" s="203"/>
      <c r="P1702"/>
      <c r="Q1702"/>
      <c r="R1702"/>
      <c r="S1702"/>
      <c r="T1702" s="204">
        <v>42746.609131944446</v>
      </c>
      <c r="U1702"/>
      <c r="V1702">
        <v>0.09</v>
      </c>
      <c r="W1702">
        <v>1</v>
      </c>
      <c r="X1702" s="200" t="str">
        <f t="shared" si="26"/>
        <v>Glades Circuit Criminal CGE CQ3-16</v>
      </c>
    </row>
    <row r="1703" spans="1:24" ht="15" customHeight="1" x14ac:dyDescent="0.25">
      <c r="A1703" t="s">
        <v>69</v>
      </c>
      <c r="B1703" t="s">
        <v>38</v>
      </c>
      <c r="C1703" t="s">
        <v>276</v>
      </c>
      <c r="D1703" s="202">
        <v>11650</v>
      </c>
      <c r="E1703" s="202">
        <v>11650</v>
      </c>
      <c r="F1703" s="202"/>
      <c r="G1703" s="202"/>
      <c r="H1703" s="202"/>
      <c r="I1703" s="202">
        <v>517.5</v>
      </c>
      <c r="J1703" s="202">
        <v>902.88</v>
      </c>
      <c r="K1703" s="202"/>
      <c r="L1703" s="202"/>
      <c r="M1703" s="202"/>
      <c r="N1703" s="203"/>
      <c r="O1703" s="203"/>
      <c r="P1703"/>
      <c r="Q1703"/>
      <c r="R1703"/>
      <c r="S1703"/>
      <c r="T1703" s="204">
        <v>42746.609131944446</v>
      </c>
      <c r="U1703"/>
      <c r="V1703">
        <v>0.09</v>
      </c>
      <c r="W1703">
        <v>1</v>
      </c>
      <c r="X1703" s="200" t="str">
        <f t="shared" si="26"/>
        <v>Glades Circuit Criminal CGE CQ3-17</v>
      </c>
    </row>
    <row r="1704" spans="1:24" ht="15" customHeight="1" x14ac:dyDescent="0.25">
      <c r="A1704" t="s">
        <v>69</v>
      </c>
      <c r="B1704" t="s">
        <v>38</v>
      </c>
      <c r="C1704" t="s">
        <v>273</v>
      </c>
      <c r="D1704" s="202">
        <v>18176.349999999999</v>
      </c>
      <c r="E1704" s="202">
        <v>18126.349999999999</v>
      </c>
      <c r="F1704" s="202">
        <v>18126.349999999999</v>
      </c>
      <c r="G1704" s="202">
        <v>18176.349999999999</v>
      </c>
      <c r="H1704" s="202">
        <v>18176.349999999999</v>
      </c>
      <c r="I1704" s="202">
        <v>2309.44</v>
      </c>
      <c r="J1704" s="202">
        <v>3556.51</v>
      </c>
      <c r="K1704" s="202">
        <v>5030.4799999999996</v>
      </c>
      <c r="L1704" s="202">
        <v>6551.52</v>
      </c>
      <c r="M1704" s="202">
        <v>7746.85</v>
      </c>
      <c r="N1704" s="203"/>
      <c r="O1704" s="203"/>
      <c r="P1704"/>
      <c r="Q1704"/>
      <c r="R1704"/>
      <c r="S1704"/>
      <c r="T1704" s="204">
        <v>42746.609131944446</v>
      </c>
      <c r="U1704"/>
      <c r="V1704">
        <v>0.09</v>
      </c>
      <c r="W1704">
        <v>1</v>
      </c>
      <c r="X1704" s="200" t="str">
        <f t="shared" si="26"/>
        <v>Glades Circuit Criminal CGE CQ4-16</v>
      </c>
    </row>
    <row r="1705" spans="1:24" ht="15" customHeight="1" x14ac:dyDescent="0.25">
      <c r="A1705" t="s">
        <v>69</v>
      </c>
      <c r="B1705" t="s">
        <v>38</v>
      </c>
      <c r="C1705" t="s">
        <v>277</v>
      </c>
      <c r="D1705" s="202">
        <v>21807</v>
      </c>
      <c r="E1705" s="202"/>
      <c r="F1705" s="202"/>
      <c r="G1705" s="202"/>
      <c r="H1705" s="202"/>
      <c r="I1705" s="202">
        <v>2734.29</v>
      </c>
      <c r="J1705" s="202"/>
      <c r="K1705" s="202"/>
      <c r="L1705" s="202"/>
      <c r="M1705" s="202"/>
      <c r="N1705" s="203"/>
      <c r="O1705" s="203"/>
      <c r="P1705"/>
      <c r="Q1705"/>
      <c r="R1705"/>
      <c r="S1705"/>
      <c r="T1705" s="204">
        <v>42746.609131944446</v>
      </c>
      <c r="U1705"/>
      <c r="V1705">
        <v>0.09</v>
      </c>
      <c r="W1705">
        <v>1</v>
      </c>
      <c r="X1705" s="200" t="str">
        <f t="shared" si="26"/>
        <v>Glades Circuit Criminal CGE CQ4-17</v>
      </c>
    </row>
    <row r="1706" spans="1:24" ht="15" customHeight="1" x14ac:dyDescent="0.25">
      <c r="A1706" t="s">
        <v>69</v>
      </c>
      <c r="B1706" t="s">
        <v>44</v>
      </c>
      <c r="C1706" t="s">
        <v>270</v>
      </c>
      <c r="D1706" s="202">
        <v>156221.29999999999</v>
      </c>
      <c r="E1706" s="202">
        <v>152883.45000000001</v>
      </c>
      <c r="F1706" s="202">
        <v>152363.20000000001</v>
      </c>
      <c r="G1706" s="202">
        <v>152139.20000000001</v>
      </c>
      <c r="H1706" s="202">
        <v>151595.20000000001</v>
      </c>
      <c r="I1706" s="202">
        <v>64018.63</v>
      </c>
      <c r="J1706" s="202">
        <v>122455.78</v>
      </c>
      <c r="K1706" s="202">
        <v>136257.78</v>
      </c>
      <c r="L1706" s="202">
        <v>140536.78</v>
      </c>
      <c r="M1706" s="202">
        <v>141144.78</v>
      </c>
      <c r="N1706" s="203"/>
      <c r="O1706" s="203"/>
      <c r="P1706"/>
      <c r="Q1706"/>
      <c r="R1706"/>
      <c r="S1706"/>
      <c r="T1706" s="204">
        <v>42746.609131944446</v>
      </c>
      <c r="U1706"/>
      <c r="V1706">
        <v>0.9</v>
      </c>
      <c r="W1706">
        <v>8</v>
      </c>
      <c r="X1706" s="200" t="str">
        <f t="shared" si="26"/>
        <v>Glades Civil Traffic CGE CQ1-16</v>
      </c>
    </row>
    <row r="1707" spans="1:24" ht="15" customHeight="1" x14ac:dyDescent="0.25">
      <c r="A1707" t="s">
        <v>69</v>
      </c>
      <c r="B1707" t="s">
        <v>44</v>
      </c>
      <c r="C1707" t="s">
        <v>274</v>
      </c>
      <c r="D1707" s="202">
        <v>194523.4</v>
      </c>
      <c r="E1707" s="202">
        <v>187088.55</v>
      </c>
      <c r="F1707" s="202">
        <v>186253.55</v>
      </c>
      <c r="G1707" s="202">
        <v>186142.55</v>
      </c>
      <c r="H1707" s="202"/>
      <c r="I1707" s="202">
        <v>66061.3</v>
      </c>
      <c r="J1707" s="202">
        <v>148917.04999999999</v>
      </c>
      <c r="K1707" s="202">
        <v>168628.55</v>
      </c>
      <c r="L1707" s="202">
        <v>173934.13</v>
      </c>
      <c r="M1707" s="202"/>
      <c r="N1707" s="203"/>
      <c r="O1707" s="203"/>
      <c r="P1707"/>
      <c r="Q1707"/>
      <c r="R1707"/>
      <c r="S1707"/>
      <c r="T1707" s="204">
        <v>42746.609131944446</v>
      </c>
      <c r="U1707"/>
      <c r="V1707">
        <v>0.9</v>
      </c>
      <c r="W1707">
        <v>8</v>
      </c>
      <c r="X1707" s="200" t="str">
        <f t="shared" si="26"/>
        <v>Glades Civil Traffic CGE CQ1-17</v>
      </c>
    </row>
    <row r="1708" spans="1:24" ht="15" customHeight="1" x14ac:dyDescent="0.25">
      <c r="A1708" t="s">
        <v>69</v>
      </c>
      <c r="B1708" t="s">
        <v>44</v>
      </c>
      <c r="C1708" t="s">
        <v>271</v>
      </c>
      <c r="D1708" s="202">
        <v>113328.15</v>
      </c>
      <c r="E1708" s="202">
        <v>109864.05</v>
      </c>
      <c r="F1708" s="202">
        <v>109558.05</v>
      </c>
      <c r="G1708" s="202">
        <v>109432.05</v>
      </c>
      <c r="H1708" s="202">
        <v>109109.05</v>
      </c>
      <c r="I1708" s="202">
        <v>49314.15</v>
      </c>
      <c r="J1708" s="202">
        <v>86817.05</v>
      </c>
      <c r="K1708" s="202">
        <v>96857.55</v>
      </c>
      <c r="L1708" s="202">
        <v>98894.55</v>
      </c>
      <c r="M1708" s="202">
        <v>101579.55</v>
      </c>
      <c r="N1708" s="203"/>
      <c r="O1708" s="203"/>
      <c r="P1708"/>
      <c r="Q1708"/>
      <c r="R1708"/>
      <c r="S1708"/>
      <c r="T1708" s="204">
        <v>42746.609131944446</v>
      </c>
      <c r="U1708"/>
      <c r="V1708">
        <v>0.9</v>
      </c>
      <c r="W1708">
        <v>8</v>
      </c>
      <c r="X1708" s="200" t="str">
        <f t="shared" si="26"/>
        <v>Glades Civil Traffic CGE CQ2-16</v>
      </c>
    </row>
    <row r="1709" spans="1:24" ht="15" customHeight="1" x14ac:dyDescent="0.25">
      <c r="A1709" t="s">
        <v>69</v>
      </c>
      <c r="B1709" t="s">
        <v>44</v>
      </c>
      <c r="C1709" t="s">
        <v>275</v>
      </c>
      <c r="D1709" s="202">
        <v>267696.40000000002</v>
      </c>
      <c r="E1709" s="202">
        <v>257093.15</v>
      </c>
      <c r="F1709" s="202">
        <v>253393.15</v>
      </c>
      <c r="G1709" s="202"/>
      <c r="H1709" s="202"/>
      <c r="I1709" s="202">
        <v>99690.15</v>
      </c>
      <c r="J1709" s="202">
        <v>183056.9</v>
      </c>
      <c r="K1709" s="202">
        <v>224536.9</v>
      </c>
      <c r="L1709" s="202"/>
      <c r="M1709" s="202"/>
      <c r="N1709" s="203"/>
      <c r="O1709" s="203"/>
      <c r="P1709"/>
      <c r="Q1709"/>
      <c r="R1709"/>
      <c r="S1709"/>
      <c r="T1709" s="204">
        <v>42746.609131944446</v>
      </c>
      <c r="U1709"/>
      <c r="V1709">
        <v>0.9</v>
      </c>
      <c r="W1709">
        <v>8</v>
      </c>
      <c r="X1709" s="200" t="str">
        <f t="shared" si="26"/>
        <v>Glades Civil Traffic CGE CQ2-17</v>
      </c>
    </row>
    <row r="1710" spans="1:24" ht="15" customHeight="1" x14ac:dyDescent="0.25">
      <c r="A1710" t="s">
        <v>69</v>
      </c>
      <c r="B1710" t="s">
        <v>44</v>
      </c>
      <c r="C1710" t="s">
        <v>272</v>
      </c>
      <c r="D1710" s="202">
        <v>132455.25</v>
      </c>
      <c r="E1710" s="202">
        <v>124075.25</v>
      </c>
      <c r="F1710" s="202">
        <v>122065.25</v>
      </c>
      <c r="G1710" s="202">
        <v>121858.25</v>
      </c>
      <c r="H1710" s="202">
        <v>121331.25</v>
      </c>
      <c r="I1710" s="202">
        <v>46890.25</v>
      </c>
      <c r="J1710" s="202">
        <v>90748.25</v>
      </c>
      <c r="K1710" s="202">
        <v>106293.25</v>
      </c>
      <c r="L1710" s="202">
        <v>110831.55</v>
      </c>
      <c r="M1710" s="202">
        <v>112357.55</v>
      </c>
      <c r="N1710" s="203"/>
      <c r="O1710" s="203"/>
      <c r="P1710"/>
      <c r="Q1710"/>
      <c r="R1710"/>
      <c r="S1710"/>
      <c r="T1710" s="204">
        <v>42746.609131944446</v>
      </c>
      <c r="U1710"/>
      <c r="V1710">
        <v>0.9</v>
      </c>
      <c r="W1710">
        <v>8</v>
      </c>
      <c r="X1710" s="200" t="str">
        <f t="shared" si="26"/>
        <v>Glades Civil Traffic CGE CQ3-16</v>
      </c>
    </row>
    <row r="1711" spans="1:24" ht="15" customHeight="1" x14ac:dyDescent="0.25">
      <c r="A1711" t="s">
        <v>69</v>
      </c>
      <c r="B1711" t="s">
        <v>44</v>
      </c>
      <c r="C1711" t="s">
        <v>276</v>
      </c>
      <c r="D1711" s="202">
        <v>307215.40000000002</v>
      </c>
      <c r="E1711" s="202">
        <v>284375.3</v>
      </c>
      <c r="F1711" s="202"/>
      <c r="G1711" s="202"/>
      <c r="H1711" s="202"/>
      <c r="I1711" s="202">
        <v>114070.39999999999</v>
      </c>
      <c r="J1711" s="202">
        <v>202683.8</v>
      </c>
      <c r="K1711" s="202"/>
      <c r="L1711" s="202"/>
      <c r="M1711" s="202"/>
      <c r="N1711" s="203"/>
      <c r="O1711" s="203"/>
      <c r="P1711"/>
      <c r="Q1711"/>
      <c r="R1711"/>
      <c r="S1711"/>
      <c r="T1711" s="204">
        <v>42746.609131944446</v>
      </c>
      <c r="U1711"/>
      <c r="V1711">
        <v>0.9</v>
      </c>
      <c r="W1711">
        <v>8</v>
      </c>
      <c r="X1711" s="200" t="str">
        <f t="shared" si="26"/>
        <v>Glades Civil Traffic CGE CQ3-17</v>
      </c>
    </row>
    <row r="1712" spans="1:24" ht="15" customHeight="1" x14ac:dyDescent="0.25">
      <c r="A1712" t="s">
        <v>69</v>
      </c>
      <c r="B1712" t="s">
        <v>44</v>
      </c>
      <c r="C1712" t="s">
        <v>273</v>
      </c>
      <c r="D1712" s="202">
        <v>149881.25</v>
      </c>
      <c r="E1712" s="202">
        <v>140990</v>
      </c>
      <c r="F1712" s="202">
        <v>140177</v>
      </c>
      <c r="G1712" s="202">
        <v>139947</v>
      </c>
      <c r="H1712" s="202">
        <v>139917</v>
      </c>
      <c r="I1712" s="202">
        <v>51266.99</v>
      </c>
      <c r="J1712" s="202">
        <v>108165.24</v>
      </c>
      <c r="K1712" s="202">
        <v>127524.11</v>
      </c>
      <c r="L1712" s="202">
        <v>131218.6</v>
      </c>
      <c r="M1712" s="202">
        <v>132745.60000000001</v>
      </c>
      <c r="N1712" s="203"/>
      <c r="O1712" s="203"/>
      <c r="P1712"/>
      <c r="Q1712"/>
      <c r="R1712"/>
      <c r="S1712"/>
      <c r="T1712" s="204">
        <v>42746.609131944446</v>
      </c>
      <c r="U1712"/>
      <c r="V1712">
        <v>0.9</v>
      </c>
      <c r="W1712">
        <v>8</v>
      </c>
      <c r="X1712" s="200" t="str">
        <f t="shared" si="26"/>
        <v>Glades Civil Traffic CGE CQ4-16</v>
      </c>
    </row>
    <row r="1713" spans="1:24" ht="15" customHeight="1" x14ac:dyDescent="0.25">
      <c r="A1713" t="s">
        <v>69</v>
      </c>
      <c r="B1713" t="s">
        <v>44</v>
      </c>
      <c r="C1713" t="s">
        <v>277</v>
      </c>
      <c r="D1713" s="202">
        <v>217356</v>
      </c>
      <c r="E1713" s="202"/>
      <c r="F1713" s="202"/>
      <c r="G1713" s="202"/>
      <c r="H1713" s="202"/>
      <c r="I1713" s="202">
        <v>64593</v>
      </c>
      <c r="J1713" s="202"/>
      <c r="K1713" s="202"/>
      <c r="L1713" s="202"/>
      <c r="M1713" s="202"/>
      <c r="N1713" s="203"/>
      <c r="O1713" s="203"/>
      <c r="P1713"/>
      <c r="Q1713"/>
      <c r="R1713"/>
      <c r="S1713"/>
      <c r="T1713" s="204">
        <v>42746.609131944446</v>
      </c>
      <c r="U1713"/>
      <c r="V1713">
        <v>0.9</v>
      </c>
      <c r="W1713">
        <v>8</v>
      </c>
      <c r="X1713" s="200" t="str">
        <f t="shared" si="26"/>
        <v>Glades Civil Traffic CGE CQ4-17</v>
      </c>
    </row>
    <row r="1714" spans="1:24" ht="15" customHeight="1" x14ac:dyDescent="0.25">
      <c r="A1714" t="s">
        <v>69</v>
      </c>
      <c r="B1714" t="s">
        <v>43</v>
      </c>
      <c r="C1714" t="s">
        <v>270</v>
      </c>
      <c r="D1714" s="202">
        <v>2541</v>
      </c>
      <c r="E1714" s="202">
        <v>2541</v>
      </c>
      <c r="F1714" s="202">
        <v>2541</v>
      </c>
      <c r="G1714" s="202">
        <v>2541</v>
      </c>
      <c r="H1714" s="202">
        <v>2541</v>
      </c>
      <c r="I1714" s="202">
        <v>2541</v>
      </c>
      <c r="J1714" s="202">
        <v>2541</v>
      </c>
      <c r="K1714" s="202">
        <v>2541</v>
      </c>
      <c r="L1714" s="202">
        <v>2541</v>
      </c>
      <c r="M1714" s="202">
        <v>2541</v>
      </c>
      <c r="N1714" s="203"/>
      <c r="O1714" s="203"/>
      <c r="P1714"/>
      <c r="Q1714"/>
      <c r="R1714"/>
      <c r="S1714"/>
      <c r="T1714" s="204">
        <v>42746.609131944446</v>
      </c>
      <c r="U1714"/>
      <c r="V1714">
        <v>0.9</v>
      </c>
      <c r="W1714">
        <v>7</v>
      </c>
      <c r="X1714" s="200" t="str">
        <f t="shared" si="26"/>
        <v>Glades County Civil CGE CQ1-16</v>
      </c>
    </row>
    <row r="1715" spans="1:24" ht="15" customHeight="1" x14ac:dyDescent="0.25">
      <c r="A1715" t="s">
        <v>69</v>
      </c>
      <c r="B1715" t="s">
        <v>43</v>
      </c>
      <c r="C1715" t="s">
        <v>274</v>
      </c>
      <c r="D1715" s="202">
        <v>3604.88</v>
      </c>
      <c r="E1715" s="202">
        <v>3604.88</v>
      </c>
      <c r="F1715" s="202">
        <v>3604.88</v>
      </c>
      <c r="G1715" s="202">
        <v>3604.88</v>
      </c>
      <c r="H1715" s="202"/>
      <c r="I1715" s="202">
        <v>3586.2</v>
      </c>
      <c r="J1715" s="202">
        <v>3586.2</v>
      </c>
      <c r="K1715" s="202">
        <v>3586.2</v>
      </c>
      <c r="L1715" s="202">
        <v>3586.2</v>
      </c>
      <c r="M1715" s="202"/>
      <c r="N1715" s="203"/>
      <c r="O1715" s="203"/>
      <c r="P1715"/>
      <c r="Q1715"/>
      <c r="R1715"/>
      <c r="S1715"/>
      <c r="T1715" s="204">
        <v>42746.609131944446</v>
      </c>
      <c r="U1715"/>
      <c r="V1715">
        <v>0.9</v>
      </c>
      <c r="W1715">
        <v>7</v>
      </c>
      <c r="X1715" s="200" t="str">
        <f t="shared" si="26"/>
        <v>Glades County Civil CGE CQ1-17</v>
      </c>
    </row>
    <row r="1716" spans="1:24" ht="15" customHeight="1" x14ac:dyDescent="0.25">
      <c r="A1716" t="s">
        <v>69</v>
      </c>
      <c r="B1716" t="s">
        <v>43</v>
      </c>
      <c r="C1716" t="s">
        <v>271</v>
      </c>
      <c r="D1716" s="202">
        <v>5575.6</v>
      </c>
      <c r="E1716" s="202">
        <v>5875.6</v>
      </c>
      <c r="F1716" s="202">
        <v>5875.6</v>
      </c>
      <c r="G1716" s="202">
        <v>5875.6</v>
      </c>
      <c r="H1716" s="202">
        <v>5875.6</v>
      </c>
      <c r="I1716" s="202">
        <v>5575.6</v>
      </c>
      <c r="J1716" s="202">
        <v>5875.6</v>
      </c>
      <c r="K1716" s="202">
        <v>5875.6</v>
      </c>
      <c r="L1716" s="202">
        <v>5875.6</v>
      </c>
      <c r="M1716" s="202">
        <v>5875.6</v>
      </c>
      <c r="N1716" s="203"/>
      <c r="O1716" s="203"/>
      <c r="P1716"/>
      <c r="Q1716"/>
      <c r="R1716"/>
      <c r="S1716"/>
      <c r="T1716" s="204">
        <v>42746.609131944446</v>
      </c>
      <c r="U1716"/>
      <c r="V1716">
        <v>0.9</v>
      </c>
      <c r="W1716">
        <v>7</v>
      </c>
      <c r="X1716" s="200" t="str">
        <f t="shared" si="26"/>
        <v>Glades County Civil CGE CQ2-16</v>
      </c>
    </row>
    <row r="1717" spans="1:24" ht="15" customHeight="1" x14ac:dyDescent="0.25">
      <c r="A1717" t="s">
        <v>69</v>
      </c>
      <c r="B1717" t="s">
        <v>43</v>
      </c>
      <c r="C1717" t="s">
        <v>275</v>
      </c>
      <c r="D1717" s="202">
        <v>4753</v>
      </c>
      <c r="E1717" s="202">
        <v>4753</v>
      </c>
      <c r="F1717" s="202">
        <v>4753</v>
      </c>
      <c r="G1717" s="202"/>
      <c r="H1717" s="202"/>
      <c r="I1717" s="202">
        <v>4753</v>
      </c>
      <c r="J1717" s="202">
        <v>4753</v>
      </c>
      <c r="K1717" s="202">
        <v>4753</v>
      </c>
      <c r="L1717" s="202"/>
      <c r="M1717" s="202"/>
      <c r="N1717" s="203"/>
      <c r="O1717" s="203"/>
      <c r="P1717"/>
      <c r="Q1717"/>
      <c r="R1717"/>
      <c r="S1717"/>
      <c r="T1717" s="204">
        <v>42746.609131944446</v>
      </c>
      <c r="U1717"/>
      <c r="V1717">
        <v>0.9</v>
      </c>
      <c r="W1717">
        <v>7</v>
      </c>
      <c r="X1717" s="200" t="str">
        <f t="shared" si="26"/>
        <v>Glades County Civil CGE CQ2-17</v>
      </c>
    </row>
    <row r="1718" spans="1:24" ht="15" customHeight="1" x14ac:dyDescent="0.25">
      <c r="A1718" t="s">
        <v>69</v>
      </c>
      <c r="B1718" t="s">
        <v>43</v>
      </c>
      <c r="C1718" t="s">
        <v>272</v>
      </c>
      <c r="D1718" s="202">
        <v>5673</v>
      </c>
      <c r="E1718" s="202">
        <v>5673</v>
      </c>
      <c r="F1718" s="202">
        <v>5673</v>
      </c>
      <c r="G1718" s="202">
        <v>5673</v>
      </c>
      <c r="H1718" s="202">
        <v>5673</v>
      </c>
      <c r="I1718" s="202">
        <v>5673</v>
      </c>
      <c r="J1718" s="202">
        <v>5673</v>
      </c>
      <c r="K1718" s="202">
        <v>5673</v>
      </c>
      <c r="L1718" s="202">
        <v>5673</v>
      </c>
      <c r="M1718" s="202">
        <v>5673</v>
      </c>
      <c r="N1718" s="203"/>
      <c r="O1718" s="203"/>
      <c r="P1718"/>
      <c r="Q1718"/>
      <c r="R1718"/>
      <c r="S1718"/>
      <c r="T1718" s="204">
        <v>42746.609131944446</v>
      </c>
      <c r="U1718"/>
      <c r="V1718">
        <v>0.9</v>
      </c>
      <c r="W1718">
        <v>7</v>
      </c>
      <c r="X1718" s="200" t="str">
        <f t="shared" si="26"/>
        <v>Glades County Civil CGE CQ3-16</v>
      </c>
    </row>
    <row r="1719" spans="1:24" ht="15" customHeight="1" x14ac:dyDescent="0.25">
      <c r="A1719" t="s">
        <v>69</v>
      </c>
      <c r="B1719" t="s">
        <v>43</v>
      </c>
      <c r="C1719" t="s">
        <v>276</v>
      </c>
      <c r="D1719" s="202">
        <v>4305</v>
      </c>
      <c r="E1719" s="202">
        <v>4305</v>
      </c>
      <c r="F1719" s="202"/>
      <c r="G1719" s="202"/>
      <c r="H1719" s="202"/>
      <c r="I1719" s="202">
        <v>4305</v>
      </c>
      <c r="J1719" s="202">
        <v>4305</v>
      </c>
      <c r="K1719" s="202"/>
      <c r="L1719" s="202"/>
      <c r="M1719" s="202"/>
      <c r="N1719" s="203"/>
      <c r="O1719" s="203"/>
      <c r="P1719"/>
      <c r="Q1719"/>
      <c r="R1719"/>
      <c r="S1719"/>
      <c r="T1719" s="204">
        <v>42746.609131944446</v>
      </c>
      <c r="U1719"/>
      <c r="V1719">
        <v>0.9</v>
      </c>
      <c r="W1719">
        <v>7</v>
      </c>
      <c r="X1719" s="200" t="str">
        <f t="shared" si="26"/>
        <v>Glades County Civil CGE CQ3-17</v>
      </c>
    </row>
    <row r="1720" spans="1:24" ht="15" customHeight="1" x14ac:dyDescent="0.25">
      <c r="A1720" t="s">
        <v>69</v>
      </c>
      <c r="B1720" t="s">
        <v>43</v>
      </c>
      <c r="C1720" t="s">
        <v>273</v>
      </c>
      <c r="D1720" s="202">
        <v>5766.75</v>
      </c>
      <c r="E1720" s="202">
        <v>5766.75</v>
      </c>
      <c r="F1720" s="202">
        <v>5766.75</v>
      </c>
      <c r="G1720" s="202">
        <v>5766.75</v>
      </c>
      <c r="H1720" s="202">
        <v>5766.75</v>
      </c>
      <c r="I1720" s="202">
        <v>5571.75</v>
      </c>
      <c r="J1720" s="202">
        <v>5571.75</v>
      </c>
      <c r="K1720" s="202">
        <v>5571.75</v>
      </c>
      <c r="L1720" s="202">
        <v>5571.75</v>
      </c>
      <c r="M1720" s="202">
        <v>5571.75</v>
      </c>
      <c r="N1720" s="203"/>
      <c r="O1720" s="203"/>
      <c r="P1720"/>
      <c r="Q1720"/>
      <c r="R1720"/>
      <c r="S1720"/>
      <c r="T1720" s="204">
        <v>42746.609131944446</v>
      </c>
      <c r="U1720"/>
      <c r="V1720">
        <v>0.9</v>
      </c>
      <c r="W1720">
        <v>7</v>
      </c>
      <c r="X1720" s="200" t="str">
        <f t="shared" si="26"/>
        <v>Glades County Civil CGE CQ4-16</v>
      </c>
    </row>
    <row r="1721" spans="1:24" ht="15" customHeight="1" x14ac:dyDescent="0.25">
      <c r="A1721" t="s">
        <v>69</v>
      </c>
      <c r="B1721" t="s">
        <v>43</v>
      </c>
      <c r="C1721" t="s">
        <v>277</v>
      </c>
      <c r="D1721" s="202">
        <v>5875.12</v>
      </c>
      <c r="E1721" s="202"/>
      <c r="F1721" s="202"/>
      <c r="G1721" s="202"/>
      <c r="H1721" s="202"/>
      <c r="I1721" s="202">
        <v>5875.12</v>
      </c>
      <c r="J1721" s="202"/>
      <c r="K1721" s="202"/>
      <c r="L1721" s="202"/>
      <c r="M1721" s="202"/>
      <c r="N1721" s="203"/>
      <c r="O1721" s="203"/>
      <c r="P1721"/>
      <c r="Q1721"/>
      <c r="R1721"/>
      <c r="S1721"/>
      <c r="T1721" s="204">
        <v>42746.609131944446</v>
      </c>
      <c r="U1721"/>
      <c r="V1721">
        <v>0.9</v>
      </c>
      <c r="W1721">
        <v>7</v>
      </c>
      <c r="X1721" s="200" t="str">
        <f t="shared" si="26"/>
        <v>Glades County Civil CGE CQ4-17</v>
      </c>
    </row>
    <row r="1722" spans="1:24" ht="15" customHeight="1" x14ac:dyDescent="0.25">
      <c r="A1722" t="s">
        <v>69</v>
      </c>
      <c r="B1722" t="s">
        <v>39</v>
      </c>
      <c r="C1722" t="s">
        <v>270</v>
      </c>
      <c r="D1722" s="202">
        <v>21214</v>
      </c>
      <c r="E1722" s="202">
        <v>21214</v>
      </c>
      <c r="F1722" s="202">
        <v>20879</v>
      </c>
      <c r="G1722" s="202">
        <v>20774</v>
      </c>
      <c r="H1722" s="202">
        <v>20774</v>
      </c>
      <c r="I1722" s="202">
        <v>2608</v>
      </c>
      <c r="J1722" s="202">
        <v>9319</v>
      </c>
      <c r="K1722" s="202">
        <v>9494</v>
      </c>
      <c r="L1722" s="202">
        <v>10630</v>
      </c>
      <c r="M1722" s="202">
        <v>11535</v>
      </c>
      <c r="N1722" s="203"/>
      <c r="O1722" s="203"/>
      <c r="P1722"/>
      <c r="Q1722"/>
      <c r="R1722"/>
      <c r="S1722"/>
      <c r="T1722" s="204">
        <v>42746.609131944446</v>
      </c>
      <c r="U1722"/>
      <c r="V1722">
        <v>0.4</v>
      </c>
      <c r="W1722">
        <v>3</v>
      </c>
      <c r="X1722" s="200" t="str">
        <f t="shared" si="26"/>
        <v>Glades County Criminal CGE CQ1-16</v>
      </c>
    </row>
    <row r="1723" spans="1:24" ht="15" customHeight="1" x14ac:dyDescent="0.25">
      <c r="A1723" t="s">
        <v>69</v>
      </c>
      <c r="B1723" t="s">
        <v>39</v>
      </c>
      <c r="C1723" t="s">
        <v>274</v>
      </c>
      <c r="D1723" s="202">
        <v>9519</v>
      </c>
      <c r="E1723" s="202">
        <v>9084</v>
      </c>
      <c r="F1723" s="202">
        <v>8934</v>
      </c>
      <c r="G1723" s="202">
        <v>8559</v>
      </c>
      <c r="H1723" s="202"/>
      <c r="I1723" s="202">
        <v>4786</v>
      </c>
      <c r="J1723" s="202">
        <v>5986</v>
      </c>
      <c r="K1723" s="202">
        <v>6366</v>
      </c>
      <c r="L1723" s="202">
        <v>6496</v>
      </c>
      <c r="M1723" s="202"/>
      <c r="N1723" s="203"/>
      <c r="O1723" s="203"/>
      <c r="P1723"/>
      <c r="Q1723"/>
      <c r="R1723"/>
      <c r="S1723"/>
      <c r="T1723" s="204">
        <v>42746.609131944446</v>
      </c>
      <c r="U1723"/>
      <c r="V1723">
        <v>0.4</v>
      </c>
      <c r="W1723">
        <v>3</v>
      </c>
      <c r="X1723" s="200" t="str">
        <f t="shared" si="26"/>
        <v>Glades County Criminal CGE CQ1-17</v>
      </c>
    </row>
    <row r="1724" spans="1:24" ht="15" customHeight="1" x14ac:dyDescent="0.25">
      <c r="A1724" t="s">
        <v>69</v>
      </c>
      <c r="B1724" t="s">
        <v>39</v>
      </c>
      <c r="C1724" t="s">
        <v>271</v>
      </c>
      <c r="D1724" s="202">
        <v>21897.5</v>
      </c>
      <c r="E1724" s="202">
        <v>21647.5</v>
      </c>
      <c r="F1724" s="202">
        <v>21647.5</v>
      </c>
      <c r="G1724" s="202">
        <v>21647.5</v>
      </c>
      <c r="H1724" s="202">
        <v>21647.5</v>
      </c>
      <c r="I1724" s="202">
        <v>4282.5</v>
      </c>
      <c r="J1724" s="202">
        <v>7323.5</v>
      </c>
      <c r="K1724" s="202">
        <v>8542.18</v>
      </c>
      <c r="L1724" s="202">
        <v>9882.18</v>
      </c>
      <c r="M1724" s="202">
        <v>10177.18</v>
      </c>
      <c r="N1724" s="203"/>
      <c r="O1724" s="203"/>
      <c r="P1724"/>
      <c r="Q1724"/>
      <c r="R1724"/>
      <c r="S1724"/>
      <c r="T1724" s="204">
        <v>42746.609131944446</v>
      </c>
      <c r="U1724"/>
      <c r="V1724">
        <v>0.4</v>
      </c>
      <c r="W1724">
        <v>3</v>
      </c>
      <c r="X1724" s="200" t="str">
        <f t="shared" si="26"/>
        <v>Glades County Criminal CGE CQ2-16</v>
      </c>
    </row>
    <row r="1725" spans="1:24" ht="15" customHeight="1" x14ac:dyDescent="0.25">
      <c r="A1725" t="s">
        <v>69</v>
      </c>
      <c r="B1725" t="s">
        <v>39</v>
      </c>
      <c r="C1725" t="s">
        <v>275</v>
      </c>
      <c r="D1725" s="202">
        <v>13047.5</v>
      </c>
      <c r="E1725" s="202">
        <v>12207.5</v>
      </c>
      <c r="F1725" s="202">
        <v>12507.5</v>
      </c>
      <c r="G1725" s="202"/>
      <c r="H1725" s="202"/>
      <c r="I1725" s="202">
        <v>4014</v>
      </c>
      <c r="J1725" s="202">
        <v>4519</v>
      </c>
      <c r="K1725" s="202">
        <v>5014</v>
      </c>
      <c r="L1725" s="202"/>
      <c r="M1725" s="202"/>
      <c r="N1725" s="203"/>
      <c r="O1725" s="203"/>
      <c r="P1725"/>
      <c r="Q1725"/>
      <c r="R1725"/>
      <c r="S1725"/>
      <c r="T1725" s="204">
        <v>42746.609131944446</v>
      </c>
      <c r="U1725"/>
      <c r="V1725">
        <v>0.4</v>
      </c>
      <c r="W1725">
        <v>3</v>
      </c>
      <c r="X1725" s="200" t="str">
        <f t="shared" si="26"/>
        <v>Glades County Criminal CGE CQ2-17</v>
      </c>
    </row>
    <row r="1726" spans="1:24" ht="15" customHeight="1" x14ac:dyDescent="0.25">
      <c r="A1726" t="s">
        <v>69</v>
      </c>
      <c r="B1726" t="s">
        <v>39</v>
      </c>
      <c r="C1726" t="s">
        <v>272</v>
      </c>
      <c r="D1726" s="202">
        <v>21563</v>
      </c>
      <c r="E1726" s="202">
        <v>21388</v>
      </c>
      <c r="F1726" s="202">
        <v>21388</v>
      </c>
      <c r="G1726" s="202">
        <v>21388</v>
      </c>
      <c r="H1726" s="202">
        <v>21388</v>
      </c>
      <c r="I1726" s="202">
        <v>8021</v>
      </c>
      <c r="J1726" s="202">
        <v>10972.5</v>
      </c>
      <c r="K1726" s="202">
        <v>11862.5</v>
      </c>
      <c r="L1726" s="202">
        <v>12645.5</v>
      </c>
      <c r="M1726" s="202">
        <v>12945.5</v>
      </c>
      <c r="N1726" s="203"/>
      <c r="O1726" s="203"/>
      <c r="P1726"/>
      <c r="Q1726"/>
      <c r="R1726"/>
      <c r="S1726"/>
      <c r="T1726" s="204">
        <v>42746.609131944446</v>
      </c>
      <c r="U1726"/>
      <c r="V1726">
        <v>0.4</v>
      </c>
      <c r="W1726">
        <v>3</v>
      </c>
      <c r="X1726" s="200" t="str">
        <f t="shared" si="26"/>
        <v>Glades County Criminal CGE CQ3-16</v>
      </c>
    </row>
    <row r="1727" spans="1:24" ht="15" customHeight="1" x14ac:dyDescent="0.25">
      <c r="A1727" t="s">
        <v>69</v>
      </c>
      <c r="B1727" t="s">
        <v>39</v>
      </c>
      <c r="C1727" t="s">
        <v>276</v>
      </c>
      <c r="D1727" s="202">
        <v>8494.5</v>
      </c>
      <c r="E1727" s="202">
        <v>8494.5</v>
      </c>
      <c r="F1727" s="202"/>
      <c r="G1727" s="202"/>
      <c r="H1727" s="202"/>
      <c r="I1727" s="202">
        <v>2943</v>
      </c>
      <c r="J1727" s="202">
        <v>3853.5</v>
      </c>
      <c r="K1727" s="202"/>
      <c r="L1727" s="202"/>
      <c r="M1727" s="202"/>
      <c r="N1727" s="203"/>
      <c r="O1727" s="203"/>
      <c r="P1727"/>
      <c r="Q1727"/>
      <c r="R1727"/>
      <c r="S1727"/>
      <c r="T1727" s="204">
        <v>42746.609131944446</v>
      </c>
      <c r="U1727"/>
      <c r="V1727">
        <v>0.4</v>
      </c>
      <c r="W1727">
        <v>3</v>
      </c>
      <c r="X1727" s="200" t="str">
        <f t="shared" si="26"/>
        <v>Glades County Criminal CGE CQ3-17</v>
      </c>
    </row>
    <row r="1728" spans="1:24" ht="15" customHeight="1" x14ac:dyDescent="0.25">
      <c r="A1728" t="s">
        <v>69</v>
      </c>
      <c r="B1728" t="s">
        <v>39</v>
      </c>
      <c r="C1728" t="s">
        <v>273</v>
      </c>
      <c r="D1728" s="202">
        <v>23642</v>
      </c>
      <c r="E1728" s="202">
        <v>22567.5</v>
      </c>
      <c r="F1728" s="202">
        <v>22157.5</v>
      </c>
      <c r="G1728" s="202">
        <v>22107.5</v>
      </c>
      <c r="H1728" s="202">
        <v>21882.5</v>
      </c>
      <c r="I1728" s="202">
        <v>4822.5</v>
      </c>
      <c r="J1728" s="202">
        <v>7062</v>
      </c>
      <c r="K1728" s="202">
        <v>7532</v>
      </c>
      <c r="L1728" s="202">
        <v>7597</v>
      </c>
      <c r="M1728" s="202">
        <v>12150</v>
      </c>
      <c r="N1728" s="203"/>
      <c r="O1728" s="203"/>
      <c r="P1728"/>
      <c r="Q1728"/>
      <c r="R1728"/>
      <c r="S1728"/>
      <c r="T1728" s="204">
        <v>42746.609131944446</v>
      </c>
      <c r="U1728"/>
      <c r="V1728">
        <v>0.4</v>
      </c>
      <c r="W1728">
        <v>3</v>
      </c>
      <c r="X1728" s="200" t="str">
        <f t="shared" si="26"/>
        <v>Glades County Criminal CGE CQ4-16</v>
      </c>
    </row>
    <row r="1729" spans="1:24" ht="15" customHeight="1" x14ac:dyDescent="0.25">
      <c r="A1729" t="s">
        <v>69</v>
      </c>
      <c r="B1729" t="s">
        <v>39</v>
      </c>
      <c r="C1729" t="s">
        <v>277</v>
      </c>
      <c r="D1729" s="202">
        <v>12234</v>
      </c>
      <c r="E1729" s="202"/>
      <c r="F1729" s="202"/>
      <c r="G1729" s="202"/>
      <c r="H1729" s="202"/>
      <c r="I1729" s="202">
        <v>3847</v>
      </c>
      <c r="J1729" s="202"/>
      <c r="K1729" s="202"/>
      <c r="L1729" s="202"/>
      <c r="M1729" s="202"/>
      <c r="N1729" s="203"/>
      <c r="O1729" s="203"/>
      <c r="P1729"/>
      <c r="Q1729"/>
      <c r="R1729"/>
      <c r="S1729"/>
      <c r="T1729" s="204">
        <v>42746.609131944446</v>
      </c>
      <c r="U1729"/>
      <c r="V1729">
        <v>0.4</v>
      </c>
      <c r="W1729">
        <v>3</v>
      </c>
      <c r="X1729" s="200" t="str">
        <f t="shared" si="26"/>
        <v>Glades County Criminal CGE CQ4-17</v>
      </c>
    </row>
    <row r="1730" spans="1:24" ht="15" customHeight="1" x14ac:dyDescent="0.25">
      <c r="A1730" t="s">
        <v>69</v>
      </c>
      <c r="B1730" t="s">
        <v>41</v>
      </c>
      <c r="C1730" t="s">
        <v>270</v>
      </c>
      <c r="D1730" s="202">
        <v>24216.5</v>
      </c>
      <c r="E1730" s="202">
        <v>23773.75</v>
      </c>
      <c r="F1730" s="202">
        <v>23107.63</v>
      </c>
      <c r="G1730" s="202">
        <v>23107.63</v>
      </c>
      <c r="H1730" s="202">
        <v>23107.63</v>
      </c>
      <c r="I1730" s="202">
        <v>5892</v>
      </c>
      <c r="J1730" s="202">
        <v>9257</v>
      </c>
      <c r="K1730" s="202">
        <v>10705.5</v>
      </c>
      <c r="L1730" s="202">
        <v>10900.5</v>
      </c>
      <c r="M1730" s="202">
        <v>11025.5</v>
      </c>
      <c r="N1730" s="203"/>
      <c r="O1730" s="203"/>
      <c r="P1730"/>
      <c r="Q1730"/>
      <c r="R1730"/>
      <c r="S1730"/>
      <c r="T1730" s="204">
        <v>42746.609131944446</v>
      </c>
      <c r="U1730"/>
      <c r="V1730">
        <v>0.4</v>
      </c>
      <c r="W1730">
        <v>5</v>
      </c>
      <c r="X1730" s="200" t="str">
        <f t="shared" ref="X1730:X1793" si="27">A1730&amp;" "&amp;B1730&amp;" "&amp;C1730</f>
        <v>Glades Criminal Traffic CGE CQ1-16</v>
      </c>
    </row>
    <row r="1731" spans="1:24" ht="15" customHeight="1" x14ac:dyDescent="0.25">
      <c r="A1731" t="s">
        <v>69</v>
      </c>
      <c r="B1731" t="s">
        <v>41</v>
      </c>
      <c r="C1731" t="s">
        <v>274</v>
      </c>
      <c r="D1731" s="202">
        <v>16960</v>
      </c>
      <c r="E1731" s="202">
        <v>16567</v>
      </c>
      <c r="F1731" s="202">
        <v>16567</v>
      </c>
      <c r="G1731" s="202">
        <v>16567</v>
      </c>
      <c r="H1731" s="202"/>
      <c r="I1731" s="202">
        <v>4925</v>
      </c>
      <c r="J1731" s="202">
        <v>7101.5</v>
      </c>
      <c r="K1731" s="202">
        <v>8087.5</v>
      </c>
      <c r="L1731" s="202">
        <v>9225.5</v>
      </c>
      <c r="M1731" s="202"/>
      <c r="N1731" s="203"/>
      <c r="O1731" s="203"/>
      <c r="P1731"/>
      <c r="Q1731"/>
      <c r="R1731"/>
      <c r="S1731"/>
      <c r="T1731" s="204">
        <v>42746.609131944446</v>
      </c>
      <c r="U1731"/>
      <c r="V1731">
        <v>0.4</v>
      </c>
      <c r="W1731">
        <v>5</v>
      </c>
      <c r="X1731" s="200" t="str">
        <f t="shared" si="27"/>
        <v>Glades Criminal Traffic CGE CQ1-17</v>
      </c>
    </row>
    <row r="1732" spans="1:24" ht="15" customHeight="1" x14ac:dyDescent="0.25">
      <c r="A1732" t="s">
        <v>69</v>
      </c>
      <c r="B1732" t="s">
        <v>41</v>
      </c>
      <c r="C1732" t="s">
        <v>271</v>
      </c>
      <c r="D1732" s="202">
        <v>22083.5</v>
      </c>
      <c r="E1732" s="202">
        <v>22083.5</v>
      </c>
      <c r="F1732" s="202">
        <v>22083.5</v>
      </c>
      <c r="G1732" s="202">
        <v>21373.5</v>
      </c>
      <c r="H1732" s="202">
        <v>20553.5</v>
      </c>
      <c r="I1732" s="202">
        <v>7289.5</v>
      </c>
      <c r="J1732" s="202">
        <v>9971.5</v>
      </c>
      <c r="K1732" s="202">
        <v>10471.5</v>
      </c>
      <c r="L1732" s="202">
        <v>11072.15</v>
      </c>
      <c r="M1732" s="202">
        <v>11597.25</v>
      </c>
      <c r="N1732" s="203"/>
      <c r="O1732" s="203"/>
      <c r="P1732"/>
      <c r="Q1732"/>
      <c r="R1732"/>
      <c r="S1732"/>
      <c r="T1732" s="204">
        <v>42746.609131944446</v>
      </c>
      <c r="U1732"/>
      <c r="V1732">
        <v>0.4</v>
      </c>
      <c r="W1732">
        <v>5</v>
      </c>
      <c r="X1732" s="200" t="str">
        <f t="shared" si="27"/>
        <v>Glades Criminal Traffic CGE CQ2-16</v>
      </c>
    </row>
    <row r="1733" spans="1:24" ht="15" customHeight="1" x14ac:dyDescent="0.25">
      <c r="A1733" t="s">
        <v>69</v>
      </c>
      <c r="B1733" t="s">
        <v>41</v>
      </c>
      <c r="C1733" t="s">
        <v>275</v>
      </c>
      <c r="D1733" s="202">
        <v>26014</v>
      </c>
      <c r="E1733" s="202">
        <v>26014</v>
      </c>
      <c r="F1733" s="202">
        <v>26014</v>
      </c>
      <c r="G1733" s="202"/>
      <c r="H1733" s="202"/>
      <c r="I1733" s="202">
        <v>7510.7</v>
      </c>
      <c r="J1733" s="202">
        <v>11541.2</v>
      </c>
      <c r="K1733" s="202">
        <v>12958</v>
      </c>
      <c r="L1733" s="202"/>
      <c r="M1733" s="202"/>
      <c r="N1733" s="203"/>
      <c r="O1733" s="203"/>
      <c r="P1733"/>
      <c r="Q1733"/>
      <c r="R1733"/>
      <c r="S1733"/>
      <c r="T1733" s="204">
        <v>42746.609131944446</v>
      </c>
      <c r="U1733"/>
      <c r="V1733">
        <v>0.4</v>
      </c>
      <c r="W1733">
        <v>5</v>
      </c>
      <c r="X1733" s="200" t="str">
        <f t="shared" si="27"/>
        <v>Glades Criminal Traffic CGE CQ2-17</v>
      </c>
    </row>
    <row r="1734" spans="1:24" ht="15" customHeight="1" x14ac:dyDescent="0.25">
      <c r="A1734" t="s">
        <v>69</v>
      </c>
      <c r="B1734" t="s">
        <v>41</v>
      </c>
      <c r="C1734" t="s">
        <v>272</v>
      </c>
      <c r="D1734" s="202">
        <v>13882.25</v>
      </c>
      <c r="E1734" s="202">
        <v>13882.25</v>
      </c>
      <c r="F1734" s="202">
        <v>12465.45</v>
      </c>
      <c r="G1734" s="202">
        <v>12465.45</v>
      </c>
      <c r="H1734" s="202">
        <v>12465.45</v>
      </c>
      <c r="I1734" s="202">
        <v>642.75</v>
      </c>
      <c r="J1734" s="202">
        <v>2161.75</v>
      </c>
      <c r="K1734" s="202">
        <v>3307.25</v>
      </c>
      <c r="L1734" s="202">
        <v>3663.45</v>
      </c>
      <c r="M1734" s="202">
        <v>5780.45</v>
      </c>
      <c r="N1734" s="203"/>
      <c r="O1734" s="203"/>
      <c r="P1734"/>
      <c r="Q1734"/>
      <c r="R1734"/>
      <c r="S1734"/>
      <c r="T1734" s="204">
        <v>42746.609131944446</v>
      </c>
      <c r="U1734"/>
      <c r="V1734">
        <v>0.4</v>
      </c>
      <c r="W1734">
        <v>5</v>
      </c>
      <c r="X1734" s="200" t="str">
        <f t="shared" si="27"/>
        <v>Glades Criminal Traffic CGE CQ3-16</v>
      </c>
    </row>
    <row r="1735" spans="1:24" ht="15" customHeight="1" x14ac:dyDescent="0.25">
      <c r="A1735" t="s">
        <v>69</v>
      </c>
      <c r="B1735" t="s">
        <v>41</v>
      </c>
      <c r="C1735" t="s">
        <v>276</v>
      </c>
      <c r="D1735" s="202">
        <v>28714.75</v>
      </c>
      <c r="E1735" s="202">
        <v>28714.75</v>
      </c>
      <c r="F1735" s="202"/>
      <c r="G1735" s="202"/>
      <c r="H1735" s="202"/>
      <c r="I1735" s="202">
        <v>6448</v>
      </c>
      <c r="J1735" s="202">
        <v>10846</v>
      </c>
      <c r="K1735" s="202"/>
      <c r="L1735" s="202"/>
      <c r="M1735" s="202"/>
      <c r="N1735" s="203"/>
      <c r="O1735" s="203"/>
      <c r="P1735"/>
      <c r="Q1735"/>
      <c r="R1735"/>
      <c r="S1735"/>
      <c r="T1735" s="204">
        <v>42746.609131944446</v>
      </c>
      <c r="U1735"/>
      <c r="V1735">
        <v>0.4</v>
      </c>
      <c r="W1735">
        <v>5</v>
      </c>
      <c r="X1735" s="200" t="str">
        <f t="shared" si="27"/>
        <v>Glades Criminal Traffic CGE CQ3-17</v>
      </c>
    </row>
    <row r="1736" spans="1:24" ht="15" customHeight="1" x14ac:dyDescent="0.25">
      <c r="A1736" t="s">
        <v>69</v>
      </c>
      <c r="B1736" t="s">
        <v>41</v>
      </c>
      <c r="C1736" t="s">
        <v>273</v>
      </c>
      <c r="D1736" s="202">
        <v>17176.5</v>
      </c>
      <c r="E1736" s="202">
        <v>17176.5</v>
      </c>
      <c r="F1736" s="202">
        <v>17176.5</v>
      </c>
      <c r="G1736" s="202">
        <v>17176.5</v>
      </c>
      <c r="H1736" s="202">
        <v>17176.5</v>
      </c>
      <c r="I1736" s="202">
        <v>3987</v>
      </c>
      <c r="J1736" s="202">
        <v>6558</v>
      </c>
      <c r="K1736" s="202">
        <v>8027</v>
      </c>
      <c r="L1736" s="202">
        <v>8287</v>
      </c>
      <c r="M1736" s="202">
        <v>9087.5</v>
      </c>
      <c r="N1736" s="203"/>
      <c r="O1736" s="203"/>
      <c r="P1736"/>
      <c r="Q1736"/>
      <c r="R1736"/>
      <c r="S1736"/>
      <c r="T1736" s="204">
        <v>42746.609131944446</v>
      </c>
      <c r="U1736"/>
      <c r="V1736">
        <v>0.4</v>
      </c>
      <c r="W1736">
        <v>5</v>
      </c>
      <c r="X1736" s="200" t="str">
        <f t="shared" si="27"/>
        <v>Glades Criminal Traffic CGE CQ4-16</v>
      </c>
    </row>
    <row r="1737" spans="1:24" ht="15" customHeight="1" x14ac:dyDescent="0.25">
      <c r="A1737" t="s">
        <v>69</v>
      </c>
      <c r="B1737" t="s">
        <v>41</v>
      </c>
      <c r="C1737" t="s">
        <v>277</v>
      </c>
      <c r="D1737" s="202">
        <v>26528.5</v>
      </c>
      <c r="E1737" s="202"/>
      <c r="F1737" s="202"/>
      <c r="G1737" s="202"/>
      <c r="H1737" s="202"/>
      <c r="I1737" s="202">
        <v>4438</v>
      </c>
      <c r="J1737" s="202"/>
      <c r="K1737" s="202"/>
      <c r="L1737" s="202"/>
      <c r="M1737" s="202"/>
      <c r="N1737" s="203"/>
      <c r="O1737" s="203"/>
      <c r="P1737"/>
      <c r="Q1737"/>
      <c r="R1737"/>
      <c r="S1737"/>
      <c r="T1737" s="204">
        <v>42746.609131944446</v>
      </c>
      <c r="U1737"/>
      <c r="V1737">
        <v>0.4</v>
      </c>
      <c r="W1737">
        <v>5</v>
      </c>
      <c r="X1737" s="200" t="str">
        <f t="shared" si="27"/>
        <v>Glades Criminal Traffic CGE CQ4-17</v>
      </c>
    </row>
    <row r="1738" spans="1:24" ht="15" customHeight="1" x14ac:dyDescent="0.25">
      <c r="A1738" t="s">
        <v>69</v>
      </c>
      <c r="B1738" t="s">
        <v>46</v>
      </c>
      <c r="C1738" t="s">
        <v>270</v>
      </c>
      <c r="D1738" s="202">
        <v>3952.5</v>
      </c>
      <c r="E1738" s="202">
        <v>3902.5</v>
      </c>
      <c r="F1738" s="202">
        <v>3902.5</v>
      </c>
      <c r="G1738" s="202">
        <v>3902.5</v>
      </c>
      <c r="H1738" s="202">
        <v>3902.5</v>
      </c>
      <c r="I1738" s="202">
        <v>3510</v>
      </c>
      <c r="J1738" s="202">
        <v>3902.5</v>
      </c>
      <c r="K1738" s="202">
        <v>3902.5</v>
      </c>
      <c r="L1738" s="202">
        <v>3902.5</v>
      </c>
      <c r="M1738" s="202">
        <v>3902.5</v>
      </c>
      <c r="N1738" s="203"/>
      <c r="O1738" s="203"/>
      <c r="P1738"/>
      <c r="Q1738"/>
      <c r="R1738"/>
      <c r="S1738"/>
      <c r="T1738" s="204">
        <v>42746.609131944446</v>
      </c>
      <c r="U1738"/>
      <c r="V1738">
        <v>0.75</v>
      </c>
      <c r="W1738">
        <v>10</v>
      </c>
      <c r="X1738" s="200" t="str">
        <f t="shared" si="27"/>
        <v>Glades Family CGE CQ1-16</v>
      </c>
    </row>
    <row r="1739" spans="1:24" ht="15" customHeight="1" x14ac:dyDescent="0.25">
      <c r="A1739" t="s">
        <v>69</v>
      </c>
      <c r="B1739" t="s">
        <v>46</v>
      </c>
      <c r="C1739" t="s">
        <v>274</v>
      </c>
      <c r="D1739" s="202">
        <v>2494</v>
      </c>
      <c r="E1739" s="202">
        <v>2494</v>
      </c>
      <c r="F1739" s="202">
        <v>2494</v>
      </c>
      <c r="G1739" s="202">
        <v>2494</v>
      </c>
      <c r="H1739" s="202"/>
      <c r="I1739" s="202">
        <v>1709</v>
      </c>
      <c r="J1739" s="202">
        <v>1709</v>
      </c>
      <c r="K1739" s="202">
        <v>1709</v>
      </c>
      <c r="L1739" s="202">
        <v>1709</v>
      </c>
      <c r="M1739" s="202"/>
      <c r="N1739" s="203"/>
      <c r="O1739" s="203"/>
      <c r="P1739"/>
      <c r="Q1739"/>
      <c r="R1739"/>
      <c r="S1739"/>
      <c r="T1739" s="204">
        <v>42746.609131944446</v>
      </c>
      <c r="U1739"/>
      <c r="V1739">
        <v>0.75</v>
      </c>
      <c r="W1739">
        <v>10</v>
      </c>
      <c r="X1739" s="200" t="str">
        <f t="shared" si="27"/>
        <v>Glades Family CGE CQ1-17</v>
      </c>
    </row>
    <row r="1740" spans="1:24" ht="15" customHeight="1" x14ac:dyDescent="0.25">
      <c r="A1740" t="s">
        <v>69</v>
      </c>
      <c r="B1740" t="s">
        <v>46</v>
      </c>
      <c r="C1740" t="s">
        <v>271</v>
      </c>
      <c r="D1740" s="202">
        <v>3234</v>
      </c>
      <c r="E1740" s="202">
        <v>3234</v>
      </c>
      <c r="F1740" s="202">
        <v>3234</v>
      </c>
      <c r="G1740" s="202">
        <v>3234</v>
      </c>
      <c r="H1740" s="202">
        <v>3234</v>
      </c>
      <c r="I1740" s="202">
        <v>3234</v>
      </c>
      <c r="J1740" s="202">
        <v>3234</v>
      </c>
      <c r="K1740" s="202">
        <v>3234</v>
      </c>
      <c r="L1740" s="202">
        <v>3234</v>
      </c>
      <c r="M1740" s="202">
        <v>3234</v>
      </c>
      <c r="N1740" s="203"/>
      <c r="O1740" s="203"/>
      <c r="P1740"/>
      <c r="Q1740"/>
      <c r="R1740"/>
      <c r="S1740"/>
      <c r="T1740" s="204">
        <v>42746.609131944446</v>
      </c>
      <c r="U1740"/>
      <c r="V1740">
        <v>0.75</v>
      </c>
      <c r="W1740">
        <v>10</v>
      </c>
      <c r="X1740" s="200" t="str">
        <f t="shared" si="27"/>
        <v>Glades Family CGE CQ2-16</v>
      </c>
    </row>
    <row r="1741" spans="1:24" ht="15" customHeight="1" x14ac:dyDescent="0.25">
      <c r="A1741" t="s">
        <v>69</v>
      </c>
      <c r="B1741" t="s">
        <v>46</v>
      </c>
      <c r="C1741" t="s">
        <v>275</v>
      </c>
      <c r="D1741" s="202">
        <v>5538.5</v>
      </c>
      <c r="E1741" s="202">
        <v>5538.5</v>
      </c>
      <c r="F1741" s="202">
        <v>5538.5</v>
      </c>
      <c r="G1741" s="202"/>
      <c r="H1741" s="202"/>
      <c r="I1741" s="202">
        <v>5146</v>
      </c>
      <c r="J1741" s="202">
        <v>5146</v>
      </c>
      <c r="K1741" s="202">
        <v>5146</v>
      </c>
      <c r="L1741" s="202"/>
      <c r="M1741" s="202"/>
      <c r="N1741" s="203"/>
      <c r="O1741" s="203"/>
      <c r="P1741"/>
      <c r="Q1741"/>
      <c r="R1741"/>
      <c r="S1741"/>
      <c r="T1741" s="204">
        <v>42746.609131944446</v>
      </c>
      <c r="U1741"/>
      <c r="V1741">
        <v>0.75</v>
      </c>
      <c r="W1741">
        <v>10</v>
      </c>
      <c r="X1741" s="200" t="str">
        <f t="shared" si="27"/>
        <v>Glades Family CGE CQ2-17</v>
      </c>
    </row>
    <row r="1742" spans="1:24" ht="15" customHeight="1" x14ac:dyDescent="0.25">
      <c r="A1742" t="s">
        <v>69</v>
      </c>
      <c r="B1742" t="s">
        <v>46</v>
      </c>
      <c r="C1742" t="s">
        <v>272</v>
      </c>
      <c r="D1742" s="202">
        <v>5203</v>
      </c>
      <c r="E1742" s="202">
        <v>5203</v>
      </c>
      <c r="F1742" s="202">
        <v>5203</v>
      </c>
      <c r="G1742" s="202">
        <v>5203</v>
      </c>
      <c r="H1742" s="202">
        <v>5203</v>
      </c>
      <c r="I1742" s="202">
        <v>4010</v>
      </c>
      <c r="J1742" s="202">
        <v>4418</v>
      </c>
      <c r="K1742" s="202">
        <v>4418</v>
      </c>
      <c r="L1742" s="202">
        <v>4418</v>
      </c>
      <c r="M1742" s="202">
        <v>4418</v>
      </c>
      <c r="N1742" s="203"/>
      <c r="O1742" s="203"/>
      <c r="P1742"/>
      <c r="Q1742"/>
      <c r="R1742"/>
      <c r="S1742"/>
      <c r="T1742" s="204">
        <v>42746.609131944446</v>
      </c>
      <c r="U1742"/>
      <c r="V1742">
        <v>0.75</v>
      </c>
      <c r="W1742">
        <v>10</v>
      </c>
      <c r="X1742" s="200" t="str">
        <f t="shared" si="27"/>
        <v>Glades Family CGE CQ3-16</v>
      </c>
    </row>
    <row r="1743" spans="1:24" ht="15" customHeight="1" x14ac:dyDescent="0.25">
      <c r="A1743" t="s">
        <v>69</v>
      </c>
      <c r="B1743" t="s">
        <v>46</v>
      </c>
      <c r="C1743" t="s">
        <v>276</v>
      </c>
      <c r="D1743" s="202">
        <v>3240</v>
      </c>
      <c r="E1743" s="202">
        <v>3535</v>
      </c>
      <c r="F1743" s="202"/>
      <c r="G1743" s="202"/>
      <c r="H1743" s="202"/>
      <c r="I1743" s="202">
        <v>3240</v>
      </c>
      <c r="J1743" s="202">
        <v>3240</v>
      </c>
      <c r="K1743" s="202"/>
      <c r="L1743" s="202"/>
      <c r="M1743" s="202"/>
      <c r="N1743" s="203"/>
      <c r="O1743" s="203"/>
      <c r="P1743"/>
      <c r="Q1743"/>
      <c r="R1743"/>
      <c r="S1743"/>
      <c r="T1743" s="204">
        <v>42746.609131944446</v>
      </c>
      <c r="U1743"/>
      <c r="V1743">
        <v>0.75</v>
      </c>
      <c r="W1743">
        <v>10</v>
      </c>
      <c r="X1743" s="200" t="str">
        <f t="shared" si="27"/>
        <v>Glades Family CGE CQ3-17</v>
      </c>
    </row>
    <row r="1744" spans="1:24" ht="15" customHeight="1" x14ac:dyDescent="0.25">
      <c r="A1744" t="s">
        <v>69</v>
      </c>
      <c r="B1744" t="s">
        <v>46</v>
      </c>
      <c r="C1744" t="s">
        <v>273</v>
      </c>
      <c r="D1744" s="202">
        <v>4168</v>
      </c>
      <c r="E1744" s="202">
        <v>4168</v>
      </c>
      <c r="F1744" s="202">
        <v>4168</v>
      </c>
      <c r="G1744" s="202">
        <v>4168</v>
      </c>
      <c r="H1744" s="202">
        <v>4168</v>
      </c>
      <c r="I1744" s="202">
        <v>3383</v>
      </c>
      <c r="J1744" s="202">
        <v>3383</v>
      </c>
      <c r="K1744" s="202">
        <v>3775.5</v>
      </c>
      <c r="L1744" s="202">
        <v>3775.5</v>
      </c>
      <c r="M1744" s="202">
        <v>3775.5</v>
      </c>
      <c r="N1744" s="203"/>
      <c r="O1744" s="203"/>
      <c r="P1744"/>
      <c r="Q1744"/>
      <c r="R1744"/>
      <c r="S1744"/>
      <c r="T1744" s="204">
        <v>42746.609131944446</v>
      </c>
      <c r="U1744"/>
      <c r="V1744">
        <v>0.75</v>
      </c>
      <c r="W1744">
        <v>10</v>
      </c>
      <c r="X1744" s="200" t="str">
        <f t="shared" si="27"/>
        <v>Glades Family CGE CQ4-16</v>
      </c>
    </row>
    <row r="1745" spans="1:24" ht="15" customHeight="1" x14ac:dyDescent="0.25">
      <c r="A1745" t="s">
        <v>69</v>
      </c>
      <c r="B1745" t="s">
        <v>46</v>
      </c>
      <c r="C1745" t="s">
        <v>277</v>
      </c>
      <c r="D1745" s="202">
        <v>5330</v>
      </c>
      <c r="E1745" s="202"/>
      <c r="F1745" s="202"/>
      <c r="G1745" s="202"/>
      <c r="H1745" s="202"/>
      <c r="I1745" s="202">
        <v>5330</v>
      </c>
      <c r="J1745" s="202"/>
      <c r="K1745" s="202"/>
      <c r="L1745" s="202"/>
      <c r="M1745" s="202"/>
      <c r="N1745" s="203"/>
      <c r="O1745" s="203"/>
      <c r="P1745"/>
      <c r="Q1745"/>
      <c r="R1745"/>
      <c r="S1745"/>
      <c r="T1745" s="204">
        <v>42746.609131944446</v>
      </c>
      <c r="U1745"/>
      <c r="V1745">
        <v>0.75</v>
      </c>
      <c r="W1745">
        <v>10</v>
      </c>
      <c r="X1745" s="200" t="str">
        <f t="shared" si="27"/>
        <v>Glades Family CGE CQ4-17</v>
      </c>
    </row>
    <row r="1746" spans="1:24" ht="15" customHeight="1" x14ac:dyDescent="0.25">
      <c r="A1746" t="s">
        <v>69</v>
      </c>
      <c r="B1746" t="s">
        <v>40</v>
      </c>
      <c r="C1746" t="s">
        <v>270</v>
      </c>
      <c r="D1746" s="202">
        <v>0</v>
      </c>
      <c r="E1746" s="202">
        <v>0</v>
      </c>
      <c r="F1746" s="202">
        <v>0</v>
      </c>
      <c r="G1746" s="202">
        <v>0</v>
      </c>
      <c r="H1746" s="202">
        <v>0</v>
      </c>
      <c r="I1746" s="202">
        <v>0</v>
      </c>
      <c r="J1746" s="202">
        <v>0</v>
      </c>
      <c r="K1746" s="202">
        <v>0</v>
      </c>
      <c r="L1746" s="202">
        <v>0</v>
      </c>
      <c r="M1746" s="202">
        <v>0</v>
      </c>
      <c r="N1746" s="203"/>
      <c r="O1746" s="203"/>
      <c r="P1746"/>
      <c r="Q1746"/>
      <c r="R1746"/>
      <c r="S1746"/>
      <c r="T1746" s="204">
        <v>42746.609131944446</v>
      </c>
      <c r="U1746"/>
      <c r="V1746">
        <v>0.09</v>
      </c>
      <c r="W1746">
        <v>4</v>
      </c>
      <c r="X1746" s="200" t="str">
        <f t="shared" si="27"/>
        <v>Glades Juvenile Delinquency CGE CQ1-16</v>
      </c>
    </row>
    <row r="1747" spans="1:24" ht="15" customHeight="1" x14ac:dyDescent="0.25">
      <c r="A1747" t="s">
        <v>69</v>
      </c>
      <c r="B1747" t="s">
        <v>40</v>
      </c>
      <c r="C1747" t="s">
        <v>274</v>
      </c>
      <c r="D1747" s="202">
        <v>410</v>
      </c>
      <c r="E1747" s="202">
        <v>410</v>
      </c>
      <c r="F1747" s="202">
        <v>410</v>
      </c>
      <c r="G1747" s="202">
        <v>410</v>
      </c>
      <c r="H1747" s="202"/>
      <c r="I1747" s="202">
        <v>70</v>
      </c>
      <c r="J1747" s="202">
        <v>70</v>
      </c>
      <c r="K1747" s="202">
        <v>120</v>
      </c>
      <c r="L1747" s="202">
        <v>120</v>
      </c>
      <c r="M1747" s="202"/>
      <c r="N1747" s="203"/>
      <c r="O1747" s="203"/>
      <c r="P1747"/>
      <c r="Q1747"/>
      <c r="R1747"/>
      <c r="S1747"/>
      <c r="T1747" s="204">
        <v>42746.609131944446</v>
      </c>
      <c r="U1747"/>
      <c r="V1747">
        <v>0.09</v>
      </c>
      <c r="W1747">
        <v>4</v>
      </c>
      <c r="X1747" s="200" t="str">
        <f t="shared" si="27"/>
        <v>Glades Juvenile Delinquency CGE CQ1-17</v>
      </c>
    </row>
    <row r="1748" spans="1:24" ht="15" customHeight="1" x14ac:dyDescent="0.25">
      <c r="A1748" t="s">
        <v>69</v>
      </c>
      <c r="B1748" t="s">
        <v>40</v>
      </c>
      <c r="C1748" t="s">
        <v>271</v>
      </c>
      <c r="D1748" s="202">
        <v>557.5</v>
      </c>
      <c r="E1748" s="202">
        <v>557.5</v>
      </c>
      <c r="F1748" s="202">
        <v>557.5</v>
      </c>
      <c r="G1748" s="202">
        <v>557.5</v>
      </c>
      <c r="H1748" s="202">
        <v>557.5</v>
      </c>
      <c r="I1748" s="202">
        <v>0</v>
      </c>
      <c r="J1748" s="202">
        <v>0</v>
      </c>
      <c r="K1748" s="202">
        <v>0</v>
      </c>
      <c r="L1748" s="202">
        <v>0</v>
      </c>
      <c r="M1748" s="202">
        <v>0</v>
      </c>
      <c r="N1748" s="203"/>
      <c r="O1748" s="203"/>
      <c r="P1748"/>
      <c r="Q1748"/>
      <c r="R1748"/>
      <c r="S1748"/>
      <c r="T1748" s="204">
        <v>42746.609131944446</v>
      </c>
      <c r="U1748"/>
      <c r="V1748">
        <v>0.09</v>
      </c>
      <c r="W1748">
        <v>4</v>
      </c>
      <c r="X1748" s="200" t="str">
        <f t="shared" si="27"/>
        <v>Glades Juvenile Delinquency CGE CQ2-16</v>
      </c>
    </row>
    <row r="1749" spans="1:24" ht="15" customHeight="1" x14ac:dyDescent="0.25">
      <c r="A1749" t="s">
        <v>69</v>
      </c>
      <c r="B1749" t="s">
        <v>40</v>
      </c>
      <c r="C1749" t="s">
        <v>275</v>
      </c>
      <c r="D1749" s="202">
        <v>750</v>
      </c>
      <c r="E1749" s="202">
        <v>750</v>
      </c>
      <c r="F1749" s="202">
        <v>750</v>
      </c>
      <c r="G1749" s="202"/>
      <c r="H1749" s="202"/>
      <c r="I1749" s="202">
        <v>580</v>
      </c>
      <c r="J1749" s="202">
        <v>580</v>
      </c>
      <c r="K1749" s="202">
        <v>580</v>
      </c>
      <c r="L1749" s="202"/>
      <c r="M1749" s="202"/>
      <c r="N1749" s="203"/>
      <c r="O1749" s="203"/>
      <c r="P1749"/>
      <c r="Q1749"/>
      <c r="R1749"/>
      <c r="S1749"/>
      <c r="T1749" s="204">
        <v>42746.609131944446</v>
      </c>
      <c r="U1749"/>
      <c r="V1749">
        <v>0.09</v>
      </c>
      <c r="W1749">
        <v>4</v>
      </c>
      <c r="X1749" s="200" t="str">
        <f t="shared" si="27"/>
        <v>Glades Juvenile Delinquency CGE CQ2-17</v>
      </c>
    </row>
    <row r="1750" spans="1:24" ht="15" customHeight="1" x14ac:dyDescent="0.25">
      <c r="A1750" t="s">
        <v>69</v>
      </c>
      <c r="B1750" t="s">
        <v>40</v>
      </c>
      <c r="C1750" t="s">
        <v>272</v>
      </c>
      <c r="D1750" s="202">
        <v>0</v>
      </c>
      <c r="E1750" s="202">
        <v>0</v>
      </c>
      <c r="F1750" s="202">
        <v>0</v>
      </c>
      <c r="G1750" s="202">
        <v>0</v>
      </c>
      <c r="H1750" s="202">
        <v>0</v>
      </c>
      <c r="I1750" s="202">
        <v>0</v>
      </c>
      <c r="J1750" s="202">
        <v>0</v>
      </c>
      <c r="K1750" s="202">
        <v>0</v>
      </c>
      <c r="L1750" s="202">
        <v>0</v>
      </c>
      <c r="M1750" s="202">
        <v>0</v>
      </c>
      <c r="N1750" s="203"/>
      <c r="O1750" s="203"/>
      <c r="P1750"/>
      <c r="Q1750"/>
      <c r="R1750"/>
      <c r="S1750"/>
      <c r="T1750" s="204">
        <v>42746.609131944446</v>
      </c>
      <c r="U1750"/>
      <c r="V1750">
        <v>0.09</v>
      </c>
      <c r="W1750">
        <v>4</v>
      </c>
      <c r="X1750" s="200" t="str">
        <f t="shared" si="27"/>
        <v>Glades Juvenile Delinquency CGE CQ3-16</v>
      </c>
    </row>
    <row r="1751" spans="1:24" ht="15" customHeight="1" x14ac:dyDescent="0.25">
      <c r="A1751" t="s">
        <v>69</v>
      </c>
      <c r="B1751" t="s">
        <v>40</v>
      </c>
      <c r="C1751" t="s">
        <v>276</v>
      </c>
      <c r="D1751" s="202">
        <v>0</v>
      </c>
      <c r="E1751" s="202">
        <v>0</v>
      </c>
      <c r="F1751" s="202"/>
      <c r="G1751" s="202"/>
      <c r="H1751" s="202"/>
      <c r="I1751" s="202">
        <v>0</v>
      </c>
      <c r="J1751" s="202">
        <v>0</v>
      </c>
      <c r="K1751" s="202"/>
      <c r="L1751" s="202"/>
      <c r="M1751" s="202"/>
      <c r="N1751" s="203"/>
      <c r="O1751" s="203"/>
      <c r="P1751"/>
      <c r="Q1751"/>
      <c r="R1751"/>
      <c r="S1751"/>
      <c r="T1751" s="204">
        <v>42746.609131944446</v>
      </c>
      <c r="U1751"/>
      <c r="V1751">
        <v>0.09</v>
      </c>
      <c r="W1751">
        <v>4</v>
      </c>
      <c r="X1751" s="200" t="str">
        <f t="shared" si="27"/>
        <v>Glades Juvenile Delinquency CGE CQ3-17</v>
      </c>
    </row>
    <row r="1752" spans="1:24" ht="15" customHeight="1" x14ac:dyDescent="0.25">
      <c r="A1752" t="s">
        <v>69</v>
      </c>
      <c r="B1752" t="s">
        <v>40</v>
      </c>
      <c r="C1752" t="s">
        <v>273</v>
      </c>
      <c r="D1752" s="202">
        <v>0</v>
      </c>
      <c r="E1752" s="202">
        <v>0</v>
      </c>
      <c r="F1752" s="202">
        <v>0</v>
      </c>
      <c r="G1752" s="202">
        <v>0</v>
      </c>
      <c r="H1752" s="202">
        <v>0</v>
      </c>
      <c r="I1752" s="202">
        <v>0</v>
      </c>
      <c r="J1752" s="202">
        <v>0</v>
      </c>
      <c r="K1752" s="202">
        <v>0</v>
      </c>
      <c r="L1752" s="202">
        <v>0</v>
      </c>
      <c r="M1752" s="202">
        <v>0</v>
      </c>
      <c r="N1752" s="203"/>
      <c r="O1752" s="203"/>
      <c r="P1752"/>
      <c r="Q1752"/>
      <c r="R1752"/>
      <c r="S1752"/>
      <c r="T1752" s="204">
        <v>42746.609131944446</v>
      </c>
      <c r="U1752"/>
      <c r="V1752">
        <v>0.09</v>
      </c>
      <c r="W1752">
        <v>4</v>
      </c>
      <c r="X1752" s="200" t="str">
        <f t="shared" si="27"/>
        <v>Glades Juvenile Delinquency CGE CQ4-16</v>
      </c>
    </row>
    <row r="1753" spans="1:24" ht="15" customHeight="1" x14ac:dyDescent="0.25">
      <c r="A1753" t="s">
        <v>69</v>
      </c>
      <c r="B1753" t="s">
        <v>40</v>
      </c>
      <c r="C1753" t="s">
        <v>277</v>
      </c>
      <c r="D1753" s="202">
        <v>0</v>
      </c>
      <c r="E1753" s="202"/>
      <c r="F1753" s="202"/>
      <c r="G1753" s="202"/>
      <c r="H1753" s="202"/>
      <c r="I1753" s="202">
        <v>0</v>
      </c>
      <c r="J1753" s="202"/>
      <c r="K1753" s="202"/>
      <c r="L1753" s="202"/>
      <c r="M1753" s="202"/>
      <c r="N1753" s="203"/>
      <c r="O1753" s="203"/>
      <c r="P1753"/>
      <c r="Q1753"/>
      <c r="R1753"/>
      <c r="S1753"/>
      <c r="T1753" s="204">
        <v>42746.609131944446</v>
      </c>
      <c r="U1753"/>
      <c r="V1753">
        <v>0.09</v>
      </c>
      <c r="W1753">
        <v>4</v>
      </c>
      <c r="X1753" s="200" t="str">
        <f t="shared" si="27"/>
        <v>Glades Juvenile Delinquency CGE CQ4-17</v>
      </c>
    </row>
    <row r="1754" spans="1:24" ht="15" customHeight="1" x14ac:dyDescent="0.25">
      <c r="A1754" t="s">
        <v>69</v>
      </c>
      <c r="B1754" t="s">
        <v>45</v>
      </c>
      <c r="C1754" t="s">
        <v>270</v>
      </c>
      <c r="D1754" s="202">
        <v>4725</v>
      </c>
      <c r="E1754" s="202">
        <v>4725</v>
      </c>
      <c r="F1754" s="202">
        <v>4725</v>
      </c>
      <c r="G1754" s="202">
        <v>4725</v>
      </c>
      <c r="H1754" s="202">
        <v>4725</v>
      </c>
      <c r="I1754" s="202">
        <v>4725</v>
      </c>
      <c r="J1754" s="202">
        <v>4725</v>
      </c>
      <c r="K1754" s="202">
        <v>4725</v>
      </c>
      <c r="L1754" s="202">
        <v>4725</v>
      </c>
      <c r="M1754" s="202">
        <v>4725</v>
      </c>
      <c r="N1754" s="203"/>
      <c r="O1754" s="203"/>
      <c r="P1754"/>
      <c r="Q1754"/>
      <c r="R1754"/>
      <c r="S1754"/>
      <c r="T1754" s="204">
        <v>42746.609131944446</v>
      </c>
      <c r="U1754"/>
      <c r="V1754">
        <v>0.9</v>
      </c>
      <c r="W1754">
        <v>9</v>
      </c>
      <c r="X1754" s="200" t="str">
        <f t="shared" si="27"/>
        <v>Glades Probate CGE CQ1-16</v>
      </c>
    </row>
    <row r="1755" spans="1:24" ht="15" customHeight="1" x14ac:dyDescent="0.25">
      <c r="A1755" t="s">
        <v>69</v>
      </c>
      <c r="B1755" t="s">
        <v>45</v>
      </c>
      <c r="C1755" t="s">
        <v>274</v>
      </c>
      <c r="D1755" s="202">
        <v>2980</v>
      </c>
      <c r="E1755" s="202">
        <v>2980</v>
      </c>
      <c r="F1755" s="202">
        <v>2980</v>
      </c>
      <c r="G1755" s="202">
        <v>2980</v>
      </c>
      <c r="H1755" s="202"/>
      <c r="I1755" s="202">
        <v>2635</v>
      </c>
      <c r="J1755" s="202">
        <v>2980</v>
      </c>
      <c r="K1755" s="202">
        <v>2980</v>
      </c>
      <c r="L1755" s="202">
        <v>2980</v>
      </c>
      <c r="M1755" s="202"/>
      <c r="N1755" s="203"/>
      <c r="O1755" s="203"/>
      <c r="P1755"/>
      <c r="Q1755"/>
      <c r="R1755"/>
      <c r="S1755"/>
      <c r="T1755" s="204">
        <v>42746.609131944446</v>
      </c>
      <c r="U1755"/>
      <c r="V1755">
        <v>0.9</v>
      </c>
      <c r="W1755">
        <v>9</v>
      </c>
      <c r="X1755" s="200" t="str">
        <f t="shared" si="27"/>
        <v>Glades Probate CGE CQ1-17</v>
      </c>
    </row>
    <row r="1756" spans="1:24" ht="15" customHeight="1" x14ac:dyDescent="0.25">
      <c r="A1756" t="s">
        <v>69</v>
      </c>
      <c r="B1756" t="s">
        <v>45</v>
      </c>
      <c r="C1756" t="s">
        <v>271</v>
      </c>
      <c r="D1756" s="202">
        <v>5113</v>
      </c>
      <c r="E1756" s="202">
        <v>5117</v>
      </c>
      <c r="F1756" s="202">
        <v>5117</v>
      </c>
      <c r="G1756" s="202">
        <v>5117</v>
      </c>
      <c r="H1756" s="202">
        <v>5117</v>
      </c>
      <c r="I1756" s="202">
        <v>5113</v>
      </c>
      <c r="J1756" s="202">
        <v>5117</v>
      </c>
      <c r="K1756" s="202">
        <v>5117</v>
      </c>
      <c r="L1756" s="202">
        <v>5117</v>
      </c>
      <c r="M1756" s="202">
        <v>5117</v>
      </c>
      <c r="N1756" s="203"/>
      <c r="O1756" s="203"/>
      <c r="P1756"/>
      <c r="Q1756"/>
      <c r="R1756"/>
      <c r="S1756"/>
      <c r="T1756" s="204">
        <v>42746.609131944446</v>
      </c>
      <c r="U1756"/>
      <c r="V1756">
        <v>0.9</v>
      </c>
      <c r="W1756">
        <v>9</v>
      </c>
      <c r="X1756" s="200" t="str">
        <f t="shared" si="27"/>
        <v>Glades Probate CGE CQ2-16</v>
      </c>
    </row>
    <row r="1757" spans="1:24" ht="15" customHeight="1" x14ac:dyDescent="0.25">
      <c r="A1757" t="s">
        <v>69</v>
      </c>
      <c r="B1757" t="s">
        <v>45</v>
      </c>
      <c r="C1757" t="s">
        <v>275</v>
      </c>
      <c r="D1757" s="202">
        <v>2882</v>
      </c>
      <c r="E1757" s="202">
        <v>2882</v>
      </c>
      <c r="F1757" s="202">
        <v>2882</v>
      </c>
      <c r="G1757" s="202"/>
      <c r="H1757" s="202"/>
      <c r="I1757" s="202">
        <v>2537</v>
      </c>
      <c r="J1757" s="202">
        <v>2882</v>
      </c>
      <c r="K1757" s="202">
        <v>2882</v>
      </c>
      <c r="L1757" s="202"/>
      <c r="M1757" s="202"/>
      <c r="N1757" s="203"/>
      <c r="O1757" s="203"/>
      <c r="P1757"/>
      <c r="Q1757"/>
      <c r="R1757"/>
      <c r="S1757"/>
      <c r="T1757" s="204">
        <v>42746.609131944446</v>
      </c>
      <c r="U1757"/>
      <c r="V1757">
        <v>0.9</v>
      </c>
      <c r="W1757">
        <v>9</v>
      </c>
      <c r="X1757" s="200" t="str">
        <f t="shared" si="27"/>
        <v>Glades Probate CGE CQ2-17</v>
      </c>
    </row>
    <row r="1758" spans="1:24" ht="15" customHeight="1" x14ac:dyDescent="0.25">
      <c r="A1758" t="s">
        <v>69</v>
      </c>
      <c r="B1758" t="s">
        <v>45</v>
      </c>
      <c r="C1758" t="s">
        <v>272</v>
      </c>
      <c r="D1758" s="202">
        <v>3521</v>
      </c>
      <c r="E1758" s="202">
        <v>3521</v>
      </c>
      <c r="F1758" s="202">
        <v>3521</v>
      </c>
      <c r="G1758" s="202">
        <v>3521</v>
      </c>
      <c r="H1758" s="202">
        <v>3521</v>
      </c>
      <c r="I1758" s="202">
        <v>2735</v>
      </c>
      <c r="J1758" s="202">
        <v>3480</v>
      </c>
      <c r="K1758" s="202">
        <v>3480</v>
      </c>
      <c r="L1758" s="202">
        <v>3480</v>
      </c>
      <c r="M1758" s="202">
        <v>3480</v>
      </c>
      <c r="N1758" s="203"/>
      <c r="O1758" s="203"/>
      <c r="P1758"/>
      <c r="Q1758"/>
      <c r="R1758"/>
      <c r="S1758"/>
      <c r="T1758" s="204">
        <v>42746.609131944446</v>
      </c>
      <c r="U1758"/>
      <c r="V1758">
        <v>0.9</v>
      </c>
      <c r="W1758">
        <v>9</v>
      </c>
      <c r="X1758" s="200" t="str">
        <f t="shared" si="27"/>
        <v>Glades Probate CGE CQ3-16</v>
      </c>
    </row>
    <row r="1759" spans="1:24" ht="15" customHeight="1" x14ac:dyDescent="0.25">
      <c r="A1759" t="s">
        <v>69</v>
      </c>
      <c r="B1759" t="s">
        <v>45</v>
      </c>
      <c r="C1759" t="s">
        <v>276</v>
      </c>
      <c r="D1759" s="202">
        <v>3000</v>
      </c>
      <c r="E1759" s="202">
        <v>3000</v>
      </c>
      <c r="F1759" s="202"/>
      <c r="G1759" s="202"/>
      <c r="H1759" s="202"/>
      <c r="I1759" s="202">
        <v>2600</v>
      </c>
      <c r="J1759" s="202">
        <v>3000</v>
      </c>
      <c r="K1759" s="202"/>
      <c r="L1759" s="202"/>
      <c r="M1759" s="202"/>
      <c r="N1759" s="203"/>
      <c r="O1759" s="203"/>
      <c r="P1759"/>
      <c r="Q1759"/>
      <c r="R1759"/>
      <c r="S1759"/>
      <c r="T1759" s="204">
        <v>42746.609131944446</v>
      </c>
      <c r="U1759"/>
      <c r="V1759">
        <v>0.9</v>
      </c>
      <c r="W1759">
        <v>9</v>
      </c>
      <c r="X1759" s="200" t="str">
        <f t="shared" si="27"/>
        <v>Glades Probate CGE CQ3-17</v>
      </c>
    </row>
    <row r="1760" spans="1:24" ht="15" customHeight="1" x14ac:dyDescent="0.25">
      <c r="A1760" t="s">
        <v>69</v>
      </c>
      <c r="B1760" t="s">
        <v>45</v>
      </c>
      <c r="C1760" t="s">
        <v>273</v>
      </c>
      <c r="D1760" s="202">
        <v>4310</v>
      </c>
      <c r="E1760" s="202">
        <v>4310</v>
      </c>
      <c r="F1760" s="202">
        <v>4310</v>
      </c>
      <c r="G1760" s="202">
        <v>4310</v>
      </c>
      <c r="H1760" s="202">
        <v>4310</v>
      </c>
      <c r="I1760" s="202">
        <v>4310</v>
      </c>
      <c r="J1760" s="202">
        <v>4310</v>
      </c>
      <c r="K1760" s="202">
        <v>4310</v>
      </c>
      <c r="L1760" s="202">
        <v>4310</v>
      </c>
      <c r="M1760" s="202">
        <v>4310</v>
      </c>
      <c r="N1760" s="203"/>
      <c r="O1760" s="203"/>
      <c r="P1760"/>
      <c r="Q1760"/>
      <c r="R1760"/>
      <c r="S1760"/>
      <c r="T1760" s="204">
        <v>42746.609131944446</v>
      </c>
      <c r="U1760"/>
      <c r="V1760">
        <v>0.9</v>
      </c>
      <c r="W1760">
        <v>9</v>
      </c>
      <c r="X1760" s="200" t="str">
        <f t="shared" si="27"/>
        <v>Glades Probate CGE CQ4-16</v>
      </c>
    </row>
    <row r="1761" spans="1:24" ht="15" customHeight="1" x14ac:dyDescent="0.25">
      <c r="A1761" t="s">
        <v>69</v>
      </c>
      <c r="B1761" t="s">
        <v>45</v>
      </c>
      <c r="C1761" t="s">
        <v>277</v>
      </c>
      <c r="D1761" s="202">
        <v>4177</v>
      </c>
      <c r="E1761" s="202"/>
      <c r="F1761" s="202"/>
      <c r="G1761" s="202"/>
      <c r="H1761" s="202"/>
      <c r="I1761" s="202">
        <v>3832</v>
      </c>
      <c r="J1761" s="202"/>
      <c r="K1761" s="202"/>
      <c r="L1761" s="202"/>
      <c r="M1761" s="202"/>
      <c r="N1761" s="203"/>
      <c r="O1761" s="203"/>
      <c r="P1761"/>
      <c r="Q1761"/>
      <c r="R1761"/>
      <c r="S1761"/>
      <c r="T1761" s="204">
        <v>42746.609131944446</v>
      </c>
      <c r="U1761"/>
      <c r="V1761">
        <v>0.9</v>
      </c>
      <c r="W1761">
        <v>9</v>
      </c>
      <c r="X1761" s="200" t="str">
        <f t="shared" si="27"/>
        <v>Glades Probate CGE CQ4-17</v>
      </c>
    </row>
    <row r="1762" spans="1:24" ht="15" customHeight="1" x14ac:dyDescent="0.25">
      <c r="A1762" t="s">
        <v>70</v>
      </c>
      <c r="B1762" t="s">
        <v>280</v>
      </c>
      <c r="C1762" t="s">
        <v>270</v>
      </c>
      <c r="D1762" s="202">
        <v>0</v>
      </c>
      <c r="E1762" s="202">
        <v>0</v>
      </c>
      <c r="F1762" s="202">
        <v>0</v>
      </c>
      <c r="G1762" s="202">
        <v>0</v>
      </c>
      <c r="H1762" s="202">
        <v>0</v>
      </c>
      <c r="I1762" s="202">
        <v>0</v>
      </c>
      <c r="J1762" s="202">
        <v>0</v>
      </c>
      <c r="K1762" s="202">
        <v>0</v>
      </c>
      <c r="L1762" s="202">
        <v>0</v>
      </c>
      <c r="M1762" s="202">
        <v>0</v>
      </c>
      <c r="N1762" s="203"/>
      <c r="O1762" s="203"/>
      <c r="P1762"/>
      <c r="Q1762"/>
      <c r="R1762"/>
      <c r="S1762"/>
      <c r="T1762" s="204">
        <v>42746.609131944446</v>
      </c>
      <c r="U1762"/>
      <c r="V1762">
        <v>0.09</v>
      </c>
      <c r="W1762">
        <v>2</v>
      </c>
      <c r="X1762" s="200" t="str">
        <f t="shared" si="27"/>
        <v>Gulf Circ Crim Drug Trfc Cases CGE CQ1-16</v>
      </c>
    </row>
    <row r="1763" spans="1:24" ht="15" customHeight="1" x14ac:dyDescent="0.25">
      <c r="A1763" t="s">
        <v>70</v>
      </c>
      <c r="B1763" t="s">
        <v>280</v>
      </c>
      <c r="C1763" t="s">
        <v>274</v>
      </c>
      <c r="D1763" s="202">
        <v>0</v>
      </c>
      <c r="E1763" s="202">
        <v>0</v>
      </c>
      <c r="F1763" s="202">
        <v>0</v>
      </c>
      <c r="G1763" s="202">
        <v>0</v>
      </c>
      <c r="H1763" s="202"/>
      <c r="I1763" s="202">
        <v>0</v>
      </c>
      <c r="J1763" s="202">
        <v>0</v>
      </c>
      <c r="K1763" s="202">
        <v>0</v>
      </c>
      <c r="L1763" s="202">
        <v>0</v>
      </c>
      <c r="M1763" s="202"/>
      <c r="N1763" s="203"/>
      <c r="O1763" s="203"/>
      <c r="P1763"/>
      <c r="Q1763"/>
      <c r="R1763"/>
      <c r="S1763"/>
      <c r="T1763" s="204">
        <v>42746.609131944446</v>
      </c>
      <c r="U1763"/>
      <c r="V1763">
        <v>0.09</v>
      </c>
      <c r="W1763">
        <v>2</v>
      </c>
      <c r="X1763" s="200" t="str">
        <f t="shared" si="27"/>
        <v>Gulf Circ Crim Drug Trfc Cases CGE CQ1-17</v>
      </c>
    </row>
    <row r="1764" spans="1:24" ht="15" customHeight="1" x14ac:dyDescent="0.25">
      <c r="A1764" t="s">
        <v>70</v>
      </c>
      <c r="B1764" t="s">
        <v>280</v>
      </c>
      <c r="C1764" t="s">
        <v>271</v>
      </c>
      <c r="D1764" s="202">
        <v>0</v>
      </c>
      <c r="E1764" s="202">
        <v>0</v>
      </c>
      <c r="F1764" s="202">
        <v>0</v>
      </c>
      <c r="G1764" s="202">
        <v>0</v>
      </c>
      <c r="H1764" s="202">
        <v>0</v>
      </c>
      <c r="I1764" s="202">
        <v>0</v>
      </c>
      <c r="J1764" s="202">
        <v>0</v>
      </c>
      <c r="K1764" s="202">
        <v>0</v>
      </c>
      <c r="L1764" s="202">
        <v>0</v>
      </c>
      <c r="M1764" s="202">
        <v>0</v>
      </c>
      <c r="N1764" s="203"/>
      <c r="O1764" s="203"/>
      <c r="P1764"/>
      <c r="Q1764"/>
      <c r="R1764"/>
      <c r="S1764"/>
      <c r="T1764" s="204">
        <v>42746.609131944446</v>
      </c>
      <c r="U1764"/>
      <c r="V1764">
        <v>0.09</v>
      </c>
      <c r="W1764">
        <v>2</v>
      </c>
      <c r="X1764" s="200" t="str">
        <f t="shared" si="27"/>
        <v>Gulf Circ Crim Drug Trfc Cases CGE CQ2-16</v>
      </c>
    </row>
    <row r="1765" spans="1:24" ht="15" customHeight="1" x14ac:dyDescent="0.25">
      <c r="A1765" t="s">
        <v>70</v>
      </c>
      <c r="B1765" t="s">
        <v>280</v>
      </c>
      <c r="C1765" t="s">
        <v>275</v>
      </c>
      <c r="D1765" s="202">
        <v>0</v>
      </c>
      <c r="E1765" s="202">
        <v>0</v>
      </c>
      <c r="F1765" s="202">
        <v>0</v>
      </c>
      <c r="G1765" s="202"/>
      <c r="H1765" s="202"/>
      <c r="I1765" s="202">
        <v>0</v>
      </c>
      <c r="J1765" s="202">
        <v>0</v>
      </c>
      <c r="K1765" s="202">
        <v>0</v>
      </c>
      <c r="L1765" s="202"/>
      <c r="M1765" s="202"/>
      <c r="N1765" s="203"/>
      <c r="O1765" s="203"/>
      <c r="P1765"/>
      <c r="Q1765"/>
      <c r="R1765"/>
      <c r="S1765"/>
      <c r="T1765" s="204">
        <v>42746.609131944446</v>
      </c>
      <c r="U1765"/>
      <c r="V1765">
        <v>0.09</v>
      </c>
      <c r="W1765">
        <v>2</v>
      </c>
      <c r="X1765" s="200" t="str">
        <f t="shared" si="27"/>
        <v>Gulf Circ Crim Drug Trfc Cases CGE CQ2-17</v>
      </c>
    </row>
    <row r="1766" spans="1:24" ht="15" customHeight="1" x14ac:dyDescent="0.25">
      <c r="A1766" t="s">
        <v>70</v>
      </c>
      <c r="B1766" t="s">
        <v>280</v>
      </c>
      <c r="C1766" t="s">
        <v>272</v>
      </c>
      <c r="D1766" s="202">
        <v>0</v>
      </c>
      <c r="E1766" s="202">
        <v>0</v>
      </c>
      <c r="F1766" s="202">
        <v>0</v>
      </c>
      <c r="G1766" s="202">
        <v>0</v>
      </c>
      <c r="H1766" s="202">
        <v>0</v>
      </c>
      <c r="I1766" s="202">
        <v>0</v>
      </c>
      <c r="J1766" s="202">
        <v>0</v>
      </c>
      <c r="K1766" s="202">
        <v>0</v>
      </c>
      <c r="L1766" s="202">
        <v>0</v>
      </c>
      <c r="M1766" s="202">
        <v>0</v>
      </c>
      <c r="N1766" s="203"/>
      <c r="O1766" s="203"/>
      <c r="P1766"/>
      <c r="Q1766"/>
      <c r="R1766"/>
      <c r="S1766"/>
      <c r="T1766" s="204">
        <v>42746.609131944446</v>
      </c>
      <c r="U1766"/>
      <c r="V1766">
        <v>0.09</v>
      </c>
      <c r="W1766">
        <v>2</v>
      </c>
      <c r="X1766" s="200" t="str">
        <f t="shared" si="27"/>
        <v>Gulf Circ Crim Drug Trfc Cases CGE CQ3-16</v>
      </c>
    </row>
    <row r="1767" spans="1:24" ht="15" customHeight="1" x14ac:dyDescent="0.25">
      <c r="A1767" t="s">
        <v>70</v>
      </c>
      <c r="B1767" t="s">
        <v>280</v>
      </c>
      <c r="C1767" t="s">
        <v>276</v>
      </c>
      <c r="D1767" s="202">
        <v>0</v>
      </c>
      <c r="E1767" s="202">
        <v>0</v>
      </c>
      <c r="F1767" s="202"/>
      <c r="G1767" s="202"/>
      <c r="H1767" s="202"/>
      <c r="I1767" s="202">
        <v>0</v>
      </c>
      <c r="J1767" s="202">
        <v>0</v>
      </c>
      <c r="K1767" s="202"/>
      <c r="L1767" s="202"/>
      <c r="M1767" s="202"/>
      <c r="N1767" s="203"/>
      <c r="O1767" s="203"/>
      <c r="P1767"/>
      <c r="Q1767"/>
      <c r="R1767"/>
      <c r="S1767"/>
      <c r="T1767" s="204">
        <v>42746.609131944446</v>
      </c>
      <c r="U1767"/>
      <c r="V1767">
        <v>0.09</v>
      </c>
      <c r="W1767">
        <v>2</v>
      </c>
      <c r="X1767" s="200" t="str">
        <f t="shared" si="27"/>
        <v>Gulf Circ Crim Drug Trfc Cases CGE CQ3-17</v>
      </c>
    </row>
    <row r="1768" spans="1:24" ht="15" customHeight="1" x14ac:dyDescent="0.25">
      <c r="A1768" t="s">
        <v>70</v>
      </c>
      <c r="B1768" t="s">
        <v>280</v>
      </c>
      <c r="C1768" t="s">
        <v>273</v>
      </c>
      <c r="D1768" s="202">
        <v>0</v>
      </c>
      <c r="E1768" s="202">
        <v>0</v>
      </c>
      <c r="F1768" s="202">
        <v>0</v>
      </c>
      <c r="G1768" s="202">
        <v>0</v>
      </c>
      <c r="H1768" s="202">
        <v>0</v>
      </c>
      <c r="I1768" s="202">
        <v>0</v>
      </c>
      <c r="J1768" s="202">
        <v>0</v>
      </c>
      <c r="K1768" s="202">
        <v>0</v>
      </c>
      <c r="L1768" s="202">
        <v>0</v>
      </c>
      <c r="M1768" s="202">
        <v>0</v>
      </c>
      <c r="N1768" s="203"/>
      <c r="O1768" s="203"/>
      <c r="P1768"/>
      <c r="Q1768"/>
      <c r="R1768"/>
      <c r="S1768"/>
      <c r="T1768" s="204">
        <v>42746.609131944446</v>
      </c>
      <c r="U1768"/>
      <c r="V1768">
        <v>0.09</v>
      </c>
      <c r="W1768">
        <v>2</v>
      </c>
      <c r="X1768" s="200" t="str">
        <f t="shared" si="27"/>
        <v>Gulf Circ Crim Drug Trfc Cases CGE CQ4-16</v>
      </c>
    </row>
    <row r="1769" spans="1:24" ht="15" customHeight="1" x14ac:dyDescent="0.25">
      <c r="A1769" t="s">
        <v>70</v>
      </c>
      <c r="B1769" t="s">
        <v>280</v>
      </c>
      <c r="C1769" t="s">
        <v>277</v>
      </c>
      <c r="D1769" s="202">
        <v>106680</v>
      </c>
      <c r="E1769" s="202"/>
      <c r="F1769" s="202"/>
      <c r="G1769" s="202"/>
      <c r="H1769" s="202"/>
      <c r="I1769" s="202">
        <v>0</v>
      </c>
      <c r="J1769" s="202"/>
      <c r="K1769" s="202"/>
      <c r="L1769" s="202"/>
      <c r="M1769" s="202"/>
      <c r="N1769" s="203"/>
      <c r="O1769" s="203"/>
      <c r="P1769"/>
      <c r="Q1769"/>
      <c r="R1769"/>
      <c r="S1769"/>
      <c r="T1769" s="204">
        <v>42746.609131944446</v>
      </c>
      <c r="U1769"/>
      <c r="V1769">
        <v>0.09</v>
      </c>
      <c r="W1769">
        <v>2</v>
      </c>
      <c r="X1769" s="200" t="str">
        <f t="shared" si="27"/>
        <v>Gulf Circ Crim Drug Trfc Cases CGE CQ4-17</v>
      </c>
    </row>
    <row r="1770" spans="1:24" ht="15" customHeight="1" x14ac:dyDescent="0.25">
      <c r="A1770" t="s">
        <v>70</v>
      </c>
      <c r="B1770" t="s">
        <v>42</v>
      </c>
      <c r="C1770" t="s">
        <v>270</v>
      </c>
      <c r="D1770" s="202">
        <v>19073.34</v>
      </c>
      <c r="E1770" s="202">
        <v>19073.34</v>
      </c>
      <c r="F1770" s="202">
        <v>19073.34</v>
      </c>
      <c r="G1770" s="202">
        <v>19073.34</v>
      </c>
      <c r="H1770" s="202">
        <v>19073.34</v>
      </c>
      <c r="I1770" s="202">
        <v>19073.34</v>
      </c>
      <c r="J1770" s="202">
        <v>19073.34</v>
      </c>
      <c r="K1770" s="202">
        <v>19073.34</v>
      </c>
      <c r="L1770" s="202">
        <v>19073.34</v>
      </c>
      <c r="M1770" s="202">
        <v>19073.34</v>
      </c>
      <c r="N1770" s="203"/>
      <c r="O1770" s="203"/>
      <c r="P1770"/>
      <c r="Q1770"/>
      <c r="R1770"/>
      <c r="S1770"/>
      <c r="T1770" s="204">
        <v>42746.609131944446</v>
      </c>
      <c r="U1770"/>
      <c r="V1770">
        <v>0.9</v>
      </c>
      <c r="W1770">
        <v>6</v>
      </c>
      <c r="X1770" s="200" t="str">
        <f t="shared" si="27"/>
        <v>Gulf Circuit Civil CGE CQ1-16</v>
      </c>
    </row>
    <row r="1771" spans="1:24" ht="15" customHeight="1" x14ac:dyDescent="0.25">
      <c r="A1771" t="s">
        <v>70</v>
      </c>
      <c r="B1771" t="s">
        <v>42</v>
      </c>
      <c r="C1771" t="s">
        <v>274</v>
      </c>
      <c r="D1771" s="202">
        <v>22394.1</v>
      </c>
      <c r="E1771" s="202">
        <v>22394.1</v>
      </c>
      <c r="F1771" s="202">
        <v>22394.1</v>
      </c>
      <c r="G1771" s="202">
        <v>22394.1</v>
      </c>
      <c r="H1771" s="202"/>
      <c r="I1771" s="202">
        <v>21594.1</v>
      </c>
      <c r="J1771" s="202">
        <v>21594.1</v>
      </c>
      <c r="K1771" s="202">
        <v>21594.1</v>
      </c>
      <c r="L1771" s="202">
        <v>21594.1</v>
      </c>
      <c r="M1771" s="202"/>
      <c r="N1771" s="203"/>
      <c r="O1771" s="203"/>
      <c r="P1771"/>
      <c r="Q1771"/>
      <c r="R1771"/>
      <c r="S1771"/>
      <c r="T1771" s="204">
        <v>42746.609131944446</v>
      </c>
      <c r="U1771"/>
      <c r="V1771">
        <v>0.9</v>
      </c>
      <c r="W1771">
        <v>6</v>
      </c>
      <c r="X1771" s="200" t="str">
        <f t="shared" si="27"/>
        <v>Gulf Circuit Civil CGE CQ1-17</v>
      </c>
    </row>
    <row r="1772" spans="1:24" ht="15" customHeight="1" x14ac:dyDescent="0.25">
      <c r="A1772" t="s">
        <v>70</v>
      </c>
      <c r="B1772" t="s">
        <v>42</v>
      </c>
      <c r="C1772" t="s">
        <v>271</v>
      </c>
      <c r="D1772" s="202">
        <v>25817.65</v>
      </c>
      <c r="E1772" s="202">
        <v>25817.65</v>
      </c>
      <c r="F1772" s="202">
        <v>25817.65</v>
      </c>
      <c r="G1772" s="202">
        <v>25417.65</v>
      </c>
      <c r="H1772" s="202">
        <v>25417.65</v>
      </c>
      <c r="I1772" s="202">
        <v>21817.5</v>
      </c>
      <c r="J1772" s="202">
        <v>21817.5</v>
      </c>
      <c r="K1772" s="202">
        <v>21817.5</v>
      </c>
      <c r="L1772" s="202">
        <v>21817.5</v>
      </c>
      <c r="M1772" s="202">
        <v>21817.5</v>
      </c>
      <c r="N1772" s="203"/>
      <c r="O1772" s="203"/>
      <c r="P1772"/>
      <c r="Q1772"/>
      <c r="R1772"/>
      <c r="S1772"/>
      <c r="T1772" s="204">
        <v>42746.609131944446</v>
      </c>
      <c r="U1772"/>
      <c r="V1772">
        <v>0.9</v>
      </c>
      <c r="W1772">
        <v>6</v>
      </c>
      <c r="X1772" s="200" t="str">
        <f t="shared" si="27"/>
        <v>Gulf Circuit Civil CGE CQ2-16</v>
      </c>
    </row>
    <row r="1773" spans="1:24" ht="15" customHeight="1" x14ac:dyDescent="0.25">
      <c r="A1773" t="s">
        <v>70</v>
      </c>
      <c r="B1773" t="s">
        <v>42</v>
      </c>
      <c r="C1773" t="s">
        <v>275</v>
      </c>
      <c r="D1773" s="202">
        <v>17352.5</v>
      </c>
      <c r="E1773" s="202">
        <v>14872.5</v>
      </c>
      <c r="F1773" s="202">
        <v>14872.5</v>
      </c>
      <c r="G1773" s="202"/>
      <c r="H1773" s="202"/>
      <c r="I1773" s="202">
        <v>14072.5</v>
      </c>
      <c r="J1773" s="202">
        <v>14472.5</v>
      </c>
      <c r="K1773" s="202">
        <v>14472.5</v>
      </c>
      <c r="L1773" s="202"/>
      <c r="M1773" s="202"/>
      <c r="N1773" s="203"/>
      <c r="O1773" s="203"/>
      <c r="P1773"/>
      <c r="Q1773"/>
      <c r="R1773"/>
      <c r="S1773"/>
      <c r="T1773" s="204">
        <v>42746.609131944446</v>
      </c>
      <c r="U1773"/>
      <c r="V1773">
        <v>0.9</v>
      </c>
      <c r="W1773">
        <v>6</v>
      </c>
      <c r="X1773" s="200" t="str">
        <f t="shared" si="27"/>
        <v>Gulf Circuit Civil CGE CQ2-17</v>
      </c>
    </row>
    <row r="1774" spans="1:24" ht="15" customHeight="1" x14ac:dyDescent="0.25">
      <c r="A1774" t="s">
        <v>70</v>
      </c>
      <c r="B1774" t="s">
        <v>42</v>
      </c>
      <c r="C1774" t="s">
        <v>272</v>
      </c>
      <c r="D1774" s="202">
        <v>17826.349999999999</v>
      </c>
      <c r="E1774" s="202">
        <v>17826.349999999999</v>
      </c>
      <c r="F1774" s="202">
        <v>17826.349999999999</v>
      </c>
      <c r="G1774" s="202">
        <v>17826.349999999999</v>
      </c>
      <c r="H1774" s="202">
        <v>17826.349999999999</v>
      </c>
      <c r="I1774" s="202">
        <v>17826.349999999999</v>
      </c>
      <c r="J1774" s="202">
        <v>17826.349999999999</v>
      </c>
      <c r="K1774" s="202">
        <v>17826.349999999999</v>
      </c>
      <c r="L1774" s="202">
        <v>17826.349999999999</v>
      </c>
      <c r="M1774" s="202">
        <v>17826.349999999999</v>
      </c>
      <c r="N1774" s="203"/>
      <c r="O1774" s="203"/>
      <c r="P1774"/>
      <c r="Q1774"/>
      <c r="R1774"/>
      <c r="S1774"/>
      <c r="T1774" s="204">
        <v>42746.609131944446</v>
      </c>
      <c r="U1774"/>
      <c r="V1774">
        <v>0.9</v>
      </c>
      <c r="W1774">
        <v>6</v>
      </c>
      <c r="X1774" s="200" t="str">
        <f t="shared" si="27"/>
        <v>Gulf Circuit Civil CGE CQ3-16</v>
      </c>
    </row>
    <row r="1775" spans="1:24" ht="15" customHeight="1" x14ac:dyDescent="0.25">
      <c r="A1775" t="s">
        <v>70</v>
      </c>
      <c r="B1775" t="s">
        <v>42</v>
      </c>
      <c r="C1775" t="s">
        <v>276</v>
      </c>
      <c r="D1775" s="202">
        <v>14043</v>
      </c>
      <c r="E1775" s="202">
        <v>14043</v>
      </c>
      <c r="F1775" s="202"/>
      <c r="G1775" s="202"/>
      <c r="H1775" s="202"/>
      <c r="I1775" s="202">
        <v>13643</v>
      </c>
      <c r="J1775" s="202">
        <v>13643</v>
      </c>
      <c r="K1775" s="202"/>
      <c r="L1775" s="202"/>
      <c r="M1775" s="202"/>
      <c r="N1775" s="203"/>
      <c r="O1775" s="203"/>
      <c r="P1775"/>
      <c r="Q1775"/>
      <c r="R1775"/>
      <c r="S1775"/>
      <c r="T1775" s="204">
        <v>42746.609131944446</v>
      </c>
      <c r="U1775"/>
      <c r="V1775">
        <v>0.9</v>
      </c>
      <c r="W1775">
        <v>6</v>
      </c>
      <c r="X1775" s="200" t="str">
        <f t="shared" si="27"/>
        <v>Gulf Circuit Civil CGE CQ3-17</v>
      </c>
    </row>
    <row r="1776" spans="1:24" ht="15" customHeight="1" x14ac:dyDescent="0.25">
      <c r="A1776" t="s">
        <v>70</v>
      </c>
      <c r="B1776" t="s">
        <v>42</v>
      </c>
      <c r="C1776" t="s">
        <v>273</v>
      </c>
      <c r="D1776" s="202">
        <v>24678.45</v>
      </c>
      <c r="E1776" s="202">
        <v>23683.45</v>
      </c>
      <c r="F1776" s="202">
        <v>23683.45</v>
      </c>
      <c r="G1776" s="202">
        <v>23683.45</v>
      </c>
      <c r="H1776" s="202">
        <v>23683.45</v>
      </c>
      <c r="I1776" s="202">
        <v>23283.45</v>
      </c>
      <c r="J1776" s="202">
        <v>23283.45</v>
      </c>
      <c r="K1776" s="202">
        <v>23283.45</v>
      </c>
      <c r="L1776" s="202">
        <v>23283.45</v>
      </c>
      <c r="M1776" s="202">
        <v>23283.45</v>
      </c>
      <c r="N1776" s="203"/>
      <c r="O1776" s="203"/>
      <c r="P1776"/>
      <c r="Q1776"/>
      <c r="R1776"/>
      <c r="S1776"/>
      <c r="T1776" s="204">
        <v>42746.609131944446</v>
      </c>
      <c r="U1776"/>
      <c r="V1776">
        <v>0.9</v>
      </c>
      <c r="W1776">
        <v>6</v>
      </c>
      <c r="X1776" s="200" t="str">
        <f t="shared" si="27"/>
        <v>Gulf Circuit Civil CGE CQ4-16</v>
      </c>
    </row>
    <row r="1777" spans="1:24" ht="15" customHeight="1" x14ac:dyDescent="0.25">
      <c r="A1777" t="s">
        <v>70</v>
      </c>
      <c r="B1777" t="s">
        <v>42</v>
      </c>
      <c r="C1777" t="s">
        <v>277</v>
      </c>
      <c r="D1777" s="202">
        <v>12185</v>
      </c>
      <c r="E1777" s="202"/>
      <c r="F1777" s="202"/>
      <c r="G1777" s="202"/>
      <c r="H1777" s="202"/>
      <c r="I1777" s="202">
        <v>11385</v>
      </c>
      <c r="J1777" s="202"/>
      <c r="K1777" s="202"/>
      <c r="L1777" s="202"/>
      <c r="M1777" s="202"/>
      <c r="N1777" s="203"/>
      <c r="O1777" s="203"/>
      <c r="P1777"/>
      <c r="Q1777"/>
      <c r="R1777"/>
      <c r="S1777"/>
      <c r="T1777" s="204">
        <v>42746.609131944446</v>
      </c>
      <c r="U1777"/>
      <c r="V1777">
        <v>0.9</v>
      </c>
      <c r="W1777">
        <v>6</v>
      </c>
      <c r="X1777" s="200" t="str">
        <f t="shared" si="27"/>
        <v>Gulf Circuit Civil CGE CQ4-17</v>
      </c>
    </row>
    <row r="1778" spans="1:24" ht="15" customHeight="1" x14ac:dyDescent="0.25">
      <c r="A1778" t="s">
        <v>70</v>
      </c>
      <c r="B1778" t="s">
        <v>38</v>
      </c>
      <c r="C1778" t="s">
        <v>270</v>
      </c>
      <c r="D1778" s="202">
        <v>70004.679999999993</v>
      </c>
      <c r="E1778" s="202">
        <v>70004.679999999993</v>
      </c>
      <c r="F1778" s="202">
        <v>70004.679999999993</v>
      </c>
      <c r="G1778" s="202">
        <v>69794.679999999993</v>
      </c>
      <c r="H1778" s="202">
        <v>69794.679999999993</v>
      </c>
      <c r="I1778" s="202">
        <v>1768.82</v>
      </c>
      <c r="J1778" s="202">
        <v>3411.84</v>
      </c>
      <c r="K1778" s="202">
        <v>4948.22</v>
      </c>
      <c r="L1778" s="202">
        <v>5881.62</v>
      </c>
      <c r="M1778" s="202">
        <v>7131.41</v>
      </c>
      <c r="N1778" s="203"/>
      <c r="O1778" s="203"/>
      <c r="P1778"/>
      <c r="Q1778"/>
      <c r="R1778"/>
      <c r="S1778"/>
      <c r="T1778" s="204">
        <v>42746.609131944446</v>
      </c>
      <c r="U1778"/>
      <c r="V1778">
        <v>0.09</v>
      </c>
      <c r="W1778">
        <v>1</v>
      </c>
      <c r="X1778" s="200" t="str">
        <f t="shared" si="27"/>
        <v>Gulf Circuit Criminal CGE CQ1-16</v>
      </c>
    </row>
    <row r="1779" spans="1:24" ht="15" customHeight="1" x14ac:dyDescent="0.25">
      <c r="A1779" t="s">
        <v>70</v>
      </c>
      <c r="B1779" t="s">
        <v>38</v>
      </c>
      <c r="C1779" t="s">
        <v>274</v>
      </c>
      <c r="D1779" s="202">
        <v>53490.23</v>
      </c>
      <c r="E1779" s="202">
        <v>53490.23</v>
      </c>
      <c r="F1779" s="202">
        <v>53490.23</v>
      </c>
      <c r="G1779" s="202">
        <v>48030.23</v>
      </c>
      <c r="H1779" s="202"/>
      <c r="I1779" s="202">
        <v>898.83</v>
      </c>
      <c r="J1779" s="202">
        <v>1837.88</v>
      </c>
      <c r="K1779" s="202">
        <v>2603.9</v>
      </c>
      <c r="L1779" s="202">
        <v>3395.13</v>
      </c>
      <c r="M1779" s="202"/>
      <c r="N1779" s="203"/>
      <c r="O1779" s="203"/>
      <c r="P1779"/>
      <c r="Q1779"/>
      <c r="R1779"/>
      <c r="S1779"/>
      <c r="T1779" s="204">
        <v>42746.609131944446</v>
      </c>
      <c r="U1779"/>
      <c r="V1779">
        <v>0.09</v>
      </c>
      <c r="W1779">
        <v>1</v>
      </c>
      <c r="X1779" s="200" t="str">
        <f t="shared" si="27"/>
        <v>Gulf Circuit Criminal CGE CQ1-17</v>
      </c>
    </row>
    <row r="1780" spans="1:24" ht="15" customHeight="1" x14ac:dyDescent="0.25">
      <c r="A1780" t="s">
        <v>70</v>
      </c>
      <c r="B1780" t="s">
        <v>38</v>
      </c>
      <c r="C1780" t="s">
        <v>271</v>
      </c>
      <c r="D1780" s="202">
        <v>70403</v>
      </c>
      <c r="E1780" s="202">
        <v>70428</v>
      </c>
      <c r="F1780" s="202">
        <v>69069.45</v>
      </c>
      <c r="G1780" s="202">
        <v>69069.45</v>
      </c>
      <c r="H1780" s="202">
        <v>69069.45</v>
      </c>
      <c r="I1780" s="202">
        <v>2316.71</v>
      </c>
      <c r="J1780" s="202">
        <v>6461.7</v>
      </c>
      <c r="K1780" s="202">
        <v>9899.58</v>
      </c>
      <c r="L1780" s="202">
        <v>11968.33</v>
      </c>
      <c r="M1780" s="202">
        <v>16555.52</v>
      </c>
      <c r="N1780" s="203"/>
      <c r="O1780" s="203"/>
      <c r="P1780"/>
      <c r="Q1780"/>
      <c r="R1780"/>
      <c r="S1780"/>
      <c r="T1780" s="204">
        <v>42746.609131944446</v>
      </c>
      <c r="U1780"/>
      <c r="V1780">
        <v>0.09</v>
      </c>
      <c r="W1780">
        <v>1</v>
      </c>
      <c r="X1780" s="200" t="str">
        <f t="shared" si="27"/>
        <v>Gulf Circuit Criminal CGE CQ2-16</v>
      </c>
    </row>
    <row r="1781" spans="1:24" ht="15" customHeight="1" x14ac:dyDescent="0.25">
      <c r="A1781" t="s">
        <v>70</v>
      </c>
      <c r="B1781" t="s">
        <v>38</v>
      </c>
      <c r="C1781" t="s">
        <v>275</v>
      </c>
      <c r="D1781" s="202">
        <v>63113.75</v>
      </c>
      <c r="E1781" s="202">
        <v>63113.75</v>
      </c>
      <c r="F1781" s="202">
        <v>62913.75</v>
      </c>
      <c r="G1781" s="202"/>
      <c r="H1781" s="202"/>
      <c r="I1781" s="202">
        <v>1279.73</v>
      </c>
      <c r="J1781" s="202">
        <v>3175.3</v>
      </c>
      <c r="K1781" s="202">
        <v>6341.59</v>
      </c>
      <c r="L1781" s="202"/>
      <c r="M1781" s="202"/>
      <c r="N1781" s="203"/>
      <c r="O1781" s="203"/>
      <c r="P1781"/>
      <c r="Q1781"/>
      <c r="R1781"/>
      <c r="S1781"/>
      <c r="T1781" s="204">
        <v>42746.609131944446</v>
      </c>
      <c r="U1781"/>
      <c r="V1781">
        <v>0.09</v>
      </c>
      <c r="W1781">
        <v>1</v>
      </c>
      <c r="X1781" s="200" t="str">
        <f t="shared" si="27"/>
        <v>Gulf Circuit Criminal CGE CQ2-17</v>
      </c>
    </row>
    <row r="1782" spans="1:24" ht="15" customHeight="1" x14ac:dyDescent="0.25">
      <c r="A1782" t="s">
        <v>70</v>
      </c>
      <c r="B1782" t="s">
        <v>38</v>
      </c>
      <c r="C1782" t="s">
        <v>272</v>
      </c>
      <c r="D1782" s="202">
        <v>101360.32000000001</v>
      </c>
      <c r="E1782" s="202">
        <v>99860.32</v>
      </c>
      <c r="F1782" s="202">
        <v>100590.32</v>
      </c>
      <c r="G1782" s="202">
        <v>100590.32</v>
      </c>
      <c r="H1782" s="202">
        <v>100590.32</v>
      </c>
      <c r="I1782" s="202">
        <v>2481.5500000000002</v>
      </c>
      <c r="J1782" s="202">
        <v>4885.57</v>
      </c>
      <c r="K1782" s="202">
        <v>6500.69</v>
      </c>
      <c r="L1782" s="202">
        <v>9475.7000000000007</v>
      </c>
      <c r="M1782" s="202">
        <v>12413.77</v>
      </c>
      <c r="N1782" s="203"/>
      <c r="O1782" s="203"/>
      <c r="P1782"/>
      <c r="Q1782"/>
      <c r="R1782"/>
      <c r="S1782"/>
      <c r="T1782" s="204">
        <v>42746.609131944446</v>
      </c>
      <c r="U1782"/>
      <c r="V1782">
        <v>0.09</v>
      </c>
      <c r="W1782">
        <v>1</v>
      </c>
      <c r="X1782" s="200" t="str">
        <f t="shared" si="27"/>
        <v>Gulf Circuit Criminal CGE CQ3-16</v>
      </c>
    </row>
    <row r="1783" spans="1:24" ht="15" customHeight="1" x14ac:dyDescent="0.25">
      <c r="A1783" t="s">
        <v>70</v>
      </c>
      <c r="B1783" t="s">
        <v>38</v>
      </c>
      <c r="C1783" t="s">
        <v>276</v>
      </c>
      <c r="D1783" s="202">
        <v>56449</v>
      </c>
      <c r="E1783" s="202">
        <v>55949</v>
      </c>
      <c r="F1783" s="202"/>
      <c r="G1783" s="202"/>
      <c r="H1783" s="202"/>
      <c r="I1783" s="202">
        <v>884.67</v>
      </c>
      <c r="J1783" s="202">
        <v>2218.4699999999998</v>
      </c>
      <c r="K1783" s="202"/>
      <c r="L1783" s="202"/>
      <c r="M1783" s="202"/>
      <c r="N1783" s="203"/>
      <c r="O1783" s="203"/>
      <c r="P1783"/>
      <c r="Q1783"/>
      <c r="R1783"/>
      <c r="S1783"/>
      <c r="T1783" s="204">
        <v>42746.609131944446</v>
      </c>
      <c r="U1783"/>
      <c r="V1783">
        <v>0.09</v>
      </c>
      <c r="W1783">
        <v>1</v>
      </c>
      <c r="X1783" s="200" t="str">
        <f t="shared" si="27"/>
        <v>Gulf Circuit Criminal CGE CQ3-17</v>
      </c>
    </row>
    <row r="1784" spans="1:24" ht="15" customHeight="1" x14ac:dyDescent="0.25">
      <c r="A1784" t="s">
        <v>70</v>
      </c>
      <c r="B1784" t="s">
        <v>38</v>
      </c>
      <c r="C1784" t="s">
        <v>273</v>
      </c>
      <c r="D1784" s="202">
        <v>89439.31</v>
      </c>
      <c r="E1784" s="202">
        <v>89439.31</v>
      </c>
      <c r="F1784" s="202">
        <v>89439.31</v>
      </c>
      <c r="G1784" s="202">
        <v>89439.31</v>
      </c>
      <c r="H1784" s="202">
        <v>88939.31</v>
      </c>
      <c r="I1784" s="202">
        <v>2224.88</v>
      </c>
      <c r="J1784" s="202">
        <v>3728.84</v>
      </c>
      <c r="K1784" s="202">
        <v>5207.8999999999996</v>
      </c>
      <c r="L1784" s="202">
        <v>6705.78</v>
      </c>
      <c r="M1784" s="202">
        <v>9189.14</v>
      </c>
      <c r="N1784" s="203"/>
      <c r="O1784" s="203"/>
      <c r="P1784"/>
      <c r="Q1784"/>
      <c r="R1784"/>
      <c r="S1784"/>
      <c r="T1784" s="204">
        <v>42746.609131944446</v>
      </c>
      <c r="U1784"/>
      <c r="V1784">
        <v>0.09</v>
      </c>
      <c r="W1784">
        <v>1</v>
      </c>
      <c r="X1784" s="200" t="str">
        <f t="shared" si="27"/>
        <v>Gulf Circuit Criminal CGE CQ4-16</v>
      </c>
    </row>
    <row r="1785" spans="1:24" ht="15" customHeight="1" x14ac:dyDescent="0.25">
      <c r="A1785" t="s">
        <v>70</v>
      </c>
      <c r="B1785" t="s">
        <v>38</v>
      </c>
      <c r="C1785" t="s">
        <v>277</v>
      </c>
      <c r="D1785" s="202">
        <v>68158.83</v>
      </c>
      <c r="E1785" s="202"/>
      <c r="F1785" s="202"/>
      <c r="G1785" s="202"/>
      <c r="H1785" s="202"/>
      <c r="I1785" s="202">
        <v>2013.62</v>
      </c>
      <c r="J1785" s="202"/>
      <c r="K1785" s="202"/>
      <c r="L1785" s="202"/>
      <c r="M1785" s="202"/>
      <c r="N1785" s="203"/>
      <c r="O1785" s="203"/>
      <c r="P1785"/>
      <c r="Q1785"/>
      <c r="R1785"/>
      <c r="S1785"/>
      <c r="T1785" s="204">
        <v>42746.609131944446</v>
      </c>
      <c r="U1785"/>
      <c r="V1785">
        <v>0.09</v>
      </c>
      <c r="W1785">
        <v>1</v>
      </c>
      <c r="X1785" s="200" t="str">
        <f t="shared" si="27"/>
        <v>Gulf Circuit Criminal CGE CQ4-17</v>
      </c>
    </row>
    <row r="1786" spans="1:24" ht="15" customHeight="1" x14ac:dyDescent="0.25">
      <c r="A1786" t="s">
        <v>70</v>
      </c>
      <c r="B1786" t="s">
        <v>44</v>
      </c>
      <c r="C1786" t="s">
        <v>270</v>
      </c>
      <c r="D1786" s="202">
        <v>15431.2</v>
      </c>
      <c r="E1786" s="202">
        <v>15089.2</v>
      </c>
      <c r="F1786" s="202">
        <v>15089.2</v>
      </c>
      <c r="G1786" s="202">
        <v>15089.2</v>
      </c>
      <c r="H1786" s="202">
        <v>15089.2</v>
      </c>
      <c r="I1786" s="202">
        <v>7416.2</v>
      </c>
      <c r="J1786" s="202">
        <v>13147.2</v>
      </c>
      <c r="K1786" s="202">
        <v>13634.2</v>
      </c>
      <c r="L1786" s="202">
        <v>14214.2</v>
      </c>
      <c r="M1786" s="202">
        <v>14292.2</v>
      </c>
      <c r="N1786" s="203"/>
      <c r="O1786" s="203"/>
      <c r="P1786"/>
      <c r="Q1786"/>
      <c r="R1786"/>
      <c r="S1786"/>
      <c r="T1786" s="204">
        <v>42746.609131944446</v>
      </c>
      <c r="U1786"/>
      <c r="V1786">
        <v>0.9</v>
      </c>
      <c r="W1786">
        <v>8</v>
      </c>
      <c r="X1786" s="200" t="str">
        <f t="shared" si="27"/>
        <v>Gulf Civil Traffic CGE CQ1-16</v>
      </c>
    </row>
    <row r="1787" spans="1:24" ht="15" customHeight="1" x14ac:dyDescent="0.25">
      <c r="A1787" t="s">
        <v>70</v>
      </c>
      <c r="B1787" t="s">
        <v>44</v>
      </c>
      <c r="C1787" t="s">
        <v>274</v>
      </c>
      <c r="D1787" s="202">
        <v>19415</v>
      </c>
      <c r="E1787" s="202">
        <v>19347</v>
      </c>
      <c r="F1787" s="202">
        <v>19347</v>
      </c>
      <c r="G1787" s="202">
        <v>19347</v>
      </c>
      <c r="H1787" s="202"/>
      <c r="I1787" s="202">
        <v>11212</v>
      </c>
      <c r="J1787" s="202">
        <v>16869</v>
      </c>
      <c r="K1787" s="202">
        <v>17226</v>
      </c>
      <c r="L1787" s="202">
        <v>17635</v>
      </c>
      <c r="M1787" s="202"/>
      <c r="N1787" s="203"/>
      <c r="O1787" s="203"/>
      <c r="P1787"/>
      <c r="Q1787"/>
      <c r="R1787"/>
      <c r="S1787"/>
      <c r="T1787" s="204">
        <v>42746.609131944446</v>
      </c>
      <c r="U1787"/>
      <c r="V1787">
        <v>0.9</v>
      </c>
      <c r="W1787">
        <v>8</v>
      </c>
      <c r="X1787" s="200" t="str">
        <f t="shared" si="27"/>
        <v>Gulf Civil Traffic CGE CQ1-17</v>
      </c>
    </row>
    <row r="1788" spans="1:24" ht="15" customHeight="1" x14ac:dyDescent="0.25">
      <c r="A1788" t="s">
        <v>70</v>
      </c>
      <c r="B1788" t="s">
        <v>44</v>
      </c>
      <c r="C1788" t="s">
        <v>271</v>
      </c>
      <c r="D1788" s="202">
        <v>38104</v>
      </c>
      <c r="E1788" s="202">
        <v>37001</v>
      </c>
      <c r="F1788" s="202">
        <v>36112</v>
      </c>
      <c r="G1788" s="202">
        <v>36112</v>
      </c>
      <c r="H1788" s="202">
        <v>36112</v>
      </c>
      <c r="I1788" s="202">
        <v>18247</v>
      </c>
      <c r="J1788" s="202">
        <v>31488</v>
      </c>
      <c r="K1788" s="202">
        <v>32730</v>
      </c>
      <c r="L1788" s="202">
        <v>32973</v>
      </c>
      <c r="M1788" s="202">
        <v>33775</v>
      </c>
      <c r="N1788" s="203"/>
      <c r="O1788" s="203"/>
      <c r="P1788"/>
      <c r="Q1788"/>
      <c r="R1788"/>
      <c r="S1788"/>
      <c r="T1788" s="204">
        <v>42746.609131944446</v>
      </c>
      <c r="U1788"/>
      <c r="V1788">
        <v>0.9</v>
      </c>
      <c r="W1788">
        <v>8</v>
      </c>
      <c r="X1788" s="200" t="str">
        <f t="shared" si="27"/>
        <v>Gulf Civil Traffic CGE CQ2-16</v>
      </c>
    </row>
    <row r="1789" spans="1:24" ht="15" customHeight="1" x14ac:dyDescent="0.25">
      <c r="A1789" t="s">
        <v>70</v>
      </c>
      <c r="B1789" t="s">
        <v>44</v>
      </c>
      <c r="C1789" t="s">
        <v>275</v>
      </c>
      <c r="D1789" s="202">
        <v>25521.5</v>
      </c>
      <c r="E1789" s="202">
        <v>25064.75</v>
      </c>
      <c r="F1789" s="202">
        <v>25064.75</v>
      </c>
      <c r="G1789" s="202"/>
      <c r="H1789" s="202"/>
      <c r="I1789" s="202">
        <v>12342.5</v>
      </c>
      <c r="J1789" s="202">
        <v>22617.75</v>
      </c>
      <c r="K1789" s="202">
        <v>23571.75</v>
      </c>
      <c r="L1789" s="202"/>
      <c r="M1789" s="202"/>
      <c r="N1789" s="203"/>
      <c r="O1789" s="203"/>
      <c r="P1789"/>
      <c r="Q1789"/>
      <c r="R1789"/>
      <c r="S1789"/>
      <c r="T1789" s="204">
        <v>42746.609131944446</v>
      </c>
      <c r="U1789"/>
      <c r="V1789">
        <v>0.9</v>
      </c>
      <c r="W1789">
        <v>8</v>
      </c>
      <c r="X1789" s="200" t="str">
        <f t="shared" si="27"/>
        <v>Gulf Civil Traffic CGE CQ2-17</v>
      </c>
    </row>
    <row r="1790" spans="1:24" ht="15" customHeight="1" x14ac:dyDescent="0.25">
      <c r="A1790" t="s">
        <v>70</v>
      </c>
      <c r="B1790" t="s">
        <v>44</v>
      </c>
      <c r="C1790" t="s">
        <v>272</v>
      </c>
      <c r="D1790" s="202">
        <v>32294.25</v>
      </c>
      <c r="E1790" s="202">
        <v>31752.25</v>
      </c>
      <c r="F1790" s="202">
        <v>31624.25</v>
      </c>
      <c r="G1790" s="202">
        <v>31624.25</v>
      </c>
      <c r="H1790" s="202">
        <v>31406.25</v>
      </c>
      <c r="I1790" s="202">
        <v>17079.25</v>
      </c>
      <c r="J1790" s="202">
        <v>26138.25</v>
      </c>
      <c r="K1790" s="202">
        <v>27560.25</v>
      </c>
      <c r="L1790" s="202">
        <v>28104.25</v>
      </c>
      <c r="M1790" s="202">
        <v>28505.25</v>
      </c>
      <c r="N1790" s="203"/>
      <c r="O1790" s="203"/>
      <c r="P1790"/>
      <c r="Q1790"/>
      <c r="R1790"/>
      <c r="S1790"/>
      <c r="T1790" s="204">
        <v>42746.609131944446</v>
      </c>
      <c r="U1790"/>
      <c r="V1790">
        <v>0.9</v>
      </c>
      <c r="W1790">
        <v>8</v>
      </c>
      <c r="X1790" s="200" t="str">
        <f t="shared" si="27"/>
        <v>Gulf Civil Traffic CGE CQ3-16</v>
      </c>
    </row>
    <row r="1791" spans="1:24" ht="15" customHeight="1" x14ac:dyDescent="0.25">
      <c r="A1791" t="s">
        <v>70</v>
      </c>
      <c r="B1791" t="s">
        <v>44</v>
      </c>
      <c r="C1791" t="s">
        <v>276</v>
      </c>
      <c r="D1791" s="202">
        <v>32293</v>
      </c>
      <c r="E1791" s="202">
        <v>32029</v>
      </c>
      <c r="F1791" s="202"/>
      <c r="G1791" s="202"/>
      <c r="H1791" s="202"/>
      <c r="I1791" s="202">
        <v>19837</v>
      </c>
      <c r="J1791" s="202">
        <v>27718</v>
      </c>
      <c r="K1791" s="202"/>
      <c r="L1791" s="202"/>
      <c r="M1791" s="202"/>
      <c r="N1791" s="203"/>
      <c r="O1791" s="203"/>
      <c r="P1791"/>
      <c r="Q1791"/>
      <c r="R1791"/>
      <c r="S1791"/>
      <c r="T1791" s="204">
        <v>42746.609131944446</v>
      </c>
      <c r="U1791"/>
      <c r="V1791">
        <v>0.9</v>
      </c>
      <c r="W1791">
        <v>8</v>
      </c>
      <c r="X1791" s="200" t="str">
        <f t="shared" si="27"/>
        <v>Gulf Civil Traffic CGE CQ3-17</v>
      </c>
    </row>
    <row r="1792" spans="1:24" ht="15" customHeight="1" x14ac:dyDescent="0.25">
      <c r="A1792" t="s">
        <v>70</v>
      </c>
      <c r="B1792" t="s">
        <v>44</v>
      </c>
      <c r="C1792" t="s">
        <v>273</v>
      </c>
      <c r="D1792" s="202">
        <v>24272</v>
      </c>
      <c r="E1792" s="202">
        <v>23842</v>
      </c>
      <c r="F1792" s="202">
        <v>23428</v>
      </c>
      <c r="G1792" s="202">
        <v>23428</v>
      </c>
      <c r="H1792" s="202">
        <v>23428</v>
      </c>
      <c r="I1792" s="202">
        <v>13938</v>
      </c>
      <c r="J1792" s="202">
        <v>20192</v>
      </c>
      <c r="K1792" s="202">
        <v>21674</v>
      </c>
      <c r="L1792" s="202">
        <v>22072</v>
      </c>
      <c r="M1792" s="202">
        <v>22418</v>
      </c>
      <c r="N1792" s="203"/>
      <c r="O1792" s="203"/>
      <c r="P1792"/>
      <c r="Q1792"/>
      <c r="R1792"/>
      <c r="S1792"/>
      <c r="T1792" s="204">
        <v>42746.609131944446</v>
      </c>
      <c r="U1792"/>
      <c r="V1792">
        <v>0.9</v>
      </c>
      <c r="W1792">
        <v>8</v>
      </c>
      <c r="X1792" s="200" t="str">
        <f t="shared" si="27"/>
        <v>Gulf Civil Traffic CGE CQ4-16</v>
      </c>
    </row>
    <row r="1793" spans="1:24" ht="15" customHeight="1" x14ac:dyDescent="0.25">
      <c r="A1793" t="s">
        <v>70</v>
      </c>
      <c r="B1793" t="s">
        <v>44</v>
      </c>
      <c r="C1793" t="s">
        <v>277</v>
      </c>
      <c r="D1793" s="202">
        <v>24395.25</v>
      </c>
      <c r="E1793" s="202"/>
      <c r="F1793" s="202"/>
      <c r="G1793" s="202"/>
      <c r="H1793" s="202"/>
      <c r="I1793" s="202">
        <v>13658.25</v>
      </c>
      <c r="J1793" s="202"/>
      <c r="K1793" s="202"/>
      <c r="L1793" s="202"/>
      <c r="M1793" s="202"/>
      <c r="N1793" s="203"/>
      <c r="O1793" s="203"/>
      <c r="P1793"/>
      <c r="Q1793"/>
      <c r="R1793"/>
      <c r="S1793"/>
      <c r="T1793" s="204">
        <v>42746.609131944446</v>
      </c>
      <c r="U1793"/>
      <c r="V1793">
        <v>0.9</v>
      </c>
      <c r="W1793">
        <v>8</v>
      </c>
      <c r="X1793" s="200" t="str">
        <f t="shared" si="27"/>
        <v>Gulf Civil Traffic CGE CQ4-17</v>
      </c>
    </row>
    <row r="1794" spans="1:24" ht="15" customHeight="1" x14ac:dyDescent="0.25">
      <c r="A1794" t="s">
        <v>70</v>
      </c>
      <c r="B1794" t="s">
        <v>43</v>
      </c>
      <c r="C1794" t="s">
        <v>270</v>
      </c>
      <c r="D1794" s="202">
        <v>8825.75</v>
      </c>
      <c r="E1794" s="202">
        <v>8825.75</v>
      </c>
      <c r="F1794" s="202">
        <v>8825.75</v>
      </c>
      <c r="G1794" s="202">
        <v>8825.75</v>
      </c>
      <c r="H1794" s="202">
        <v>8825.75</v>
      </c>
      <c r="I1794" s="202">
        <v>8825.75</v>
      </c>
      <c r="J1794" s="202">
        <v>8825.75</v>
      </c>
      <c r="K1794" s="202">
        <v>8825.75</v>
      </c>
      <c r="L1794" s="202">
        <v>8825.75</v>
      </c>
      <c r="M1794" s="202">
        <v>8825.75</v>
      </c>
      <c r="N1794" s="203"/>
      <c r="O1794" s="203"/>
      <c r="P1794"/>
      <c r="Q1794"/>
      <c r="R1794"/>
      <c r="S1794"/>
      <c r="T1794" s="204">
        <v>42746.609131944446</v>
      </c>
      <c r="U1794"/>
      <c r="V1794">
        <v>0.9</v>
      </c>
      <c r="W1794">
        <v>7</v>
      </c>
      <c r="X1794" s="200" t="str">
        <f t="shared" ref="X1794:X1857" si="28">A1794&amp;" "&amp;B1794&amp;" "&amp;C1794</f>
        <v>Gulf County Civil CGE CQ1-16</v>
      </c>
    </row>
    <row r="1795" spans="1:24" ht="15" customHeight="1" x14ac:dyDescent="0.25">
      <c r="A1795" t="s">
        <v>70</v>
      </c>
      <c r="B1795" t="s">
        <v>43</v>
      </c>
      <c r="C1795" t="s">
        <v>274</v>
      </c>
      <c r="D1795" s="202">
        <v>6190</v>
      </c>
      <c r="E1795" s="202">
        <v>6015</v>
      </c>
      <c r="F1795" s="202">
        <v>6015</v>
      </c>
      <c r="G1795" s="202">
        <v>6015</v>
      </c>
      <c r="H1795" s="202"/>
      <c r="I1795" s="202">
        <v>6015</v>
      </c>
      <c r="J1795" s="202">
        <v>6015</v>
      </c>
      <c r="K1795" s="202">
        <v>6015</v>
      </c>
      <c r="L1795" s="202">
        <v>6015</v>
      </c>
      <c r="M1795" s="202"/>
      <c r="N1795" s="203"/>
      <c r="O1795" s="203"/>
      <c r="P1795"/>
      <c r="Q1795"/>
      <c r="R1795"/>
      <c r="S1795"/>
      <c r="T1795" s="204">
        <v>42746.609131944446</v>
      </c>
      <c r="U1795"/>
      <c r="V1795">
        <v>0.9</v>
      </c>
      <c r="W1795">
        <v>7</v>
      </c>
      <c r="X1795" s="200" t="str">
        <f t="shared" si="28"/>
        <v>Gulf County Civil CGE CQ1-17</v>
      </c>
    </row>
    <row r="1796" spans="1:24" ht="15" customHeight="1" x14ac:dyDescent="0.25">
      <c r="A1796" t="s">
        <v>70</v>
      </c>
      <c r="B1796" t="s">
        <v>43</v>
      </c>
      <c r="C1796" t="s">
        <v>271</v>
      </c>
      <c r="D1796" s="202">
        <v>8072.96</v>
      </c>
      <c r="E1796" s="202">
        <v>8072.96</v>
      </c>
      <c r="F1796" s="202">
        <v>8072.96</v>
      </c>
      <c r="G1796" s="202">
        <v>8072.96</v>
      </c>
      <c r="H1796" s="202">
        <v>8072.96</v>
      </c>
      <c r="I1796" s="202">
        <v>8072.96</v>
      </c>
      <c r="J1796" s="202">
        <v>8072.96</v>
      </c>
      <c r="K1796" s="202">
        <v>8072.96</v>
      </c>
      <c r="L1796" s="202">
        <v>8072.96</v>
      </c>
      <c r="M1796" s="202">
        <v>8072.96</v>
      </c>
      <c r="N1796" s="203"/>
      <c r="O1796" s="203"/>
      <c r="P1796"/>
      <c r="Q1796"/>
      <c r="R1796"/>
      <c r="S1796"/>
      <c r="T1796" s="204">
        <v>42746.609131944446</v>
      </c>
      <c r="U1796"/>
      <c r="V1796">
        <v>0.9</v>
      </c>
      <c r="W1796">
        <v>7</v>
      </c>
      <c r="X1796" s="200" t="str">
        <f t="shared" si="28"/>
        <v>Gulf County Civil CGE CQ2-16</v>
      </c>
    </row>
    <row r="1797" spans="1:24" ht="15" customHeight="1" x14ac:dyDescent="0.25">
      <c r="A1797" t="s">
        <v>70</v>
      </c>
      <c r="B1797" t="s">
        <v>43</v>
      </c>
      <c r="C1797" t="s">
        <v>275</v>
      </c>
      <c r="D1797" s="202">
        <v>6438.5</v>
      </c>
      <c r="E1797" s="202">
        <v>6438.5</v>
      </c>
      <c r="F1797" s="202">
        <v>6438.5</v>
      </c>
      <c r="G1797" s="202"/>
      <c r="H1797" s="202"/>
      <c r="I1797" s="202">
        <v>6438.5</v>
      </c>
      <c r="J1797" s="202">
        <v>6438.5</v>
      </c>
      <c r="K1797" s="202">
        <v>6438.5</v>
      </c>
      <c r="L1797" s="202"/>
      <c r="M1797" s="202"/>
      <c r="N1797" s="203"/>
      <c r="O1797" s="203"/>
      <c r="P1797"/>
      <c r="Q1797"/>
      <c r="R1797"/>
      <c r="S1797"/>
      <c r="T1797" s="204">
        <v>42746.609131944446</v>
      </c>
      <c r="U1797"/>
      <c r="V1797">
        <v>0.9</v>
      </c>
      <c r="W1797">
        <v>7</v>
      </c>
      <c r="X1797" s="200" t="str">
        <f t="shared" si="28"/>
        <v>Gulf County Civil CGE CQ2-17</v>
      </c>
    </row>
    <row r="1798" spans="1:24" ht="15" customHeight="1" x14ac:dyDescent="0.25">
      <c r="A1798" t="s">
        <v>70</v>
      </c>
      <c r="B1798" t="s">
        <v>43</v>
      </c>
      <c r="C1798" t="s">
        <v>272</v>
      </c>
      <c r="D1798" s="202">
        <v>8752</v>
      </c>
      <c r="E1798" s="202">
        <v>8752</v>
      </c>
      <c r="F1798" s="202">
        <v>8752</v>
      </c>
      <c r="G1798" s="202">
        <v>8752</v>
      </c>
      <c r="H1798" s="202">
        <v>8752</v>
      </c>
      <c r="I1798" s="202">
        <v>8752</v>
      </c>
      <c r="J1798" s="202">
        <v>8752</v>
      </c>
      <c r="K1798" s="202">
        <v>8752</v>
      </c>
      <c r="L1798" s="202">
        <v>8752</v>
      </c>
      <c r="M1798" s="202">
        <v>8752</v>
      </c>
      <c r="N1798" s="203"/>
      <c r="O1798" s="203"/>
      <c r="P1798"/>
      <c r="Q1798"/>
      <c r="R1798"/>
      <c r="S1798"/>
      <c r="T1798" s="204">
        <v>42746.609131944446</v>
      </c>
      <c r="U1798"/>
      <c r="V1798">
        <v>0.9</v>
      </c>
      <c r="W1798">
        <v>7</v>
      </c>
      <c r="X1798" s="200" t="str">
        <f t="shared" si="28"/>
        <v>Gulf County Civil CGE CQ3-16</v>
      </c>
    </row>
    <row r="1799" spans="1:24" ht="15" customHeight="1" x14ac:dyDescent="0.25">
      <c r="A1799" t="s">
        <v>70</v>
      </c>
      <c r="B1799" t="s">
        <v>43</v>
      </c>
      <c r="C1799" t="s">
        <v>276</v>
      </c>
      <c r="D1799" s="202">
        <v>9241</v>
      </c>
      <c r="E1799" s="202">
        <v>9241</v>
      </c>
      <c r="F1799" s="202"/>
      <c r="G1799" s="202"/>
      <c r="H1799" s="202"/>
      <c r="I1799" s="202">
        <v>9241</v>
      </c>
      <c r="J1799" s="202">
        <v>9241</v>
      </c>
      <c r="K1799" s="202"/>
      <c r="L1799" s="202"/>
      <c r="M1799" s="202"/>
      <c r="N1799" s="203"/>
      <c r="O1799" s="203"/>
      <c r="P1799"/>
      <c r="Q1799"/>
      <c r="R1799"/>
      <c r="S1799"/>
      <c r="T1799" s="204">
        <v>42746.609131944446</v>
      </c>
      <c r="U1799"/>
      <c r="V1799">
        <v>0.9</v>
      </c>
      <c r="W1799">
        <v>7</v>
      </c>
      <c r="X1799" s="200" t="str">
        <f t="shared" si="28"/>
        <v>Gulf County Civil CGE CQ3-17</v>
      </c>
    </row>
    <row r="1800" spans="1:24" ht="15" customHeight="1" x14ac:dyDescent="0.25">
      <c r="A1800" t="s">
        <v>70</v>
      </c>
      <c r="B1800" t="s">
        <v>43</v>
      </c>
      <c r="C1800" t="s">
        <v>273</v>
      </c>
      <c r="D1800" s="202">
        <v>8858</v>
      </c>
      <c r="E1800" s="202">
        <v>8858</v>
      </c>
      <c r="F1800" s="202">
        <v>8858</v>
      </c>
      <c r="G1800" s="202">
        <v>8858</v>
      </c>
      <c r="H1800" s="202">
        <v>8858</v>
      </c>
      <c r="I1800" s="202">
        <v>8858</v>
      </c>
      <c r="J1800" s="202">
        <v>8858</v>
      </c>
      <c r="K1800" s="202">
        <v>8858</v>
      </c>
      <c r="L1800" s="202">
        <v>8858</v>
      </c>
      <c r="M1800" s="202">
        <v>8858</v>
      </c>
      <c r="N1800" s="203"/>
      <c r="O1800" s="203"/>
      <c r="P1800"/>
      <c r="Q1800"/>
      <c r="R1800"/>
      <c r="S1800"/>
      <c r="T1800" s="204">
        <v>42746.609131944446</v>
      </c>
      <c r="U1800"/>
      <c r="V1800">
        <v>0.9</v>
      </c>
      <c r="W1800">
        <v>7</v>
      </c>
      <c r="X1800" s="200" t="str">
        <f t="shared" si="28"/>
        <v>Gulf County Civil CGE CQ4-16</v>
      </c>
    </row>
    <row r="1801" spans="1:24" ht="15" customHeight="1" x14ac:dyDescent="0.25">
      <c r="A1801" t="s">
        <v>70</v>
      </c>
      <c r="B1801" t="s">
        <v>43</v>
      </c>
      <c r="C1801" t="s">
        <v>277</v>
      </c>
      <c r="D1801" s="202">
        <v>7762</v>
      </c>
      <c r="E1801" s="202"/>
      <c r="F1801" s="202"/>
      <c r="G1801" s="202"/>
      <c r="H1801" s="202"/>
      <c r="I1801" s="202">
        <v>7762</v>
      </c>
      <c r="J1801" s="202"/>
      <c r="K1801" s="202"/>
      <c r="L1801" s="202"/>
      <c r="M1801" s="202"/>
      <c r="N1801" s="203"/>
      <c r="O1801" s="203"/>
      <c r="P1801"/>
      <c r="Q1801"/>
      <c r="R1801"/>
      <c r="S1801"/>
      <c r="T1801" s="204">
        <v>42746.609131944446</v>
      </c>
      <c r="U1801"/>
      <c r="V1801">
        <v>0.9</v>
      </c>
      <c r="W1801">
        <v>7</v>
      </c>
      <c r="X1801" s="200" t="str">
        <f t="shared" si="28"/>
        <v>Gulf County Civil CGE CQ4-17</v>
      </c>
    </row>
    <row r="1802" spans="1:24" ht="15" customHeight="1" x14ac:dyDescent="0.25">
      <c r="A1802" t="s">
        <v>70</v>
      </c>
      <c r="B1802" t="s">
        <v>39</v>
      </c>
      <c r="C1802" t="s">
        <v>270</v>
      </c>
      <c r="D1802" s="202">
        <v>12421.06</v>
      </c>
      <c r="E1802" s="202">
        <v>12421.06</v>
      </c>
      <c r="F1802" s="202">
        <v>12421.06</v>
      </c>
      <c r="G1802" s="202">
        <v>12421.06</v>
      </c>
      <c r="H1802" s="202">
        <v>12421.06</v>
      </c>
      <c r="I1802" s="202">
        <v>2753.56</v>
      </c>
      <c r="J1802" s="202">
        <v>4993.5600000000004</v>
      </c>
      <c r="K1802" s="202">
        <v>5877.06</v>
      </c>
      <c r="L1802" s="202">
        <v>6892.06</v>
      </c>
      <c r="M1802" s="202">
        <v>7789.06</v>
      </c>
      <c r="N1802" s="203"/>
      <c r="O1802" s="203"/>
      <c r="P1802"/>
      <c r="Q1802"/>
      <c r="R1802"/>
      <c r="S1802"/>
      <c r="T1802" s="204">
        <v>42746.609131944446</v>
      </c>
      <c r="U1802"/>
      <c r="V1802">
        <v>0.4</v>
      </c>
      <c r="W1802">
        <v>3</v>
      </c>
      <c r="X1802" s="200" t="str">
        <f t="shared" si="28"/>
        <v>Gulf County Criminal CGE CQ1-16</v>
      </c>
    </row>
    <row r="1803" spans="1:24" ht="15" customHeight="1" x14ac:dyDescent="0.25">
      <c r="A1803" t="s">
        <v>70</v>
      </c>
      <c r="B1803" t="s">
        <v>39</v>
      </c>
      <c r="C1803" t="s">
        <v>274</v>
      </c>
      <c r="D1803" s="202">
        <v>11930.01</v>
      </c>
      <c r="E1803" s="202">
        <v>11930.01</v>
      </c>
      <c r="F1803" s="202">
        <v>11930.01</v>
      </c>
      <c r="G1803" s="202">
        <v>11930.01</v>
      </c>
      <c r="H1803" s="202"/>
      <c r="I1803" s="202">
        <v>2604.0100000000002</v>
      </c>
      <c r="J1803" s="202">
        <v>4592.51</v>
      </c>
      <c r="K1803" s="202">
        <v>4992.51</v>
      </c>
      <c r="L1803" s="202">
        <v>5955.51</v>
      </c>
      <c r="M1803" s="202"/>
      <c r="N1803" s="203"/>
      <c r="O1803" s="203"/>
      <c r="P1803"/>
      <c r="Q1803"/>
      <c r="R1803"/>
      <c r="S1803"/>
      <c r="T1803" s="204">
        <v>42746.609131944446</v>
      </c>
      <c r="U1803"/>
      <c r="V1803">
        <v>0.4</v>
      </c>
      <c r="W1803">
        <v>3</v>
      </c>
      <c r="X1803" s="200" t="str">
        <f t="shared" si="28"/>
        <v>Gulf County Criminal CGE CQ1-17</v>
      </c>
    </row>
    <row r="1804" spans="1:24" ht="15" customHeight="1" x14ac:dyDescent="0.25">
      <c r="A1804" t="s">
        <v>70</v>
      </c>
      <c r="B1804" t="s">
        <v>39</v>
      </c>
      <c r="C1804" t="s">
        <v>271</v>
      </c>
      <c r="D1804" s="202">
        <v>14760.5</v>
      </c>
      <c r="E1804" s="202">
        <v>14760.5</v>
      </c>
      <c r="F1804" s="202">
        <v>14760.5</v>
      </c>
      <c r="G1804" s="202">
        <v>14623.37</v>
      </c>
      <c r="H1804" s="202">
        <v>14623.37</v>
      </c>
      <c r="I1804" s="202">
        <v>3771.18</v>
      </c>
      <c r="J1804" s="202">
        <v>7815.13</v>
      </c>
      <c r="K1804" s="202">
        <v>9064.74</v>
      </c>
      <c r="L1804" s="202">
        <v>9417.67</v>
      </c>
      <c r="M1804" s="202">
        <v>9691.7099999999991</v>
      </c>
      <c r="N1804" s="203"/>
      <c r="O1804" s="203"/>
      <c r="P1804"/>
      <c r="Q1804"/>
      <c r="R1804"/>
      <c r="S1804"/>
      <c r="T1804" s="204">
        <v>42746.609131944446</v>
      </c>
      <c r="U1804"/>
      <c r="V1804">
        <v>0.4</v>
      </c>
      <c r="W1804">
        <v>3</v>
      </c>
      <c r="X1804" s="200" t="str">
        <f t="shared" si="28"/>
        <v>Gulf County Criminal CGE CQ2-16</v>
      </c>
    </row>
    <row r="1805" spans="1:24" ht="15" customHeight="1" x14ac:dyDescent="0.25">
      <c r="A1805" t="s">
        <v>70</v>
      </c>
      <c r="B1805" t="s">
        <v>39</v>
      </c>
      <c r="C1805" t="s">
        <v>275</v>
      </c>
      <c r="D1805" s="202">
        <v>15592.27</v>
      </c>
      <c r="E1805" s="202">
        <v>15552.27</v>
      </c>
      <c r="F1805" s="202">
        <v>15552.27</v>
      </c>
      <c r="G1805" s="202"/>
      <c r="H1805" s="202"/>
      <c r="I1805" s="202">
        <v>4132.5</v>
      </c>
      <c r="J1805" s="202">
        <v>8525.77</v>
      </c>
      <c r="K1805" s="202">
        <v>10823.77</v>
      </c>
      <c r="L1805" s="202"/>
      <c r="M1805" s="202"/>
      <c r="N1805" s="203"/>
      <c r="O1805" s="203"/>
      <c r="P1805"/>
      <c r="Q1805"/>
      <c r="R1805"/>
      <c r="S1805"/>
      <c r="T1805" s="204">
        <v>42746.609131944446</v>
      </c>
      <c r="U1805"/>
      <c r="V1805">
        <v>0.4</v>
      </c>
      <c r="W1805">
        <v>3</v>
      </c>
      <c r="X1805" s="200" t="str">
        <f t="shared" si="28"/>
        <v>Gulf County Criminal CGE CQ2-17</v>
      </c>
    </row>
    <row r="1806" spans="1:24" ht="15" customHeight="1" x14ac:dyDescent="0.25">
      <c r="A1806" t="s">
        <v>70</v>
      </c>
      <c r="B1806" t="s">
        <v>39</v>
      </c>
      <c r="C1806" t="s">
        <v>272</v>
      </c>
      <c r="D1806" s="202">
        <v>19225.189999999999</v>
      </c>
      <c r="E1806" s="202">
        <v>19225.189999999999</v>
      </c>
      <c r="F1806" s="202">
        <v>19225.189999999999</v>
      </c>
      <c r="G1806" s="202">
        <v>19225.189999999999</v>
      </c>
      <c r="H1806" s="202">
        <v>19225.189999999999</v>
      </c>
      <c r="I1806" s="202">
        <v>4781.3599999999997</v>
      </c>
      <c r="J1806" s="202">
        <v>10093.709999999999</v>
      </c>
      <c r="K1806" s="202">
        <v>11043.71</v>
      </c>
      <c r="L1806" s="202">
        <v>11213.71</v>
      </c>
      <c r="M1806" s="202">
        <v>11213.71</v>
      </c>
      <c r="N1806" s="203"/>
      <c r="O1806" s="203"/>
      <c r="P1806"/>
      <c r="Q1806"/>
      <c r="R1806"/>
      <c r="S1806"/>
      <c r="T1806" s="204">
        <v>42746.609131944446</v>
      </c>
      <c r="U1806"/>
      <c r="V1806">
        <v>0.4</v>
      </c>
      <c r="W1806">
        <v>3</v>
      </c>
      <c r="X1806" s="200" t="str">
        <f t="shared" si="28"/>
        <v>Gulf County Criminal CGE CQ3-16</v>
      </c>
    </row>
    <row r="1807" spans="1:24" ht="15" customHeight="1" x14ac:dyDescent="0.25">
      <c r="A1807" t="s">
        <v>70</v>
      </c>
      <c r="B1807" t="s">
        <v>39</v>
      </c>
      <c r="C1807" t="s">
        <v>276</v>
      </c>
      <c r="D1807" s="202">
        <v>20375.61</v>
      </c>
      <c r="E1807" s="202">
        <v>19870.61</v>
      </c>
      <c r="F1807" s="202"/>
      <c r="G1807" s="202"/>
      <c r="H1807" s="202"/>
      <c r="I1807" s="202">
        <v>4039.38</v>
      </c>
      <c r="J1807" s="202">
        <v>9319.3799999999992</v>
      </c>
      <c r="K1807" s="202"/>
      <c r="L1807" s="202"/>
      <c r="M1807" s="202"/>
      <c r="N1807" s="203"/>
      <c r="O1807" s="203"/>
      <c r="P1807"/>
      <c r="Q1807"/>
      <c r="R1807"/>
      <c r="S1807"/>
      <c r="T1807" s="204">
        <v>42746.609131944446</v>
      </c>
      <c r="U1807"/>
      <c r="V1807">
        <v>0.4</v>
      </c>
      <c r="W1807">
        <v>3</v>
      </c>
      <c r="X1807" s="200" t="str">
        <f t="shared" si="28"/>
        <v>Gulf County Criminal CGE CQ3-17</v>
      </c>
    </row>
    <row r="1808" spans="1:24" ht="15" customHeight="1" x14ac:dyDescent="0.25">
      <c r="A1808" t="s">
        <v>70</v>
      </c>
      <c r="B1808" t="s">
        <v>39</v>
      </c>
      <c r="C1808" t="s">
        <v>273</v>
      </c>
      <c r="D1808" s="202">
        <v>14020.53</v>
      </c>
      <c r="E1808" s="202">
        <v>14020.53</v>
      </c>
      <c r="F1808" s="202">
        <v>14020.53</v>
      </c>
      <c r="G1808" s="202">
        <v>14020.53</v>
      </c>
      <c r="H1808" s="202">
        <v>14020.53</v>
      </c>
      <c r="I1808" s="202">
        <v>5513.46</v>
      </c>
      <c r="J1808" s="202">
        <v>6686.31</v>
      </c>
      <c r="K1808" s="202">
        <v>7154.59</v>
      </c>
      <c r="L1808" s="202">
        <v>7182.39</v>
      </c>
      <c r="M1808" s="202">
        <v>7222.05</v>
      </c>
      <c r="N1808" s="203"/>
      <c r="O1808" s="203"/>
      <c r="P1808"/>
      <c r="Q1808"/>
      <c r="R1808"/>
      <c r="S1808"/>
      <c r="T1808" s="204">
        <v>42746.609131944446</v>
      </c>
      <c r="U1808"/>
      <c r="V1808">
        <v>0.4</v>
      </c>
      <c r="W1808">
        <v>3</v>
      </c>
      <c r="X1808" s="200" t="str">
        <f t="shared" si="28"/>
        <v>Gulf County Criminal CGE CQ4-16</v>
      </c>
    </row>
    <row r="1809" spans="1:24" ht="15" customHeight="1" x14ac:dyDescent="0.25">
      <c r="A1809" t="s">
        <v>70</v>
      </c>
      <c r="B1809" t="s">
        <v>39</v>
      </c>
      <c r="C1809" t="s">
        <v>277</v>
      </c>
      <c r="D1809" s="202">
        <v>22776</v>
      </c>
      <c r="E1809" s="202"/>
      <c r="F1809" s="202"/>
      <c r="G1809" s="202"/>
      <c r="H1809" s="202"/>
      <c r="I1809" s="202">
        <v>4167.1000000000004</v>
      </c>
      <c r="J1809" s="202"/>
      <c r="K1809" s="202"/>
      <c r="L1809" s="202"/>
      <c r="M1809" s="202"/>
      <c r="N1809" s="203"/>
      <c r="O1809" s="203"/>
      <c r="P1809"/>
      <c r="Q1809"/>
      <c r="R1809"/>
      <c r="S1809"/>
      <c r="T1809" s="204">
        <v>42746.609131944446</v>
      </c>
      <c r="U1809"/>
      <c r="V1809">
        <v>0.4</v>
      </c>
      <c r="W1809">
        <v>3</v>
      </c>
      <c r="X1809" s="200" t="str">
        <f t="shared" si="28"/>
        <v>Gulf County Criminal CGE CQ4-17</v>
      </c>
    </row>
    <row r="1810" spans="1:24" ht="15" customHeight="1" x14ac:dyDescent="0.25">
      <c r="A1810" t="s">
        <v>70</v>
      </c>
      <c r="B1810" t="s">
        <v>41</v>
      </c>
      <c r="C1810" t="s">
        <v>270</v>
      </c>
      <c r="D1810" s="202">
        <v>19044</v>
      </c>
      <c r="E1810" s="202">
        <v>18939</v>
      </c>
      <c r="F1810" s="202">
        <v>18939</v>
      </c>
      <c r="G1810" s="202">
        <v>18939</v>
      </c>
      <c r="H1810" s="202">
        <v>18739</v>
      </c>
      <c r="I1810" s="202">
        <v>3191.05</v>
      </c>
      <c r="J1810" s="202">
        <v>6338.35</v>
      </c>
      <c r="K1810" s="202">
        <v>8782.65</v>
      </c>
      <c r="L1810" s="202">
        <v>10892.9</v>
      </c>
      <c r="M1810" s="202">
        <v>12236.6</v>
      </c>
      <c r="N1810" s="203"/>
      <c r="O1810" s="203"/>
      <c r="P1810"/>
      <c r="Q1810"/>
      <c r="R1810"/>
      <c r="S1810"/>
      <c r="T1810" s="204">
        <v>42746.609131944446</v>
      </c>
      <c r="U1810"/>
      <c r="V1810">
        <v>0.4</v>
      </c>
      <c r="W1810">
        <v>5</v>
      </c>
      <c r="X1810" s="200" t="str">
        <f t="shared" si="28"/>
        <v>Gulf Criminal Traffic CGE CQ1-16</v>
      </c>
    </row>
    <row r="1811" spans="1:24" ht="15" customHeight="1" x14ac:dyDescent="0.25">
      <c r="A1811" t="s">
        <v>70</v>
      </c>
      <c r="B1811" t="s">
        <v>41</v>
      </c>
      <c r="C1811" t="s">
        <v>274</v>
      </c>
      <c r="D1811" s="202">
        <v>10724</v>
      </c>
      <c r="E1811" s="202">
        <v>10724</v>
      </c>
      <c r="F1811" s="202">
        <v>10724</v>
      </c>
      <c r="G1811" s="202">
        <v>10724</v>
      </c>
      <c r="H1811" s="202"/>
      <c r="I1811" s="202">
        <v>4447</v>
      </c>
      <c r="J1811" s="202">
        <v>7269.65</v>
      </c>
      <c r="K1811" s="202">
        <v>8409.5400000000009</v>
      </c>
      <c r="L1811" s="202">
        <v>8556.01</v>
      </c>
      <c r="M1811" s="202"/>
      <c r="N1811" s="203"/>
      <c r="O1811" s="203"/>
      <c r="P1811"/>
      <c r="Q1811"/>
      <c r="R1811"/>
      <c r="S1811"/>
      <c r="T1811" s="204">
        <v>42746.609131944446</v>
      </c>
      <c r="U1811"/>
      <c r="V1811">
        <v>0.4</v>
      </c>
      <c r="W1811">
        <v>5</v>
      </c>
      <c r="X1811" s="200" t="str">
        <f t="shared" si="28"/>
        <v>Gulf Criminal Traffic CGE CQ1-17</v>
      </c>
    </row>
    <row r="1812" spans="1:24" ht="15" customHeight="1" x14ac:dyDescent="0.25">
      <c r="A1812" t="s">
        <v>70</v>
      </c>
      <c r="B1812" t="s">
        <v>41</v>
      </c>
      <c r="C1812" t="s">
        <v>271</v>
      </c>
      <c r="D1812" s="202">
        <v>16431.73</v>
      </c>
      <c r="E1812" s="202">
        <v>16431.73</v>
      </c>
      <c r="F1812" s="202">
        <v>16431.73</v>
      </c>
      <c r="G1812" s="202">
        <v>16431.73</v>
      </c>
      <c r="H1812" s="202">
        <v>16431.73</v>
      </c>
      <c r="I1812" s="202">
        <v>6898.58</v>
      </c>
      <c r="J1812" s="202">
        <v>10927.58</v>
      </c>
      <c r="K1812" s="202">
        <v>12617.78</v>
      </c>
      <c r="L1812" s="202">
        <v>12859.78</v>
      </c>
      <c r="M1812" s="202">
        <v>13547.78</v>
      </c>
      <c r="N1812" s="203"/>
      <c r="O1812" s="203"/>
      <c r="P1812"/>
      <c r="Q1812"/>
      <c r="R1812"/>
      <c r="S1812"/>
      <c r="T1812" s="204">
        <v>42746.609131944446</v>
      </c>
      <c r="U1812"/>
      <c r="V1812">
        <v>0.4</v>
      </c>
      <c r="W1812">
        <v>5</v>
      </c>
      <c r="X1812" s="200" t="str">
        <f t="shared" si="28"/>
        <v>Gulf Criminal Traffic CGE CQ2-16</v>
      </c>
    </row>
    <row r="1813" spans="1:24" ht="15" customHeight="1" x14ac:dyDescent="0.25">
      <c r="A1813" t="s">
        <v>70</v>
      </c>
      <c r="B1813" t="s">
        <v>41</v>
      </c>
      <c r="C1813" t="s">
        <v>275</v>
      </c>
      <c r="D1813" s="202">
        <v>10436.129999999999</v>
      </c>
      <c r="E1813" s="202">
        <v>10436.129999999999</v>
      </c>
      <c r="F1813" s="202">
        <v>10436.129999999999</v>
      </c>
      <c r="G1813" s="202"/>
      <c r="H1813" s="202"/>
      <c r="I1813" s="202">
        <v>3803.93</v>
      </c>
      <c r="J1813" s="202">
        <v>6877.13</v>
      </c>
      <c r="K1813" s="202">
        <v>8041.13</v>
      </c>
      <c r="L1813" s="202"/>
      <c r="M1813" s="202"/>
      <c r="N1813" s="203"/>
      <c r="O1813" s="203"/>
      <c r="P1813"/>
      <c r="Q1813"/>
      <c r="R1813"/>
      <c r="S1813"/>
      <c r="T1813" s="204">
        <v>42746.609131944446</v>
      </c>
      <c r="U1813"/>
      <c r="V1813">
        <v>0.4</v>
      </c>
      <c r="W1813">
        <v>5</v>
      </c>
      <c r="X1813" s="200" t="str">
        <f t="shared" si="28"/>
        <v>Gulf Criminal Traffic CGE CQ2-17</v>
      </c>
    </row>
    <row r="1814" spans="1:24" ht="15" customHeight="1" x14ac:dyDescent="0.25">
      <c r="A1814" t="s">
        <v>70</v>
      </c>
      <c r="B1814" t="s">
        <v>41</v>
      </c>
      <c r="C1814" t="s">
        <v>272</v>
      </c>
      <c r="D1814" s="202">
        <v>16800.86</v>
      </c>
      <c r="E1814" s="202">
        <v>16800.86</v>
      </c>
      <c r="F1814" s="202">
        <v>16800.86</v>
      </c>
      <c r="G1814" s="202">
        <v>16800.86</v>
      </c>
      <c r="H1814" s="202">
        <v>16800.86</v>
      </c>
      <c r="I1814" s="202">
        <v>8745.82</v>
      </c>
      <c r="J1814" s="202">
        <v>12192.11</v>
      </c>
      <c r="K1814" s="202">
        <v>13353.31</v>
      </c>
      <c r="L1814" s="202">
        <v>15336.51</v>
      </c>
      <c r="M1814" s="202">
        <v>15862.21</v>
      </c>
      <c r="N1814" s="203"/>
      <c r="O1814" s="203"/>
      <c r="P1814"/>
      <c r="Q1814"/>
      <c r="R1814"/>
      <c r="S1814"/>
      <c r="T1814" s="204">
        <v>42746.609131944446</v>
      </c>
      <c r="U1814"/>
      <c r="V1814">
        <v>0.4</v>
      </c>
      <c r="W1814">
        <v>5</v>
      </c>
      <c r="X1814" s="200" t="str">
        <f t="shared" si="28"/>
        <v>Gulf Criminal Traffic CGE CQ3-16</v>
      </c>
    </row>
    <row r="1815" spans="1:24" ht="15" customHeight="1" x14ac:dyDescent="0.25">
      <c r="A1815" t="s">
        <v>70</v>
      </c>
      <c r="B1815" t="s">
        <v>41</v>
      </c>
      <c r="C1815" t="s">
        <v>276</v>
      </c>
      <c r="D1815" s="202">
        <v>17658</v>
      </c>
      <c r="E1815" s="202">
        <v>17658</v>
      </c>
      <c r="F1815" s="202"/>
      <c r="G1815" s="202"/>
      <c r="H1815" s="202"/>
      <c r="I1815" s="202">
        <v>5162.8</v>
      </c>
      <c r="J1815" s="202">
        <v>11905.4</v>
      </c>
      <c r="K1815" s="202"/>
      <c r="L1815" s="202"/>
      <c r="M1815" s="202"/>
      <c r="N1815" s="203"/>
      <c r="O1815" s="203"/>
      <c r="P1815"/>
      <c r="Q1815"/>
      <c r="R1815"/>
      <c r="S1815"/>
      <c r="T1815" s="204">
        <v>42746.609131944446</v>
      </c>
      <c r="U1815"/>
      <c r="V1815">
        <v>0.4</v>
      </c>
      <c r="W1815">
        <v>5</v>
      </c>
      <c r="X1815" s="200" t="str">
        <f t="shared" si="28"/>
        <v>Gulf Criminal Traffic CGE CQ3-17</v>
      </c>
    </row>
    <row r="1816" spans="1:24" ht="15" customHeight="1" x14ac:dyDescent="0.25">
      <c r="A1816" t="s">
        <v>70</v>
      </c>
      <c r="B1816" t="s">
        <v>41</v>
      </c>
      <c r="C1816" t="s">
        <v>273</v>
      </c>
      <c r="D1816" s="202">
        <v>14551</v>
      </c>
      <c r="E1816" s="202">
        <v>14551</v>
      </c>
      <c r="F1816" s="202">
        <v>14551</v>
      </c>
      <c r="G1816" s="202">
        <v>14551</v>
      </c>
      <c r="H1816" s="202">
        <v>14551</v>
      </c>
      <c r="I1816" s="202">
        <v>5608.6</v>
      </c>
      <c r="J1816" s="202">
        <v>9204.9</v>
      </c>
      <c r="K1816" s="202">
        <v>10981</v>
      </c>
      <c r="L1816" s="202">
        <v>10981</v>
      </c>
      <c r="M1816" s="202">
        <v>10981</v>
      </c>
      <c r="N1816" s="203"/>
      <c r="O1816" s="203"/>
      <c r="P1816"/>
      <c r="Q1816"/>
      <c r="R1816"/>
      <c r="S1816"/>
      <c r="T1816" s="204">
        <v>42746.609131944446</v>
      </c>
      <c r="U1816"/>
      <c r="V1816">
        <v>0.4</v>
      </c>
      <c r="W1816">
        <v>5</v>
      </c>
      <c r="X1816" s="200" t="str">
        <f t="shared" si="28"/>
        <v>Gulf Criminal Traffic CGE CQ4-16</v>
      </c>
    </row>
    <row r="1817" spans="1:24" ht="15" customHeight="1" x14ac:dyDescent="0.25">
      <c r="A1817" t="s">
        <v>70</v>
      </c>
      <c r="B1817" t="s">
        <v>41</v>
      </c>
      <c r="C1817" t="s">
        <v>277</v>
      </c>
      <c r="D1817" s="202">
        <v>14185.5</v>
      </c>
      <c r="E1817" s="202"/>
      <c r="F1817" s="202"/>
      <c r="G1817" s="202"/>
      <c r="H1817" s="202"/>
      <c r="I1817" s="202">
        <v>3395</v>
      </c>
      <c r="J1817" s="202"/>
      <c r="K1817" s="202"/>
      <c r="L1817" s="202"/>
      <c r="M1817" s="202"/>
      <c r="N1817" s="203"/>
      <c r="O1817" s="203"/>
      <c r="P1817"/>
      <c r="Q1817"/>
      <c r="R1817"/>
      <c r="S1817"/>
      <c r="T1817" s="204">
        <v>42746.609131944446</v>
      </c>
      <c r="U1817"/>
      <c r="V1817">
        <v>0.4</v>
      </c>
      <c r="W1817">
        <v>5</v>
      </c>
      <c r="X1817" s="200" t="str">
        <f t="shared" si="28"/>
        <v>Gulf Criminal Traffic CGE CQ4-17</v>
      </c>
    </row>
    <row r="1818" spans="1:24" ht="15" customHeight="1" x14ac:dyDescent="0.25">
      <c r="A1818" t="s">
        <v>70</v>
      </c>
      <c r="B1818" t="s">
        <v>46</v>
      </c>
      <c r="C1818" t="s">
        <v>270</v>
      </c>
      <c r="D1818" s="202">
        <v>5401.05</v>
      </c>
      <c r="E1818" s="202">
        <v>5401.05</v>
      </c>
      <c r="F1818" s="202">
        <v>5401.05</v>
      </c>
      <c r="G1818" s="202">
        <v>5401.05</v>
      </c>
      <c r="H1818" s="202">
        <v>5401.05</v>
      </c>
      <c r="I1818" s="202">
        <v>5106.05</v>
      </c>
      <c r="J1818" s="202">
        <v>5401.05</v>
      </c>
      <c r="K1818" s="202">
        <v>5401.05</v>
      </c>
      <c r="L1818" s="202">
        <v>5401.05</v>
      </c>
      <c r="M1818" s="202">
        <v>5401.05</v>
      </c>
      <c r="N1818" s="203"/>
      <c r="O1818" s="203"/>
      <c r="P1818"/>
      <c r="Q1818"/>
      <c r="R1818"/>
      <c r="S1818"/>
      <c r="T1818" s="204">
        <v>42746.609131944446</v>
      </c>
      <c r="U1818"/>
      <c r="V1818">
        <v>0.75</v>
      </c>
      <c r="W1818">
        <v>10</v>
      </c>
      <c r="X1818" s="200" t="str">
        <f t="shared" si="28"/>
        <v>Gulf Family CGE CQ1-16</v>
      </c>
    </row>
    <row r="1819" spans="1:24" ht="15" customHeight="1" x14ac:dyDescent="0.25">
      <c r="A1819" t="s">
        <v>70</v>
      </c>
      <c r="B1819" t="s">
        <v>46</v>
      </c>
      <c r="C1819" t="s">
        <v>274</v>
      </c>
      <c r="D1819" s="202">
        <v>8495.7999999999993</v>
      </c>
      <c r="E1819" s="202">
        <v>8495.7999999999993</v>
      </c>
      <c r="F1819" s="202">
        <v>8495.7999999999993</v>
      </c>
      <c r="G1819" s="202">
        <v>8495.7999999999993</v>
      </c>
      <c r="H1819" s="202"/>
      <c r="I1819" s="202">
        <v>7885.8</v>
      </c>
      <c r="J1819" s="202">
        <v>7885.8</v>
      </c>
      <c r="K1819" s="202">
        <v>7885.8</v>
      </c>
      <c r="L1819" s="202">
        <v>7885.8</v>
      </c>
      <c r="M1819" s="202"/>
      <c r="N1819" s="203"/>
      <c r="O1819" s="203"/>
      <c r="P1819"/>
      <c r="Q1819"/>
      <c r="R1819"/>
      <c r="S1819"/>
      <c r="T1819" s="204">
        <v>42746.609131944446</v>
      </c>
      <c r="U1819"/>
      <c r="V1819">
        <v>0.75</v>
      </c>
      <c r="W1819">
        <v>10</v>
      </c>
      <c r="X1819" s="200" t="str">
        <f t="shared" si="28"/>
        <v>Gulf Family CGE CQ1-17</v>
      </c>
    </row>
    <row r="1820" spans="1:24" ht="15" customHeight="1" x14ac:dyDescent="0.25">
      <c r="A1820" t="s">
        <v>70</v>
      </c>
      <c r="B1820" t="s">
        <v>46</v>
      </c>
      <c r="C1820" t="s">
        <v>271</v>
      </c>
      <c r="D1820" s="202">
        <v>7398.4</v>
      </c>
      <c r="E1820" s="202">
        <v>7398.4</v>
      </c>
      <c r="F1820" s="202">
        <v>7398.4</v>
      </c>
      <c r="G1820" s="202">
        <v>7398.4</v>
      </c>
      <c r="H1820" s="202">
        <v>7398.4</v>
      </c>
      <c r="I1820" s="202">
        <v>6540.4</v>
      </c>
      <c r="J1820" s="202">
        <v>6640.4</v>
      </c>
      <c r="K1820" s="202">
        <v>6640.4</v>
      </c>
      <c r="L1820" s="202">
        <v>6640.4</v>
      </c>
      <c r="M1820" s="202">
        <v>6640.4</v>
      </c>
      <c r="N1820" s="203"/>
      <c r="O1820" s="203"/>
      <c r="P1820"/>
      <c r="Q1820"/>
      <c r="R1820"/>
      <c r="S1820"/>
      <c r="T1820" s="204">
        <v>42746.609131944446</v>
      </c>
      <c r="U1820"/>
      <c r="V1820">
        <v>0.75</v>
      </c>
      <c r="W1820">
        <v>10</v>
      </c>
      <c r="X1820" s="200" t="str">
        <f t="shared" si="28"/>
        <v>Gulf Family CGE CQ2-16</v>
      </c>
    </row>
    <row r="1821" spans="1:24" ht="15" customHeight="1" x14ac:dyDescent="0.25">
      <c r="A1821" t="s">
        <v>70</v>
      </c>
      <c r="B1821" t="s">
        <v>46</v>
      </c>
      <c r="C1821" t="s">
        <v>275</v>
      </c>
      <c r="D1821" s="202">
        <v>7683</v>
      </c>
      <c r="E1821" s="202">
        <v>7683</v>
      </c>
      <c r="F1821" s="202">
        <v>7683</v>
      </c>
      <c r="G1821" s="202"/>
      <c r="H1821" s="202"/>
      <c r="I1821" s="202">
        <v>6875</v>
      </c>
      <c r="J1821" s="202">
        <v>6875</v>
      </c>
      <c r="K1821" s="202">
        <v>6875</v>
      </c>
      <c r="L1821" s="202"/>
      <c r="M1821" s="202"/>
      <c r="N1821" s="203"/>
      <c r="O1821" s="203"/>
      <c r="P1821"/>
      <c r="Q1821"/>
      <c r="R1821"/>
      <c r="S1821"/>
      <c r="T1821" s="204">
        <v>42746.609131944446</v>
      </c>
      <c r="U1821"/>
      <c r="V1821">
        <v>0.75</v>
      </c>
      <c r="W1821">
        <v>10</v>
      </c>
      <c r="X1821" s="200" t="str">
        <f t="shared" si="28"/>
        <v>Gulf Family CGE CQ2-17</v>
      </c>
    </row>
    <row r="1822" spans="1:24" ht="15" customHeight="1" x14ac:dyDescent="0.25">
      <c r="A1822" t="s">
        <v>70</v>
      </c>
      <c r="B1822" t="s">
        <v>46</v>
      </c>
      <c r="C1822" t="s">
        <v>272</v>
      </c>
      <c r="D1822" s="202">
        <v>9002.5499999999993</v>
      </c>
      <c r="E1822" s="202">
        <v>8702.5499999999993</v>
      </c>
      <c r="F1822" s="202">
        <v>8702.5499999999993</v>
      </c>
      <c r="G1822" s="202">
        <v>8702.5499999999993</v>
      </c>
      <c r="H1822" s="202">
        <v>8702.5499999999993</v>
      </c>
      <c r="I1822" s="202">
        <v>8685.9500000000007</v>
      </c>
      <c r="J1822" s="202">
        <v>8695.9500000000007</v>
      </c>
      <c r="K1822" s="202">
        <v>8695.9500000000007</v>
      </c>
      <c r="L1822" s="202">
        <v>8695.9500000000007</v>
      </c>
      <c r="M1822" s="202">
        <v>8695.9500000000007</v>
      </c>
      <c r="N1822" s="203"/>
      <c r="O1822" s="203"/>
      <c r="P1822"/>
      <c r="Q1822"/>
      <c r="R1822"/>
      <c r="S1822"/>
      <c r="T1822" s="204">
        <v>42746.609131944446</v>
      </c>
      <c r="U1822"/>
      <c r="V1822">
        <v>0.75</v>
      </c>
      <c r="W1822">
        <v>10</v>
      </c>
      <c r="X1822" s="200" t="str">
        <f t="shared" si="28"/>
        <v>Gulf Family CGE CQ3-16</v>
      </c>
    </row>
    <row r="1823" spans="1:24" ht="15" customHeight="1" x14ac:dyDescent="0.25">
      <c r="A1823" t="s">
        <v>70</v>
      </c>
      <c r="B1823" t="s">
        <v>46</v>
      </c>
      <c r="C1823" t="s">
        <v>276</v>
      </c>
      <c r="D1823" s="202">
        <v>10488.1</v>
      </c>
      <c r="E1823" s="202">
        <v>9708.1</v>
      </c>
      <c r="F1823" s="202"/>
      <c r="G1823" s="202"/>
      <c r="H1823" s="202"/>
      <c r="I1823" s="202">
        <v>9588.1</v>
      </c>
      <c r="J1823" s="202">
        <v>9708.1</v>
      </c>
      <c r="K1823" s="202"/>
      <c r="L1823" s="202"/>
      <c r="M1823" s="202"/>
      <c r="N1823" s="203"/>
      <c r="O1823" s="203"/>
      <c r="P1823"/>
      <c r="Q1823"/>
      <c r="R1823"/>
      <c r="S1823"/>
      <c r="T1823" s="204">
        <v>42746.609131944446</v>
      </c>
      <c r="U1823"/>
      <c r="V1823">
        <v>0.75</v>
      </c>
      <c r="W1823">
        <v>10</v>
      </c>
      <c r="X1823" s="200" t="str">
        <f t="shared" si="28"/>
        <v>Gulf Family CGE CQ3-17</v>
      </c>
    </row>
    <row r="1824" spans="1:24" ht="15" customHeight="1" x14ac:dyDescent="0.25">
      <c r="A1824" t="s">
        <v>70</v>
      </c>
      <c r="B1824" t="s">
        <v>46</v>
      </c>
      <c r="C1824" t="s">
        <v>273</v>
      </c>
      <c r="D1824" s="202">
        <v>8585.7999999999993</v>
      </c>
      <c r="E1824" s="202">
        <v>8285.7999999999993</v>
      </c>
      <c r="F1824" s="202">
        <v>7877.8</v>
      </c>
      <c r="G1824" s="202">
        <v>7877.8</v>
      </c>
      <c r="H1824" s="202">
        <v>7877.8</v>
      </c>
      <c r="I1824" s="202">
        <v>7777.8</v>
      </c>
      <c r="J1824" s="202">
        <v>7777.8</v>
      </c>
      <c r="K1824" s="202">
        <v>7777.8</v>
      </c>
      <c r="L1824" s="202">
        <v>7777.8</v>
      </c>
      <c r="M1824" s="202">
        <v>7777.8</v>
      </c>
      <c r="N1824" s="203"/>
      <c r="O1824" s="203"/>
      <c r="P1824"/>
      <c r="Q1824"/>
      <c r="R1824"/>
      <c r="S1824"/>
      <c r="T1824" s="204">
        <v>42746.609131944446</v>
      </c>
      <c r="U1824"/>
      <c r="V1824">
        <v>0.75</v>
      </c>
      <c r="W1824">
        <v>10</v>
      </c>
      <c r="X1824" s="200" t="str">
        <f t="shared" si="28"/>
        <v>Gulf Family CGE CQ4-16</v>
      </c>
    </row>
    <row r="1825" spans="1:24" ht="15" customHeight="1" x14ac:dyDescent="0.25">
      <c r="A1825" t="s">
        <v>70</v>
      </c>
      <c r="B1825" t="s">
        <v>46</v>
      </c>
      <c r="C1825" t="s">
        <v>277</v>
      </c>
      <c r="D1825" s="202">
        <v>8611.2999999999993</v>
      </c>
      <c r="E1825" s="202"/>
      <c r="F1825" s="202"/>
      <c r="G1825" s="202"/>
      <c r="H1825" s="202"/>
      <c r="I1825" s="202">
        <v>8161.3</v>
      </c>
      <c r="J1825" s="202"/>
      <c r="K1825" s="202"/>
      <c r="L1825" s="202"/>
      <c r="M1825" s="202"/>
      <c r="N1825" s="203"/>
      <c r="O1825" s="203"/>
      <c r="P1825"/>
      <c r="Q1825"/>
      <c r="R1825"/>
      <c r="S1825"/>
      <c r="T1825" s="204">
        <v>42746.609131944446</v>
      </c>
      <c r="U1825"/>
      <c r="V1825">
        <v>0.75</v>
      </c>
      <c r="W1825">
        <v>10</v>
      </c>
      <c r="X1825" s="200" t="str">
        <f t="shared" si="28"/>
        <v>Gulf Family CGE CQ4-17</v>
      </c>
    </row>
    <row r="1826" spans="1:24" ht="15" customHeight="1" x14ac:dyDescent="0.25">
      <c r="A1826" t="s">
        <v>70</v>
      </c>
      <c r="B1826" t="s">
        <v>40</v>
      </c>
      <c r="C1826" t="s">
        <v>270</v>
      </c>
      <c r="D1826" s="202">
        <v>431</v>
      </c>
      <c r="E1826" s="202">
        <v>431</v>
      </c>
      <c r="F1826" s="202">
        <v>431</v>
      </c>
      <c r="G1826" s="202">
        <v>281</v>
      </c>
      <c r="H1826" s="202">
        <v>281</v>
      </c>
      <c r="I1826" s="202">
        <v>11</v>
      </c>
      <c r="J1826" s="202">
        <v>11</v>
      </c>
      <c r="K1826" s="202">
        <v>11</v>
      </c>
      <c r="L1826" s="202">
        <v>11</v>
      </c>
      <c r="M1826" s="202">
        <v>11</v>
      </c>
      <c r="N1826" s="203"/>
      <c r="O1826" s="203"/>
      <c r="P1826"/>
      <c r="Q1826"/>
      <c r="R1826"/>
      <c r="S1826"/>
      <c r="T1826" s="204">
        <v>42746.609131944446</v>
      </c>
      <c r="U1826"/>
      <c r="V1826">
        <v>0.09</v>
      </c>
      <c r="W1826">
        <v>4</v>
      </c>
      <c r="X1826" s="200" t="str">
        <f t="shared" si="28"/>
        <v>Gulf Juvenile Delinquency CGE CQ1-16</v>
      </c>
    </row>
    <row r="1827" spans="1:24" ht="15" customHeight="1" x14ac:dyDescent="0.25">
      <c r="A1827" t="s">
        <v>70</v>
      </c>
      <c r="B1827" t="s">
        <v>40</v>
      </c>
      <c r="C1827" t="s">
        <v>274</v>
      </c>
      <c r="D1827" s="202">
        <v>3.5</v>
      </c>
      <c r="E1827" s="202">
        <v>3.5</v>
      </c>
      <c r="F1827" s="202">
        <v>3.5</v>
      </c>
      <c r="G1827" s="202">
        <v>3.5</v>
      </c>
      <c r="H1827" s="202"/>
      <c r="I1827" s="202">
        <v>3.5</v>
      </c>
      <c r="J1827" s="202">
        <v>3.5</v>
      </c>
      <c r="K1827" s="202">
        <v>3.5</v>
      </c>
      <c r="L1827" s="202">
        <v>3.5</v>
      </c>
      <c r="M1827" s="202"/>
      <c r="N1827" s="203"/>
      <c r="O1827" s="203"/>
      <c r="P1827"/>
      <c r="Q1827"/>
      <c r="R1827"/>
      <c r="S1827"/>
      <c r="T1827" s="204">
        <v>42746.609131944446</v>
      </c>
      <c r="U1827"/>
      <c r="V1827">
        <v>0.09</v>
      </c>
      <c r="W1827">
        <v>4</v>
      </c>
      <c r="X1827" s="200" t="str">
        <f t="shared" si="28"/>
        <v>Gulf Juvenile Delinquency CGE CQ1-17</v>
      </c>
    </row>
    <row r="1828" spans="1:24" ht="15" customHeight="1" x14ac:dyDescent="0.25">
      <c r="A1828" t="s">
        <v>70</v>
      </c>
      <c r="B1828" t="s">
        <v>40</v>
      </c>
      <c r="C1828" t="s">
        <v>271</v>
      </c>
      <c r="D1828" s="202">
        <v>223.5</v>
      </c>
      <c r="E1828" s="202">
        <v>223.5</v>
      </c>
      <c r="F1828" s="202">
        <v>223.5</v>
      </c>
      <c r="G1828" s="202">
        <v>223.5</v>
      </c>
      <c r="H1828" s="202">
        <v>223.5</v>
      </c>
      <c r="I1828" s="202">
        <v>3.5</v>
      </c>
      <c r="J1828" s="202">
        <v>3.5</v>
      </c>
      <c r="K1828" s="202">
        <v>3.5</v>
      </c>
      <c r="L1828" s="202">
        <v>3.5</v>
      </c>
      <c r="M1828" s="202">
        <v>3.5</v>
      </c>
      <c r="N1828" s="203"/>
      <c r="O1828" s="203"/>
      <c r="P1828"/>
      <c r="Q1828"/>
      <c r="R1828"/>
      <c r="S1828"/>
      <c r="T1828" s="204">
        <v>42746.609131944446</v>
      </c>
      <c r="U1828"/>
      <c r="V1828">
        <v>0.09</v>
      </c>
      <c r="W1828">
        <v>4</v>
      </c>
      <c r="X1828" s="200" t="str">
        <f t="shared" si="28"/>
        <v>Gulf Juvenile Delinquency CGE CQ2-16</v>
      </c>
    </row>
    <row r="1829" spans="1:24" ht="15" customHeight="1" x14ac:dyDescent="0.25">
      <c r="A1829" t="s">
        <v>70</v>
      </c>
      <c r="B1829" t="s">
        <v>40</v>
      </c>
      <c r="C1829" t="s">
        <v>275</v>
      </c>
      <c r="D1829" s="202">
        <v>60.5</v>
      </c>
      <c r="E1829" s="202">
        <v>60.5</v>
      </c>
      <c r="F1829" s="202">
        <v>60.5</v>
      </c>
      <c r="G1829" s="202"/>
      <c r="H1829" s="202"/>
      <c r="I1829" s="202">
        <v>10.5</v>
      </c>
      <c r="J1829" s="202">
        <v>10.5</v>
      </c>
      <c r="K1829" s="202">
        <v>10.5</v>
      </c>
      <c r="L1829" s="202"/>
      <c r="M1829" s="202"/>
      <c r="N1829" s="203"/>
      <c r="O1829" s="203"/>
      <c r="P1829"/>
      <c r="Q1829"/>
      <c r="R1829"/>
      <c r="S1829"/>
      <c r="T1829" s="204">
        <v>42746.609131944446</v>
      </c>
      <c r="U1829"/>
      <c r="V1829">
        <v>0.09</v>
      </c>
      <c r="W1829">
        <v>4</v>
      </c>
      <c r="X1829" s="200" t="str">
        <f t="shared" si="28"/>
        <v>Gulf Juvenile Delinquency CGE CQ2-17</v>
      </c>
    </row>
    <row r="1830" spans="1:24" ht="15" customHeight="1" x14ac:dyDescent="0.25">
      <c r="A1830" t="s">
        <v>70</v>
      </c>
      <c r="B1830" t="s">
        <v>40</v>
      </c>
      <c r="C1830" t="s">
        <v>272</v>
      </c>
      <c r="D1830" s="202">
        <v>563.5</v>
      </c>
      <c r="E1830" s="202">
        <v>563.5</v>
      </c>
      <c r="F1830" s="202">
        <v>563.5</v>
      </c>
      <c r="G1830" s="202">
        <v>563.5</v>
      </c>
      <c r="H1830" s="202">
        <v>563.5</v>
      </c>
      <c r="I1830" s="202">
        <v>3.5</v>
      </c>
      <c r="J1830" s="202">
        <v>3.5</v>
      </c>
      <c r="K1830" s="202">
        <v>3.5</v>
      </c>
      <c r="L1830" s="202">
        <v>3.5</v>
      </c>
      <c r="M1830" s="202">
        <v>273.5</v>
      </c>
      <c r="N1830" s="203"/>
      <c r="O1830" s="203"/>
      <c r="P1830"/>
      <c r="Q1830"/>
      <c r="R1830"/>
      <c r="S1830"/>
      <c r="T1830" s="204">
        <v>42746.609131944446</v>
      </c>
      <c r="U1830"/>
      <c r="V1830">
        <v>0.09</v>
      </c>
      <c r="W1830">
        <v>4</v>
      </c>
      <c r="X1830" s="200" t="str">
        <f t="shared" si="28"/>
        <v>Gulf Juvenile Delinquency CGE CQ3-16</v>
      </c>
    </row>
    <row r="1831" spans="1:24" ht="15" customHeight="1" x14ac:dyDescent="0.25">
      <c r="A1831" t="s">
        <v>70</v>
      </c>
      <c r="B1831" t="s">
        <v>40</v>
      </c>
      <c r="C1831" t="s">
        <v>276</v>
      </c>
      <c r="D1831" s="202">
        <v>19</v>
      </c>
      <c r="E1831" s="202">
        <v>19</v>
      </c>
      <c r="F1831" s="202"/>
      <c r="G1831" s="202"/>
      <c r="H1831" s="202"/>
      <c r="I1831" s="202">
        <v>12</v>
      </c>
      <c r="J1831" s="202">
        <v>12</v>
      </c>
      <c r="K1831" s="202"/>
      <c r="L1831" s="202"/>
      <c r="M1831" s="202"/>
      <c r="N1831" s="203"/>
      <c r="O1831" s="203"/>
      <c r="P1831"/>
      <c r="Q1831"/>
      <c r="R1831"/>
      <c r="S1831"/>
      <c r="T1831" s="204">
        <v>42746.609131944446</v>
      </c>
      <c r="U1831"/>
      <c r="V1831">
        <v>0.09</v>
      </c>
      <c r="W1831">
        <v>4</v>
      </c>
      <c r="X1831" s="200" t="str">
        <f t="shared" si="28"/>
        <v>Gulf Juvenile Delinquency CGE CQ3-17</v>
      </c>
    </row>
    <row r="1832" spans="1:24" ht="15" customHeight="1" x14ac:dyDescent="0.25">
      <c r="A1832" t="s">
        <v>70</v>
      </c>
      <c r="B1832" t="s">
        <v>40</v>
      </c>
      <c r="C1832" t="s">
        <v>273</v>
      </c>
      <c r="D1832" s="202">
        <v>0</v>
      </c>
      <c r="E1832" s="202">
        <v>0</v>
      </c>
      <c r="F1832" s="202">
        <v>0</v>
      </c>
      <c r="G1832" s="202">
        <v>0</v>
      </c>
      <c r="H1832" s="202">
        <v>0</v>
      </c>
      <c r="I1832" s="202">
        <v>0</v>
      </c>
      <c r="J1832" s="202">
        <v>0</v>
      </c>
      <c r="K1832" s="202">
        <v>0</v>
      </c>
      <c r="L1832" s="202">
        <v>0</v>
      </c>
      <c r="M1832" s="202">
        <v>0</v>
      </c>
      <c r="N1832" s="203"/>
      <c r="O1832" s="203"/>
      <c r="P1832"/>
      <c r="Q1832"/>
      <c r="R1832"/>
      <c r="S1832"/>
      <c r="T1832" s="204">
        <v>42746.609131944446</v>
      </c>
      <c r="U1832"/>
      <c r="V1832">
        <v>0.09</v>
      </c>
      <c r="W1832">
        <v>4</v>
      </c>
      <c r="X1832" s="200" t="str">
        <f t="shared" si="28"/>
        <v>Gulf Juvenile Delinquency CGE CQ4-16</v>
      </c>
    </row>
    <row r="1833" spans="1:24" ht="15" customHeight="1" x14ac:dyDescent="0.25">
      <c r="A1833" t="s">
        <v>70</v>
      </c>
      <c r="B1833" t="s">
        <v>40</v>
      </c>
      <c r="C1833" t="s">
        <v>277</v>
      </c>
      <c r="D1833" s="202">
        <v>960</v>
      </c>
      <c r="E1833" s="202"/>
      <c r="F1833" s="202"/>
      <c r="G1833" s="202"/>
      <c r="H1833" s="202"/>
      <c r="I1833" s="202">
        <v>0</v>
      </c>
      <c r="J1833" s="202"/>
      <c r="K1833" s="202"/>
      <c r="L1833" s="202"/>
      <c r="M1833" s="202"/>
      <c r="N1833" s="203"/>
      <c r="O1833" s="203"/>
      <c r="P1833"/>
      <c r="Q1833"/>
      <c r="R1833"/>
      <c r="S1833"/>
      <c r="T1833" s="204">
        <v>42746.609131944446</v>
      </c>
      <c r="U1833"/>
      <c r="V1833">
        <v>0.09</v>
      </c>
      <c r="W1833">
        <v>4</v>
      </c>
      <c r="X1833" s="200" t="str">
        <f t="shared" si="28"/>
        <v>Gulf Juvenile Delinquency CGE CQ4-17</v>
      </c>
    </row>
    <row r="1834" spans="1:24" ht="15" customHeight="1" x14ac:dyDescent="0.25">
      <c r="A1834" t="s">
        <v>70</v>
      </c>
      <c r="B1834" t="s">
        <v>45</v>
      </c>
      <c r="C1834" t="s">
        <v>270</v>
      </c>
      <c r="D1834" s="202">
        <v>7389</v>
      </c>
      <c r="E1834" s="202">
        <v>7389</v>
      </c>
      <c r="F1834" s="202">
        <v>7389</v>
      </c>
      <c r="G1834" s="202">
        <v>7389</v>
      </c>
      <c r="H1834" s="202">
        <v>7389</v>
      </c>
      <c r="I1834" s="202">
        <v>7389</v>
      </c>
      <c r="J1834" s="202">
        <v>7389</v>
      </c>
      <c r="K1834" s="202">
        <v>7389</v>
      </c>
      <c r="L1834" s="202">
        <v>7389</v>
      </c>
      <c r="M1834" s="202">
        <v>7389</v>
      </c>
      <c r="N1834" s="203"/>
      <c r="O1834" s="203"/>
      <c r="P1834"/>
      <c r="Q1834"/>
      <c r="R1834"/>
      <c r="S1834"/>
      <c r="T1834" s="204">
        <v>42746.609131944446</v>
      </c>
      <c r="U1834"/>
      <c r="V1834">
        <v>0.9</v>
      </c>
      <c r="W1834">
        <v>9</v>
      </c>
      <c r="X1834" s="200" t="str">
        <f t="shared" si="28"/>
        <v>Gulf Probate CGE CQ1-16</v>
      </c>
    </row>
    <row r="1835" spans="1:24" ht="15" customHeight="1" x14ac:dyDescent="0.25">
      <c r="A1835" t="s">
        <v>70</v>
      </c>
      <c r="B1835" t="s">
        <v>45</v>
      </c>
      <c r="C1835" t="s">
        <v>274</v>
      </c>
      <c r="D1835" s="202">
        <v>8425</v>
      </c>
      <c r="E1835" s="202">
        <v>8425</v>
      </c>
      <c r="F1835" s="202">
        <v>8425</v>
      </c>
      <c r="G1835" s="202">
        <v>8425</v>
      </c>
      <c r="H1835" s="202"/>
      <c r="I1835" s="202">
        <v>8425</v>
      </c>
      <c r="J1835" s="202">
        <v>8425</v>
      </c>
      <c r="K1835" s="202">
        <v>8425</v>
      </c>
      <c r="L1835" s="202">
        <v>8425</v>
      </c>
      <c r="M1835" s="202"/>
      <c r="N1835" s="203"/>
      <c r="O1835" s="203"/>
      <c r="P1835"/>
      <c r="Q1835"/>
      <c r="R1835"/>
      <c r="S1835"/>
      <c r="T1835" s="204">
        <v>42746.609131944446</v>
      </c>
      <c r="U1835"/>
      <c r="V1835">
        <v>0.9</v>
      </c>
      <c r="W1835">
        <v>9</v>
      </c>
      <c r="X1835" s="200" t="str">
        <f t="shared" si="28"/>
        <v>Gulf Probate CGE CQ1-17</v>
      </c>
    </row>
    <row r="1836" spans="1:24" ht="15" customHeight="1" x14ac:dyDescent="0.25">
      <c r="A1836" t="s">
        <v>70</v>
      </c>
      <c r="B1836" t="s">
        <v>45</v>
      </c>
      <c r="C1836" t="s">
        <v>271</v>
      </c>
      <c r="D1836" s="202">
        <v>7909</v>
      </c>
      <c r="E1836" s="202">
        <v>7909</v>
      </c>
      <c r="F1836" s="202">
        <v>7909</v>
      </c>
      <c r="G1836" s="202">
        <v>7909</v>
      </c>
      <c r="H1836" s="202">
        <v>7909</v>
      </c>
      <c r="I1836" s="202">
        <v>7909</v>
      </c>
      <c r="J1836" s="202">
        <v>7909</v>
      </c>
      <c r="K1836" s="202">
        <v>7909</v>
      </c>
      <c r="L1836" s="202">
        <v>7909</v>
      </c>
      <c r="M1836" s="202">
        <v>7909</v>
      </c>
      <c r="N1836" s="203"/>
      <c r="O1836" s="203"/>
      <c r="P1836"/>
      <c r="Q1836"/>
      <c r="R1836"/>
      <c r="S1836"/>
      <c r="T1836" s="204">
        <v>42746.609131944446</v>
      </c>
      <c r="U1836"/>
      <c r="V1836">
        <v>0.9</v>
      </c>
      <c r="W1836">
        <v>9</v>
      </c>
      <c r="X1836" s="200" t="str">
        <f t="shared" si="28"/>
        <v>Gulf Probate CGE CQ2-16</v>
      </c>
    </row>
    <row r="1837" spans="1:24" ht="15" customHeight="1" x14ac:dyDescent="0.25">
      <c r="A1837" t="s">
        <v>70</v>
      </c>
      <c r="B1837" t="s">
        <v>45</v>
      </c>
      <c r="C1837" t="s">
        <v>275</v>
      </c>
      <c r="D1837" s="202">
        <v>7656</v>
      </c>
      <c r="E1837" s="202">
        <v>7656</v>
      </c>
      <c r="F1837" s="202">
        <v>7656</v>
      </c>
      <c r="G1837" s="202"/>
      <c r="H1837" s="202"/>
      <c r="I1837" s="202">
        <v>7656</v>
      </c>
      <c r="J1837" s="202">
        <v>7656</v>
      </c>
      <c r="K1837" s="202">
        <v>7656</v>
      </c>
      <c r="L1837" s="202"/>
      <c r="M1837" s="202"/>
      <c r="N1837" s="203"/>
      <c r="O1837" s="203"/>
      <c r="P1837"/>
      <c r="Q1837"/>
      <c r="R1837"/>
      <c r="S1837"/>
      <c r="T1837" s="204">
        <v>42746.609131944446</v>
      </c>
      <c r="U1837"/>
      <c r="V1837">
        <v>0.9</v>
      </c>
      <c r="W1837">
        <v>9</v>
      </c>
      <c r="X1837" s="200" t="str">
        <f t="shared" si="28"/>
        <v>Gulf Probate CGE CQ2-17</v>
      </c>
    </row>
    <row r="1838" spans="1:24" ht="15" customHeight="1" x14ac:dyDescent="0.25">
      <c r="A1838" t="s">
        <v>70</v>
      </c>
      <c r="B1838" t="s">
        <v>45</v>
      </c>
      <c r="C1838" t="s">
        <v>272</v>
      </c>
      <c r="D1838" s="202">
        <v>6595</v>
      </c>
      <c r="E1838" s="202">
        <v>6595</v>
      </c>
      <c r="F1838" s="202">
        <v>6595</v>
      </c>
      <c r="G1838" s="202">
        <v>6595</v>
      </c>
      <c r="H1838" s="202">
        <v>6595</v>
      </c>
      <c r="I1838" s="202">
        <v>6595</v>
      </c>
      <c r="J1838" s="202">
        <v>6595</v>
      </c>
      <c r="K1838" s="202">
        <v>6595</v>
      </c>
      <c r="L1838" s="202">
        <v>6595</v>
      </c>
      <c r="M1838" s="202">
        <v>6595</v>
      </c>
      <c r="N1838" s="203"/>
      <c r="O1838" s="203"/>
      <c r="P1838"/>
      <c r="Q1838"/>
      <c r="R1838"/>
      <c r="S1838"/>
      <c r="T1838" s="204">
        <v>42746.609131944446</v>
      </c>
      <c r="U1838"/>
      <c r="V1838">
        <v>0.9</v>
      </c>
      <c r="W1838">
        <v>9</v>
      </c>
      <c r="X1838" s="200" t="str">
        <f t="shared" si="28"/>
        <v>Gulf Probate CGE CQ3-16</v>
      </c>
    </row>
    <row r="1839" spans="1:24" ht="15" customHeight="1" x14ac:dyDescent="0.25">
      <c r="A1839" t="s">
        <v>70</v>
      </c>
      <c r="B1839" t="s">
        <v>45</v>
      </c>
      <c r="C1839" t="s">
        <v>276</v>
      </c>
      <c r="D1839" s="202">
        <v>5915</v>
      </c>
      <c r="E1839" s="202">
        <v>5915</v>
      </c>
      <c r="F1839" s="202"/>
      <c r="G1839" s="202"/>
      <c r="H1839" s="202"/>
      <c r="I1839" s="202">
        <v>5915</v>
      </c>
      <c r="J1839" s="202">
        <v>5915</v>
      </c>
      <c r="K1839" s="202"/>
      <c r="L1839" s="202"/>
      <c r="M1839" s="202"/>
      <c r="N1839" s="203"/>
      <c r="O1839" s="203"/>
      <c r="P1839"/>
      <c r="Q1839"/>
      <c r="R1839"/>
      <c r="S1839"/>
      <c r="T1839" s="204">
        <v>42746.609131944446</v>
      </c>
      <c r="U1839"/>
      <c r="V1839">
        <v>0.9</v>
      </c>
      <c r="W1839">
        <v>9</v>
      </c>
      <c r="X1839" s="200" t="str">
        <f t="shared" si="28"/>
        <v>Gulf Probate CGE CQ3-17</v>
      </c>
    </row>
    <row r="1840" spans="1:24" ht="15" customHeight="1" x14ac:dyDescent="0.25">
      <c r="A1840" t="s">
        <v>70</v>
      </c>
      <c r="B1840" t="s">
        <v>45</v>
      </c>
      <c r="C1840" t="s">
        <v>273</v>
      </c>
      <c r="D1840" s="202">
        <v>5474</v>
      </c>
      <c r="E1840" s="202">
        <v>5474</v>
      </c>
      <c r="F1840" s="202">
        <v>5474</v>
      </c>
      <c r="G1840" s="202">
        <v>5474</v>
      </c>
      <c r="H1840" s="202">
        <v>5474</v>
      </c>
      <c r="I1840" s="202">
        <v>5474</v>
      </c>
      <c r="J1840" s="202">
        <v>5474</v>
      </c>
      <c r="K1840" s="202">
        <v>5474</v>
      </c>
      <c r="L1840" s="202">
        <v>5474</v>
      </c>
      <c r="M1840" s="202">
        <v>5474</v>
      </c>
      <c r="N1840" s="203"/>
      <c r="O1840" s="203"/>
      <c r="P1840"/>
      <c r="Q1840"/>
      <c r="R1840"/>
      <c r="S1840"/>
      <c r="T1840" s="204">
        <v>42746.609131944446</v>
      </c>
      <c r="U1840"/>
      <c r="V1840">
        <v>0.9</v>
      </c>
      <c r="W1840">
        <v>9</v>
      </c>
      <c r="X1840" s="200" t="str">
        <f t="shared" si="28"/>
        <v>Gulf Probate CGE CQ4-16</v>
      </c>
    </row>
    <row r="1841" spans="1:24" ht="15" customHeight="1" x14ac:dyDescent="0.25">
      <c r="A1841" t="s">
        <v>70</v>
      </c>
      <c r="B1841" t="s">
        <v>45</v>
      </c>
      <c r="C1841" t="s">
        <v>277</v>
      </c>
      <c r="D1841" s="202">
        <v>6512</v>
      </c>
      <c r="E1841" s="202"/>
      <c r="F1841" s="202"/>
      <c r="G1841" s="202"/>
      <c r="H1841" s="202"/>
      <c r="I1841" s="202">
        <v>6512</v>
      </c>
      <c r="J1841" s="202"/>
      <c r="K1841" s="202"/>
      <c r="L1841" s="202"/>
      <c r="M1841" s="202"/>
      <c r="N1841" s="203"/>
      <c r="O1841" s="203"/>
      <c r="P1841"/>
      <c r="Q1841"/>
      <c r="R1841"/>
      <c r="S1841"/>
      <c r="T1841" s="204">
        <v>42746.609131944446</v>
      </c>
      <c r="U1841"/>
      <c r="V1841">
        <v>0.9</v>
      </c>
      <c r="W1841">
        <v>9</v>
      </c>
      <c r="X1841" s="200" t="str">
        <f t="shared" si="28"/>
        <v>Gulf Probate CGE CQ4-17</v>
      </c>
    </row>
    <row r="1842" spans="1:24" ht="15" customHeight="1" x14ac:dyDescent="0.25">
      <c r="A1842" t="s">
        <v>71</v>
      </c>
      <c r="B1842" t="s">
        <v>280</v>
      </c>
      <c r="C1842" t="s">
        <v>270</v>
      </c>
      <c r="D1842" s="202">
        <v>0</v>
      </c>
      <c r="E1842" s="202">
        <v>0</v>
      </c>
      <c r="F1842" s="202">
        <v>0</v>
      </c>
      <c r="G1842" s="202">
        <v>0</v>
      </c>
      <c r="H1842" s="202">
        <v>0</v>
      </c>
      <c r="I1842" s="202">
        <v>0</v>
      </c>
      <c r="J1842" s="202">
        <v>0</v>
      </c>
      <c r="K1842" s="202">
        <v>0</v>
      </c>
      <c r="L1842" s="202">
        <v>0</v>
      </c>
      <c r="M1842" s="202">
        <v>0</v>
      </c>
      <c r="N1842" s="203"/>
      <c r="O1842" s="203"/>
      <c r="P1842"/>
      <c r="Q1842"/>
      <c r="R1842"/>
      <c r="S1842"/>
      <c r="T1842" s="204">
        <v>42746.609131944446</v>
      </c>
      <c r="U1842"/>
      <c r="V1842">
        <v>0.09</v>
      </c>
      <c r="W1842">
        <v>2</v>
      </c>
      <c r="X1842" s="200" t="str">
        <f t="shared" si="28"/>
        <v>Hamilton Circ Crim Drug Trfc Cases CGE CQ1-16</v>
      </c>
    </row>
    <row r="1843" spans="1:24" ht="15" customHeight="1" x14ac:dyDescent="0.25">
      <c r="A1843" t="s">
        <v>71</v>
      </c>
      <c r="B1843" t="s">
        <v>280</v>
      </c>
      <c r="C1843" t="s">
        <v>274</v>
      </c>
      <c r="D1843" s="202">
        <v>0</v>
      </c>
      <c r="E1843" s="202">
        <v>0</v>
      </c>
      <c r="F1843" s="202">
        <v>0</v>
      </c>
      <c r="G1843" s="202"/>
      <c r="H1843" s="202"/>
      <c r="I1843" s="202">
        <v>0</v>
      </c>
      <c r="J1843" s="202">
        <v>0</v>
      </c>
      <c r="K1843" s="202">
        <v>0</v>
      </c>
      <c r="L1843" s="202"/>
      <c r="M1843" s="202"/>
      <c r="N1843" s="203"/>
      <c r="O1843" s="203"/>
      <c r="P1843"/>
      <c r="Q1843"/>
      <c r="R1843"/>
      <c r="S1843"/>
      <c r="T1843" s="204">
        <v>42746.609131944446</v>
      </c>
      <c r="U1843"/>
      <c r="V1843">
        <v>0.09</v>
      </c>
      <c r="W1843">
        <v>2</v>
      </c>
      <c r="X1843" s="200" t="str">
        <f t="shared" si="28"/>
        <v>Hamilton Circ Crim Drug Trfc Cases CGE CQ1-17</v>
      </c>
    </row>
    <row r="1844" spans="1:24" ht="15" customHeight="1" x14ac:dyDescent="0.25">
      <c r="A1844" t="s">
        <v>71</v>
      </c>
      <c r="B1844" t="s">
        <v>280</v>
      </c>
      <c r="C1844" t="s">
        <v>271</v>
      </c>
      <c r="D1844" s="202">
        <v>0</v>
      </c>
      <c r="E1844" s="202">
        <v>0</v>
      </c>
      <c r="F1844" s="202">
        <v>0</v>
      </c>
      <c r="G1844" s="202">
        <v>0</v>
      </c>
      <c r="H1844" s="202">
        <v>0</v>
      </c>
      <c r="I1844" s="202">
        <v>0</v>
      </c>
      <c r="J1844" s="202">
        <v>0</v>
      </c>
      <c r="K1844" s="202">
        <v>0</v>
      </c>
      <c r="L1844" s="202">
        <v>0</v>
      </c>
      <c r="M1844" s="202">
        <v>0</v>
      </c>
      <c r="N1844" s="203"/>
      <c r="O1844" s="203"/>
      <c r="P1844"/>
      <c r="Q1844"/>
      <c r="R1844"/>
      <c r="S1844"/>
      <c r="T1844" s="204">
        <v>42746.609131944446</v>
      </c>
      <c r="U1844"/>
      <c r="V1844">
        <v>0.09</v>
      </c>
      <c r="W1844">
        <v>2</v>
      </c>
      <c r="X1844" s="200" t="str">
        <f t="shared" si="28"/>
        <v>Hamilton Circ Crim Drug Trfc Cases CGE CQ2-16</v>
      </c>
    </row>
    <row r="1845" spans="1:24" ht="15" customHeight="1" x14ac:dyDescent="0.25">
      <c r="A1845" t="s">
        <v>71</v>
      </c>
      <c r="B1845" t="s">
        <v>280</v>
      </c>
      <c r="C1845" t="s">
        <v>275</v>
      </c>
      <c r="D1845" s="202">
        <v>0</v>
      </c>
      <c r="E1845" s="202">
        <v>0</v>
      </c>
      <c r="F1845" s="202"/>
      <c r="G1845" s="202"/>
      <c r="H1845" s="202"/>
      <c r="I1845" s="202">
        <v>0</v>
      </c>
      <c r="J1845" s="202">
        <v>0</v>
      </c>
      <c r="K1845" s="202"/>
      <c r="L1845" s="202"/>
      <c r="M1845" s="202"/>
      <c r="N1845" s="203"/>
      <c r="O1845" s="203"/>
      <c r="P1845"/>
      <c r="Q1845"/>
      <c r="R1845"/>
      <c r="S1845"/>
      <c r="T1845" s="204">
        <v>42746.609131944446</v>
      </c>
      <c r="U1845"/>
      <c r="V1845">
        <v>0.09</v>
      </c>
      <c r="W1845">
        <v>2</v>
      </c>
      <c r="X1845" s="200" t="str">
        <f t="shared" si="28"/>
        <v>Hamilton Circ Crim Drug Trfc Cases CGE CQ2-17</v>
      </c>
    </row>
    <row r="1846" spans="1:24" ht="15" customHeight="1" x14ac:dyDescent="0.25">
      <c r="A1846" t="s">
        <v>71</v>
      </c>
      <c r="B1846" t="s">
        <v>280</v>
      </c>
      <c r="C1846" t="s">
        <v>272</v>
      </c>
      <c r="D1846" s="202">
        <v>0</v>
      </c>
      <c r="E1846" s="202">
        <v>0</v>
      </c>
      <c r="F1846" s="202">
        <v>0</v>
      </c>
      <c r="G1846" s="202">
        <v>0</v>
      </c>
      <c r="H1846" s="202">
        <v>0</v>
      </c>
      <c r="I1846" s="202">
        <v>0</v>
      </c>
      <c r="J1846" s="202">
        <v>0</v>
      </c>
      <c r="K1846" s="202">
        <v>0</v>
      </c>
      <c r="L1846" s="202">
        <v>0</v>
      </c>
      <c r="M1846" s="202">
        <v>0</v>
      </c>
      <c r="N1846" s="203"/>
      <c r="O1846" s="203"/>
      <c r="P1846"/>
      <c r="Q1846"/>
      <c r="R1846"/>
      <c r="S1846"/>
      <c r="T1846" s="204">
        <v>42746.609131944446</v>
      </c>
      <c r="U1846"/>
      <c r="V1846">
        <v>0.09</v>
      </c>
      <c r="W1846">
        <v>2</v>
      </c>
      <c r="X1846" s="200" t="str">
        <f t="shared" si="28"/>
        <v>Hamilton Circ Crim Drug Trfc Cases CGE CQ3-16</v>
      </c>
    </row>
    <row r="1847" spans="1:24" ht="15" customHeight="1" x14ac:dyDescent="0.25">
      <c r="A1847" t="s">
        <v>71</v>
      </c>
      <c r="B1847" t="s">
        <v>280</v>
      </c>
      <c r="C1847" t="s">
        <v>276</v>
      </c>
      <c r="D1847" s="202">
        <v>0</v>
      </c>
      <c r="E1847" s="202"/>
      <c r="F1847" s="202"/>
      <c r="G1847" s="202"/>
      <c r="H1847" s="202"/>
      <c r="I1847" s="202">
        <v>0</v>
      </c>
      <c r="J1847" s="202"/>
      <c r="K1847" s="202"/>
      <c r="L1847" s="202"/>
      <c r="M1847" s="202"/>
      <c r="N1847" s="203"/>
      <c r="O1847" s="203"/>
      <c r="P1847"/>
      <c r="Q1847"/>
      <c r="R1847"/>
      <c r="S1847"/>
      <c r="T1847" s="204">
        <v>42746.609131944446</v>
      </c>
      <c r="U1847"/>
      <c r="V1847">
        <v>0.09</v>
      </c>
      <c r="W1847">
        <v>2</v>
      </c>
      <c r="X1847" s="200" t="str">
        <f t="shared" si="28"/>
        <v>Hamilton Circ Crim Drug Trfc Cases CGE CQ3-17</v>
      </c>
    </row>
    <row r="1848" spans="1:24" ht="15" customHeight="1" x14ac:dyDescent="0.25">
      <c r="A1848" t="s">
        <v>71</v>
      </c>
      <c r="B1848" t="s">
        <v>280</v>
      </c>
      <c r="C1848" t="s">
        <v>273</v>
      </c>
      <c r="D1848" s="202">
        <v>0</v>
      </c>
      <c r="E1848" s="202">
        <v>0</v>
      </c>
      <c r="F1848" s="202">
        <v>0</v>
      </c>
      <c r="G1848" s="202">
        <v>0</v>
      </c>
      <c r="H1848" s="202"/>
      <c r="I1848" s="202">
        <v>0</v>
      </c>
      <c r="J1848" s="202">
        <v>0</v>
      </c>
      <c r="K1848" s="202">
        <v>0</v>
      </c>
      <c r="L1848" s="202">
        <v>0</v>
      </c>
      <c r="M1848" s="202"/>
      <c r="N1848" s="203"/>
      <c r="O1848" s="203"/>
      <c r="P1848"/>
      <c r="Q1848"/>
      <c r="R1848"/>
      <c r="S1848"/>
      <c r="T1848" s="204">
        <v>42746.609131944446</v>
      </c>
      <c r="U1848"/>
      <c r="V1848">
        <v>0.09</v>
      </c>
      <c r="W1848">
        <v>2</v>
      </c>
      <c r="X1848" s="200" t="str">
        <f t="shared" si="28"/>
        <v>Hamilton Circ Crim Drug Trfc Cases CGE CQ4-16</v>
      </c>
    </row>
    <row r="1849" spans="1:24" ht="15" customHeight="1" x14ac:dyDescent="0.25">
      <c r="A1849" t="s">
        <v>71</v>
      </c>
      <c r="B1849" t="s">
        <v>280</v>
      </c>
      <c r="C1849" t="s">
        <v>277</v>
      </c>
      <c r="D1849" s="202"/>
      <c r="E1849" s="202"/>
      <c r="F1849" s="202"/>
      <c r="G1849" s="202"/>
      <c r="H1849" s="202"/>
      <c r="I1849" s="202"/>
      <c r="J1849" s="202"/>
      <c r="K1849" s="202"/>
      <c r="L1849" s="202"/>
      <c r="M1849" s="202"/>
      <c r="N1849" s="203"/>
      <c r="O1849" s="203"/>
      <c r="P1849"/>
      <c r="Q1849"/>
      <c r="R1849"/>
      <c r="S1849"/>
      <c r="T1849" s="204">
        <v>42746.609131944446</v>
      </c>
      <c r="U1849"/>
      <c r="V1849">
        <v>0.09</v>
      </c>
      <c r="W1849">
        <v>2</v>
      </c>
      <c r="X1849" s="200" t="str">
        <f t="shared" si="28"/>
        <v>Hamilton Circ Crim Drug Trfc Cases CGE CQ4-17</v>
      </c>
    </row>
    <row r="1850" spans="1:24" ht="15" customHeight="1" x14ac:dyDescent="0.25">
      <c r="A1850" t="s">
        <v>71</v>
      </c>
      <c r="B1850" t="s">
        <v>42</v>
      </c>
      <c r="C1850" t="s">
        <v>270</v>
      </c>
      <c r="D1850" s="202">
        <v>62570.9</v>
      </c>
      <c r="E1850" s="202">
        <v>62570.9</v>
      </c>
      <c r="F1850" s="202">
        <v>62570.9</v>
      </c>
      <c r="G1850" s="202">
        <v>62570.9</v>
      </c>
      <c r="H1850" s="202">
        <v>62570.9</v>
      </c>
      <c r="I1850" s="202">
        <v>62110.9</v>
      </c>
      <c r="J1850" s="202">
        <v>62160.9</v>
      </c>
      <c r="K1850" s="202">
        <v>62160.9</v>
      </c>
      <c r="L1850" s="202">
        <v>62160.9</v>
      </c>
      <c r="M1850" s="202">
        <v>62160.9</v>
      </c>
      <c r="N1850" s="203"/>
      <c r="O1850" s="203"/>
      <c r="P1850"/>
      <c r="Q1850"/>
      <c r="R1850"/>
      <c r="S1850"/>
      <c r="T1850" s="204">
        <v>42746.609131944446</v>
      </c>
      <c r="U1850"/>
      <c r="V1850">
        <v>0.9</v>
      </c>
      <c r="W1850">
        <v>6</v>
      </c>
      <c r="X1850" s="200" t="str">
        <f t="shared" si="28"/>
        <v>Hamilton Circuit Civil CGE CQ1-16</v>
      </c>
    </row>
    <row r="1851" spans="1:24" ht="15" customHeight="1" x14ac:dyDescent="0.25">
      <c r="A1851" t="s">
        <v>71</v>
      </c>
      <c r="B1851" t="s">
        <v>42</v>
      </c>
      <c r="C1851" t="s">
        <v>274</v>
      </c>
      <c r="D1851" s="202">
        <v>39880</v>
      </c>
      <c r="E1851" s="202">
        <v>39880</v>
      </c>
      <c r="F1851" s="202">
        <v>39880</v>
      </c>
      <c r="G1851" s="202">
        <v>39880</v>
      </c>
      <c r="H1851" s="202"/>
      <c r="I1851" s="202">
        <v>35460</v>
      </c>
      <c r="J1851" s="202">
        <v>38660</v>
      </c>
      <c r="K1851" s="202">
        <v>38660</v>
      </c>
      <c r="L1851" s="202">
        <v>38660</v>
      </c>
      <c r="M1851" s="202"/>
      <c r="N1851" s="203"/>
      <c r="O1851" s="203"/>
      <c r="P1851"/>
      <c r="Q1851"/>
      <c r="R1851"/>
      <c r="S1851"/>
      <c r="T1851" s="204">
        <v>42746.609131944446</v>
      </c>
      <c r="U1851"/>
      <c r="V1851">
        <v>0.9</v>
      </c>
      <c r="W1851">
        <v>6</v>
      </c>
      <c r="X1851" s="200" t="str">
        <f t="shared" si="28"/>
        <v>Hamilton Circuit Civil CGE CQ1-17</v>
      </c>
    </row>
    <row r="1852" spans="1:24" ht="15" customHeight="1" x14ac:dyDescent="0.25">
      <c r="A1852" t="s">
        <v>71</v>
      </c>
      <c r="B1852" t="s">
        <v>42</v>
      </c>
      <c r="C1852" t="s">
        <v>271</v>
      </c>
      <c r="D1852" s="202">
        <v>49929</v>
      </c>
      <c r="E1852" s="202">
        <v>49929</v>
      </c>
      <c r="F1852" s="202">
        <v>49929</v>
      </c>
      <c r="G1852" s="202">
        <v>49929</v>
      </c>
      <c r="H1852" s="202">
        <v>49929</v>
      </c>
      <c r="I1852" s="202">
        <v>47029</v>
      </c>
      <c r="J1852" s="202">
        <v>48649</v>
      </c>
      <c r="K1852" s="202">
        <v>48649</v>
      </c>
      <c r="L1852" s="202">
        <v>48649</v>
      </c>
      <c r="M1852" s="202">
        <v>48679</v>
      </c>
      <c r="N1852" s="203"/>
      <c r="O1852" s="203"/>
      <c r="P1852"/>
      <c r="Q1852"/>
      <c r="R1852"/>
      <c r="S1852"/>
      <c r="T1852" s="204">
        <v>42746.609131944446</v>
      </c>
      <c r="U1852"/>
      <c r="V1852">
        <v>0.9</v>
      </c>
      <c r="W1852">
        <v>6</v>
      </c>
      <c r="X1852" s="200" t="str">
        <f t="shared" si="28"/>
        <v>Hamilton Circuit Civil CGE CQ2-16</v>
      </c>
    </row>
    <row r="1853" spans="1:24" ht="15" customHeight="1" x14ac:dyDescent="0.25">
      <c r="A1853" t="s">
        <v>71</v>
      </c>
      <c r="B1853" t="s">
        <v>42</v>
      </c>
      <c r="C1853" t="s">
        <v>275</v>
      </c>
      <c r="D1853" s="202">
        <v>47005</v>
      </c>
      <c r="E1853" s="202">
        <v>47005</v>
      </c>
      <c r="F1853" s="202">
        <v>47005</v>
      </c>
      <c r="G1853" s="202"/>
      <c r="H1853" s="202"/>
      <c r="I1853" s="202">
        <v>44650</v>
      </c>
      <c r="J1853" s="202">
        <v>46075</v>
      </c>
      <c r="K1853" s="202">
        <v>46075</v>
      </c>
      <c r="L1853" s="202"/>
      <c r="M1853" s="202"/>
      <c r="N1853" s="203"/>
      <c r="O1853" s="203"/>
      <c r="P1853"/>
      <c r="Q1853"/>
      <c r="R1853"/>
      <c r="S1853"/>
      <c r="T1853" s="204">
        <v>42746.609131944446</v>
      </c>
      <c r="U1853"/>
      <c r="V1853">
        <v>0.9</v>
      </c>
      <c r="W1853">
        <v>6</v>
      </c>
      <c r="X1853" s="200" t="str">
        <f t="shared" si="28"/>
        <v>Hamilton Circuit Civil CGE CQ2-17</v>
      </c>
    </row>
    <row r="1854" spans="1:24" ht="15" customHeight="1" x14ac:dyDescent="0.25">
      <c r="A1854" t="s">
        <v>71</v>
      </c>
      <c r="B1854" t="s">
        <v>42</v>
      </c>
      <c r="C1854" t="s">
        <v>272</v>
      </c>
      <c r="D1854" s="202">
        <v>49350</v>
      </c>
      <c r="E1854" s="202">
        <v>49350</v>
      </c>
      <c r="F1854" s="202">
        <v>49350</v>
      </c>
      <c r="G1854" s="202">
        <v>48950</v>
      </c>
      <c r="H1854" s="202">
        <v>48950</v>
      </c>
      <c r="I1854" s="202">
        <v>45350</v>
      </c>
      <c r="J1854" s="202">
        <v>48950</v>
      </c>
      <c r="K1854" s="202">
        <v>48950</v>
      </c>
      <c r="L1854" s="202">
        <v>48950</v>
      </c>
      <c r="M1854" s="202">
        <v>48950</v>
      </c>
      <c r="N1854" s="203"/>
      <c r="O1854" s="203"/>
      <c r="P1854"/>
      <c r="Q1854"/>
      <c r="R1854"/>
      <c r="S1854"/>
      <c r="T1854" s="204">
        <v>42746.609131944446</v>
      </c>
      <c r="U1854"/>
      <c r="V1854">
        <v>0.9</v>
      </c>
      <c r="W1854">
        <v>6</v>
      </c>
      <c r="X1854" s="200" t="str">
        <f t="shared" si="28"/>
        <v>Hamilton Circuit Civil CGE CQ3-16</v>
      </c>
    </row>
    <row r="1855" spans="1:24" ht="15" customHeight="1" x14ac:dyDescent="0.25">
      <c r="A1855" t="s">
        <v>71</v>
      </c>
      <c r="B1855" t="s">
        <v>42</v>
      </c>
      <c r="C1855" t="s">
        <v>276</v>
      </c>
      <c r="D1855" s="202">
        <v>14453.5</v>
      </c>
      <c r="E1855" s="202">
        <v>14453.5</v>
      </c>
      <c r="F1855" s="202"/>
      <c r="G1855" s="202"/>
      <c r="H1855" s="202"/>
      <c r="I1855" s="202">
        <v>13593.5</v>
      </c>
      <c r="J1855" s="202">
        <v>13593.5</v>
      </c>
      <c r="K1855" s="202"/>
      <c r="L1855" s="202"/>
      <c r="M1855" s="202"/>
      <c r="N1855" s="203"/>
      <c r="O1855" s="203"/>
      <c r="P1855"/>
      <c r="Q1855"/>
      <c r="R1855"/>
      <c r="S1855"/>
      <c r="T1855" s="204">
        <v>42746.609131944446</v>
      </c>
      <c r="U1855"/>
      <c r="V1855">
        <v>0.9</v>
      </c>
      <c r="W1855">
        <v>6</v>
      </c>
      <c r="X1855" s="200" t="str">
        <f t="shared" si="28"/>
        <v>Hamilton Circuit Civil CGE CQ3-17</v>
      </c>
    </row>
    <row r="1856" spans="1:24" ht="15" customHeight="1" x14ac:dyDescent="0.25">
      <c r="A1856" t="s">
        <v>71</v>
      </c>
      <c r="B1856" t="s">
        <v>42</v>
      </c>
      <c r="C1856" t="s">
        <v>273</v>
      </c>
      <c r="D1856" s="202">
        <v>81693</v>
      </c>
      <c r="E1856" s="202">
        <v>81693</v>
      </c>
      <c r="F1856" s="202">
        <v>81693</v>
      </c>
      <c r="G1856" s="202">
        <v>81683</v>
      </c>
      <c r="H1856" s="202">
        <v>81683</v>
      </c>
      <c r="I1856" s="202">
        <v>76183</v>
      </c>
      <c r="J1856" s="202">
        <v>80728</v>
      </c>
      <c r="K1856" s="202">
        <v>80728</v>
      </c>
      <c r="L1856" s="202">
        <v>81683</v>
      </c>
      <c r="M1856" s="202">
        <v>81683</v>
      </c>
      <c r="N1856" s="203"/>
      <c r="O1856" s="203"/>
      <c r="P1856"/>
      <c r="Q1856"/>
      <c r="R1856"/>
      <c r="S1856"/>
      <c r="T1856" s="204">
        <v>42746.609131944446</v>
      </c>
      <c r="U1856"/>
      <c r="V1856">
        <v>0.9</v>
      </c>
      <c r="W1856">
        <v>6</v>
      </c>
      <c r="X1856" s="200" t="str">
        <f t="shared" si="28"/>
        <v>Hamilton Circuit Civil CGE CQ4-16</v>
      </c>
    </row>
    <row r="1857" spans="1:24" ht="15" customHeight="1" x14ac:dyDescent="0.25">
      <c r="A1857" t="s">
        <v>71</v>
      </c>
      <c r="B1857" t="s">
        <v>42</v>
      </c>
      <c r="C1857" t="s">
        <v>277</v>
      </c>
      <c r="D1857" s="202">
        <v>12987</v>
      </c>
      <c r="E1857" s="202"/>
      <c r="F1857" s="202"/>
      <c r="G1857" s="202"/>
      <c r="H1857" s="202"/>
      <c r="I1857" s="202">
        <v>10247</v>
      </c>
      <c r="J1857" s="202"/>
      <c r="K1857" s="202"/>
      <c r="L1857" s="202"/>
      <c r="M1857" s="202"/>
      <c r="N1857" s="203"/>
      <c r="O1857" s="203"/>
      <c r="P1857"/>
      <c r="Q1857"/>
      <c r="R1857"/>
      <c r="S1857"/>
      <c r="T1857" s="204">
        <v>42746.609131944446</v>
      </c>
      <c r="U1857"/>
      <c r="V1857">
        <v>0.9</v>
      </c>
      <c r="W1857">
        <v>6</v>
      </c>
      <c r="X1857" s="200" t="str">
        <f t="shared" si="28"/>
        <v>Hamilton Circuit Civil CGE CQ4-17</v>
      </c>
    </row>
    <row r="1858" spans="1:24" ht="15" customHeight="1" x14ac:dyDescent="0.25">
      <c r="A1858" t="s">
        <v>71</v>
      </c>
      <c r="B1858" t="s">
        <v>38</v>
      </c>
      <c r="C1858" t="s">
        <v>270</v>
      </c>
      <c r="D1858" s="202">
        <v>47281.91</v>
      </c>
      <c r="E1858" s="202">
        <v>47639.91</v>
      </c>
      <c r="F1858" s="202">
        <v>47547.27</v>
      </c>
      <c r="G1858" s="202">
        <v>47547.27</v>
      </c>
      <c r="H1858" s="202">
        <v>47547.27</v>
      </c>
      <c r="I1858" s="202">
        <v>1939.21</v>
      </c>
      <c r="J1858" s="202">
        <v>3002.63</v>
      </c>
      <c r="K1858" s="202">
        <v>4051.82</v>
      </c>
      <c r="L1858" s="202">
        <v>4406.4799999999996</v>
      </c>
      <c r="M1858" s="202">
        <v>4619.3900000000003</v>
      </c>
      <c r="N1858" s="203"/>
      <c r="O1858" s="203"/>
      <c r="P1858"/>
      <c r="Q1858"/>
      <c r="R1858"/>
      <c r="S1858"/>
      <c r="T1858" s="204">
        <v>42746.609131944446</v>
      </c>
      <c r="U1858"/>
      <c r="V1858">
        <v>0.09</v>
      </c>
      <c r="W1858">
        <v>1</v>
      </c>
      <c r="X1858" s="200" t="str">
        <f t="shared" ref="X1858:X1921" si="29">A1858&amp;" "&amp;B1858&amp;" "&amp;C1858</f>
        <v>Hamilton Circuit Criminal CGE CQ1-16</v>
      </c>
    </row>
    <row r="1859" spans="1:24" ht="15" customHeight="1" x14ac:dyDescent="0.25">
      <c r="A1859" t="s">
        <v>71</v>
      </c>
      <c r="B1859" t="s">
        <v>38</v>
      </c>
      <c r="C1859" t="s">
        <v>274</v>
      </c>
      <c r="D1859" s="202">
        <v>64077.5</v>
      </c>
      <c r="E1859" s="202">
        <v>65257.5</v>
      </c>
      <c r="F1859" s="202">
        <v>68862.5</v>
      </c>
      <c r="G1859" s="202">
        <v>70407.5</v>
      </c>
      <c r="H1859" s="202"/>
      <c r="I1859" s="202">
        <v>685.53</v>
      </c>
      <c r="J1859" s="202">
        <v>1864.6</v>
      </c>
      <c r="K1859" s="202">
        <v>3044.96</v>
      </c>
      <c r="L1859" s="202">
        <v>3703.67</v>
      </c>
      <c r="M1859" s="202"/>
      <c r="N1859" s="203"/>
      <c r="O1859" s="203"/>
      <c r="P1859"/>
      <c r="Q1859"/>
      <c r="R1859"/>
      <c r="S1859"/>
      <c r="T1859" s="204">
        <v>42746.609131944446</v>
      </c>
      <c r="U1859"/>
      <c r="V1859">
        <v>0.09</v>
      </c>
      <c r="W1859">
        <v>1</v>
      </c>
      <c r="X1859" s="200" t="str">
        <f t="shared" si="29"/>
        <v>Hamilton Circuit Criminal CGE CQ1-17</v>
      </c>
    </row>
    <row r="1860" spans="1:24" ht="15" customHeight="1" x14ac:dyDescent="0.25">
      <c r="A1860" t="s">
        <v>71</v>
      </c>
      <c r="B1860" t="s">
        <v>38</v>
      </c>
      <c r="C1860" t="s">
        <v>271</v>
      </c>
      <c r="D1860" s="202">
        <v>16516.189999999999</v>
      </c>
      <c r="E1860" s="202">
        <v>16616.189999999999</v>
      </c>
      <c r="F1860" s="202">
        <v>20956.189999999999</v>
      </c>
      <c r="G1860" s="202">
        <v>21759.19</v>
      </c>
      <c r="H1860" s="202">
        <v>21759.19</v>
      </c>
      <c r="I1860" s="202">
        <v>1637.58</v>
      </c>
      <c r="J1860" s="202">
        <v>2365.92</v>
      </c>
      <c r="K1860" s="202">
        <v>3122.39</v>
      </c>
      <c r="L1860" s="202">
        <v>3196.29</v>
      </c>
      <c r="M1860" s="202">
        <v>3397.41</v>
      </c>
      <c r="N1860" s="203"/>
      <c r="O1860" s="203"/>
      <c r="P1860"/>
      <c r="Q1860"/>
      <c r="R1860"/>
      <c r="S1860"/>
      <c r="T1860" s="204">
        <v>42746.609131944446</v>
      </c>
      <c r="U1860"/>
      <c r="V1860">
        <v>0.09</v>
      </c>
      <c r="W1860">
        <v>1</v>
      </c>
      <c r="X1860" s="200" t="str">
        <f t="shared" si="29"/>
        <v>Hamilton Circuit Criminal CGE CQ2-16</v>
      </c>
    </row>
    <row r="1861" spans="1:24" ht="15" customHeight="1" x14ac:dyDescent="0.25">
      <c r="A1861" t="s">
        <v>71</v>
      </c>
      <c r="B1861" t="s">
        <v>38</v>
      </c>
      <c r="C1861" t="s">
        <v>275</v>
      </c>
      <c r="D1861" s="202">
        <v>89465.42</v>
      </c>
      <c r="E1861" s="202">
        <v>93605.42</v>
      </c>
      <c r="F1861" s="202">
        <v>93605.42</v>
      </c>
      <c r="G1861" s="202"/>
      <c r="H1861" s="202"/>
      <c r="I1861" s="202">
        <v>1762.35</v>
      </c>
      <c r="J1861" s="202">
        <v>4654.66</v>
      </c>
      <c r="K1861" s="202">
        <v>5837.44</v>
      </c>
      <c r="L1861" s="202"/>
      <c r="M1861" s="202"/>
      <c r="N1861" s="203"/>
      <c r="O1861" s="203"/>
      <c r="P1861"/>
      <c r="Q1861"/>
      <c r="R1861"/>
      <c r="S1861"/>
      <c r="T1861" s="204">
        <v>42746.609131944446</v>
      </c>
      <c r="U1861"/>
      <c r="V1861">
        <v>0.09</v>
      </c>
      <c r="W1861">
        <v>1</v>
      </c>
      <c r="X1861" s="200" t="str">
        <f t="shared" si="29"/>
        <v>Hamilton Circuit Criminal CGE CQ2-17</v>
      </c>
    </row>
    <row r="1862" spans="1:24" ht="15" customHeight="1" x14ac:dyDescent="0.25">
      <c r="A1862" t="s">
        <v>71</v>
      </c>
      <c r="B1862" t="s">
        <v>38</v>
      </c>
      <c r="C1862" t="s">
        <v>272</v>
      </c>
      <c r="D1862" s="202">
        <v>16642.759999999998</v>
      </c>
      <c r="E1862" s="202">
        <v>16642.759999999998</v>
      </c>
      <c r="F1862" s="202">
        <v>16642.759999999998</v>
      </c>
      <c r="G1862" s="202">
        <v>17192.759999999998</v>
      </c>
      <c r="H1862" s="202">
        <v>17372.759999999998</v>
      </c>
      <c r="I1862" s="202">
        <v>439.32</v>
      </c>
      <c r="J1862" s="202">
        <v>874.58</v>
      </c>
      <c r="K1862" s="202">
        <v>1387.79</v>
      </c>
      <c r="L1862" s="202">
        <v>1870.8</v>
      </c>
      <c r="M1862" s="202">
        <v>2774.44</v>
      </c>
      <c r="N1862" s="203"/>
      <c r="O1862" s="203"/>
      <c r="P1862"/>
      <c r="Q1862"/>
      <c r="R1862"/>
      <c r="S1862"/>
      <c r="T1862" s="204">
        <v>42746.609131944446</v>
      </c>
      <c r="U1862"/>
      <c r="V1862">
        <v>0.09</v>
      </c>
      <c r="W1862">
        <v>1</v>
      </c>
      <c r="X1862" s="200" t="str">
        <f t="shared" si="29"/>
        <v>Hamilton Circuit Criminal CGE CQ3-16</v>
      </c>
    </row>
    <row r="1863" spans="1:24" ht="15" customHeight="1" x14ac:dyDescent="0.25">
      <c r="A1863" t="s">
        <v>71</v>
      </c>
      <c r="B1863" t="s">
        <v>38</v>
      </c>
      <c r="C1863" t="s">
        <v>276</v>
      </c>
      <c r="D1863" s="202">
        <v>66230.5</v>
      </c>
      <c r="E1863" s="202">
        <v>66230.5</v>
      </c>
      <c r="F1863" s="202"/>
      <c r="G1863" s="202"/>
      <c r="H1863" s="202"/>
      <c r="I1863" s="202">
        <v>697.23</v>
      </c>
      <c r="J1863" s="202">
        <v>3169.7</v>
      </c>
      <c r="K1863" s="202"/>
      <c r="L1863" s="202"/>
      <c r="M1863" s="202"/>
      <c r="N1863" s="203"/>
      <c r="O1863" s="203"/>
      <c r="P1863"/>
      <c r="Q1863"/>
      <c r="R1863"/>
      <c r="S1863"/>
      <c r="T1863" s="204">
        <v>42746.609131944446</v>
      </c>
      <c r="U1863"/>
      <c r="V1863">
        <v>0.09</v>
      </c>
      <c r="W1863">
        <v>1</v>
      </c>
      <c r="X1863" s="200" t="str">
        <f t="shared" si="29"/>
        <v>Hamilton Circuit Criminal CGE CQ3-17</v>
      </c>
    </row>
    <row r="1864" spans="1:24" ht="15" customHeight="1" x14ac:dyDescent="0.25">
      <c r="A1864" t="s">
        <v>71</v>
      </c>
      <c r="B1864" t="s">
        <v>38</v>
      </c>
      <c r="C1864" t="s">
        <v>273</v>
      </c>
      <c r="D1864" s="202">
        <v>45669.67</v>
      </c>
      <c r="E1864" s="202">
        <v>45809.67</v>
      </c>
      <c r="F1864" s="202">
        <v>45809.67</v>
      </c>
      <c r="G1864" s="202">
        <v>47650.67</v>
      </c>
      <c r="H1864" s="202">
        <v>47740.75</v>
      </c>
      <c r="I1864" s="202">
        <v>313.13</v>
      </c>
      <c r="J1864" s="202">
        <v>1950.61</v>
      </c>
      <c r="K1864" s="202">
        <v>3894.46</v>
      </c>
      <c r="L1864" s="202">
        <v>5912.82</v>
      </c>
      <c r="M1864" s="202">
        <v>6549.03</v>
      </c>
      <c r="N1864" s="203"/>
      <c r="O1864" s="203"/>
      <c r="P1864"/>
      <c r="Q1864"/>
      <c r="R1864"/>
      <c r="S1864"/>
      <c r="T1864" s="204">
        <v>42746.609131944446</v>
      </c>
      <c r="U1864"/>
      <c r="V1864">
        <v>0.09</v>
      </c>
      <c r="W1864">
        <v>1</v>
      </c>
      <c r="X1864" s="200" t="str">
        <f t="shared" si="29"/>
        <v>Hamilton Circuit Criminal CGE CQ4-16</v>
      </c>
    </row>
    <row r="1865" spans="1:24" ht="15" customHeight="1" x14ac:dyDescent="0.25">
      <c r="A1865" t="s">
        <v>71</v>
      </c>
      <c r="B1865" t="s">
        <v>38</v>
      </c>
      <c r="C1865" t="s">
        <v>277</v>
      </c>
      <c r="D1865" s="202">
        <v>43886.15</v>
      </c>
      <c r="E1865" s="202"/>
      <c r="F1865" s="202"/>
      <c r="G1865" s="202"/>
      <c r="H1865" s="202"/>
      <c r="I1865" s="202">
        <v>2776.14</v>
      </c>
      <c r="J1865" s="202"/>
      <c r="K1865" s="202"/>
      <c r="L1865" s="202"/>
      <c r="M1865" s="202"/>
      <c r="N1865" s="203"/>
      <c r="O1865" s="203"/>
      <c r="P1865"/>
      <c r="Q1865"/>
      <c r="R1865"/>
      <c r="S1865"/>
      <c r="T1865" s="204">
        <v>42746.609131944446</v>
      </c>
      <c r="U1865"/>
      <c r="V1865">
        <v>0.09</v>
      </c>
      <c r="W1865">
        <v>1</v>
      </c>
      <c r="X1865" s="200" t="str">
        <f t="shared" si="29"/>
        <v>Hamilton Circuit Criminal CGE CQ4-17</v>
      </c>
    </row>
    <row r="1866" spans="1:24" ht="15" customHeight="1" x14ac:dyDescent="0.25">
      <c r="A1866" t="s">
        <v>71</v>
      </c>
      <c r="B1866" t="s">
        <v>44</v>
      </c>
      <c r="C1866" t="s">
        <v>270</v>
      </c>
      <c r="D1866" s="202">
        <v>149533.37</v>
      </c>
      <c r="E1866" s="202">
        <v>141206.47</v>
      </c>
      <c r="F1866" s="202">
        <v>139896.97</v>
      </c>
      <c r="G1866" s="202">
        <v>139730.94</v>
      </c>
      <c r="H1866" s="202">
        <v>139177.47</v>
      </c>
      <c r="I1866" s="202">
        <v>50461.38</v>
      </c>
      <c r="J1866" s="202">
        <v>107623.18</v>
      </c>
      <c r="K1866" s="202">
        <v>113808.88</v>
      </c>
      <c r="L1866" s="202">
        <v>116226.88</v>
      </c>
      <c r="M1866" s="202">
        <v>117261.58</v>
      </c>
      <c r="N1866" s="203"/>
      <c r="O1866" s="203"/>
      <c r="P1866"/>
      <c r="Q1866"/>
      <c r="R1866"/>
      <c r="S1866"/>
      <c r="T1866" s="204">
        <v>42746.609131944446</v>
      </c>
      <c r="U1866"/>
      <c r="V1866">
        <v>0.9</v>
      </c>
      <c r="W1866">
        <v>8</v>
      </c>
      <c r="X1866" s="200" t="str">
        <f t="shared" si="29"/>
        <v>Hamilton Civil Traffic CGE CQ1-16</v>
      </c>
    </row>
    <row r="1867" spans="1:24" ht="15" customHeight="1" x14ac:dyDescent="0.25">
      <c r="A1867" t="s">
        <v>71</v>
      </c>
      <c r="B1867" t="s">
        <v>44</v>
      </c>
      <c r="C1867" t="s">
        <v>274</v>
      </c>
      <c r="D1867" s="202">
        <v>117287</v>
      </c>
      <c r="E1867" s="202">
        <v>114269.5</v>
      </c>
      <c r="F1867" s="202">
        <v>114269.5</v>
      </c>
      <c r="G1867" s="202">
        <v>114800</v>
      </c>
      <c r="H1867" s="202"/>
      <c r="I1867" s="202">
        <v>61467.75</v>
      </c>
      <c r="J1867" s="202">
        <v>90128.5</v>
      </c>
      <c r="K1867" s="202">
        <v>94949.1</v>
      </c>
      <c r="L1867" s="202">
        <v>96756.1</v>
      </c>
      <c r="M1867" s="202"/>
      <c r="N1867" s="203"/>
      <c r="O1867" s="203"/>
      <c r="P1867"/>
      <c r="Q1867"/>
      <c r="R1867"/>
      <c r="S1867"/>
      <c r="T1867" s="204">
        <v>42746.609131944446</v>
      </c>
      <c r="U1867"/>
      <c r="V1867">
        <v>0.9</v>
      </c>
      <c r="W1867">
        <v>8</v>
      </c>
      <c r="X1867" s="200" t="str">
        <f t="shared" si="29"/>
        <v>Hamilton Civil Traffic CGE CQ1-17</v>
      </c>
    </row>
    <row r="1868" spans="1:24" ht="15" customHeight="1" x14ac:dyDescent="0.25">
      <c r="A1868" t="s">
        <v>71</v>
      </c>
      <c r="B1868" t="s">
        <v>44</v>
      </c>
      <c r="C1868" t="s">
        <v>271</v>
      </c>
      <c r="D1868" s="202">
        <v>146158</v>
      </c>
      <c r="E1868" s="202">
        <v>136814.31</v>
      </c>
      <c r="F1868" s="202">
        <v>136934.31</v>
      </c>
      <c r="G1868" s="202">
        <v>136034.31</v>
      </c>
      <c r="H1868" s="202">
        <v>135908.31</v>
      </c>
      <c r="I1868" s="202">
        <v>55064</v>
      </c>
      <c r="J1868" s="202">
        <v>105227.31</v>
      </c>
      <c r="K1868" s="202">
        <v>112051.31</v>
      </c>
      <c r="L1868" s="202">
        <v>116035.31</v>
      </c>
      <c r="M1868" s="202">
        <v>118077.31</v>
      </c>
      <c r="N1868" s="203"/>
      <c r="O1868" s="203"/>
      <c r="P1868"/>
      <c r="Q1868"/>
      <c r="R1868"/>
      <c r="S1868"/>
      <c r="T1868" s="204">
        <v>42746.609131944446</v>
      </c>
      <c r="U1868"/>
      <c r="V1868">
        <v>0.9</v>
      </c>
      <c r="W1868">
        <v>8</v>
      </c>
      <c r="X1868" s="200" t="str">
        <f t="shared" si="29"/>
        <v>Hamilton Civil Traffic CGE CQ2-16</v>
      </c>
    </row>
    <row r="1869" spans="1:24" ht="15" customHeight="1" x14ac:dyDescent="0.25">
      <c r="A1869" t="s">
        <v>71</v>
      </c>
      <c r="B1869" t="s">
        <v>44</v>
      </c>
      <c r="C1869" t="s">
        <v>275</v>
      </c>
      <c r="D1869" s="202">
        <v>98866.83</v>
      </c>
      <c r="E1869" s="202">
        <v>98866.83</v>
      </c>
      <c r="F1869" s="202">
        <v>105408.83</v>
      </c>
      <c r="G1869" s="202"/>
      <c r="H1869" s="202"/>
      <c r="I1869" s="202">
        <v>47513.88</v>
      </c>
      <c r="J1869" s="202">
        <v>79068.88</v>
      </c>
      <c r="K1869" s="202">
        <v>80446.33</v>
      </c>
      <c r="L1869" s="202"/>
      <c r="M1869" s="202"/>
      <c r="N1869" s="203"/>
      <c r="O1869" s="203"/>
      <c r="P1869"/>
      <c r="Q1869"/>
      <c r="R1869"/>
      <c r="S1869"/>
      <c r="T1869" s="204">
        <v>42746.609131944446</v>
      </c>
      <c r="U1869"/>
      <c r="V1869">
        <v>0.9</v>
      </c>
      <c r="W1869">
        <v>8</v>
      </c>
      <c r="X1869" s="200" t="str">
        <f t="shared" si="29"/>
        <v>Hamilton Civil Traffic CGE CQ2-17</v>
      </c>
    </row>
    <row r="1870" spans="1:24" ht="15" customHeight="1" x14ac:dyDescent="0.25">
      <c r="A1870" t="s">
        <v>71</v>
      </c>
      <c r="B1870" t="s">
        <v>44</v>
      </c>
      <c r="C1870" t="s">
        <v>272</v>
      </c>
      <c r="D1870" s="202">
        <v>151126.67000000001</v>
      </c>
      <c r="E1870" s="202">
        <v>143972.67000000001</v>
      </c>
      <c r="F1870" s="202">
        <v>143265.22</v>
      </c>
      <c r="G1870" s="202">
        <v>143264.22</v>
      </c>
      <c r="H1870" s="202">
        <v>143259.72</v>
      </c>
      <c r="I1870" s="202">
        <v>70583.22</v>
      </c>
      <c r="J1870" s="202">
        <v>109846.22</v>
      </c>
      <c r="K1870" s="202">
        <v>119176.72</v>
      </c>
      <c r="L1870" s="202">
        <v>122966.72</v>
      </c>
      <c r="M1870" s="202">
        <v>124794.72</v>
      </c>
      <c r="N1870" s="203"/>
      <c r="O1870" s="203"/>
      <c r="P1870"/>
      <c r="Q1870"/>
      <c r="R1870"/>
      <c r="S1870"/>
      <c r="T1870" s="204">
        <v>42746.609131944446</v>
      </c>
      <c r="U1870"/>
      <c r="V1870">
        <v>0.9</v>
      </c>
      <c r="W1870">
        <v>8</v>
      </c>
      <c r="X1870" s="200" t="str">
        <f t="shared" si="29"/>
        <v>Hamilton Civil Traffic CGE CQ3-16</v>
      </c>
    </row>
    <row r="1871" spans="1:24" ht="15" customHeight="1" x14ac:dyDescent="0.25">
      <c r="A1871" t="s">
        <v>71</v>
      </c>
      <c r="B1871" t="s">
        <v>44</v>
      </c>
      <c r="C1871" t="s">
        <v>276</v>
      </c>
      <c r="D1871" s="202">
        <v>133969</v>
      </c>
      <c r="E1871" s="202">
        <v>127550</v>
      </c>
      <c r="F1871" s="202"/>
      <c r="G1871" s="202"/>
      <c r="H1871" s="202"/>
      <c r="I1871" s="202">
        <v>46567</v>
      </c>
      <c r="J1871" s="202">
        <v>87439</v>
      </c>
      <c r="K1871" s="202"/>
      <c r="L1871" s="202"/>
      <c r="M1871" s="202"/>
      <c r="N1871" s="203"/>
      <c r="O1871" s="203"/>
      <c r="P1871"/>
      <c r="Q1871"/>
      <c r="R1871"/>
      <c r="S1871"/>
      <c r="T1871" s="204">
        <v>42746.609131944446</v>
      </c>
      <c r="U1871"/>
      <c r="V1871">
        <v>0.9</v>
      </c>
      <c r="W1871">
        <v>8</v>
      </c>
      <c r="X1871" s="200" t="str">
        <f t="shared" si="29"/>
        <v>Hamilton Civil Traffic CGE CQ3-17</v>
      </c>
    </row>
    <row r="1872" spans="1:24" ht="15" customHeight="1" x14ac:dyDescent="0.25">
      <c r="A1872" t="s">
        <v>71</v>
      </c>
      <c r="B1872" t="s">
        <v>44</v>
      </c>
      <c r="C1872" t="s">
        <v>273</v>
      </c>
      <c r="D1872" s="202">
        <v>159729</v>
      </c>
      <c r="E1872" s="202">
        <v>150139.5</v>
      </c>
      <c r="F1872" s="202">
        <v>148427.5</v>
      </c>
      <c r="G1872" s="202">
        <v>148427.5</v>
      </c>
      <c r="H1872" s="202">
        <v>148557.5</v>
      </c>
      <c r="I1872" s="202">
        <v>61367.5</v>
      </c>
      <c r="J1872" s="202">
        <v>113184</v>
      </c>
      <c r="K1872" s="202">
        <v>124921</v>
      </c>
      <c r="L1872" s="202">
        <v>127142.2</v>
      </c>
      <c r="M1872" s="202">
        <v>128443.6</v>
      </c>
      <c r="N1872" s="203"/>
      <c r="O1872" s="203"/>
      <c r="P1872"/>
      <c r="Q1872"/>
      <c r="R1872"/>
      <c r="S1872"/>
      <c r="T1872" s="204">
        <v>42746.609131944446</v>
      </c>
      <c r="U1872"/>
      <c r="V1872">
        <v>0.9</v>
      </c>
      <c r="W1872">
        <v>8</v>
      </c>
      <c r="X1872" s="200" t="str">
        <f t="shared" si="29"/>
        <v>Hamilton Civil Traffic CGE CQ4-16</v>
      </c>
    </row>
    <row r="1873" spans="1:24" ht="15" customHeight="1" x14ac:dyDescent="0.25">
      <c r="A1873" t="s">
        <v>71</v>
      </c>
      <c r="B1873" t="s">
        <v>44</v>
      </c>
      <c r="C1873" t="s">
        <v>277</v>
      </c>
      <c r="D1873" s="202">
        <v>140098.48000000001</v>
      </c>
      <c r="E1873" s="202"/>
      <c r="F1873" s="202"/>
      <c r="G1873" s="202"/>
      <c r="H1873" s="202"/>
      <c r="I1873" s="202">
        <v>54448.480000000003</v>
      </c>
      <c r="J1873" s="202"/>
      <c r="K1873" s="202"/>
      <c r="L1873" s="202"/>
      <c r="M1873" s="202"/>
      <c r="N1873" s="203"/>
      <c r="O1873" s="203"/>
      <c r="P1873"/>
      <c r="Q1873"/>
      <c r="R1873"/>
      <c r="S1873"/>
      <c r="T1873" s="204">
        <v>42746.609131944446</v>
      </c>
      <c r="U1873"/>
      <c r="V1873">
        <v>0.9</v>
      </c>
      <c r="W1873">
        <v>8</v>
      </c>
      <c r="X1873" s="200" t="str">
        <f t="shared" si="29"/>
        <v>Hamilton Civil Traffic CGE CQ4-17</v>
      </c>
    </row>
    <row r="1874" spans="1:24" ht="15" customHeight="1" x14ac:dyDescent="0.25">
      <c r="A1874" t="s">
        <v>71</v>
      </c>
      <c r="B1874" t="s">
        <v>43</v>
      </c>
      <c r="C1874" t="s">
        <v>270</v>
      </c>
      <c r="D1874" s="202">
        <v>6365.75</v>
      </c>
      <c r="E1874" s="202">
        <v>6365.75</v>
      </c>
      <c r="F1874" s="202">
        <v>6365.75</v>
      </c>
      <c r="G1874" s="202">
        <v>6365.75</v>
      </c>
      <c r="H1874" s="202">
        <v>6365.75</v>
      </c>
      <c r="I1874" s="202">
        <v>6363.75</v>
      </c>
      <c r="J1874" s="202">
        <v>6363.75</v>
      </c>
      <c r="K1874" s="202">
        <v>6363.75</v>
      </c>
      <c r="L1874" s="202">
        <v>6363.75</v>
      </c>
      <c r="M1874" s="202">
        <v>6363.75</v>
      </c>
      <c r="N1874" s="203"/>
      <c r="O1874" s="203"/>
      <c r="P1874"/>
      <c r="Q1874"/>
      <c r="R1874"/>
      <c r="S1874"/>
      <c r="T1874" s="204">
        <v>42746.609131944446</v>
      </c>
      <c r="U1874"/>
      <c r="V1874">
        <v>0.9</v>
      </c>
      <c r="W1874">
        <v>7</v>
      </c>
      <c r="X1874" s="200" t="str">
        <f t="shared" si="29"/>
        <v>Hamilton County Civil CGE CQ1-16</v>
      </c>
    </row>
    <row r="1875" spans="1:24" ht="15" customHeight="1" x14ac:dyDescent="0.25">
      <c r="A1875" t="s">
        <v>71</v>
      </c>
      <c r="B1875" t="s">
        <v>43</v>
      </c>
      <c r="C1875" t="s">
        <v>274</v>
      </c>
      <c r="D1875" s="202">
        <v>8589.75</v>
      </c>
      <c r="E1875" s="202">
        <v>8589.75</v>
      </c>
      <c r="F1875" s="202">
        <v>8589.75</v>
      </c>
      <c r="G1875" s="202">
        <v>8589.75</v>
      </c>
      <c r="H1875" s="202"/>
      <c r="I1875" s="202">
        <v>8579.75</v>
      </c>
      <c r="J1875" s="202">
        <v>8579.75</v>
      </c>
      <c r="K1875" s="202">
        <v>8579.75</v>
      </c>
      <c r="L1875" s="202">
        <v>8579.75</v>
      </c>
      <c r="M1875" s="202"/>
      <c r="N1875" s="203"/>
      <c r="O1875" s="203"/>
      <c r="P1875"/>
      <c r="Q1875"/>
      <c r="R1875"/>
      <c r="S1875"/>
      <c r="T1875" s="204">
        <v>42746.609131944446</v>
      </c>
      <c r="U1875"/>
      <c r="V1875">
        <v>0.9</v>
      </c>
      <c r="W1875">
        <v>7</v>
      </c>
      <c r="X1875" s="200" t="str">
        <f t="shared" si="29"/>
        <v>Hamilton County Civil CGE CQ1-17</v>
      </c>
    </row>
    <row r="1876" spans="1:24" ht="15" customHeight="1" x14ac:dyDescent="0.25">
      <c r="A1876" t="s">
        <v>71</v>
      </c>
      <c r="B1876" t="s">
        <v>43</v>
      </c>
      <c r="C1876" t="s">
        <v>271</v>
      </c>
      <c r="D1876" s="202">
        <v>4415.76</v>
      </c>
      <c r="E1876" s="202">
        <v>4415.76</v>
      </c>
      <c r="F1876" s="202">
        <v>4415.76</v>
      </c>
      <c r="G1876" s="202">
        <v>4415.76</v>
      </c>
      <c r="H1876" s="202">
        <v>4415.76</v>
      </c>
      <c r="I1876" s="202">
        <v>4230.76</v>
      </c>
      <c r="J1876" s="202">
        <v>4415.76</v>
      </c>
      <c r="K1876" s="202">
        <v>4415.76</v>
      </c>
      <c r="L1876" s="202">
        <v>4415.76</v>
      </c>
      <c r="M1876" s="202">
        <v>4415.76</v>
      </c>
      <c r="N1876" s="203"/>
      <c r="O1876" s="203"/>
      <c r="P1876"/>
      <c r="Q1876"/>
      <c r="R1876"/>
      <c r="S1876"/>
      <c r="T1876" s="204">
        <v>42746.609131944446</v>
      </c>
      <c r="U1876"/>
      <c r="V1876">
        <v>0.9</v>
      </c>
      <c r="W1876">
        <v>7</v>
      </c>
      <c r="X1876" s="200" t="str">
        <f t="shared" si="29"/>
        <v>Hamilton County Civil CGE CQ2-16</v>
      </c>
    </row>
    <row r="1877" spans="1:24" ht="15" customHeight="1" x14ac:dyDescent="0.25">
      <c r="A1877" t="s">
        <v>71</v>
      </c>
      <c r="B1877" t="s">
        <v>43</v>
      </c>
      <c r="C1877" t="s">
        <v>275</v>
      </c>
      <c r="D1877" s="202">
        <v>12640</v>
      </c>
      <c r="E1877" s="202">
        <v>12825</v>
      </c>
      <c r="F1877" s="202">
        <v>12825</v>
      </c>
      <c r="G1877" s="202"/>
      <c r="H1877" s="202"/>
      <c r="I1877" s="202">
        <v>11730</v>
      </c>
      <c r="J1877" s="202">
        <v>12825</v>
      </c>
      <c r="K1877" s="202">
        <v>12825</v>
      </c>
      <c r="L1877" s="202"/>
      <c r="M1877" s="202"/>
      <c r="N1877" s="203"/>
      <c r="O1877" s="203"/>
      <c r="P1877"/>
      <c r="Q1877"/>
      <c r="R1877"/>
      <c r="S1877"/>
      <c r="T1877" s="204">
        <v>42746.609131944446</v>
      </c>
      <c r="U1877"/>
      <c r="V1877">
        <v>0.9</v>
      </c>
      <c r="W1877">
        <v>7</v>
      </c>
      <c r="X1877" s="200" t="str">
        <f t="shared" si="29"/>
        <v>Hamilton County Civil CGE CQ2-17</v>
      </c>
    </row>
    <row r="1878" spans="1:24" ht="15" customHeight="1" x14ac:dyDescent="0.25">
      <c r="A1878" t="s">
        <v>71</v>
      </c>
      <c r="B1878" t="s">
        <v>43</v>
      </c>
      <c r="C1878" t="s">
        <v>272</v>
      </c>
      <c r="D1878" s="202">
        <v>8164.52</v>
      </c>
      <c r="E1878" s="202">
        <v>8164.52</v>
      </c>
      <c r="F1878" s="202">
        <v>8164.52</v>
      </c>
      <c r="G1878" s="202">
        <v>8164.52</v>
      </c>
      <c r="H1878" s="202">
        <v>8164.52</v>
      </c>
      <c r="I1878" s="202">
        <v>7564.52</v>
      </c>
      <c r="J1878" s="202">
        <v>7864.52</v>
      </c>
      <c r="K1878" s="202">
        <v>7864.52</v>
      </c>
      <c r="L1878" s="202">
        <v>7864.52</v>
      </c>
      <c r="M1878" s="202">
        <v>7864.52</v>
      </c>
      <c r="N1878" s="203"/>
      <c r="O1878" s="203"/>
      <c r="P1878"/>
      <c r="Q1878"/>
      <c r="R1878"/>
      <c r="S1878"/>
      <c r="T1878" s="204">
        <v>42746.609131944446</v>
      </c>
      <c r="U1878"/>
      <c r="V1878">
        <v>0.9</v>
      </c>
      <c r="W1878">
        <v>7</v>
      </c>
      <c r="X1878" s="200" t="str">
        <f t="shared" si="29"/>
        <v>Hamilton County Civil CGE CQ3-16</v>
      </c>
    </row>
    <row r="1879" spans="1:24" ht="15" customHeight="1" x14ac:dyDescent="0.25">
      <c r="A1879" t="s">
        <v>71</v>
      </c>
      <c r="B1879" t="s">
        <v>43</v>
      </c>
      <c r="C1879" t="s">
        <v>276</v>
      </c>
      <c r="D1879" s="202">
        <v>13146</v>
      </c>
      <c r="E1879" s="202">
        <v>13146</v>
      </c>
      <c r="F1879" s="202"/>
      <c r="G1879" s="202"/>
      <c r="H1879" s="202"/>
      <c r="I1879" s="202">
        <v>12951</v>
      </c>
      <c r="J1879" s="202">
        <v>13136</v>
      </c>
      <c r="K1879" s="202"/>
      <c r="L1879" s="202"/>
      <c r="M1879" s="202"/>
      <c r="N1879" s="203"/>
      <c r="O1879" s="203"/>
      <c r="P1879"/>
      <c r="Q1879"/>
      <c r="R1879"/>
      <c r="S1879"/>
      <c r="T1879" s="204">
        <v>42746.609131944446</v>
      </c>
      <c r="U1879"/>
      <c r="V1879">
        <v>0.9</v>
      </c>
      <c r="W1879">
        <v>7</v>
      </c>
      <c r="X1879" s="200" t="str">
        <f t="shared" si="29"/>
        <v>Hamilton County Civil CGE CQ3-17</v>
      </c>
    </row>
    <row r="1880" spans="1:24" ht="15" customHeight="1" x14ac:dyDescent="0.25">
      <c r="A1880" t="s">
        <v>71</v>
      </c>
      <c r="B1880" t="s">
        <v>43</v>
      </c>
      <c r="C1880" t="s">
        <v>273</v>
      </c>
      <c r="D1880" s="202">
        <v>12441</v>
      </c>
      <c r="E1880" s="202">
        <v>12441</v>
      </c>
      <c r="F1880" s="202">
        <v>12441</v>
      </c>
      <c r="G1880" s="202">
        <v>12441</v>
      </c>
      <c r="H1880" s="202">
        <v>12441</v>
      </c>
      <c r="I1880" s="202">
        <v>12356</v>
      </c>
      <c r="J1880" s="202">
        <v>12441</v>
      </c>
      <c r="K1880" s="202">
        <v>12441</v>
      </c>
      <c r="L1880" s="202">
        <v>12441</v>
      </c>
      <c r="M1880" s="202">
        <v>12441</v>
      </c>
      <c r="N1880" s="203"/>
      <c r="O1880" s="203"/>
      <c r="P1880"/>
      <c r="Q1880"/>
      <c r="R1880"/>
      <c r="S1880"/>
      <c r="T1880" s="204">
        <v>42746.609131944446</v>
      </c>
      <c r="U1880"/>
      <c r="V1880">
        <v>0.9</v>
      </c>
      <c r="W1880">
        <v>7</v>
      </c>
      <c r="X1880" s="200" t="str">
        <f t="shared" si="29"/>
        <v>Hamilton County Civil CGE CQ4-16</v>
      </c>
    </row>
    <row r="1881" spans="1:24" ht="15" customHeight="1" x14ac:dyDescent="0.25">
      <c r="A1881" t="s">
        <v>71</v>
      </c>
      <c r="B1881" t="s">
        <v>43</v>
      </c>
      <c r="C1881" t="s">
        <v>277</v>
      </c>
      <c r="D1881" s="202">
        <v>10111</v>
      </c>
      <c r="E1881" s="202"/>
      <c r="F1881" s="202"/>
      <c r="G1881" s="202"/>
      <c r="H1881" s="202"/>
      <c r="I1881" s="202">
        <v>8936</v>
      </c>
      <c r="J1881" s="202"/>
      <c r="K1881" s="202"/>
      <c r="L1881" s="202"/>
      <c r="M1881" s="202"/>
      <c r="N1881" s="203"/>
      <c r="O1881" s="203"/>
      <c r="P1881"/>
      <c r="Q1881"/>
      <c r="R1881"/>
      <c r="S1881"/>
      <c r="T1881" s="204">
        <v>42746.609131944446</v>
      </c>
      <c r="U1881"/>
      <c r="V1881">
        <v>0.9</v>
      </c>
      <c r="W1881">
        <v>7</v>
      </c>
      <c r="X1881" s="200" t="str">
        <f t="shared" si="29"/>
        <v>Hamilton County Civil CGE CQ4-17</v>
      </c>
    </row>
    <row r="1882" spans="1:24" ht="15" customHeight="1" x14ac:dyDescent="0.25">
      <c r="A1882" t="s">
        <v>71</v>
      </c>
      <c r="B1882" t="s">
        <v>39</v>
      </c>
      <c r="C1882" t="s">
        <v>270</v>
      </c>
      <c r="D1882" s="202">
        <v>13903.87</v>
      </c>
      <c r="E1882" s="202">
        <v>14114.37</v>
      </c>
      <c r="F1882" s="202">
        <v>14144.37</v>
      </c>
      <c r="G1882" s="202">
        <v>14127.37</v>
      </c>
      <c r="H1882" s="202">
        <v>13688.37</v>
      </c>
      <c r="I1882" s="202">
        <v>7674.87</v>
      </c>
      <c r="J1882" s="202">
        <v>8640.8700000000008</v>
      </c>
      <c r="K1882" s="202">
        <v>8640.8700000000008</v>
      </c>
      <c r="L1882" s="202">
        <v>9298.8700000000008</v>
      </c>
      <c r="M1882" s="202">
        <v>9950.8700000000008</v>
      </c>
      <c r="N1882" s="203"/>
      <c r="O1882" s="203"/>
      <c r="P1882"/>
      <c r="Q1882"/>
      <c r="R1882"/>
      <c r="S1882"/>
      <c r="T1882" s="204">
        <v>42746.609131944446</v>
      </c>
      <c r="U1882"/>
      <c r="V1882">
        <v>0.4</v>
      </c>
      <c r="W1882">
        <v>3</v>
      </c>
      <c r="X1882" s="200" t="str">
        <f t="shared" si="29"/>
        <v>Hamilton County Criminal CGE CQ1-16</v>
      </c>
    </row>
    <row r="1883" spans="1:24" ht="15" customHeight="1" x14ac:dyDescent="0.25">
      <c r="A1883" t="s">
        <v>71</v>
      </c>
      <c r="B1883" t="s">
        <v>39</v>
      </c>
      <c r="C1883" t="s">
        <v>274</v>
      </c>
      <c r="D1883" s="202">
        <v>11895</v>
      </c>
      <c r="E1883" s="202">
        <v>11895</v>
      </c>
      <c r="F1883" s="202">
        <v>11895</v>
      </c>
      <c r="G1883" s="202">
        <v>11895</v>
      </c>
      <c r="H1883" s="202"/>
      <c r="I1883" s="202">
        <v>3942</v>
      </c>
      <c r="J1883" s="202">
        <v>4752</v>
      </c>
      <c r="K1883" s="202">
        <v>5210</v>
      </c>
      <c r="L1883" s="202">
        <v>5210</v>
      </c>
      <c r="M1883" s="202"/>
      <c r="N1883" s="203"/>
      <c r="O1883" s="203"/>
      <c r="P1883"/>
      <c r="Q1883"/>
      <c r="R1883"/>
      <c r="S1883"/>
      <c r="T1883" s="204">
        <v>42746.609131944446</v>
      </c>
      <c r="U1883"/>
      <c r="V1883">
        <v>0.4</v>
      </c>
      <c r="W1883">
        <v>3</v>
      </c>
      <c r="X1883" s="200" t="str">
        <f t="shared" si="29"/>
        <v>Hamilton County Criminal CGE CQ1-17</v>
      </c>
    </row>
    <row r="1884" spans="1:24" ht="15" customHeight="1" x14ac:dyDescent="0.25">
      <c r="A1884" t="s">
        <v>71</v>
      </c>
      <c r="B1884" t="s">
        <v>39</v>
      </c>
      <c r="C1884" t="s">
        <v>271</v>
      </c>
      <c r="D1884" s="202">
        <v>9643.5</v>
      </c>
      <c r="E1884" s="202">
        <v>9641.5</v>
      </c>
      <c r="F1884" s="202">
        <v>9581.5</v>
      </c>
      <c r="G1884" s="202">
        <v>10260.5</v>
      </c>
      <c r="H1884" s="202">
        <v>10243.5</v>
      </c>
      <c r="I1884" s="202">
        <v>2560.5</v>
      </c>
      <c r="J1884" s="202">
        <v>3268.5</v>
      </c>
      <c r="K1884" s="202">
        <v>4294.5</v>
      </c>
      <c r="L1884" s="202">
        <v>6118.5</v>
      </c>
      <c r="M1884" s="202">
        <v>6776.5</v>
      </c>
      <c r="N1884" s="203"/>
      <c r="O1884" s="203"/>
      <c r="P1884"/>
      <c r="Q1884"/>
      <c r="R1884"/>
      <c r="S1884"/>
      <c r="T1884" s="204">
        <v>42746.609131944446</v>
      </c>
      <c r="U1884"/>
      <c r="V1884">
        <v>0.4</v>
      </c>
      <c r="W1884">
        <v>3</v>
      </c>
      <c r="X1884" s="200" t="str">
        <f t="shared" si="29"/>
        <v>Hamilton County Criminal CGE CQ2-16</v>
      </c>
    </row>
    <row r="1885" spans="1:24" ht="15" customHeight="1" x14ac:dyDescent="0.25">
      <c r="A1885" t="s">
        <v>71</v>
      </c>
      <c r="B1885" t="s">
        <v>39</v>
      </c>
      <c r="C1885" t="s">
        <v>275</v>
      </c>
      <c r="D1885" s="202">
        <v>9281</v>
      </c>
      <c r="E1885" s="202">
        <v>9226</v>
      </c>
      <c r="F1885" s="202">
        <v>9221</v>
      </c>
      <c r="G1885" s="202"/>
      <c r="H1885" s="202"/>
      <c r="I1885" s="202">
        <v>1325</v>
      </c>
      <c r="J1885" s="202">
        <v>1838</v>
      </c>
      <c r="K1885" s="202">
        <v>1838</v>
      </c>
      <c r="L1885" s="202"/>
      <c r="M1885" s="202"/>
      <c r="N1885" s="203"/>
      <c r="O1885" s="203"/>
      <c r="P1885"/>
      <c r="Q1885"/>
      <c r="R1885"/>
      <c r="S1885"/>
      <c r="T1885" s="204">
        <v>42746.609131944446</v>
      </c>
      <c r="U1885"/>
      <c r="V1885">
        <v>0.4</v>
      </c>
      <c r="W1885">
        <v>3</v>
      </c>
      <c r="X1885" s="200" t="str">
        <f t="shared" si="29"/>
        <v>Hamilton County Criminal CGE CQ2-17</v>
      </c>
    </row>
    <row r="1886" spans="1:24" ht="15" customHeight="1" x14ac:dyDescent="0.25">
      <c r="A1886" t="s">
        <v>71</v>
      </c>
      <c r="B1886" t="s">
        <v>39</v>
      </c>
      <c r="C1886" t="s">
        <v>272</v>
      </c>
      <c r="D1886" s="202">
        <v>6752</v>
      </c>
      <c r="E1886" s="202">
        <v>6752</v>
      </c>
      <c r="F1886" s="202">
        <v>6752</v>
      </c>
      <c r="G1886" s="202">
        <v>6745</v>
      </c>
      <c r="H1886" s="202">
        <v>6745</v>
      </c>
      <c r="I1886" s="202">
        <v>1319</v>
      </c>
      <c r="J1886" s="202">
        <v>1409</v>
      </c>
      <c r="K1886" s="202">
        <v>1449</v>
      </c>
      <c r="L1886" s="202">
        <v>1907</v>
      </c>
      <c r="M1886" s="202">
        <v>1907</v>
      </c>
      <c r="N1886" s="203"/>
      <c r="O1886" s="203"/>
      <c r="P1886"/>
      <c r="Q1886"/>
      <c r="R1886"/>
      <c r="S1886"/>
      <c r="T1886" s="204">
        <v>42746.609131944446</v>
      </c>
      <c r="U1886"/>
      <c r="V1886">
        <v>0.4</v>
      </c>
      <c r="W1886">
        <v>3</v>
      </c>
      <c r="X1886" s="200" t="str">
        <f t="shared" si="29"/>
        <v>Hamilton County Criminal CGE CQ3-16</v>
      </c>
    </row>
    <row r="1887" spans="1:24" ht="15" customHeight="1" x14ac:dyDescent="0.25">
      <c r="A1887" t="s">
        <v>71</v>
      </c>
      <c r="B1887" t="s">
        <v>39</v>
      </c>
      <c r="C1887" t="s">
        <v>276</v>
      </c>
      <c r="D1887" s="202">
        <v>12324.5</v>
      </c>
      <c r="E1887" s="202">
        <v>12324.5</v>
      </c>
      <c r="F1887" s="202"/>
      <c r="G1887" s="202"/>
      <c r="H1887" s="202"/>
      <c r="I1887" s="202">
        <v>3092</v>
      </c>
      <c r="J1887" s="202">
        <v>3092</v>
      </c>
      <c r="K1887" s="202"/>
      <c r="L1887" s="202"/>
      <c r="M1887" s="202"/>
      <c r="N1887" s="203"/>
      <c r="O1887" s="203"/>
      <c r="P1887"/>
      <c r="Q1887"/>
      <c r="R1887"/>
      <c r="S1887"/>
      <c r="T1887" s="204">
        <v>42746.609131944446</v>
      </c>
      <c r="U1887"/>
      <c r="V1887">
        <v>0.4</v>
      </c>
      <c r="W1887">
        <v>3</v>
      </c>
      <c r="X1887" s="200" t="str">
        <f t="shared" si="29"/>
        <v>Hamilton County Criminal CGE CQ3-17</v>
      </c>
    </row>
    <row r="1888" spans="1:24" ht="15" customHeight="1" x14ac:dyDescent="0.25">
      <c r="A1888" t="s">
        <v>71</v>
      </c>
      <c r="B1888" t="s">
        <v>39</v>
      </c>
      <c r="C1888" t="s">
        <v>273</v>
      </c>
      <c r="D1888" s="202">
        <v>9915</v>
      </c>
      <c r="E1888" s="202">
        <v>9915</v>
      </c>
      <c r="F1888" s="202">
        <v>9900</v>
      </c>
      <c r="G1888" s="202">
        <v>9900</v>
      </c>
      <c r="H1888" s="202">
        <v>9900</v>
      </c>
      <c r="I1888" s="202">
        <v>2344</v>
      </c>
      <c r="J1888" s="202">
        <v>2907</v>
      </c>
      <c r="K1888" s="202">
        <v>3673</v>
      </c>
      <c r="L1888" s="202">
        <v>5912.82</v>
      </c>
      <c r="M1888" s="202">
        <v>5912.82</v>
      </c>
      <c r="N1888" s="203"/>
      <c r="O1888" s="203"/>
      <c r="P1888"/>
      <c r="Q1888"/>
      <c r="R1888"/>
      <c r="S1888"/>
      <c r="T1888" s="204">
        <v>42746.609131944446</v>
      </c>
      <c r="U1888"/>
      <c r="V1888">
        <v>0.4</v>
      </c>
      <c r="W1888">
        <v>3</v>
      </c>
      <c r="X1888" s="200" t="str">
        <f t="shared" si="29"/>
        <v>Hamilton County Criminal CGE CQ4-16</v>
      </c>
    </row>
    <row r="1889" spans="1:24" ht="15" customHeight="1" x14ac:dyDescent="0.25">
      <c r="A1889" t="s">
        <v>71</v>
      </c>
      <c r="B1889" t="s">
        <v>39</v>
      </c>
      <c r="C1889" t="s">
        <v>277</v>
      </c>
      <c r="D1889" s="202">
        <v>13068</v>
      </c>
      <c r="E1889" s="202"/>
      <c r="F1889" s="202"/>
      <c r="G1889" s="202"/>
      <c r="H1889" s="202"/>
      <c r="I1889" s="202">
        <v>2434.5</v>
      </c>
      <c r="J1889" s="202"/>
      <c r="K1889" s="202"/>
      <c r="L1889" s="202"/>
      <c r="M1889" s="202"/>
      <c r="N1889" s="203"/>
      <c r="O1889" s="203"/>
      <c r="P1889"/>
      <c r="Q1889"/>
      <c r="R1889"/>
      <c r="S1889"/>
      <c r="T1889" s="204">
        <v>42746.609131944446</v>
      </c>
      <c r="U1889"/>
      <c r="V1889">
        <v>0.4</v>
      </c>
      <c r="W1889">
        <v>3</v>
      </c>
      <c r="X1889" s="200" t="str">
        <f t="shared" si="29"/>
        <v>Hamilton County Criminal CGE CQ4-17</v>
      </c>
    </row>
    <row r="1890" spans="1:24" ht="15" customHeight="1" x14ac:dyDescent="0.25">
      <c r="A1890" t="s">
        <v>71</v>
      </c>
      <c r="B1890" t="s">
        <v>41</v>
      </c>
      <c r="C1890" t="s">
        <v>270</v>
      </c>
      <c r="D1890" s="202">
        <v>40696.9</v>
      </c>
      <c r="E1890" s="202">
        <v>40627.9</v>
      </c>
      <c r="F1890" s="202">
        <v>40402.9</v>
      </c>
      <c r="G1890" s="202">
        <v>40318.9</v>
      </c>
      <c r="H1890" s="202">
        <v>33883.9</v>
      </c>
      <c r="I1890" s="202">
        <v>17439.46</v>
      </c>
      <c r="J1890" s="202">
        <v>21478.959999999999</v>
      </c>
      <c r="K1890" s="202">
        <v>22729.96</v>
      </c>
      <c r="L1890" s="202">
        <v>24130.959999999999</v>
      </c>
      <c r="M1890" s="202">
        <v>26823.96</v>
      </c>
      <c r="N1890" s="203"/>
      <c r="O1890" s="203"/>
      <c r="P1890"/>
      <c r="Q1890"/>
      <c r="R1890"/>
      <c r="S1890"/>
      <c r="T1890" s="204">
        <v>42746.609131944446</v>
      </c>
      <c r="U1890"/>
      <c r="V1890">
        <v>0.4</v>
      </c>
      <c r="W1890">
        <v>5</v>
      </c>
      <c r="X1890" s="200" t="str">
        <f t="shared" si="29"/>
        <v>Hamilton Criminal Traffic CGE CQ1-16</v>
      </c>
    </row>
    <row r="1891" spans="1:24" ht="15" customHeight="1" x14ac:dyDescent="0.25">
      <c r="A1891" t="s">
        <v>71</v>
      </c>
      <c r="B1891" t="s">
        <v>41</v>
      </c>
      <c r="C1891" t="s">
        <v>274</v>
      </c>
      <c r="D1891" s="202">
        <v>36716.5</v>
      </c>
      <c r="E1891" s="202">
        <v>36733.5</v>
      </c>
      <c r="F1891" s="202">
        <v>36633.5</v>
      </c>
      <c r="G1891" s="202">
        <v>36633.5</v>
      </c>
      <c r="H1891" s="202"/>
      <c r="I1891" s="202">
        <v>14268</v>
      </c>
      <c r="J1891" s="202">
        <v>17063</v>
      </c>
      <c r="K1891" s="202">
        <v>19449</v>
      </c>
      <c r="L1891" s="202">
        <v>19449</v>
      </c>
      <c r="M1891" s="202"/>
      <c r="N1891" s="203"/>
      <c r="O1891" s="203"/>
      <c r="P1891"/>
      <c r="Q1891"/>
      <c r="R1891"/>
      <c r="S1891"/>
      <c r="T1891" s="204">
        <v>42746.609131944446</v>
      </c>
      <c r="U1891"/>
      <c r="V1891">
        <v>0.4</v>
      </c>
      <c r="W1891">
        <v>5</v>
      </c>
      <c r="X1891" s="200" t="str">
        <f t="shared" si="29"/>
        <v>Hamilton Criminal Traffic CGE CQ1-17</v>
      </c>
    </row>
    <row r="1892" spans="1:24" ht="15" customHeight="1" x14ac:dyDescent="0.25">
      <c r="A1892" t="s">
        <v>71</v>
      </c>
      <c r="B1892" t="s">
        <v>41</v>
      </c>
      <c r="C1892" t="s">
        <v>271</v>
      </c>
      <c r="D1892" s="202">
        <v>22924.05</v>
      </c>
      <c r="E1892" s="202">
        <v>23172.05</v>
      </c>
      <c r="F1892" s="202">
        <v>23167.05</v>
      </c>
      <c r="G1892" s="202">
        <v>22854.05</v>
      </c>
      <c r="H1892" s="202">
        <v>22869.05</v>
      </c>
      <c r="I1892" s="202">
        <v>10744.05</v>
      </c>
      <c r="J1892" s="202">
        <v>12357.05</v>
      </c>
      <c r="K1892" s="202">
        <v>12715.05</v>
      </c>
      <c r="L1892" s="202">
        <v>13866.05</v>
      </c>
      <c r="M1892" s="202">
        <v>16259.05</v>
      </c>
      <c r="N1892" s="203"/>
      <c r="O1892" s="203"/>
      <c r="P1892"/>
      <c r="Q1892"/>
      <c r="R1892"/>
      <c r="S1892"/>
      <c r="T1892" s="204">
        <v>42746.609131944446</v>
      </c>
      <c r="U1892"/>
      <c r="V1892">
        <v>0.4</v>
      </c>
      <c r="W1892">
        <v>5</v>
      </c>
      <c r="X1892" s="200" t="str">
        <f t="shared" si="29"/>
        <v>Hamilton Criminal Traffic CGE CQ2-16</v>
      </c>
    </row>
    <row r="1893" spans="1:24" ht="15" customHeight="1" x14ac:dyDescent="0.25">
      <c r="A1893" t="s">
        <v>71</v>
      </c>
      <c r="B1893" t="s">
        <v>41</v>
      </c>
      <c r="C1893" t="s">
        <v>275</v>
      </c>
      <c r="D1893" s="202">
        <v>22823</v>
      </c>
      <c r="E1893" s="202">
        <v>22873</v>
      </c>
      <c r="F1893" s="202">
        <v>22873</v>
      </c>
      <c r="G1893" s="202"/>
      <c r="H1893" s="202"/>
      <c r="I1893" s="202">
        <v>8721</v>
      </c>
      <c r="J1893" s="202">
        <v>10353</v>
      </c>
      <c r="K1893" s="202">
        <v>10661</v>
      </c>
      <c r="L1893" s="202"/>
      <c r="M1893" s="202"/>
      <c r="N1893" s="203"/>
      <c r="O1893" s="203"/>
      <c r="P1893"/>
      <c r="Q1893"/>
      <c r="R1893"/>
      <c r="S1893"/>
      <c r="T1893" s="204">
        <v>42746.609131944446</v>
      </c>
      <c r="U1893"/>
      <c r="V1893">
        <v>0.4</v>
      </c>
      <c r="W1893">
        <v>5</v>
      </c>
      <c r="X1893" s="200" t="str">
        <f t="shared" si="29"/>
        <v>Hamilton Criminal Traffic CGE CQ2-17</v>
      </c>
    </row>
    <row r="1894" spans="1:24" ht="15" customHeight="1" x14ac:dyDescent="0.25">
      <c r="A1894" t="s">
        <v>71</v>
      </c>
      <c r="B1894" t="s">
        <v>41</v>
      </c>
      <c r="C1894" t="s">
        <v>272</v>
      </c>
      <c r="D1894" s="202">
        <v>27149</v>
      </c>
      <c r="E1894" s="202">
        <v>27149</v>
      </c>
      <c r="F1894" s="202">
        <v>27149</v>
      </c>
      <c r="G1894" s="202">
        <v>27119</v>
      </c>
      <c r="H1894" s="202">
        <v>27119</v>
      </c>
      <c r="I1894" s="202">
        <v>8730</v>
      </c>
      <c r="J1894" s="202">
        <v>9962</v>
      </c>
      <c r="K1894" s="202">
        <v>9962</v>
      </c>
      <c r="L1894" s="202">
        <v>14544</v>
      </c>
      <c r="M1894" s="202">
        <v>15002</v>
      </c>
      <c r="N1894" s="203"/>
      <c r="O1894" s="203"/>
      <c r="P1894"/>
      <c r="Q1894"/>
      <c r="R1894"/>
      <c r="S1894"/>
      <c r="T1894" s="204">
        <v>42746.609131944446</v>
      </c>
      <c r="U1894"/>
      <c r="V1894">
        <v>0.4</v>
      </c>
      <c r="W1894">
        <v>5</v>
      </c>
      <c r="X1894" s="200" t="str">
        <f t="shared" si="29"/>
        <v>Hamilton Criminal Traffic CGE CQ3-16</v>
      </c>
    </row>
    <row r="1895" spans="1:24" ht="15" customHeight="1" x14ac:dyDescent="0.25">
      <c r="A1895" t="s">
        <v>71</v>
      </c>
      <c r="B1895" t="s">
        <v>41</v>
      </c>
      <c r="C1895" t="s">
        <v>276</v>
      </c>
      <c r="D1895" s="202">
        <v>37777</v>
      </c>
      <c r="E1895" s="202">
        <v>37777</v>
      </c>
      <c r="F1895" s="202"/>
      <c r="G1895" s="202"/>
      <c r="H1895" s="202"/>
      <c r="I1895" s="202">
        <v>14736.5</v>
      </c>
      <c r="J1895" s="202">
        <v>18574</v>
      </c>
      <c r="K1895" s="202"/>
      <c r="L1895" s="202"/>
      <c r="M1895" s="202"/>
      <c r="N1895" s="203"/>
      <c r="O1895" s="203"/>
      <c r="P1895"/>
      <c r="Q1895"/>
      <c r="R1895"/>
      <c r="S1895"/>
      <c r="T1895" s="204">
        <v>42746.609131944446</v>
      </c>
      <c r="U1895"/>
      <c r="V1895">
        <v>0.4</v>
      </c>
      <c r="W1895">
        <v>5</v>
      </c>
      <c r="X1895" s="200" t="str">
        <f t="shared" si="29"/>
        <v>Hamilton Criminal Traffic CGE CQ3-17</v>
      </c>
    </row>
    <row r="1896" spans="1:24" ht="15" customHeight="1" x14ac:dyDescent="0.25">
      <c r="A1896" t="s">
        <v>71</v>
      </c>
      <c r="B1896" t="s">
        <v>41</v>
      </c>
      <c r="C1896" t="s">
        <v>273</v>
      </c>
      <c r="D1896" s="202">
        <v>27383.5</v>
      </c>
      <c r="E1896" s="202">
        <v>27423</v>
      </c>
      <c r="F1896" s="202">
        <v>27165</v>
      </c>
      <c r="G1896" s="202">
        <v>27165</v>
      </c>
      <c r="H1896" s="202">
        <v>27165</v>
      </c>
      <c r="I1896" s="202">
        <v>12538</v>
      </c>
      <c r="J1896" s="202">
        <v>16487</v>
      </c>
      <c r="K1896" s="202">
        <v>17919</v>
      </c>
      <c r="L1896" s="202">
        <v>18077</v>
      </c>
      <c r="M1896" s="202">
        <v>18077</v>
      </c>
      <c r="N1896" s="203"/>
      <c r="O1896" s="203"/>
      <c r="P1896"/>
      <c r="Q1896"/>
      <c r="R1896"/>
      <c r="S1896"/>
      <c r="T1896" s="204">
        <v>42746.609131944446</v>
      </c>
      <c r="U1896"/>
      <c r="V1896">
        <v>0.4</v>
      </c>
      <c r="W1896">
        <v>5</v>
      </c>
      <c r="X1896" s="200" t="str">
        <f t="shared" si="29"/>
        <v>Hamilton Criminal Traffic CGE CQ4-16</v>
      </c>
    </row>
    <row r="1897" spans="1:24" ht="15" customHeight="1" x14ac:dyDescent="0.25">
      <c r="A1897" t="s">
        <v>71</v>
      </c>
      <c r="B1897" t="s">
        <v>41</v>
      </c>
      <c r="C1897" t="s">
        <v>277</v>
      </c>
      <c r="D1897" s="202">
        <v>19545</v>
      </c>
      <c r="E1897" s="202"/>
      <c r="F1897" s="202"/>
      <c r="G1897" s="202"/>
      <c r="H1897" s="202"/>
      <c r="I1897" s="202">
        <v>8770</v>
      </c>
      <c r="J1897" s="202"/>
      <c r="K1897" s="202"/>
      <c r="L1897" s="202"/>
      <c r="M1897" s="202"/>
      <c r="N1897" s="203"/>
      <c r="O1897" s="203"/>
      <c r="P1897"/>
      <c r="Q1897"/>
      <c r="R1897"/>
      <c r="S1897"/>
      <c r="T1897" s="204">
        <v>42746.609131944446</v>
      </c>
      <c r="U1897"/>
      <c r="V1897">
        <v>0.4</v>
      </c>
      <c r="W1897">
        <v>5</v>
      </c>
      <c r="X1897" s="200" t="str">
        <f t="shared" si="29"/>
        <v>Hamilton Criminal Traffic CGE CQ4-17</v>
      </c>
    </row>
    <row r="1898" spans="1:24" ht="15" customHeight="1" x14ac:dyDescent="0.25">
      <c r="A1898" t="s">
        <v>71</v>
      </c>
      <c r="B1898" t="s">
        <v>46</v>
      </c>
      <c r="C1898" t="s">
        <v>270</v>
      </c>
      <c r="D1898" s="202">
        <v>6207</v>
      </c>
      <c r="E1898" s="202">
        <v>6207</v>
      </c>
      <c r="F1898" s="202">
        <v>6207</v>
      </c>
      <c r="G1898" s="202">
        <v>6207</v>
      </c>
      <c r="H1898" s="202">
        <v>6207</v>
      </c>
      <c r="I1898" s="202">
        <v>5091</v>
      </c>
      <c r="J1898" s="202">
        <v>5091</v>
      </c>
      <c r="K1898" s="202">
        <v>5091</v>
      </c>
      <c r="L1898" s="202">
        <v>5091</v>
      </c>
      <c r="M1898" s="202">
        <v>5091</v>
      </c>
      <c r="N1898" s="203"/>
      <c r="O1898" s="203"/>
      <c r="P1898"/>
      <c r="Q1898"/>
      <c r="R1898"/>
      <c r="S1898"/>
      <c r="T1898" s="204">
        <v>42746.609131944446</v>
      </c>
      <c r="U1898"/>
      <c r="V1898">
        <v>0.75</v>
      </c>
      <c r="W1898">
        <v>10</v>
      </c>
      <c r="X1898" s="200" t="str">
        <f t="shared" si="29"/>
        <v>Hamilton Family CGE CQ1-16</v>
      </c>
    </row>
    <row r="1899" spans="1:24" ht="15" customHeight="1" x14ac:dyDescent="0.25">
      <c r="A1899" t="s">
        <v>71</v>
      </c>
      <c r="B1899" t="s">
        <v>46</v>
      </c>
      <c r="C1899" t="s">
        <v>274</v>
      </c>
      <c r="D1899" s="202">
        <v>6184</v>
      </c>
      <c r="E1899" s="202">
        <v>6184</v>
      </c>
      <c r="F1899" s="202">
        <v>6184</v>
      </c>
      <c r="G1899" s="202">
        <v>6184</v>
      </c>
      <c r="H1899" s="202"/>
      <c r="I1899" s="202">
        <v>5776</v>
      </c>
      <c r="J1899" s="202">
        <v>5776</v>
      </c>
      <c r="K1899" s="202">
        <v>5776</v>
      </c>
      <c r="L1899" s="202">
        <v>5776</v>
      </c>
      <c r="M1899" s="202"/>
      <c r="N1899" s="203"/>
      <c r="O1899" s="203"/>
      <c r="P1899"/>
      <c r="Q1899"/>
      <c r="R1899"/>
      <c r="S1899"/>
      <c r="T1899" s="204">
        <v>42746.609131944446</v>
      </c>
      <c r="U1899"/>
      <c r="V1899">
        <v>0.75</v>
      </c>
      <c r="W1899">
        <v>10</v>
      </c>
      <c r="X1899" s="200" t="str">
        <f t="shared" si="29"/>
        <v>Hamilton Family CGE CQ1-17</v>
      </c>
    </row>
    <row r="1900" spans="1:24" ht="15" customHeight="1" x14ac:dyDescent="0.25">
      <c r="A1900" t="s">
        <v>71</v>
      </c>
      <c r="B1900" t="s">
        <v>46</v>
      </c>
      <c r="C1900" t="s">
        <v>271</v>
      </c>
      <c r="D1900" s="202">
        <v>6491</v>
      </c>
      <c r="E1900" s="202">
        <v>6491</v>
      </c>
      <c r="F1900" s="202">
        <v>6491</v>
      </c>
      <c r="G1900" s="202">
        <v>6491</v>
      </c>
      <c r="H1900" s="202">
        <v>6491</v>
      </c>
      <c r="I1900" s="202">
        <v>6196</v>
      </c>
      <c r="J1900" s="202">
        <v>6196</v>
      </c>
      <c r="K1900" s="202">
        <v>6196</v>
      </c>
      <c r="L1900" s="202">
        <v>6196</v>
      </c>
      <c r="M1900" s="202">
        <v>6196</v>
      </c>
      <c r="N1900" s="203"/>
      <c r="O1900" s="203"/>
      <c r="P1900"/>
      <c r="Q1900"/>
      <c r="R1900"/>
      <c r="S1900"/>
      <c r="T1900" s="204">
        <v>42746.609131944446</v>
      </c>
      <c r="U1900"/>
      <c r="V1900">
        <v>0.75</v>
      </c>
      <c r="W1900">
        <v>10</v>
      </c>
      <c r="X1900" s="200" t="str">
        <f t="shared" si="29"/>
        <v>Hamilton Family CGE CQ2-16</v>
      </c>
    </row>
    <row r="1901" spans="1:24" ht="15" customHeight="1" x14ac:dyDescent="0.25">
      <c r="A1901" t="s">
        <v>71</v>
      </c>
      <c r="B1901" t="s">
        <v>46</v>
      </c>
      <c r="C1901" t="s">
        <v>275</v>
      </c>
      <c r="D1901" s="202">
        <v>7622</v>
      </c>
      <c r="E1901" s="202">
        <v>7622</v>
      </c>
      <c r="F1901" s="202">
        <v>7622</v>
      </c>
      <c r="G1901" s="202"/>
      <c r="H1901" s="202"/>
      <c r="I1901" s="202">
        <v>6078</v>
      </c>
      <c r="J1901" s="202">
        <v>6496</v>
      </c>
      <c r="K1901" s="202">
        <v>6496</v>
      </c>
      <c r="L1901" s="202"/>
      <c r="M1901" s="202"/>
      <c r="N1901" s="203"/>
      <c r="O1901" s="203"/>
      <c r="P1901"/>
      <c r="Q1901"/>
      <c r="R1901"/>
      <c r="S1901"/>
      <c r="T1901" s="204">
        <v>42746.609131944446</v>
      </c>
      <c r="U1901"/>
      <c r="V1901">
        <v>0.75</v>
      </c>
      <c r="W1901">
        <v>10</v>
      </c>
      <c r="X1901" s="200" t="str">
        <f t="shared" si="29"/>
        <v>Hamilton Family CGE CQ2-17</v>
      </c>
    </row>
    <row r="1902" spans="1:24" ht="15" customHeight="1" x14ac:dyDescent="0.25">
      <c r="A1902" t="s">
        <v>71</v>
      </c>
      <c r="B1902" t="s">
        <v>46</v>
      </c>
      <c r="C1902" t="s">
        <v>272</v>
      </c>
      <c r="D1902" s="202">
        <v>4070</v>
      </c>
      <c r="E1902" s="202">
        <v>4070</v>
      </c>
      <c r="F1902" s="202">
        <v>4070</v>
      </c>
      <c r="G1902" s="202">
        <v>4070</v>
      </c>
      <c r="H1902" s="202">
        <v>4070</v>
      </c>
      <c r="I1902" s="202">
        <v>3652</v>
      </c>
      <c r="J1902" s="202">
        <v>4070</v>
      </c>
      <c r="K1902" s="202">
        <v>4070</v>
      </c>
      <c r="L1902" s="202">
        <v>4070</v>
      </c>
      <c r="M1902" s="202">
        <v>4070</v>
      </c>
      <c r="N1902" s="203"/>
      <c r="O1902" s="203"/>
      <c r="P1902"/>
      <c r="Q1902"/>
      <c r="R1902"/>
      <c r="S1902"/>
      <c r="T1902" s="204">
        <v>42746.609131944446</v>
      </c>
      <c r="U1902"/>
      <c r="V1902">
        <v>0.75</v>
      </c>
      <c r="W1902">
        <v>10</v>
      </c>
      <c r="X1902" s="200" t="str">
        <f t="shared" si="29"/>
        <v>Hamilton Family CGE CQ3-16</v>
      </c>
    </row>
    <row r="1903" spans="1:24" ht="15" customHeight="1" x14ac:dyDescent="0.25">
      <c r="A1903" t="s">
        <v>71</v>
      </c>
      <c r="B1903" t="s">
        <v>46</v>
      </c>
      <c r="C1903" t="s">
        <v>276</v>
      </c>
      <c r="D1903" s="202">
        <v>5249</v>
      </c>
      <c r="E1903" s="202">
        <v>5249</v>
      </c>
      <c r="F1903" s="202"/>
      <c r="G1903" s="202"/>
      <c r="H1903" s="202"/>
      <c r="I1903" s="202">
        <v>4383</v>
      </c>
      <c r="J1903" s="202">
        <v>4841</v>
      </c>
      <c r="K1903" s="202"/>
      <c r="L1903" s="202"/>
      <c r="M1903" s="202"/>
      <c r="N1903" s="203"/>
      <c r="O1903" s="203"/>
      <c r="P1903"/>
      <c r="Q1903"/>
      <c r="R1903"/>
      <c r="S1903"/>
      <c r="T1903" s="204">
        <v>42746.609131944446</v>
      </c>
      <c r="U1903"/>
      <c r="V1903">
        <v>0.75</v>
      </c>
      <c r="W1903">
        <v>10</v>
      </c>
      <c r="X1903" s="200" t="str">
        <f t="shared" si="29"/>
        <v>Hamilton Family CGE CQ3-17</v>
      </c>
    </row>
    <row r="1904" spans="1:24" ht="15" customHeight="1" x14ac:dyDescent="0.25">
      <c r="A1904" t="s">
        <v>71</v>
      </c>
      <c r="B1904" t="s">
        <v>46</v>
      </c>
      <c r="C1904" t="s">
        <v>273</v>
      </c>
      <c r="D1904" s="202">
        <v>4880</v>
      </c>
      <c r="E1904" s="202">
        <v>4880</v>
      </c>
      <c r="F1904" s="202">
        <v>4880</v>
      </c>
      <c r="G1904" s="202">
        <v>4880</v>
      </c>
      <c r="H1904" s="202">
        <v>4880</v>
      </c>
      <c r="I1904" s="202">
        <v>2786</v>
      </c>
      <c r="J1904" s="202">
        <v>4004</v>
      </c>
      <c r="K1904" s="202">
        <v>4004</v>
      </c>
      <c r="L1904" s="202">
        <v>4004</v>
      </c>
      <c r="M1904" s="202">
        <v>4004</v>
      </c>
      <c r="N1904" s="203"/>
      <c r="O1904" s="203"/>
      <c r="P1904"/>
      <c r="Q1904"/>
      <c r="R1904"/>
      <c r="S1904"/>
      <c r="T1904" s="204">
        <v>42746.609131944446</v>
      </c>
      <c r="U1904"/>
      <c r="V1904">
        <v>0.75</v>
      </c>
      <c r="W1904">
        <v>10</v>
      </c>
      <c r="X1904" s="200" t="str">
        <f t="shared" si="29"/>
        <v>Hamilton Family CGE CQ4-16</v>
      </c>
    </row>
    <row r="1905" spans="1:24" ht="15" customHeight="1" x14ac:dyDescent="0.25">
      <c r="A1905" t="s">
        <v>71</v>
      </c>
      <c r="B1905" t="s">
        <v>46</v>
      </c>
      <c r="C1905" t="s">
        <v>277</v>
      </c>
      <c r="D1905" s="202">
        <v>2852</v>
      </c>
      <c r="E1905" s="202"/>
      <c r="F1905" s="202"/>
      <c r="G1905" s="202"/>
      <c r="H1905" s="202"/>
      <c r="I1905" s="202">
        <v>2152</v>
      </c>
      <c r="J1905" s="202"/>
      <c r="K1905" s="202"/>
      <c r="L1905" s="202"/>
      <c r="M1905" s="202"/>
      <c r="N1905" s="203"/>
      <c r="O1905" s="203"/>
      <c r="P1905"/>
      <c r="Q1905"/>
      <c r="R1905"/>
      <c r="S1905"/>
      <c r="T1905" s="204">
        <v>42746.609131944446</v>
      </c>
      <c r="U1905"/>
      <c r="V1905">
        <v>0.75</v>
      </c>
      <c r="W1905">
        <v>10</v>
      </c>
      <c r="X1905" s="200" t="str">
        <f t="shared" si="29"/>
        <v>Hamilton Family CGE CQ4-17</v>
      </c>
    </row>
    <row r="1906" spans="1:24" ht="15" customHeight="1" x14ac:dyDescent="0.25">
      <c r="A1906" t="s">
        <v>71</v>
      </c>
      <c r="B1906" t="s">
        <v>40</v>
      </c>
      <c r="C1906" t="s">
        <v>270</v>
      </c>
      <c r="D1906" s="202">
        <v>0</v>
      </c>
      <c r="E1906" s="202">
        <v>0</v>
      </c>
      <c r="F1906" s="202">
        <v>0</v>
      </c>
      <c r="G1906" s="202">
        <v>0</v>
      </c>
      <c r="H1906" s="202">
        <v>0</v>
      </c>
      <c r="I1906" s="202">
        <v>0</v>
      </c>
      <c r="J1906" s="202">
        <v>0</v>
      </c>
      <c r="K1906" s="202">
        <v>0</v>
      </c>
      <c r="L1906" s="202">
        <v>0</v>
      </c>
      <c r="M1906" s="202">
        <v>0</v>
      </c>
      <c r="N1906" s="203"/>
      <c r="O1906" s="203"/>
      <c r="P1906"/>
      <c r="Q1906"/>
      <c r="R1906"/>
      <c r="S1906"/>
      <c r="T1906" s="204">
        <v>42746.609131944446</v>
      </c>
      <c r="U1906"/>
      <c r="V1906">
        <v>0.09</v>
      </c>
      <c r="W1906">
        <v>4</v>
      </c>
      <c r="X1906" s="200" t="str">
        <f t="shared" si="29"/>
        <v>Hamilton Juvenile Delinquency CGE CQ1-16</v>
      </c>
    </row>
    <row r="1907" spans="1:24" ht="15" customHeight="1" x14ac:dyDescent="0.25">
      <c r="A1907" t="s">
        <v>71</v>
      </c>
      <c r="B1907" t="s">
        <v>40</v>
      </c>
      <c r="C1907" t="s">
        <v>274</v>
      </c>
      <c r="D1907" s="202">
        <v>0</v>
      </c>
      <c r="E1907" s="202">
        <v>0</v>
      </c>
      <c r="F1907" s="202">
        <v>0</v>
      </c>
      <c r="G1907" s="202">
        <v>0</v>
      </c>
      <c r="H1907" s="202"/>
      <c r="I1907" s="202">
        <v>0</v>
      </c>
      <c r="J1907" s="202">
        <v>0</v>
      </c>
      <c r="K1907" s="202">
        <v>0</v>
      </c>
      <c r="L1907" s="202">
        <v>0</v>
      </c>
      <c r="M1907" s="202"/>
      <c r="N1907" s="203"/>
      <c r="O1907" s="203"/>
      <c r="P1907"/>
      <c r="Q1907"/>
      <c r="R1907"/>
      <c r="S1907"/>
      <c r="T1907" s="204">
        <v>42746.609131944446</v>
      </c>
      <c r="U1907"/>
      <c r="V1907">
        <v>0.09</v>
      </c>
      <c r="W1907">
        <v>4</v>
      </c>
      <c r="X1907" s="200" t="str">
        <f t="shared" si="29"/>
        <v>Hamilton Juvenile Delinquency CGE CQ1-17</v>
      </c>
    </row>
    <row r="1908" spans="1:24" ht="15" customHeight="1" x14ac:dyDescent="0.25">
      <c r="A1908" t="s">
        <v>71</v>
      </c>
      <c r="B1908" t="s">
        <v>40</v>
      </c>
      <c r="C1908" t="s">
        <v>271</v>
      </c>
      <c r="D1908" s="202">
        <v>0</v>
      </c>
      <c r="E1908" s="202">
        <v>0</v>
      </c>
      <c r="F1908" s="202">
        <v>0</v>
      </c>
      <c r="G1908" s="202">
        <v>0</v>
      </c>
      <c r="H1908" s="202">
        <v>0</v>
      </c>
      <c r="I1908" s="202">
        <v>0</v>
      </c>
      <c r="J1908" s="202">
        <v>0</v>
      </c>
      <c r="K1908" s="202">
        <v>0</v>
      </c>
      <c r="L1908" s="202">
        <v>0</v>
      </c>
      <c r="M1908" s="202">
        <v>0</v>
      </c>
      <c r="N1908" s="203"/>
      <c r="O1908" s="203"/>
      <c r="P1908"/>
      <c r="Q1908"/>
      <c r="R1908"/>
      <c r="S1908"/>
      <c r="T1908" s="204">
        <v>42746.609131944446</v>
      </c>
      <c r="U1908"/>
      <c r="V1908">
        <v>0.09</v>
      </c>
      <c r="W1908">
        <v>4</v>
      </c>
      <c r="X1908" s="200" t="str">
        <f t="shared" si="29"/>
        <v>Hamilton Juvenile Delinquency CGE CQ2-16</v>
      </c>
    </row>
    <row r="1909" spans="1:24" ht="15" customHeight="1" x14ac:dyDescent="0.25">
      <c r="A1909" t="s">
        <v>71</v>
      </c>
      <c r="B1909" t="s">
        <v>40</v>
      </c>
      <c r="C1909" t="s">
        <v>275</v>
      </c>
      <c r="D1909" s="202">
        <v>0</v>
      </c>
      <c r="E1909" s="202">
        <v>0</v>
      </c>
      <c r="F1909" s="202">
        <v>0</v>
      </c>
      <c r="G1909" s="202"/>
      <c r="H1909" s="202"/>
      <c r="I1909" s="202">
        <v>0</v>
      </c>
      <c r="J1909" s="202">
        <v>0</v>
      </c>
      <c r="K1909" s="202">
        <v>0</v>
      </c>
      <c r="L1909" s="202"/>
      <c r="M1909" s="202"/>
      <c r="N1909" s="203"/>
      <c r="O1909" s="203"/>
      <c r="P1909"/>
      <c r="Q1909"/>
      <c r="R1909"/>
      <c r="S1909"/>
      <c r="T1909" s="204">
        <v>42746.609131944446</v>
      </c>
      <c r="U1909"/>
      <c r="V1909">
        <v>0.09</v>
      </c>
      <c r="W1909">
        <v>4</v>
      </c>
      <c r="X1909" s="200" t="str">
        <f t="shared" si="29"/>
        <v>Hamilton Juvenile Delinquency CGE CQ2-17</v>
      </c>
    </row>
    <row r="1910" spans="1:24" ht="15" customHeight="1" x14ac:dyDescent="0.25">
      <c r="A1910" t="s">
        <v>71</v>
      </c>
      <c r="B1910" t="s">
        <v>40</v>
      </c>
      <c r="C1910" t="s">
        <v>272</v>
      </c>
      <c r="D1910" s="202">
        <v>0</v>
      </c>
      <c r="E1910" s="202">
        <v>0</v>
      </c>
      <c r="F1910" s="202">
        <v>0</v>
      </c>
      <c r="G1910" s="202">
        <v>0</v>
      </c>
      <c r="H1910" s="202">
        <v>0</v>
      </c>
      <c r="I1910" s="202">
        <v>0</v>
      </c>
      <c r="J1910" s="202">
        <v>0</v>
      </c>
      <c r="K1910" s="202">
        <v>0</v>
      </c>
      <c r="L1910" s="202">
        <v>0</v>
      </c>
      <c r="M1910" s="202">
        <v>0</v>
      </c>
      <c r="N1910" s="203"/>
      <c r="O1910" s="203"/>
      <c r="P1910"/>
      <c r="Q1910"/>
      <c r="R1910"/>
      <c r="S1910"/>
      <c r="T1910" s="204">
        <v>42746.609131944446</v>
      </c>
      <c r="U1910"/>
      <c r="V1910">
        <v>0.09</v>
      </c>
      <c r="W1910">
        <v>4</v>
      </c>
      <c r="X1910" s="200" t="str">
        <f t="shared" si="29"/>
        <v>Hamilton Juvenile Delinquency CGE CQ3-16</v>
      </c>
    </row>
    <row r="1911" spans="1:24" ht="15" customHeight="1" x14ac:dyDescent="0.25">
      <c r="A1911" t="s">
        <v>71</v>
      </c>
      <c r="B1911" t="s">
        <v>40</v>
      </c>
      <c r="C1911" t="s">
        <v>276</v>
      </c>
      <c r="D1911" s="202">
        <v>0</v>
      </c>
      <c r="E1911" s="202">
        <v>0</v>
      </c>
      <c r="F1911" s="202"/>
      <c r="G1911" s="202"/>
      <c r="H1911" s="202"/>
      <c r="I1911" s="202">
        <v>0</v>
      </c>
      <c r="J1911" s="202">
        <v>0</v>
      </c>
      <c r="K1911" s="202"/>
      <c r="L1911" s="202"/>
      <c r="M1911" s="202"/>
      <c r="N1911" s="203"/>
      <c r="O1911" s="203"/>
      <c r="P1911"/>
      <c r="Q1911"/>
      <c r="R1911"/>
      <c r="S1911"/>
      <c r="T1911" s="204">
        <v>42746.609131944446</v>
      </c>
      <c r="U1911"/>
      <c r="V1911">
        <v>0.09</v>
      </c>
      <c r="W1911">
        <v>4</v>
      </c>
      <c r="X1911" s="200" t="str">
        <f t="shared" si="29"/>
        <v>Hamilton Juvenile Delinquency CGE CQ3-17</v>
      </c>
    </row>
    <row r="1912" spans="1:24" ht="15" customHeight="1" x14ac:dyDescent="0.25">
      <c r="A1912" t="s">
        <v>71</v>
      </c>
      <c r="B1912" t="s">
        <v>40</v>
      </c>
      <c r="C1912" t="s">
        <v>273</v>
      </c>
      <c r="D1912" s="202">
        <v>0</v>
      </c>
      <c r="E1912" s="202">
        <v>0</v>
      </c>
      <c r="F1912" s="202">
        <v>0</v>
      </c>
      <c r="G1912" s="202">
        <v>0</v>
      </c>
      <c r="H1912" s="202">
        <v>0</v>
      </c>
      <c r="I1912" s="202">
        <v>0</v>
      </c>
      <c r="J1912" s="202">
        <v>0</v>
      </c>
      <c r="K1912" s="202">
        <v>0</v>
      </c>
      <c r="L1912" s="202">
        <v>0</v>
      </c>
      <c r="M1912" s="202">
        <v>0</v>
      </c>
      <c r="N1912" s="203"/>
      <c r="O1912" s="203"/>
      <c r="P1912"/>
      <c r="Q1912"/>
      <c r="R1912"/>
      <c r="S1912"/>
      <c r="T1912" s="204">
        <v>42746.609131944446</v>
      </c>
      <c r="U1912"/>
      <c r="V1912">
        <v>0.09</v>
      </c>
      <c r="W1912">
        <v>4</v>
      </c>
      <c r="X1912" s="200" t="str">
        <f t="shared" si="29"/>
        <v>Hamilton Juvenile Delinquency CGE CQ4-16</v>
      </c>
    </row>
    <row r="1913" spans="1:24" ht="15" customHeight="1" x14ac:dyDescent="0.25">
      <c r="A1913" t="s">
        <v>71</v>
      </c>
      <c r="B1913" t="s">
        <v>40</v>
      </c>
      <c r="C1913" t="s">
        <v>277</v>
      </c>
      <c r="D1913" s="202">
        <v>0</v>
      </c>
      <c r="E1913" s="202"/>
      <c r="F1913" s="202"/>
      <c r="G1913" s="202"/>
      <c r="H1913" s="202"/>
      <c r="I1913" s="202">
        <v>0</v>
      </c>
      <c r="J1913" s="202"/>
      <c r="K1913" s="202"/>
      <c r="L1913" s="202"/>
      <c r="M1913" s="202"/>
      <c r="N1913" s="203"/>
      <c r="O1913" s="203"/>
      <c r="P1913"/>
      <c r="Q1913"/>
      <c r="R1913"/>
      <c r="S1913"/>
      <c r="T1913" s="204">
        <v>42746.609131944446</v>
      </c>
      <c r="U1913"/>
      <c r="V1913">
        <v>0.09</v>
      </c>
      <c r="W1913">
        <v>4</v>
      </c>
      <c r="X1913" s="200" t="str">
        <f t="shared" si="29"/>
        <v>Hamilton Juvenile Delinquency CGE CQ4-17</v>
      </c>
    </row>
    <row r="1914" spans="1:24" ht="15" customHeight="1" x14ac:dyDescent="0.25">
      <c r="A1914" t="s">
        <v>71</v>
      </c>
      <c r="B1914" t="s">
        <v>45</v>
      </c>
      <c r="C1914" t="s">
        <v>270</v>
      </c>
      <c r="D1914" s="202">
        <v>4113</v>
      </c>
      <c r="E1914" s="202">
        <v>4113</v>
      </c>
      <c r="F1914" s="202">
        <v>4113</v>
      </c>
      <c r="G1914" s="202">
        <v>4113</v>
      </c>
      <c r="H1914" s="202">
        <v>4113</v>
      </c>
      <c r="I1914" s="202">
        <v>4113</v>
      </c>
      <c r="J1914" s="202">
        <v>4113</v>
      </c>
      <c r="K1914" s="202">
        <v>4113</v>
      </c>
      <c r="L1914" s="202">
        <v>4113</v>
      </c>
      <c r="M1914" s="202">
        <v>4113</v>
      </c>
      <c r="N1914" s="203"/>
      <c r="O1914" s="203"/>
      <c r="P1914"/>
      <c r="Q1914"/>
      <c r="R1914"/>
      <c r="S1914"/>
      <c r="T1914" s="204">
        <v>42746.609131944446</v>
      </c>
      <c r="U1914"/>
      <c r="V1914">
        <v>0.9</v>
      </c>
      <c r="W1914">
        <v>9</v>
      </c>
      <c r="X1914" s="200" t="str">
        <f t="shared" si="29"/>
        <v>Hamilton Probate CGE CQ1-16</v>
      </c>
    </row>
    <row r="1915" spans="1:24" ht="15" customHeight="1" x14ac:dyDescent="0.25">
      <c r="A1915" t="s">
        <v>71</v>
      </c>
      <c r="B1915" t="s">
        <v>45</v>
      </c>
      <c r="C1915" t="s">
        <v>274</v>
      </c>
      <c r="D1915" s="202">
        <v>2928</v>
      </c>
      <c r="E1915" s="202">
        <v>2928</v>
      </c>
      <c r="F1915" s="202">
        <v>2928</v>
      </c>
      <c r="G1915" s="202">
        <v>2928</v>
      </c>
      <c r="H1915" s="202"/>
      <c r="I1915" s="202">
        <v>2928</v>
      </c>
      <c r="J1915" s="202">
        <v>2928</v>
      </c>
      <c r="K1915" s="202">
        <v>2928</v>
      </c>
      <c r="L1915" s="202">
        <v>2928</v>
      </c>
      <c r="M1915" s="202"/>
      <c r="N1915" s="203"/>
      <c r="O1915" s="203"/>
      <c r="P1915"/>
      <c r="Q1915"/>
      <c r="R1915"/>
      <c r="S1915"/>
      <c r="T1915" s="204">
        <v>42746.609131944446</v>
      </c>
      <c r="U1915"/>
      <c r="V1915">
        <v>0.9</v>
      </c>
      <c r="W1915">
        <v>9</v>
      </c>
      <c r="X1915" s="200" t="str">
        <f t="shared" si="29"/>
        <v>Hamilton Probate CGE CQ1-17</v>
      </c>
    </row>
    <row r="1916" spans="1:24" ht="15" customHeight="1" x14ac:dyDescent="0.25">
      <c r="A1916" t="s">
        <v>71</v>
      </c>
      <c r="B1916" t="s">
        <v>45</v>
      </c>
      <c r="C1916" t="s">
        <v>271</v>
      </c>
      <c r="D1916" s="202">
        <v>4876</v>
      </c>
      <c r="E1916" s="202">
        <v>4876</v>
      </c>
      <c r="F1916" s="202">
        <v>4876</v>
      </c>
      <c r="G1916" s="202">
        <v>4876</v>
      </c>
      <c r="H1916" s="202">
        <v>4876</v>
      </c>
      <c r="I1916" s="202">
        <v>4531</v>
      </c>
      <c r="J1916" s="202">
        <v>4876</v>
      </c>
      <c r="K1916" s="202">
        <v>4876</v>
      </c>
      <c r="L1916" s="202">
        <v>4876</v>
      </c>
      <c r="M1916" s="202">
        <v>4876</v>
      </c>
      <c r="N1916" s="203"/>
      <c r="O1916" s="203"/>
      <c r="P1916"/>
      <c r="Q1916"/>
      <c r="R1916"/>
      <c r="S1916"/>
      <c r="T1916" s="204">
        <v>42746.609131944446</v>
      </c>
      <c r="U1916"/>
      <c r="V1916">
        <v>0.9</v>
      </c>
      <c r="W1916">
        <v>9</v>
      </c>
      <c r="X1916" s="200" t="str">
        <f t="shared" si="29"/>
        <v>Hamilton Probate CGE CQ2-16</v>
      </c>
    </row>
    <row r="1917" spans="1:24" ht="15" customHeight="1" x14ac:dyDescent="0.25">
      <c r="A1917" t="s">
        <v>71</v>
      </c>
      <c r="B1917" t="s">
        <v>45</v>
      </c>
      <c r="C1917" t="s">
        <v>275</v>
      </c>
      <c r="D1917" s="202">
        <v>5368</v>
      </c>
      <c r="E1917" s="202">
        <v>5368</v>
      </c>
      <c r="F1917" s="202">
        <v>5368</v>
      </c>
      <c r="G1917" s="202"/>
      <c r="H1917" s="202"/>
      <c r="I1917" s="202">
        <v>5368</v>
      </c>
      <c r="J1917" s="202">
        <v>5368</v>
      </c>
      <c r="K1917" s="202">
        <v>5368</v>
      </c>
      <c r="L1917" s="202"/>
      <c r="M1917" s="202"/>
      <c r="N1917" s="203"/>
      <c r="O1917" s="203"/>
      <c r="P1917"/>
      <c r="Q1917"/>
      <c r="R1917"/>
      <c r="S1917"/>
      <c r="T1917" s="204">
        <v>42746.609131944446</v>
      </c>
      <c r="U1917"/>
      <c r="V1917">
        <v>0.9</v>
      </c>
      <c r="W1917">
        <v>9</v>
      </c>
      <c r="X1917" s="200" t="str">
        <f t="shared" si="29"/>
        <v>Hamilton Probate CGE CQ2-17</v>
      </c>
    </row>
    <row r="1918" spans="1:24" ht="15" customHeight="1" x14ac:dyDescent="0.25">
      <c r="A1918" t="s">
        <v>71</v>
      </c>
      <c r="B1918" t="s">
        <v>45</v>
      </c>
      <c r="C1918" t="s">
        <v>272</v>
      </c>
      <c r="D1918" s="202">
        <v>4098</v>
      </c>
      <c r="E1918" s="202">
        <v>4098</v>
      </c>
      <c r="F1918" s="202">
        <v>4098</v>
      </c>
      <c r="G1918" s="202">
        <v>4098</v>
      </c>
      <c r="H1918" s="202">
        <v>4098</v>
      </c>
      <c r="I1918" s="202">
        <v>2718</v>
      </c>
      <c r="J1918" s="202">
        <v>3698</v>
      </c>
      <c r="K1918" s="202">
        <v>3698</v>
      </c>
      <c r="L1918" s="202">
        <v>3698</v>
      </c>
      <c r="M1918" s="202">
        <v>3698</v>
      </c>
      <c r="N1918" s="203"/>
      <c r="O1918" s="203"/>
      <c r="P1918"/>
      <c r="Q1918"/>
      <c r="R1918"/>
      <c r="S1918"/>
      <c r="T1918" s="204">
        <v>42746.609131944446</v>
      </c>
      <c r="U1918"/>
      <c r="V1918">
        <v>0.9</v>
      </c>
      <c r="W1918">
        <v>9</v>
      </c>
      <c r="X1918" s="200" t="str">
        <f t="shared" si="29"/>
        <v>Hamilton Probate CGE CQ3-16</v>
      </c>
    </row>
    <row r="1919" spans="1:24" ht="15" customHeight="1" x14ac:dyDescent="0.25">
      <c r="A1919" t="s">
        <v>71</v>
      </c>
      <c r="B1919" t="s">
        <v>45</v>
      </c>
      <c r="C1919" t="s">
        <v>276</v>
      </c>
      <c r="D1919" s="202">
        <v>4371</v>
      </c>
      <c r="E1919" s="202">
        <v>4371</v>
      </c>
      <c r="F1919" s="202"/>
      <c r="G1919" s="202"/>
      <c r="H1919" s="202"/>
      <c r="I1919" s="202">
        <v>3985</v>
      </c>
      <c r="J1919" s="202">
        <v>4330</v>
      </c>
      <c r="K1919" s="202"/>
      <c r="L1919" s="202"/>
      <c r="M1919" s="202"/>
      <c r="N1919" s="203"/>
      <c r="O1919" s="203"/>
      <c r="P1919"/>
      <c r="Q1919"/>
      <c r="R1919"/>
      <c r="S1919"/>
      <c r="T1919" s="204">
        <v>42746.609131944446</v>
      </c>
      <c r="U1919"/>
      <c r="V1919">
        <v>0.9</v>
      </c>
      <c r="W1919">
        <v>9</v>
      </c>
      <c r="X1919" s="200" t="str">
        <f t="shared" si="29"/>
        <v>Hamilton Probate CGE CQ3-17</v>
      </c>
    </row>
    <row r="1920" spans="1:24" ht="15" customHeight="1" x14ac:dyDescent="0.25">
      <c r="A1920" t="s">
        <v>71</v>
      </c>
      <c r="B1920" t="s">
        <v>45</v>
      </c>
      <c r="C1920" t="s">
        <v>273</v>
      </c>
      <c r="D1920" s="202">
        <v>1672</v>
      </c>
      <c r="E1920" s="202">
        <v>1672</v>
      </c>
      <c r="F1920" s="202">
        <v>1672</v>
      </c>
      <c r="G1920" s="202">
        <v>1672</v>
      </c>
      <c r="H1920" s="202">
        <v>1672</v>
      </c>
      <c r="I1920" s="202">
        <v>1672</v>
      </c>
      <c r="J1920" s="202">
        <v>1672</v>
      </c>
      <c r="K1920" s="202">
        <v>1672</v>
      </c>
      <c r="L1920" s="202">
        <v>1672</v>
      </c>
      <c r="M1920" s="202">
        <v>1672</v>
      </c>
      <c r="N1920" s="203"/>
      <c r="O1920" s="203"/>
      <c r="P1920"/>
      <c r="Q1920"/>
      <c r="R1920"/>
      <c r="S1920"/>
      <c r="T1920" s="204">
        <v>42746.609131944446</v>
      </c>
      <c r="U1920"/>
      <c r="V1920">
        <v>0.9</v>
      </c>
      <c r="W1920">
        <v>9</v>
      </c>
      <c r="X1920" s="200" t="str">
        <f t="shared" si="29"/>
        <v>Hamilton Probate CGE CQ4-16</v>
      </c>
    </row>
    <row r="1921" spans="1:24" ht="15" customHeight="1" x14ac:dyDescent="0.25">
      <c r="A1921" t="s">
        <v>71</v>
      </c>
      <c r="B1921" t="s">
        <v>45</v>
      </c>
      <c r="C1921" t="s">
        <v>277</v>
      </c>
      <c r="D1921" s="202">
        <v>3099</v>
      </c>
      <c r="E1921" s="202"/>
      <c r="F1921" s="202"/>
      <c r="G1921" s="202"/>
      <c r="H1921" s="202"/>
      <c r="I1921" s="202">
        <v>3099</v>
      </c>
      <c r="J1921" s="202"/>
      <c r="K1921" s="202"/>
      <c r="L1921" s="202"/>
      <c r="M1921" s="202"/>
      <c r="N1921" s="203"/>
      <c r="O1921" s="203"/>
      <c r="P1921"/>
      <c r="Q1921"/>
      <c r="R1921"/>
      <c r="S1921"/>
      <c r="T1921" s="204">
        <v>42746.609131944446</v>
      </c>
      <c r="U1921"/>
      <c r="V1921">
        <v>0.9</v>
      </c>
      <c r="W1921">
        <v>9</v>
      </c>
      <c r="X1921" s="200" t="str">
        <f t="shared" si="29"/>
        <v>Hamilton Probate CGE CQ4-17</v>
      </c>
    </row>
    <row r="1922" spans="1:24" ht="15" customHeight="1" x14ac:dyDescent="0.25">
      <c r="A1922" t="s">
        <v>72</v>
      </c>
      <c r="B1922" t="s">
        <v>280</v>
      </c>
      <c r="C1922" t="s">
        <v>270</v>
      </c>
      <c r="D1922" s="202">
        <v>0</v>
      </c>
      <c r="E1922" s="202">
        <v>0</v>
      </c>
      <c r="F1922" s="202">
        <v>0</v>
      </c>
      <c r="G1922" s="202">
        <v>0</v>
      </c>
      <c r="H1922" s="202">
        <v>0</v>
      </c>
      <c r="I1922" s="202">
        <v>0</v>
      </c>
      <c r="J1922" s="202">
        <v>0</v>
      </c>
      <c r="K1922" s="202">
        <v>0</v>
      </c>
      <c r="L1922" s="202">
        <v>0</v>
      </c>
      <c r="M1922" s="202">
        <v>0</v>
      </c>
      <c r="N1922" s="203"/>
      <c r="O1922" s="203"/>
      <c r="P1922"/>
      <c r="Q1922"/>
      <c r="R1922"/>
      <c r="S1922"/>
      <c r="T1922" s="204">
        <v>42746.609131944446</v>
      </c>
      <c r="U1922"/>
      <c r="V1922">
        <v>0.09</v>
      </c>
      <c r="W1922">
        <v>2</v>
      </c>
      <c r="X1922" s="200" t="str">
        <f t="shared" ref="X1922:X1985" si="30">A1922&amp;" "&amp;B1922&amp;" "&amp;C1922</f>
        <v>Hardee Circ Crim Drug Trfc Cases CGE CQ1-16</v>
      </c>
    </row>
    <row r="1923" spans="1:24" ht="15" customHeight="1" x14ac:dyDescent="0.25">
      <c r="A1923" t="s">
        <v>72</v>
      </c>
      <c r="B1923" t="s">
        <v>280</v>
      </c>
      <c r="C1923" t="s">
        <v>274</v>
      </c>
      <c r="D1923" s="202">
        <v>0</v>
      </c>
      <c r="E1923" s="202">
        <v>0</v>
      </c>
      <c r="F1923" s="202">
        <v>0</v>
      </c>
      <c r="G1923" s="202">
        <v>0</v>
      </c>
      <c r="H1923" s="202"/>
      <c r="I1923" s="202">
        <v>0</v>
      </c>
      <c r="J1923" s="202">
        <v>0</v>
      </c>
      <c r="K1923" s="202">
        <v>0</v>
      </c>
      <c r="L1923" s="202">
        <v>0</v>
      </c>
      <c r="M1923" s="202"/>
      <c r="N1923" s="203"/>
      <c r="O1923" s="203"/>
      <c r="P1923"/>
      <c r="Q1923"/>
      <c r="R1923"/>
      <c r="S1923"/>
      <c r="T1923" s="204">
        <v>42746.609131944446</v>
      </c>
      <c r="U1923"/>
      <c r="V1923">
        <v>0.09</v>
      </c>
      <c r="W1923">
        <v>2</v>
      </c>
      <c r="X1923" s="200" t="str">
        <f t="shared" si="30"/>
        <v>Hardee Circ Crim Drug Trfc Cases CGE CQ1-17</v>
      </c>
    </row>
    <row r="1924" spans="1:24" ht="15" customHeight="1" x14ac:dyDescent="0.25">
      <c r="A1924" t="s">
        <v>72</v>
      </c>
      <c r="B1924" t="s">
        <v>280</v>
      </c>
      <c r="C1924" t="s">
        <v>271</v>
      </c>
      <c r="D1924" s="202">
        <v>0</v>
      </c>
      <c r="E1924" s="202">
        <v>0</v>
      </c>
      <c r="F1924" s="202">
        <v>0</v>
      </c>
      <c r="G1924" s="202">
        <v>105865</v>
      </c>
      <c r="H1924" s="202">
        <v>105865</v>
      </c>
      <c r="I1924" s="202">
        <v>0</v>
      </c>
      <c r="J1924" s="202">
        <v>0</v>
      </c>
      <c r="K1924" s="202">
        <v>0</v>
      </c>
      <c r="L1924" s="202">
        <v>100</v>
      </c>
      <c r="M1924" s="202">
        <v>100</v>
      </c>
      <c r="N1924" s="203"/>
      <c r="O1924" s="203"/>
      <c r="P1924"/>
      <c r="Q1924"/>
      <c r="R1924"/>
      <c r="S1924"/>
      <c r="T1924" s="204">
        <v>42746.609131944446</v>
      </c>
      <c r="U1924"/>
      <c r="V1924">
        <v>0.09</v>
      </c>
      <c r="W1924">
        <v>2</v>
      </c>
      <c r="X1924" s="200" t="str">
        <f t="shared" si="30"/>
        <v>Hardee Circ Crim Drug Trfc Cases CGE CQ2-16</v>
      </c>
    </row>
    <row r="1925" spans="1:24" ht="15" customHeight="1" x14ac:dyDescent="0.25">
      <c r="A1925" t="s">
        <v>72</v>
      </c>
      <c r="B1925" t="s">
        <v>280</v>
      </c>
      <c r="C1925" t="s">
        <v>275</v>
      </c>
      <c r="D1925" s="202">
        <v>0</v>
      </c>
      <c r="E1925" s="202">
        <v>0</v>
      </c>
      <c r="F1925" s="202">
        <v>0</v>
      </c>
      <c r="G1925" s="202"/>
      <c r="H1925" s="202"/>
      <c r="I1925" s="202">
        <v>0</v>
      </c>
      <c r="J1925" s="202">
        <v>0</v>
      </c>
      <c r="K1925" s="202">
        <v>0</v>
      </c>
      <c r="L1925" s="202"/>
      <c r="M1925" s="202"/>
      <c r="N1925" s="203"/>
      <c r="O1925" s="203"/>
      <c r="P1925"/>
      <c r="Q1925"/>
      <c r="R1925"/>
      <c r="S1925"/>
      <c r="T1925" s="204">
        <v>42746.609131944446</v>
      </c>
      <c r="U1925"/>
      <c r="V1925">
        <v>0.09</v>
      </c>
      <c r="W1925">
        <v>2</v>
      </c>
      <c r="X1925" s="200" t="str">
        <f t="shared" si="30"/>
        <v>Hardee Circ Crim Drug Trfc Cases CGE CQ2-17</v>
      </c>
    </row>
    <row r="1926" spans="1:24" ht="15" customHeight="1" x14ac:dyDescent="0.25">
      <c r="A1926" t="s">
        <v>72</v>
      </c>
      <c r="B1926" t="s">
        <v>280</v>
      </c>
      <c r="C1926" t="s">
        <v>272</v>
      </c>
      <c r="D1926" s="202">
        <v>0</v>
      </c>
      <c r="E1926" s="202">
        <v>0</v>
      </c>
      <c r="F1926" s="202">
        <v>53840</v>
      </c>
      <c r="G1926" s="202">
        <v>53840</v>
      </c>
      <c r="H1926" s="202">
        <v>53840</v>
      </c>
      <c r="I1926" s="202">
        <v>0</v>
      </c>
      <c r="J1926" s="202">
        <v>0</v>
      </c>
      <c r="K1926" s="202">
        <v>0</v>
      </c>
      <c r="L1926" s="202">
        <v>0</v>
      </c>
      <c r="M1926" s="202">
        <v>0</v>
      </c>
      <c r="N1926" s="203"/>
      <c r="O1926" s="203"/>
      <c r="P1926"/>
      <c r="Q1926"/>
      <c r="R1926"/>
      <c r="S1926"/>
      <c r="T1926" s="204">
        <v>42746.609131944446</v>
      </c>
      <c r="U1926"/>
      <c r="V1926">
        <v>0.09</v>
      </c>
      <c r="W1926">
        <v>2</v>
      </c>
      <c r="X1926" s="200" t="str">
        <f t="shared" si="30"/>
        <v>Hardee Circ Crim Drug Trfc Cases CGE CQ3-16</v>
      </c>
    </row>
    <row r="1927" spans="1:24" ht="15" customHeight="1" x14ac:dyDescent="0.25">
      <c r="A1927" t="s">
        <v>72</v>
      </c>
      <c r="B1927" t="s">
        <v>280</v>
      </c>
      <c r="C1927" t="s">
        <v>276</v>
      </c>
      <c r="D1927" s="202">
        <v>1290</v>
      </c>
      <c r="E1927" s="202">
        <v>0</v>
      </c>
      <c r="F1927" s="202"/>
      <c r="G1927" s="202"/>
      <c r="H1927" s="202"/>
      <c r="I1927" s="202">
        <v>0</v>
      </c>
      <c r="J1927" s="202">
        <v>0</v>
      </c>
      <c r="K1927" s="202"/>
      <c r="L1927" s="202"/>
      <c r="M1927" s="202"/>
      <c r="N1927" s="203"/>
      <c r="O1927" s="203"/>
      <c r="P1927"/>
      <c r="Q1927"/>
      <c r="R1927"/>
      <c r="S1927"/>
      <c r="T1927" s="204">
        <v>42746.609131944446</v>
      </c>
      <c r="U1927"/>
      <c r="V1927">
        <v>0.09</v>
      </c>
      <c r="W1927">
        <v>2</v>
      </c>
      <c r="X1927" s="200" t="str">
        <f t="shared" si="30"/>
        <v>Hardee Circ Crim Drug Trfc Cases CGE CQ3-17</v>
      </c>
    </row>
    <row r="1928" spans="1:24" ht="15" customHeight="1" x14ac:dyDescent="0.25">
      <c r="A1928" t="s">
        <v>72</v>
      </c>
      <c r="B1928" t="s">
        <v>280</v>
      </c>
      <c r="C1928" t="s">
        <v>273</v>
      </c>
      <c r="D1928" s="202">
        <v>0</v>
      </c>
      <c r="E1928" s="202">
        <v>2030</v>
      </c>
      <c r="F1928" s="202">
        <v>2030</v>
      </c>
      <c r="G1928" s="202">
        <v>2030</v>
      </c>
      <c r="H1928" s="202">
        <v>0</v>
      </c>
      <c r="I1928" s="202">
        <v>0</v>
      </c>
      <c r="J1928" s="202">
        <v>0</v>
      </c>
      <c r="K1928" s="202">
        <v>0</v>
      </c>
      <c r="L1928" s="202">
        <v>0</v>
      </c>
      <c r="M1928" s="202">
        <v>0</v>
      </c>
      <c r="N1928" s="203"/>
      <c r="O1928" s="203"/>
      <c r="P1928"/>
      <c r="Q1928"/>
      <c r="R1928"/>
      <c r="S1928"/>
      <c r="T1928" s="204">
        <v>42746.609131944446</v>
      </c>
      <c r="U1928"/>
      <c r="V1928">
        <v>0.09</v>
      </c>
      <c r="W1928">
        <v>2</v>
      </c>
      <c r="X1928" s="200" t="str">
        <f t="shared" si="30"/>
        <v>Hardee Circ Crim Drug Trfc Cases CGE CQ4-16</v>
      </c>
    </row>
    <row r="1929" spans="1:24" ht="15" customHeight="1" x14ac:dyDescent="0.25">
      <c r="A1929" t="s">
        <v>72</v>
      </c>
      <c r="B1929" t="s">
        <v>280</v>
      </c>
      <c r="C1929" t="s">
        <v>277</v>
      </c>
      <c r="D1929" s="202">
        <v>106115</v>
      </c>
      <c r="E1929" s="202"/>
      <c r="F1929" s="202"/>
      <c r="G1929" s="202"/>
      <c r="H1929" s="202"/>
      <c r="I1929" s="202">
        <v>700</v>
      </c>
      <c r="J1929" s="202"/>
      <c r="K1929" s="202"/>
      <c r="L1929" s="202"/>
      <c r="M1929" s="202"/>
      <c r="N1929" s="203"/>
      <c r="O1929" s="203"/>
      <c r="P1929"/>
      <c r="Q1929"/>
      <c r="R1929"/>
      <c r="S1929"/>
      <c r="T1929" s="204">
        <v>42746.609131944446</v>
      </c>
      <c r="U1929"/>
      <c r="V1929">
        <v>0.09</v>
      </c>
      <c r="W1929">
        <v>2</v>
      </c>
      <c r="X1929" s="200" t="str">
        <f t="shared" si="30"/>
        <v>Hardee Circ Crim Drug Trfc Cases CGE CQ4-17</v>
      </c>
    </row>
    <row r="1930" spans="1:24" ht="15" customHeight="1" x14ac:dyDescent="0.25">
      <c r="A1930" t="s">
        <v>72</v>
      </c>
      <c r="B1930" t="s">
        <v>42</v>
      </c>
      <c r="C1930" t="s">
        <v>270</v>
      </c>
      <c r="D1930" s="202">
        <v>507324.5</v>
      </c>
      <c r="E1930" s="202">
        <v>507324.5</v>
      </c>
      <c r="F1930" s="202">
        <v>507324.5</v>
      </c>
      <c r="G1930" s="202">
        <v>507324.5</v>
      </c>
      <c r="H1930" s="202">
        <v>507324.5</v>
      </c>
      <c r="I1930" s="202">
        <v>506072.71</v>
      </c>
      <c r="J1930" s="202">
        <v>506047.5</v>
      </c>
      <c r="K1930" s="202">
        <v>506057.5</v>
      </c>
      <c r="L1930" s="202">
        <v>506057.5</v>
      </c>
      <c r="M1930" s="202">
        <v>506057.5</v>
      </c>
      <c r="N1930" s="203"/>
      <c r="O1930" s="203"/>
      <c r="P1930"/>
      <c r="Q1930"/>
      <c r="R1930"/>
      <c r="S1930"/>
      <c r="T1930" s="204">
        <v>42746.609131944446</v>
      </c>
      <c r="U1930"/>
      <c r="V1930">
        <v>0.9</v>
      </c>
      <c r="W1930">
        <v>6</v>
      </c>
      <c r="X1930" s="200" t="str">
        <f t="shared" si="30"/>
        <v>Hardee Circuit Civil CGE CQ1-16</v>
      </c>
    </row>
    <row r="1931" spans="1:24" ht="15" customHeight="1" x14ac:dyDescent="0.25">
      <c r="A1931" t="s">
        <v>72</v>
      </c>
      <c r="B1931" t="s">
        <v>42</v>
      </c>
      <c r="C1931" t="s">
        <v>274</v>
      </c>
      <c r="D1931" s="202">
        <v>30431</v>
      </c>
      <c r="E1931" s="202">
        <v>30431</v>
      </c>
      <c r="F1931" s="202">
        <v>30431</v>
      </c>
      <c r="G1931" s="202">
        <v>30431</v>
      </c>
      <c r="H1931" s="202"/>
      <c r="I1931" s="202">
        <v>28731</v>
      </c>
      <c r="J1931" s="202">
        <v>28741</v>
      </c>
      <c r="K1931" s="202">
        <v>28741</v>
      </c>
      <c r="L1931" s="202">
        <v>28751</v>
      </c>
      <c r="M1931" s="202"/>
      <c r="N1931" s="203"/>
      <c r="O1931" s="203"/>
      <c r="P1931"/>
      <c r="Q1931"/>
      <c r="R1931"/>
      <c r="S1931"/>
      <c r="T1931" s="204">
        <v>42746.609131944446</v>
      </c>
      <c r="U1931"/>
      <c r="V1931">
        <v>0.9</v>
      </c>
      <c r="W1931">
        <v>6</v>
      </c>
      <c r="X1931" s="200" t="str">
        <f t="shared" si="30"/>
        <v>Hardee Circuit Civil CGE CQ1-17</v>
      </c>
    </row>
    <row r="1932" spans="1:24" ht="15" customHeight="1" x14ac:dyDescent="0.25">
      <c r="A1932" t="s">
        <v>72</v>
      </c>
      <c r="B1932" t="s">
        <v>42</v>
      </c>
      <c r="C1932" t="s">
        <v>271</v>
      </c>
      <c r="D1932" s="202">
        <v>98410.85</v>
      </c>
      <c r="E1932" s="202">
        <v>96492.85</v>
      </c>
      <c r="F1932" s="202">
        <v>96492.85</v>
      </c>
      <c r="G1932" s="202">
        <v>96492.85</v>
      </c>
      <c r="H1932" s="202">
        <v>96492.85</v>
      </c>
      <c r="I1932" s="202">
        <v>95688.85</v>
      </c>
      <c r="J1932" s="202">
        <v>95688.85</v>
      </c>
      <c r="K1932" s="202">
        <v>95688.85</v>
      </c>
      <c r="L1932" s="202">
        <v>95688.85</v>
      </c>
      <c r="M1932" s="202">
        <v>95688.85</v>
      </c>
      <c r="N1932" s="203"/>
      <c r="O1932" s="203"/>
      <c r="P1932"/>
      <c r="Q1932"/>
      <c r="R1932"/>
      <c r="S1932"/>
      <c r="T1932" s="204">
        <v>42746.609131944446</v>
      </c>
      <c r="U1932"/>
      <c r="V1932">
        <v>0.9</v>
      </c>
      <c r="W1932">
        <v>6</v>
      </c>
      <c r="X1932" s="200" t="str">
        <f t="shared" si="30"/>
        <v>Hardee Circuit Civil CGE CQ2-16</v>
      </c>
    </row>
    <row r="1933" spans="1:24" ht="15" customHeight="1" x14ac:dyDescent="0.25">
      <c r="A1933" t="s">
        <v>72</v>
      </c>
      <c r="B1933" t="s">
        <v>42</v>
      </c>
      <c r="C1933" t="s">
        <v>275</v>
      </c>
      <c r="D1933" s="202">
        <v>143647.89000000001</v>
      </c>
      <c r="E1933" s="202">
        <v>143647.89000000001</v>
      </c>
      <c r="F1933" s="202">
        <v>143647.89000000001</v>
      </c>
      <c r="G1933" s="202"/>
      <c r="H1933" s="202"/>
      <c r="I1933" s="202">
        <v>143197.89000000001</v>
      </c>
      <c r="J1933" s="202">
        <v>143247.89000000001</v>
      </c>
      <c r="K1933" s="202">
        <v>143247.89000000001</v>
      </c>
      <c r="L1933" s="202"/>
      <c r="M1933" s="202"/>
      <c r="N1933" s="203"/>
      <c r="O1933" s="203"/>
      <c r="P1933"/>
      <c r="Q1933"/>
      <c r="R1933"/>
      <c r="S1933"/>
      <c r="T1933" s="204">
        <v>42746.609131944446</v>
      </c>
      <c r="U1933"/>
      <c r="V1933">
        <v>0.9</v>
      </c>
      <c r="W1933">
        <v>6</v>
      </c>
      <c r="X1933" s="200" t="str">
        <f t="shared" si="30"/>
        <v>Hardee Circuit Civil CGE CQ2-17</v>
      </c>
    </row>
    <row r="1934" spans="1:24" ht="15" customHeight="1" x14ac:dyDescent="0.25">
      <c r="A1934" t="s">
        <v>72</v>
      </c>
      <c r="B1934" t="s">
        <v>42</v>
      </c>
      <c r="C1934" t="s">
        <v>272</v>
      </c>
      <c r="D1934" s="202">
        <v>268063.92</v>
      </c>
      <c r="E1934" s="202">
        <v>268063.92</v>
      </c>
      <c r="F1934" s="202">
        <v>268063.92</v>
      </c>
      <c r="G1934" s="202">
        <v>268063.92</v>
      </c>
      <c r="H1934" s="202">
        <v>165576.37</v>
      </c>
      <c r="I1934" s="202">
        <v>164323.37</v>
      </c>
      <c r="J1934" s="202">
        <v>164323.37</v>
      </c>
      <c r="K1934" s="202">
        <v>164323.37</v>
      </c>
      <c r="L1934" s="202">
        <v>164323.37</v>
      </c>
      <c r="M1934" s="202">
        <v>164323.37</v>
      </c>
      <c r="N1934" s="203"/>
      <c r="O1934" s="203"/>
      <c r="P1934"/>
      <c r="Q1934"/>
      <c r="R1934"/>
      <c r="S1934"/>
      <c r="T1934" s="204">
        <v>42746.609131944446</v>
      </c>
      <c r="U1934"/>
      <c r="V1934">
        <v>0.9</v>
      </c>
      <c r="W1934">
        <v>6</v>
      </c>
      <c r="X1934" s="200" t="str">
        <f t="shared" si="30"/>
        <v>Hardee Circuit Civil CGE CQ3-16</v>
      </c>
    </row>
    <row r="1935" spans="1:24" ht="15" customHeight="1" x14ac:dyDescent="0.25">
      <c r="A1935" t="s">
        <v>72</v>
      </c>
      <c r="B1935" t="s">
        <v>42</v>
      </c>
      <c r="C1935" t="s">
        <v>276</v>
      </c>
      <c r="D1935" s="202">
        <v>270688.90000000002</v>
      </c>
      <c r="E1935" s="202">
        <v>270688.90000000002</v>
      </c>
      <c r="F1935" s="202"/>
      <c r="G1935" s="202"/>
      <c r="H1935" s="202"/>
      <c r="I1935" s="202">
        <v>270603.90000000002</v>
      </c>
      <c r="J1935" s="202">
        <v>270688.90000000002</v>
      </c>
      <c r="K1935" s="202"/>
      <c r="L1935" s="202"/>
      <c r="M1935" s="202"/>
      <c r="N1935" s="203"/>
      <c r="O1935" s="203"/>
      <c r="P1935"/>
      <c r="Q1935"/>
      <c r="R1935"/>
      <c r="S1935"/>
      <c r="T1935" s="204">
        <v>42746.609131944446</v>
      </c>
      <c r="U1935"/>
      <c r="V1935">
        <v>0.9</v>
      </c>
      <c r="W1935">
        <v>6</v>
      </c>
      <c r="X1935" s="200" t="str">
        <f t="shared" si="30"/>
        <v>Hardee Circuit Civil CGE CQ3-17</v>
      </c>
    </row>
    <row r="1936" spans="1:24" ht="15" customHeight="1" x14ac:dyDescent="0.25">
      <c r="A1936" t="s">
        <v>72</v>
      </c>
      <c r="B1936" t="s">
        <v>42</v>
      </c>
      <c r="C1936" t="s">
        <v>273</v>
      </c>
      <c r="D1936" s="202">
        <v>165814</v>
      </c>
      <c r="E1936" s="202">
        <v>165814</v>
      </c>
      <c r="F1936" s="202">
        <v>165814</v>
      </c>
      <c r="G1936" s="202">
        <v>165814</v>
      </c>
      <c r="H1936" s="202">
        <v>165814</v>
      </c>
      <c r="I1936" s="202">
        <v>165038.97</v>
      </c>
      <c r="J1936" s="202">
        <v>165259</v>
      </c>
      <c r="K1936" s="202">
        <v>165259</v>
      </c>
      <c r="L1936" s="202">
        <v>165259</v>
      </c>
      <c r="M1936" s="202">
        <v>165259</v>
      </c>
      <c r="N1936" s="203"/>
      <c r="O1936" s="203"/>
      <c r="P1936"/>
      <c r="Q1936"/>
      <c r="R1936"/>
      <c r="S1936"/>
      <c r="T1936" s="204">
        <v>42746.609131944446</v>
      </c>
      <c r="U1936"/>
      <c r="V1936">
        <v>0.9</v>
      </c>
      <c r="W1936">
        <v>6</v>
      </c>
      <c r="X1936" s="200" t="str">
        <f t="shared" si="30"/>
        <v>Hardee Circuit Civil CGE CQ4-16</v>
      </c>
    </row>
    <row r="1937" spans="1:24" ht="15" customHeight="1" x14ac:dyDescent="0.25">
      <c r="A1937" t="s">
        <v>72</v>
      </c>
      <c r="B1937" t="s">
        <v>42</v>
      </c>
      <c r="C1937" t="s">
        <v>277</v>
      </c>
      <c r="D1937" s="202">
        <v>156862.79999999999</v>
      </c>
      <c r="E1937" s="202"/>
      <c r="F1937" s="202"/>
      <c r="G1937" s="202"/>
      <c r="H1937" s="202"/>
      <c r="I1937" s="202">
        <v>156431.79999999999</v>
      </c>
      <c r="J1937" s="202"/>
      <c r="K1937" s="202"/>
      <c r="L1937" s="202"/>
      <c r="M1937" s="202"/>
      <c r="N1937" s="203"/>
      <c r="O1937" s="203"/>
      <c r="P1937"/>
      <c r="Q1937"/>
      <c r="R1937"/>
      <c r="S1937"/>
      <c r="T1937" s="204">
        <v>42746.609131944446</v>
      </c>
      <c r="U1937"/>
      <c r="V1937">
        <v>0.9</v>
      </c>
      <c r="W1937">
        <v>6</v>
      </c>
      <c r="X1937" s="200" t="str">
        <f t="shared" si="30"/>
        <v>Hardee Circuit Civil CGE CQ4-17</v>
      </c>
    </row>
    <row r="1938" spans="1:24" ht="15" customHeight="1" x14ac:dyDescent="0.25">
      <c r="A1938" t="s">
        <v>72</v>
      </c>
      <c r="B1938" t="s">
        <v>38</v>
      </c>
      <c r="C1938" t="s">
        <v>270</v>
      </c>
      <c r="D1938" s="202">
        <v>83532.5</v>
      </c>
      <c r="E1938" s="202">
        <v>83532.5</v>
      </c>
      <c r="F1938" s="202">
        <v>83532.5</v>
      </c>
      <c r="G1938" s="202">
        <v>83532.5</v>
      </c>
      <c r="H1938" s="202">
        <v>83532.5</v>
      </c>
      <c r="I1938" s="202">
        <v>718.35</v>
      </c>
      <c r="J1938" s="202">
        <v>2911.54</v>
      </c>
      <c r="K1938" s="202">
        <v>4608.2</v>
      </c>
      <c r="L1938" s="202">
        <v>6811.58</v>
      </c>
      <c r="M1938" s="202">
        <v>8124.01</v>
      </c>
      <c r="N1938" s="203"/>
      <c r="O1938" s="203"/>
      <c r="P1938"/>
      <c r="Q1938"/>
      <c r="R1938"/>
      <c r="S1938"/>
      <c r="T1938" s="204">
        <v>42746.609131944446</v>
      </c>
      <c r="U1938"/>
      <c r="V1938">
        <v>0.09</v>
      </c>
      <c r="W1938">
        <v>1</v>
      </c>
      <c r="X1938" s="200" t="str">
        <f t="shared" si="30"/>
        <v>Hardee Circuit Criminal CGE CQ1-16</v>
      </c>
    </row>
    <row r="1939" spans="1:24" ht="15" customHeight="1" x14ac:dyDescent="0.25">
      <c r="A1939" t="s">
        <v>72</v>
      </c>
      <c r="B1939" t="s">
        <v>38</v>
      </c>
      <c r="C1939" t="s">
        <v>274</v>
      </c>
      <c r="D1939" s="202">
        <v>66877.16</v>
      </c>
      <c r="E1939" s="202">
        <v>66827.16</v>
      </c>
      <c r="F1939" s="202">
        <v>66827.16</v>
      </c>
      <c r="G1939" s="202">
        <v>66777.16</v>
      </c>
      <c r="H1939" s="202"/>
      <c r="I1939" s="202">
        <v>1635.94</v>
      </c>
      <c r="J1939" s="202">
        <v>3013.48</v>
      </c>
      <c r="K1939" s="202">
        <v>4747.38</v>
      </c>
      <c r="L1939" s="202">
        <v>6421.31</v>
      </c>
      <c r="M1939" s="202"/>
      <c r="N1939" s="203"/>
      <c r="O1939" s="203"/>
      <c r="P1939"/>
      <c r="Q1939"/>
      <c r="R1939"/>
      <c r="S1939"/>
      <c r="T1939" s="204">
        <v>42746.609131944446</v>
      </c>
      <c r="U1939"/>
      <c r="V1939">
        <v>0.09</v>
      </c>
      <c r="W1939">
        <v>1</v>
      </c>
      <c r="X1939" s="200" t="str">
        <f t="shared" si="30"/>
        <v>Hardee Circuit Criminal CGE CQ1-17</v>
      </c>
    </row>
    <row r="1940" spans="1:24" ht="15" customHeight="1" x14ac:dyDescent="0.25">
      <c r="A1940" t="s">
        <v>72</v>
      </c>
      <c r="B1940" t="s">
        <v>38</v>
      </c>
      <c r="C1940" t="s">
        <v>271</v>
      </c>
      <c r="D1940" s="202">
        <v>216213.2</v>
      </c>
      <c r="E1940" s="202">
        <v>214643.20000000001</v>
      </c>
      <c r="F1940" s="202">
        <v>214643.20000000001</v>
      </c>
      <c r="G1940" s="202">
        <v>214843.2</v>
      </c>
      <c r="H1940" s="202">
        <v>215018.2</v>
      </c>
      <c r="I1940" s="202">
        <v>4228.9799999999996</v>
      </c>
      <c r="J1940" s="202">
        <v>5714.49</v>
      </c>
      <c r="K1940" s="202">
        <v>7251.4</v>
      </c>
      <c r="L1940" s="202">
        <v>8798.8700000000008</v>
      </c>
      <c r="M1940" s="202">
        <v>12491.95</v>
      </c>
      <c r="N1940" s="203"/>
      <c r="O1940" s="203"/>
      <c r="P1940"/>
      <c r="Q1940"/>
      <c r="R1940"/>
      <c r="S1940"/>
      <c r="T1940" s="204">
        <v>42746.609131944446</v>
      </c>
      <c r="U1940"/>
      <c r="V1940">
        <v>0.09</v>
      </c>
      <c r="W1940">
        <v>1</v>
      </c>
      <c r="X1940" s="200" t="str">
        <f t="shared" si="30"/>
        <v>Hardee Circuit Criminal CGE CQ2-16</v>
      </c>
    </row>
    <row r="1941" spans="1:24" ht="15" customHeight="1" x14ac:dyDescent="0.25">
      <c r="A1941" t="s">
        <v>72</v>
      </c>
      <c r="B1941" t="s">
        <v>38</v>
      </c>
      <c r="C1941" t="s">
        <v>275</v>
      </c>
      <c r="D1941" s="202">
        <v>114516.93</v>
      </c>
      <c r="E1941" s="202">
        <v>114466.93</v>
      </c>
      <c r="F1941" s="202">
        <v>114316.93</v>
      </c>
      <c r="G1941" s="202"/>
      <c r="H1941" s="202"/>
      <c r="I1941" s="202">
        <v>3985.8</v>
      </c>
      <c r="J1941" s="202">
        <v>8462.0300000000007</v>
      </c>
      <c r="K1941" s="202">
        <v>11012.93</v>
      </c>
      <c r="L1941" s="202"/>
      <c r="M1941" s="202"/>
      <c r="N1941" s="203"/>
      <c r="O1941" s="203"/>
      <c r="P1941"/>
      <c r="Q1941"/>
      <c r="R1941"/>
      <c r="S1941"/>
      <c r="T1941" s="204">
        <v>42746.609131944446</v>
      </c>
      <c r="U1941"/>
      <c r="V1941">
        <v>0.09</v>
      </c>
      <c r="W1941">
        <v>1</v>
      </c>
      <c r="X1941" s="200" t="str">
        <f t="shared" si="30"/>
        <v>Hardee Circuit Criminal CGE CQ2-17</v>
      </c>
    </row>
    <row r="1942" spans="1:24" ht="15" customHeight="1" x14ac:dyDescent="0.25">
      <c r="A1942" t="s">
        <v>72</v>
      </c>
      <c r="B1942" t="s">
        <v>38</v>
      </c>
      <c r="C1942" t="s">
        <v>272</v>
      </c>
      <c r="D1942" s="202">
        <v>168535</v>
      </c>
      <c r="E1942" s="202">
        <v>168535</v>
      </c>
      <c r="F1942" s="202">
        <v>168535</v>
      </c>
      <c r="G1942" s="202">
        <v>168535</v>
      </c>
      <c r="H1942" s="202">
        <v>168735</v>
      </c>
      <c r="I1942" s="202">
        <v>2267.06</v>
      </c>
      <c r="J1942" s="202">
        <v>7633.81</v>
      </c>
      <c r="K1942" s="202">
        <v>10367.58</v>
      </c>
      <c r="L1942" s="202">
        <v>15105.5</v>
      </c>
      <c r="M1942" s="202">
        <v>19087.89</v>
      </c>
      <c r="N1942" s="203"/>
      <c r="O1942" s="203"/>
      <c r="P1942"/>
      <c r="Q1942"/>
      <c r="R1942"/>
      <c r="S1942"/>
      <c r="T1942" s="204">
        <v>42746.609131944446</v>
      </c>
      <c r="U1942"/>
      <c r="V1942">
        <v>0.09</v>
      </c>
      <c r="W1942">
        <v>1</v>
      </c>
      <c r="X1942" s="200" t="str">
        <f t="shared" si="30"/>
        <v>Hardee Circuit Criminal CGE CQ3-16</v>
      </c>
    </row>
    <row r="1943" spans="1:24" ht="15" customHeight="1" x14ac:dyDescent="0.25">
      <c r="A1943" t="s">
        <v>72</v>
      </c>
      <c r="B1943" t="s">
        <v>38</v>
      </c>
      <c r="C1943" t="s">
        <v>276</v>
      </c>
      <c r="D1943" s="202">
        <v>111348.51</v>
      </c>
      <c r="E1943" s="202">
        <v>111498.51</v>
      </c>
      <c r="F1943" s="202"/>
      <c r="G1943" s="202"/>
      <c r="H1943" s="202"/>
      <c r="I1943" s="202">
        <v>2430.27</v>
      </c>
      <c r="J1943" s="202">
        <v>7851.64</v>
      </c>
      <c r="K1943" s="202"/>
      <c r="L1943" s="202"/>
      <c r="M1943" s="202"/>
      <c r="N1943" s="203"/>
      <c r="O1943" s="203"/>
      <c r="P1943"/>
      <c r="Q1943"/>
      <c r="R1943"/>
      <c r="S1943"/>
      <c r="T1943" s="204">
        <v>42746.609131944446</v>
      </c>
      <c r="U1943"/>
      <c r="V1943">
        <v>0.09</v>
      </c>
      <c r="W1943">
        <v>1</v>
      </c>
      <c r="X1943" s="200" t="str">
        <f t="shared" si="30"/>
        <v>Hardee Circuit Criminal CGE CQ3-17</v>
      </c>
    </row>
    <row r="1944" spans="1:24" ht="15" customHeight="1" x14ac:dyDescent="0.25">
      <c r="A1944" t="s">
        <v>72</v>
      </c>
      <c r="B1944" t="s">
        <v>38</v>
      </c>
      <c r="C1944" t="s">
        <v>273</v>
      </c>
      <c r="D1944" s="202">
        <v>114460.47</v>
      </c>
      <c r="E1944" s="202">
        <v>114460.47</v>
      </c>
      <c r="F1944" s="202">
        <v>114460.47</v>
      </c>
      <c r="G1944" s="202">
        <v>114260.47</v>
      </c>
      <c r="H1944" s="202">
        <v>114260.47</v>
      </c>
      <c r="I1944" s="202">
        <v>2070.9</v>
      </c>
      <c r="J1944" s="202">
        <v>7079.74</v>
      </c>
      <c r="K1944" s="202">
        <v>12570.71</v>
      </c>
      <c r="L1944" s="202">
        <v>16215.24</v>
      </c>
      <c r="M1944" s="202">
        <v>17397.349999999999</v>
      </c>
      <c r="N1944" s="203"/>
      <c r="O1944" s="203"/>
      <c r="P1944"/>
      <c r="Q1944"/>
      <c r="R1944"/>
      <c r="S1944"/>
      <c r="T1944" s="204">
        <v>42746.609131944446</v>
      </c>
      <c r="U1944"/>
      <c r="V1944">
        <v>0.09</v>
      </c>
      <c r="W1944">
        <v>1</v>
      </c>
      <c r="X1944" s="200" t="str">
        <f t="shared" si="30"/>
        <v>Hardee Circuit Criminal CGE CQ4-16</v>
      </c>
    </row>
    <row r="1945" spans="1:24" ht="15" customHeight="1" x14ac:dyDescent="0.25">
      <c r="A1945" t="s">
        <v>72</v>
      </c>
      <c r="B1945" t="s">
        <v>38</v>
      </c>
      <c r="C1945" t="s">
        <v>277</v>
      </c>
      <c r="D1945" s="202">
        <v>204217</v>
      </c>
      <c r="E1945" s="202"/>
      <c r="F1945" s="202"/>
      <c r="G1945" s="202"/>
      <c r="H1945" s="202"/>
      <c r="I1945" s="202">
        <v>4787.96</v>
      </c>
      <c r="J1945" s="202"/>
      <c r="K1945" s="202"/>
      <c r="L1945" s="202"/>
      <c r="M1945" s="202"/>
      <c r="N1945" s="203"/>
      <c r="O1945" s="203"/>
      <c r="P1945"/>
      <c r="Q1945"/>
      <c r="R1945"/>
      <c r="S1945"/>
      <c r="T1945" s="204">
        <v>42746.609131944446</v>
      </c>
      <c r="U1945"/>
      <c r="V1945">
        <v>0.09</v>
      </c>
      <c r="W1945">
        <v>1</v>
      </c>
      <c r="X1945" s="200" t="str">
        <f t="shared" si="30"/>
        <v>Hardee Circuit Criminal CGE CQ4-17</v>
      </c>
    </row>
    <row r="1946" spans="1:24" ht="15" customHeight="1" x14ac:dyDescent="0.25">
      <c r="A1946" t="s">
        <v>72</v>
      </c>
      <c r="B1946" t="s">
        <v>44</v>
      </c>
      <c r="C1946" t="s">
        <v>270</v>
      </c>
      <c r="D1946" s="202">
        <v>251814.55</v>
      </c>
      <c r="E1946" s="202">
        <v>250122.8</v>
      </c>
      <c r="F1946" s="202">
        <v>249959.8</v>
      </c>
      <c r="G1946" s="202">
        <v>247319.04000000001</v>
      </c>
      <c r="H1946" s="202">
        <v>247159.79</v>
      </c>
      <c r="I1946" s="202">
        <v>135406.5</v>
      </c>
      <c r="J1946" s="202">
        <v>216321.23</v>
      </c>
      <c r="K1946" s="202">
        <v>227827.7</v>
      </c>
      <c r="L1946" s="202">
        <v>229158.85</v>
      </c>
      <c r="M1946" s="202">
        <v>230404.85</v>
      </c>
      <c r="N1946" s="203"/>
      <c r="O1946" s="203"/>
      <c r="P1946"/>
      <c r="Q1946"/>
      <c r="R1946"/>
      <c r="S1946"/>
      <c r="T1946" s="204">
        <v>42746.609131944446</v>
      </c>
      <c r="U1946"/>
      <c r="V1946">
        <v>0.9</v>
      </c>
      <c r="W1946">
        <v>8</v>
      </c>
      <c r="X1946" s="200" t="str">
        <f t="shared" si="30"/>
        <v>Hardee Civil Traffic CGE CQ1-16</v>
      </c>
    </row>
    <row r="1947" spans="1:24" ht="15" customHeight="1" x14ac:dyDescent="0.25">
      <c r="A1947" t="s">
        <v>72</v>
      </c>
      <c r="B1947" t="s">
        <v>44</v>
      </c>
      <c r="C1947" t="s">
        <v>274</v>
      </c>
      <c r="D1947" s="202">
        <v>199314.15</v>
      </c>
      <c r="E1947" s="202">
        <v>196915.8</v>
      </c>
      <c r="F1947" s="202">
        <v>196915.8</v>
      </c>
      <c r="G1947" s="202">
        <v>194997.8</v>
      </c>
      <c r="H1947" s="202"/>
      <c r="I1947" s="202">
        <v>108161.7</v>
      </c>
      <c r="J1947" s="202">
        <v>171524.35</v>
      </c>
      <c r="K1947" s="202">
        <v>178931.35</v>
      </c>
      <c r="L1947" s="202">
        <v>182221.35</v>
      </c>
      <c r="M1947" s="202"/>
      <c r="N1947" s="203"/>
      <c r="O1947" s="203"/>
      <c r="P1947"/>
      <c r="Q1947"/>
      <c r="R1947"/>
      <c r="S1947"/>
      <c r="T1947" s="204">
        <v>42746.609131944446</v>
      </c>
      <c r="U1947"/>
      <c r="V1947">
        <v>0.9</v>
      </c>
      <c r="W1947">
        <v>8</v>
      </c>
      <c r="X1947" s="200" t="str">
        <f t="shared" si="30"/>
        <v>Hardee Civil Traffic CGE CQ1-17</v>
      </c>
    </row>
    <row r="1948" spans="1:24" ht="15" customHeight="1" x14ac:dyDescent="0.25">
      <c r="A1948" t="s">
        <v>72</v>
      </c>
      <c r="B1948" t="s">
        <v>44</v>
      </c>
      <c r="C1948" t="s">
        <v>271</v>
      </c>
      <c r="D1948" s="202">
        <v>257880.3</v>
      </c>
      <c r="E1948" s="202">
        <v>257537.45</v>
      </c>
      <c r="F1948" s="202">
        <v>257434.45</v>
      </c>
      <c r="G1948" s="202">
        <v>257434.45</v>
      </c>
      <c r="H1948" s="202">
        <v>257434.45</v>
      </c>
      <c r="I1948" s="202">
        <v>139842.29999999999</v>
      </c>
      <c r="J1948" s="202">
        <v>223386.45</v>
      </c>
      <c r="K1948" s="202">
        <v>236836.45</v>
      </c>
      <c r="L1948" s="202">
        <v>238478.45</v>
      </c>
      <c r="M1948" s="202">
        <v>242507.45</v>
      </c>
      <c r="N1948" s="203"/>
      <c r="O1948" s="203"/>
      <c r="P1948"/>
      <c r="Q1948"/>
      <c r="R1948"/>
      <c r="S1948"/>
      <c r="T1948" s="204">
        <v>42746.609131944446</v>
      </c>
      <c r="U1948"/>
      <c r="V1948">
        <v>0.9</v>
      </c>
      <c r="W1948">
        <v>8</v>
      </c>
      <c r="X1948" s="200" t="str">
        <f t="shared" si="30"/>
        <v>Hardee Civil Traffic CGE CQ2-16</v>
      </c>
    </row>
    <row r="1949" spans="1:24" ht="15" customHeight="1" x14ac:dyDescent="0.25">
      <c r="A1949" t="s">
        <v>72</v>
      </c>
      <c r="B1949" t="s">
        <v>44</v>
      </c>
      <c r="C1949" t="s">
        <v>275</v>
      </c>
      <c r="D1949" s="202">
        <v>213316.75</v>
      </c>
      <c r="E1949" s="202">
        <v>208201.75</v>
      </c>
      <c r="F1949" s="202">
        <v>207983.75</v>
      </c>
      <c r="G1949" s="202"/>
      <c r="H1949" s="202"/>
      <c r="I1949" s="202">
        <v>101339.5</v>
      </c>
      <c r="J1949" s="202">
        <v>178220.75</v>
      </c>
      <c r="K1949" s="202">
        <v>191246.92</v>
      </c>
      <c r="L1949" s="202"/>
      <c r="M1949" s="202"/>
      <c r="N1949" s="203"/>
      <c r="O1949" s="203"/>
      <c r="P1949"/>
      <c r="Q1949"/>
      <c r="R1949"/>
      <c r="S1949"/>
      <c r="T1949" s="204">
        <v>42746.609131944446</v>
      </c>
      <c r="U1949"/>
      <c r="V1949">
        <v>0.9</v>
      </c>
      <c r="W1949">
        <v>8</v>
      </c>
      <c r="X1949" s="200" t="str">
        <f t="shared" si="30"/>
        <v>Hardee Civil Traffic CGE CQ2-17</v>
      </c>
    </row>
    <row r="1950" spans="1:24" ht="15" customHeight="1" x14ac:dyDescent="0.25">
      <c r="A1950" t="s">
        <v>72</v>
      </c>
      <c r="B1950" t="s">
        <v>44</v>
      </c>
      <c r="C1950" t="s">
        <v>272</v>
      </c>
      <c r="D1950" s="202">
        <v>203701.25</v>
      </c>
      <c r="E1950" s="202">
        <v>200004.75</v>
      </c>
      <c r="F1950" s="202">
        <v>198961.75</v>
      </c>
      <c r="G1950" s="202">
        <v>198961.75</v>
      </c>
      <c r="H1950" s="202">
        <v>198971.75</v>
      </c>
      <c r="I1950" s="202">
        <v>103798.25</v>
      </c>
      <c r="J1950" s="202">
        <v>167399.75</v>
      </c>
      <c r="K1950" s="202">
        <v>177432.95</v>
      </c>
      <c r="L1950" s="202">
        <v>183533.74</v>
      </c>
      <c r="M1950" s="202">
        <v>185630.52</v>
      </c>
      <c r="N1950" s="203"/>
      <c r="O1950" s="203"/>
      <c r="P1950"/>
      <c r="Q1950"/>
      <c r="R1950"/>
      <c r="S1950"/>
      <c r="T1950" s="204">
        <v>42746.609131944446</v>
      </c>
      <c r="U1950"/>
      <c r="V1950">
        <v>0.9</v>
      </c>
      <c r="W1950">
        <v>8</v>
      </c>
      <c r="X1950" s="200" t="str">
        <f t="shared" si="30"/>
        <v>Hardee Civil Traffic CGE CQ3-16</v>
      </c>
    </row>
    <row r="1951" spans="1:24" ht="15" customHeight="1" x14ac:dyDescent="0.25">
      <c r="A1951" t="s">
        <v>72</v>
      </c>
      <c r="B1951" t="s">
        <v>44</v>
      </c>
      <c r="C1951" t="s">
        <v>276</v>
      </c>
      <c r="D1951" s="202">
        <v>281450.05</v>
      </c>
      <c r="E1951" s="202">
        <v>277384.34999999998</v>
      </c>
      <c r="F1951" s="202"/>
      <c r="G1951" s="202"/>
      <c r="H1951" s="202"/>
      <c r="I1951" s="202">
        <v>135591.4</v>
      </c>
      <c r="J1951" s="202">
        <v>234379.7</v>
      </c>
      <c r="K1951" s="202"/>
      <c r="L1951" s="202"/>
      <c r="M1951" s="202"/>
      <c r="N1951" s="203"/>
      <c r="O1951" s="203"/>
      <c r="P1951"/>
      <c r="Q1951"/>
      <c r="R1951"/>
      <c r="S1951"/>
      <c r="T1951" s="204">
        <v>42746.609131944446</v>
      </c>
      <c r="U1951"/>
      <c r="V1951">
        <v>0.9</v>
      </c>
      <c r="W1951">
        <v>8</v>
      </c>
      <c r="X1951" s="200" t="str">
        <f t="shared" si="30"/>
        <v>Hardee Civil Traffic CGE CQ3-17</v>
      </c>
    </row>
    <row r="1952" spans="1:24" ht="15" customHeight="1" x14ac:dyDescent="0.25">
      <c r="A1952" t="s">
        <v>72</v>
      </c>
      <c r="B1952" t="s">
        <v>44</v>
      </c>
      <c r="C1952" t="s">
        <v>273</v>
      </c>
      <c r="D1952" s="202">
        <v>199539</v>
      </c>
      <c r="E1952" s="202">
        <v>195935.5</v>
      </c>
      <c r="F1952" s="202">
        <v>195659.5</v>
      </c>
      <c r="G1952" s="202">
        <v>195496.5</v>
      </c>
      <c r="H1952" s="202">
        <v>195496.5</v>
      </c>
      <c r="I1952" s="202">
        <v>95179.86</v>
      </c>
      <c r="J1952" s="202">
        <v>168215.7</v>
      </c>
      <c r="K1952" s="202">
        <v>178224.7</v>
      </c>
      <c r="L1952" s="202">
        <v>180693.7</v>
      </c>
      <c r="M1952" s="202">
        <v>181985.7</v>
      </c>
      <c r="N1952" s="203"/>
      <c r="O1952" s="203"/>
      <c r="P1952"/>
      <c r="Q1952"/>
      <c r="R1952"/>
      <c r="S1952"/>
      <c r="T1952" s="204">
        <v>42746.609131944446</v>
      </c>
      <c r="U1952"/>
      <c r="V1952">
        <v>0.9</v>
      </c>
      <c r="W1952">
        <v>8</v>
      </c>
      <c r="X1952" s="200" t="str">
        <f t="shared" si="30"/>
        <v>Hardee Civil Traffic CGE CQ4-16</v>
      </c>
    </row>
    <row r="1953" spans="1:24" ht="15" customHeight="1" x14ac:dyDescent="0.25">
      <c r="A1953" t="s">
        <v>72</v>
      </c>
      <c r="B1953" t="s">
        <v>44</v>
      </c>
      <c r="C1953" t="s">
        <v>277</v>
      </c>
      <c r="D1953" s="202">
        <v>268750.55</v>
      </c>
      <c r="E1953" s="202"/>
      <c r="F1953" s="202"/>
      <c r="G1953" s="202"/>
      <c r="H1953" s="202"/>
      <c r="I1953" s="202">
        <v>117893.55</v>
      </c>
      <c r="J1953" s="202"/>
      <c r="K1953" s="202"/>
      <c r="L1953" s="202"/>
      <c r="M1953" s="202"/>
      <c r="N1953" s="203"/>
      <c r="O1953" s="203"/>
      <c r="P1953"/>
      <c r="Q1953"/>
      <c r="R1953"/>
      <c r="S1953"/>
      <c r="T1953" s="204">
        <v>42746.609131944446</v>
      </c>
      <c r="U1953"/>
      <c r="V1953">
        <v>0.9</v>
      </c>
      <c r="W1953">
        <v>8</v>
      </c>
      <c r="X1953" s="200" t="str">
        <f t="shared" si="30"/>
        <v>Hardee Civil Traffic CGE CQ4-17</v>
      </c>
    </row>
    <row r="1954" spans="1:24" ht="15" customHeight="1" x14ac:dyDescent="0.25">
      <c r="A1954" t="s">
        <v>72</v>
      </c>
      <c r="B1954" t="s">
        <v>43</v>
      </c>
      <c r="C1954" t="s">
        <v>270</v>
      </c>
      <c r="D1954" s="202">
        <v>13682.2</v>
      </c>
      <c r="E1954" s="202">
        <v>13682.2</v>
      </c>
      <c r="F1954" s="202">
        <v>13682.2</v>
      </c>
      <c r="G1954" s="202">
        <v>13682.2</v>
      </c>
      <c r="H1954" s="202">
        <v>13682.2</v>
      </c>
      <c r="I1954" s="202">
        <v>13672.2</v>
      </c>
      <c r="J1954" s="202">
        <v>13672.2</v>
      </c>
      <c r="K1954" s="202">
        <v>13672.2</v>
      </c>
      <c r="L1954" s="202">
        <v>13672.2</v>
      </c>
      <c r="M1954" s="202">
        <v>13672.2</v>
      </c>
      <c r="N1954" s="203"/>
      <c r="O1954" s="203"/>
      <c r="P1954"/>
      <c r="Q1954"/>
      <c r="R1954"/>
      <c r="S1954"/>
      <c r="T1954" s="204">
        <v>42746.609131944446</v>
      </c>
      <c r="U1954"/>
      <c r="V1954">
        <v>0.9</v>
      </c>
      <c r="W1954">
        <v>7</v>
      </c>
      <c r="X1954" s="200" t="str">
        <f t="shared" si="30"/>
        <v>Hardee County Civil CGE CQ1-16</v>
      </c>
    </row>
    <row r="1955" spans="1:24" ht="15" customHeight="1" x14ac:dyDescent="0.25">
      <c r="A1955" t="s">
        <v>72</v>
      </c>
      <c r="B1955" t="s">
        <v>43</v>
      </c>
      <c r="C1955" t="s">
        <v>274</v>
      </c>
      <c r="D1955" s="202">
        <v>16257.37</v>
      </c>
      <c r="E1955" s="202">
        <v>16907.37</v>
      </c>
      <c r="F1955" s="202">
        <v>16907.37</v>
      </c>
      <c r="G1955" s="202">
        <v>16907.37</v>
      </c>
      <c r="H1955" s="202"/>
      <c r="I1955" s="202">
        <v>16257.37</v>
      </c>
      <c r="J1955" s="202">
        <v>16257.37</v>
      </c>
      <c r="K1955" s="202">
        <v>16257.37</v>
      </c>
      <c r="L1955" s="202">
        <v>16257.37</v>
      </c>
      <c r="M1955" s="202"/>
      <c r="N1955" s="203"/>
      <c r="O1955" s="203"/>
      <c r="P1955"/>
      <c r="Q1955"/>
      <c r="R1955"/>
      <c r="S1955"/>
      <c r="T1955" s="204">
        <v>42746.609131944446</v>
      </c>
      <c r="U1955"/>
      <c r="V1955">
        <v>0.9</v>
      </c>
      <c r="W1955">
        <v>7</v>
      </c>
      <c r="X1955" s="200" t="str">
        <f t="shared" si="30"/>
        <v>Hardee County Civil CGE CQ1-17</v>
      </c>
    </row>
    <row r="1956" spans="1:24" ht="15" customHeight="1" x14ac:dyDescent="0.25">
      <c r="A1956" t="s">
        <v>72</v>
      </c>
      <c r="B1956" t="s">
        <v>43</v>
      </c>
      <c r="C1956" t="s">
        <v>271</v>
      </c>
      <c r="D1956" s="202">
        <v>13570</v>
      </c>
      <c r="E1956" s="202">
        <v>13570</v>
      </c>
      <c r="F1956" s="202">
        <v>13570</v>
      </c>
      <c r="G1956" s="202">
        <v>13745</v>
      </c>
      <c r="H1956" s="202">
        <v>13745</v>
      </c>
      <c r="I1956" s="202">
        <v>12860</v>
      </c>
      <c r="J1956" s="202">
        <v>13385</v>
      </c>
      <c r="K1956" s="202">
        <v>13385</v>
      </c>
      <c r="L1956" s="202">
        <v>13385</v>
      </c>
      <c r="M1956" s="202">
        <v>13385</v>
      </c>
      <c r="N1956" s="203"/>
      <c r="O1956" s="203"/>
      <c r="P1956"/>
      <c r="Q1956"/>
      <c r="R1956"/>
      <c r="S1956"/>
      <c r="T1956" s="204">
        <v>42746.609131944446</v>
      </c>
      <c r="U1956"/>
      <c r="V1956">
        <v>0.9</v>
      </c>
      <c r="W1956">
        <v>7</v>
      </c>
      <c r="X1956" s="200" t="str">
        <f t="shared" si="30"/>
        <v>Hardee County Civil CGE CQ2-16</v>
      </c>
    </row>
    <row r="1957" spans="1:24" ht="15" customHeight="1" x14ac:dyDescent="0.25">
      <c r="A1957" t="s">
        <v>72</v>
      </c>
      <c r="B1957" t="s">
        <v>43</v>
      </c>
      <c r="C1957" t="s">
        <v>275</v>
      </c>
      <c r="D1957" s="202">
        <v>18794</v>
      </c>
      <c r="E1957" s="202">
        <v>19144</v>
      </c>
      <c r="F1957" s="202">
        <v>19144</v>
      </c>
      <c r="G1957" s="202"/>
      <c r="H1957" s="202"/>
      <c r="I1957" s="202">
        <v>18609</v>
      </c>
      <c r="J1957" s="202">
        <v>18609</v>
      </c>
      <c r="K1957" s="202">
        <v>18609</v>
      </c>
      <c r="L1957" s="202"/>
      <c r="M1957" s="202"/>
      <c r="N1957" s="203"/>
      <c r="O1957" s="203"/>
      <c r="P1957"/>
      <c r="Q1957"/>
      <c r="R1957"/>
      <c r="S1957"/>
      <c r="T1957" s="204">
        <v>42746.609131944446</v>
      </c>
      <c r="U1957"/>
      <c r="V1957">
        <v>0.9</v>
      </c>
      <c r="W1957">
        <v>7</v>
      </c>
      <c r="X1957" s="200" t="str">
        <f t="shared" si="30"/>
        <v>Hardee County Civil CGE CQ2-17</v>
      </c>
    </row>
    <row r="1958" spans="1:24" ht="15" customHeight="1" x14ac:dyDescent="0.25">
      <c r="A1958" t="s">
        <v>72</v>
      </c>
      <c r="B1958" t="s">
        <v>43</v>
      </c>
      <c r="C1958" t="s">
        <v>272</v>
      </c>
      <c r="D1958" s="202">
        <v>13497</v>
      </c>
      <c r="E1958" s="202">
        <v>13497</v>
      </c>
      <c r="F1958" s="202">
        <v>13497</v>
      </c>
      <c r="G1958" s="202">
        <v>13497</v>
      </c>
      <c r="H1958" s="202">
        <v>13497</v>
      </c>
      <c r="I1958" s="202">
        <v>13487</v>
      </c>
      <c r="J1958" s="202">
        <v>13487</v>
      </c>
      <c r="K1958" s="202">
        <v>13487</v>
      </c>
      <c r="L1958" s="202">
        <v>13487</v>
      </c>
      <c r="M1958" s="202">
        <v>13487</v>
      </c>
      <c r="N1958" s="203"/>
      <c r="O1958" s="203"/>
      <c r="P1958"/>
      <c r="Q1958"/>
      <c r="R1958"/>
      <c r="S1958"/>
      <c r="T1958" s="204">
        <v>42746.609131944446</v>
      </c>
      <c r="U1958"/>
      <c r="V1958">
        <v>0.9</v>
      </c>
      <c r="W1958">
        <v>7</v>
      </c>
      <c r="X1958" s="200" t="str">
        <f t="shared" si="30"/>
        <v>Hardee County Civil CGE CQ3-16</v>
      </c>
    </row>
    <row r="1959" spans="1:24" ht="15" customHeight="1" x14ac:dyDescent="0.25">
      <c r="A1959" t="s">
        <v>72</v>
      </c>
      <c r="B1959" t="s">
        <v>43</v>
      </c>
      <c r="C1959" t="s">
        <v>276</v>
      </c>
      <c r="D1959" s="202">
        <v>14686.5</v>
      </c>
      <c r="E1959" s="202">
        <v>14686.5</v>
      </c>
      <c r="F1959" s="202"/>
      <c r="G1959" s="202"/>
      <c r="H1959" s="202"/>
      <c r="I1959" s="202">
        <v>14161.5</v>
      </c>
      <c r="J1959" s="202">
        <v>14161.5</v>
      </c>
      <c r="K1959" s="202"/>
      <c r="L1959" s="202"/>
      <c r="M1959" s="202"/>
      <c r="N1959" s="203"/>
      <c r="O1959" s="203"/>
      <c r="P1959"/>
      <c r="Q1959"/>
      <c r="R1959"/>
      <c r="S1959"/>
      <c r="T1959" s="204">
        <v>42746.609131944446</v>
      </c>
      <c r="U1959"/>
      <c r="V1959">
        <v>0.9</v>
      </c>
      <c r="W1959">
        <v>7</v>
      </c>
      <c r="X1959" s="200" t="str">
        <f t="shared" si="30"/>
        <v>Hardee County Civil CGE CQ3-17</v>
      </c>
    </row>
    <row r="1960" spans="1:24" ht="15" customHeight="1" x14ac:dyDescent="0.25">
      <c r="A1960" t="s">
        <v>72</v>
      </c>
      <c r="B1960" t="s">
        <v>43</v>
      </c>
      <c r="C1960" t="s">
        <v>273</v>
      </c>
      <c r="D1960" s="202">
        <v>14480</v>
      </c>
      <c r="E1960" s="202">
        <v>14480</v>
      </c>
      <c r="F1960" s="202">
        <v>14480</v>
      </c>
      <c r="G1960" s="202">
        <v>14480</v>
      </c>
      <c r="H1960" s="202">
        <v>14480</v>
      </c>
      <c r="I1960" s="202">
        <v>14160</v>
      </c>
      <c r="J1960" s="202">
        <v>14160</v>
      </c>
      <c r="K1960" s="202">
        <v>14160</v>
      </c>
      <c r="L1960" s="202">
        <v>14160</v>
      </c>
      <c r="M1960" s="202">
        <v>14160</v>
      </c>
      <c r="N1960" s="203"/>
      <c r="O1960" s="203"/>
      <c r="P1960"/>
      <c r="Q1960"/>
      <c r="R1960"/>
      <c r="S1960"/>
      <c r="T1960" s="204">
        <v>42746.609131944446</v>
      </c>
      <c r="U1960"/>
      <c r="V1960">
        <v>0.9</v>
      </c>
      <c r="W1960">
        <v>7</v>
      </c>
      <c r="X1960" s="200" t="str">
        <f t="shared" si="30"/>
        <v>Hardee County Civil CGE CQ4-16</v>
      </c>
    </row>
    <row r="1961" spans="1:24" ht="15" customHeight="1" x14ac:dyDescent="0.25">
      <c r="A1961" t="s">
        <v>72</v>
      </c>
      <c r="B1961" t="s">
        <v>43</v>
      </c>
      <c r="C1961" t="s">
        <v>277</v>
      </c>
      <c r="D1961" s="202">
        <v>13850</v>
      </c>
      <c r="E1961" s="202"/>
      <c r="F1961" s="202"/>
      <c r="G1961" s="202"/>
      <c r="H1961" s="202"/>
      <c r="I1961" s="202">
        <v>13675</v>
      </c>
      <c r="J1961" s="202"/>
      <c r="K1961" s="202"/>
      <c r="L1961" s="202"/>
      <c r="M1961" s="202"/>
      <c r="N1961" s="203"/>
      <c r="O1961" s="203"/>
      <c r="P1961"/>
      <c r="Q1961"/>
      <c r="R1961"/>
      <c r="S1961"/>
      <c r="T1961" s="204">
        <v>42746.609131944446</v>
      </c>
      <c r="U1961"/>
      <c r="V1961">
        <v>0.9</v>
      </c>
      <c r="W1961">
        <v>7</v>
      </c>
      <c r="X1961" s="200" t="str">
        <f t="shared" si="30"/>
        <v>Hardee County Civil CGE CQ4-17</v>
      </c>
    </row>
    <row r="1962" spans="1:24" ht="15" customHeight="1" x14ac:dyDescent="0.25">
      <c r="A1962" t="s">
        <v>72</v>
      </c>
      <c r="B1962" t="s">
        <v>39</v>
      </c>
      <c r="C1962" t="s">
        <v>270</v>
      </c>
      <c r="D1962" s="202">
        <v>35960</v>
      </c>
      <c r="E1962" s="202">
        <v>35600</v>
      </c>
      <c r="F1962" s="202">
        <v>35600</v>
      </c>
      <c r="G1962" s="202">
        <v>34823</v>
      </c>
      <c r="H1962" s="202">
        <v>34823</v>
      </c>
      <c r="I1962" s="202">
        <v>4884</v>
      </c>
      <c r="J1962" s="202">
        <v>8374</v>
      </c>
      <c r="K1962" s="202">
        <v>9379</v>
      </c>
      <c r="L1962" s="202">
        <v>10224</v>
      </c>
      <c r="M1962" s="202">
        <v>11445</v>
      </c>
      <c r="N1962" s="203"/>
      <c r="O1962" s="203"/>
      <c r="P1962"/>
      <c r="Q1962"/>
      <c r="R1962"/>
      <c r="S1962"/>
      <c r="T1962" s="204">
        <v>42746.609131944446</v>
      </c>
      <c r="U1962"/>
      <c r="V1962">
        <v>0.4</v>
      </c>
      <c r="W1962">
        <v>3</v>
      </c>
      <c r="X1962" s="200" t="str">
        <f t="shared" si="30"/>
        <v>Hardee County Criminal CGE CQ1-16</v>
      </c>
    </row>
    <row r="1963" spans="1:24" ht="15" customHeight="1" x14ac:dyDescent="0.25">
      <c r="A1963" t="s">
        <v>72</v>
      </c>
      <c r="B1963" t="s">
        <v>39</v>
      </c>
      <c r="C1963" t="s">
        <v>274</v>
      </c>
      <c r="D1963" s="202">
        <v>25065.77</v>
      </c>
      <c r="E1963" s="202">
        <v>24735.77</v>
      </c>
      <c r="F1963" s="202">
        <v>24605.77</v>
      </c>
      <c r="G1963" s="202">
        <v>24605.77</v>
      </c>
      <c r="H1963" s="202"/>
      <c r="I1963" s="202">
        <v>5195.7700000000004</v>
      </c>
      <c r="J1963" s="202">
        <v>8938.77</v>
      </c>
      <c r="K1963" s="202">
        <v>11485.77</v>
      </c>
      <c r="L1963" s="202">
        <v>12348.77</v>
      </c>
      <c r="M1963" s="202"/>
      <c r="N1963" s="203"/>
      <c r="O1963" s="203"/>
      <c r="P1963"/>
      <c r="Q1963"/>
      <c r="R1963"/>
      <c r="S1963"/>
      <c r="T1963" s="204">
        <v>42746.609131944446</v>
      </c>
      <c r="U1963"/>
      <c r="V1963">
        <v>0.4</v>
      </c>
      <c r="W1963">
        <v>3</v>
      </c>
      <c r="X1963" s="200" t="str">
        <f t="shared" si="30"/>
        <v>Hardee County Criminal CGE CQ1-17</v>
      </c>
    </row>
    <row r="1964" spans="1:24" ht="15" customHeight="1" x14ac:dyDescent="0.25">
      <c r="A1964" t="s">
        <v>72</v>
      </c>
      <c r="B1964" t="s">
        <v>39</v>
      </c>
      <c r="C1964" t="s">
        <v>271</v>
      </c>
      <c r="D1964" s="202">
        <v>37050.82</v>
      </c>
      <c r="E1964" s="202">
        <v>36837.82</v>
      </c>
      <c r="F1964" s="202">
        <v>36567.82</v>
      </c>
      <c r="G1964" s="202">
        <v>35987.82</v>
      </c>
      <c r="H1964" s="202">
        <v>34187.82</v>
      </c>
      <c r="I1964" s="202">
        <v>11570.35</v>
      </c>
      <c r="J1964" s="202">
        <v>15972.35</v>
      </c>
      <c r="K1964" s="202">
        <v>18559.349999999999</v>
      </c>
      <c r="L1964" s="202">
        <v>19874.349999999999</v>
      </c>
      <c r="M1964" s="202">
        <v>21756.35</v>
      </c>
      <c r="N1964" s="203"/>
      <c r="O1964" s="203"/>
      <c r="P1964"/>
      <c r="Q1964"/>
      <c r="R1964"/>
      <c r="S1964"/>
      <c r="T1964" s="204">
        <v>42746.609131944446</v>
      </c>
      <c r="U1964"/>
      <c r="V1964">
        <v>0.4</v>
      </c>
      <c r="W1964">
        <v>3</v>
      </c>
      <c r="X1964" s="200" t="str">
        <f t="shared" si="30"/>
        <v>Hardee County Criminal CGE CQ2-16</v>
      </c>
    </row>
    <row r="1965" spans="1:24" ht="15" customHeight="1" x14ac:dyDescent="0.25">
      <c r="A1965" t="s">
        <v>72</v>
      </c>
      <c r="B1965" t="s">
        <v>39</v>
      </c>
      <c r="C1965" t="s">
        <v>275</v>
      </c>
      <c r="D1965" s="202">
        <v>28753.78</v>
      </c>
      <c r="E1965" s="202">
        <v>28985.78</v>
      </c>
      <c r="F1965" s="202">
        <v>28915.78</v>
      </c>
      <c r="G1965" s="202"/>
      <c r="H1965" s="202"/>
      <c r="I1965" s="202">
        <v>5651.78</v>
      </c>
      <c r="J1965" s="202">
        <v>9262.7800000000007</v>
      </c>
      <c r="K1965" s="202">
        <v>10522.78</v>
      </c>
      <c r="L1965" s="202"/>
      <c r="M1965" s="202"/>
      <c r="N1965" s="203"/>
      <c r="O1965" s="203"/>
      <c r="P1965"/>
      <c r="Q1965"/>
      <c r="R1965"/>
      <c r="S1965"/>
      <c r="T1965" s="204">
        <v>42746.609131944446</v>
      </c>
      <c r="U1965"/>
      <c r="V1965">
        <v>0.4</v>
      </c>
      <c r="W1965">
        <v>3</v>
      </c>
      <c r="X1965" s="200" t="str">
        <f t="shared" si="30"/>
        <v>Hardee County Criminal CGE CQ2-17</v>
      </c>
    </row>
    <row r="1966" spans="1:24" ht="15" customHeight="1" x14ac:dyDescent="0.25">
      <c r="A1966" t="s">
        <v>72</v>
      </c>
      <c r="B1966" t="s">
        <v>39</v>
      </c>
      <c r="C1966" t="s">
        <v>272</v>
      </c>
      <c r="D1966" s="202">
        <v>39061</v>
      </c>
      <c r="E1966" s="202">
        <v>38938</v>
      </c>
      <c r="F1966" s="202">
        <v>38938</v>
      </c>
      <c r="G1966" s="202">
        <v>38938</v>
      </c>
      <c r="H1966" s="202">
        <v>34563</v>
      </c>
      <c r="I1966" s="202">
        <v>6546</v>
      </c>
      <c r="J1966" s="202">
        <v>9571</v>
      </c>
      <c r="K1966" s="202">
        <v>11569.3</v>
      </c>
      <c r="L1966" s="202">
        <v>13978</v>
      </c>
      <c r="M1966" s="202">
        <v>15318</v>
      </c>
      <c r="N1966" s="203"/>
      <c r="O1966" s="203"/>
      <c r="P1966"/>
      <c r="Q1966"/>
      <c r="R1966"/>
      <c r="S1966"/>
      <c r="T1966" s="204">
        <v>42746.609131944446</v>
      </c>
      <c r="U1966"/>
      <c r="V1966">
        <v>0.4</v>
      </c>
      <c r="W1966">
        <v>3</v>
      </c>
      <c r="X1966" s="200" t="str">
        <f t="shared" si="30"/>
        <v>Hardee County Criminal CGE CQ3-16</v>
      </c>
    </row>
    <row r="1967" spans="1:24" ht="15" customHeight="1" x14ac:dyDescent="0.25">
      <c r="A1967" t="s">
        <v>72</v>
      </c>
      <c r="B1967" t="s">
        <v>39</v>
      </c>
      <c r="C1967" t="s">
        <v>276</v>
      </c>
      <c r="D1967" s="202">
        <v>27766.11</v>
      </c>
      <c r="E1967" s="202">
        <v>27476.11</v>
      </c>
      <c r="F1967" s="202"/>
      <c r="G1967" s="202"/>
      <c r="H1967" s="202"/>
      <c r="I1967" s="202">
        <v>6444.11</v>
      </c>
      <c r="J1967" s="202">
        <v>9288.11</v>
      </c>
      <c r="K1967" s="202"/>
      <c r="L1967" s="202"/>
      <c r="M1967" s="202"/>
      <c r="N1967" s="203"/>
      <c r="O1967" s="203"/>
      <c r="P1967"/>
      <c r="Q1967"/>
      <c r="R1967"/>
      <c r="S1967"/>
      <c r="T1967" s="204">
        <v>42746.609131944446</v>
      </c>
      <c r="U1967"/>
      <c r="V1967">
        <v>0.4</v>
      </c>
      <c r="W1967">
        <v>3</v>
      </c>
      <c r="X1967" s="200" t="str">
        <f t="shared" si="30"/>
        <v>Hardee County Criminal CGE CQ3-17</v>
      </c>
    </row>
    <row r="1968" spans="1:24" ht="15" customHeight="1" x14ac:dyDescent="0.25">
      <c r="A1968" t="s">
        <v>72</v>
      </c>
      <c r="B1968" t="s">
        <v>39</v>
      </c>
      <c r="C1968" t="s">
        <v>273</v>
      </c>
      <c r="D1968" s="202">
        <v>32307.77</v>
      </c>
      <c r="E1968" s="202">
        <v>32087.77</v>
      </c>
      <c r="F1968" s="202">
        <v>32087.77</v>
      </c>
      <c r="G1968" s="202">
        <v>32087.77</v>
      </c>
      <c r="H1968" s="202">
        <v>32087.77</v>
      </c>
      <c r="I1968" s="202">
        <v>6105.77</v>
      </c>
      <c r="J1968" s="202">
        <v>8835.77</v>
      </c>
      <c r="K1968" s="202">
        <v>11885.77</v>
      </c>
      <c r="L1968" s="202">
        <v>12790.77</v>
      </c>
      <c r="M1968" s="202">
        <v>13055.77</v>
      </c>
      <c r="N1968" s="203"/>
      <c r="O1968" s="203"/>
      <c r="P1968"/>
      <c r="Q1968"/>
      <c r="R1968"/>
      <c r="S1968"/>
      <c r="T1968" s="204">
        <v>42746.609131944446</v>
      </c>
      <c r="U1968"/>
      <c r="V1968">
        <v>0.4</v>
      </c>
      <c r="W1968">
        <v>3</v>
      </c>
      <c r="X1968" s="200" t="str">
        <f t="shared" si="30"/>
        <v>Hardee County Criminal CGE CQ4-16</v>
      </c>
    </row>
    <row r="1969" spans="1:24" ht="15" customHeight="1" x14ac:dyDescent="0.25">
      <c r="A1969" t="s">
        <v>72</v>
      </c>
      <c r="B1969" t="s">
        <v>39</v>
      </c>
      <c r="C1969" t="s">
        <v>277</v>
      </c>
      <c r="D1969" s="202">
        <v>25979.439999999999</v>
      </c>
      <c r="E1969" s="202"/>
      <c r="F1969" s="202"/>
      <c r="G1969" s="202"/>
      <c r="H1969" s="202"/>
      <c r="I1969" s="202">
        <v>3970.94</v>
      </c>
      <c r="J1969" s="202"/>
      <c r="K1969" s="202"/>
      <c r="L1969" s="202"/>
      <c r="M1969" s="202"/>
      <c r="N1969" s="203"/>
      <c r="O1969" s="203"/>
      <c r="P1969"/>
      <c r="Q1969"/>
      <c r="R1969"/>
      <c r="S1969"/>
      <c r="T1969" s="204">
        <v>42746.609131944446</v>
      </c>
      <c r="U1969"/>
      <c r="V1969">
        <v>0.4</v>
      </c>
      <c r="W1969">
        <v>3</v>
      </c>
      <c r="X1969" s="200" t="str">
        <f t="shared" si="30"/>
        <v>Hardee County Criminal CGE CQ4-17</v>
      </c>
    </row>
    <row r="1970" spans="1:24" ht="15" customHeight="1" x14ac:dyDescent="0.25">
      <c r="A1970" t="s">
        <v>72</v>
      </c>
      <c r="B1970" t="s">
        <v>41</v>
      </c>
      <c r="C1970" t="s">
        <v>270</v>
      </c>
      <c r="D1970" s="202">
        <v>65239.72</v>
      </c>
      <c r="E1970" s="202">
        <v>65692.72</v>
      </c>
      <c r="F1970" s="202">
        <v>64927.72</v>
      </c>
      <c r="G1970" s="202">
        <v>64927.72</v>
      </c>
      <c r="H1970" s="202">
        <v>64927.72</v>
      </c>
      <c r="I1970" s="202">
        <v>23140.720000000001</v>
      </c>
      <c r="J1970" s="202">
        <v>38741.82</v>
      </c>
      <c r="K1970" s="202">
        <v>43889.72</v>
      </c>
      <c r="L1970" s="202">
        <v>47217.32</v>
      </c>
      <c r="M1970" s="202">
        <v>50027.72</v>
      </c>
      <c r="N1970" s="203"/>
      <c r="O1970" s="203"/>
      <c r="P1970"/>
      <c r="Q1970"/>
      <c r="R1970"/>
      <c r="S1970"/>
      <c r="T1970" s="204">
        <v>42746.609131944446</v>
      </c>
      <c r="U1970"/>
      <c r="V1970">
        <v>0.4</v>
      </c>
      <c r="W1970">
        <v>5</v>
      </c>
      <c r="X1970" s="200" t="str">
        <f t="shared" si="30"/>
        <v>Hardee Criminal Traffic CGE CQ1-16</v>
      </c>
    </row>
    <row r="1971" spans="1:24" ht="15" customHeight="1" x14ac:dyDescent="0.25">
      <c r="A1971" t="s">
        <v>72</v>
      </c>
      <c r="B1971" t="s">
        <v>41</v>
      </c>
      <c r="C1971" t="s">
        <v>274</v>
      </c>
      <c r="D1971" s="202">
        <v>42745.96</v>
      </c>
      <c r="E1971" s="202">
        <v>42370.96</v>
      </c>
      <c r="F1971" s="202">
        <v>42070.96</v>
      </c>
      <c r="G1971" s="202">
        <v>41870.959999999999</v>
      </c>
      <c r="H1971" s="202"/>
      <c r="I1971" s="202">
        <v>19090.96</v>
      </c>
      <c r="J1971" s="202">
        <v>30537.96</v>
      </c>
      <c r="K1971" s="202">
        <v>33932.959999999999</v>
      </c>
      <c r="L1971" s="202">
        <v>35083.96</v>
      </c>
      <c r="M1971" s="202"/>
      <c r="N1971" s="203"/>
      <c r="O1971" s="203"/>
      <c r="P1971"/>
      <c r="Q1971"/>
      <c r="R1971"/>
      <c r="S1971"/>
      <c r="T1971" s="204">
        <v>42746.609131944446</v>
      </c>
      <c r="U1971"/>
      <c r="V1971">
        <v>0.4</v>
      </c>
      <c r="W1971">
        <v>5</v>
      </c>
      <c r="X1971" s="200" t="str">
        <f t="shared" si="30"/>
        <v>Hardee Criminal Traffic CGE CQ1-17</v>
      </c>
    </row>
    <row r="1972" spans="1:24" ht="15" customHeight="1" x14ac:dyDescent="0.25">
      <c r="A1972" t="s">
        <v>72</v>
      </c>
      <c r="B1972" t="s">
        <v>41</v>
      </c>
      <c r="C1972" t="s">
        <v>271</v>
      </c>
      <c r="D1972" s="202">
        <v>84002</v>
      </c>
      <c r="E1972" s="202">
        <v>84282</v>
      </c>
      <c r="F1972" s="202">
        <v>84282</v>
      </c>
      <c r="G1972" s="202">
        <v>82451.63</v>
      </c>
      <c r="H1972" s="202">
        <v>81259.23</v>
      </c>
      <c r="I1972" s="202">
        <v>41269</v>
      </c>
      <c r="J1972" s="202">
        <v>54894.03</v>
      </c>
      <c r="K1972" s="202">
        <v>58375.33</v>
      </c>
      <c r="L1972" s="202">
        <v>62001.23</v>
      </c>
      <c r="M1972" s="202">
        <v>67308.23</v>
      </c>
      <c r="N1972" s="203"/>
      <c r="O1972" s="203"/>
      <c r="P1972"/>
      <c r="Q1972"/>
      <c r="R1972"/>
      <c r="S1972"/>
      <c r="T1972" s="204">
        <v>42746.609131944446</v>
      </c>
      <c r="U1972"/>
      <c r="V1972">
        <v>0.4</v>
      </c>
      <c r="W1972">
        <v>5</v>
      </c>
      <c r="X1972" s="200" t="str">
        <f t="shared" si="30"/>
        <v>Hardee Criminal Traffic CGE CQ2-16</v>
      </c>
    </row>
    <row r="1973" spans="1:24" ht="15" customHeight="1" x14ac:dyDescent="0.25">
      <c r="A1973" t="s">
        <v>72</v>
      </c>
      <c r="B1973" t="s">
        <v>41</v>
      </c>
      <c r="C1973" t="s">
        <v>275</v>
      </c>
      <c r="D1973" s="202">
        <v>51727</v>
      </c>
      <c r="E1973" s="202">
        <v>51182</v>
      </c>
      <c r="F1973" s="202">
        <v>51182</v>
      </c>
      <c r="G1973" s="202"/>
      <c r="H1973" s="202"/>
      <c r="I1973" s="202">
        <v>26200</v>
      </c>
      <c r="J1973" s="202">
        <v>35660</v>
      </c>
      <c r="K1973" s="202">
        <v>40938</v>
      </c>
      <c r="L1973" s="202"/>
      <c r="M1973" s="202"/>
      <c r="N1973" s="203"/>
      <c r="O1973" s="203"/>
      <c r="P1973"/>
      <c r="Q1973"/>
      <c r="R1973"/>
      <c r="S1973"/>
      <c r="T1973" s="204">
        <v>42746.609131944446</v>
      </c>
      <c r="U1973"/>
      <c r="V1973">
        <v>0.4</v>
      </c>
      <c r="W1973">
        <v>5</v>
      </c>
      <c r="X1973" s="200" t="str">
        <f t="shared" si="30"/>
        <v>Hardee Criminal Traffic CGE CQ2-17</v>
      </c>
    </row>
    <row r="1974" spans="1:24" ht="15" customHeight="1" x14ac:dyDescent="0.25">
      <c r="A1974" t="s">
        <v>72</v>
      </c>
      <c r="B1974" t="s">
        <v>41</v>
      </c>
      <c r="C1974" t="s">
        <v>272</v>
      </c>
      <c r="D1974" s="202">
        <v>58972.22</v>
      </c>
      <c r="E1974" s="202">
        <v>58147.22</v>
      </c>
      <c r="F1974" s="202">
        <v>57422.22</v>
      </c>
      <c r="G1974" s="202">
        <v>57422.22</v>
      </c>
      <c r="H1974" s="202">
        <v>57422.22</v>
      </c>
      <c r="I1974" s="202">
        <v>27599.22</v>
      </c>
      <c r="J1974" s="202">
        <v>36414.82</v>
      </c>
      <c r="K1974" s="202">
        <v>39922.82</v>
      </c>
      <c r="L1974" s="202">
        <v>42014.82</v>
      </c>
      <c r="M1974" s="202">
        <v>44479.22</v>
      </c>
      <c r="N1974" s="203"/>
      <c r="O1974" s="203"/>
      <c r="P1974"/>
      <c r="Q1974"/>
      <c r="R1974"/>
      <c r="S1974"/>
      <c r="T1974" s="204">
        <v>42746.609131944446</v>
      </c>
      <c r="U1974"/>
      <c r="V1974">
        <v>0.4</v>
      </c>
      <c r="W1974">
        <v>5</v>
      </c>
      <c r="X1974" s="200" t="str">
        <f t="shared" si="30"/>
        <v>Hardee Criminal Traffic CGE CQ3-16</v>
      </c>
    </row>
    <row r="1975" spans="1:24" ht="15" customHeight="1" x14ac:dyDescent="0.25">
      <c r="A1975" t="s">
        <v>72</v>
      </c>
      <c r="B1975" t="s">
        <v>41</v>
      </c>
      <c r="C1975" t="s">
        <v>276</v>
      </c>
      <c r="D1975" s="202">
        <v>57077</v>
      </c>
      <c r="E1975" s="202">
        <v>57127</v>
      </c>
      <c r="F1975" s="202"/>
      <c r="G1975" s="202"/>
      <c r="H1975" s="202"/>
      <c r="I1975" s="202">
        <v>28354</v>
      </c>
      <c r="J1975" s="202">
        <v>40538.800000000003</v>
      </c>
      <c r="K1975" s="202"/>
      <c r="L1975" s="202"/>
      <c r="M1975" s="202"/>
      <c r="N1975" s="203"/>
      <c r="O1975" s="203"/>
      <c r="P1975"/>
      <c r="Q1975"/>
      <c r="R1975"/>
      <c r="S1975"/>
      <c r="T1975" s="204">
        <v>42746.609131944446</v>
      </c>
      <c r="U1975"/>
      <c r="V1975">
        <v>0.4</v>
      </c>
      <c r="W1975">
        <v>5</v>
      </c>
      <c r="X1975" s="200" t="str">
        <f t="shared" si="30"/>
        <v>Hardee Criminal Traffic CGE CQ3-17</v>
      </c>
    </row>
    <row r="1976" spans="1:24" ht="15" customHeight="1" x14ac:dyDescent="0.25">
      <c r="A1976" t="s">
        <v>72</v>
      </c>
      <c r="B1976" t="s">
        <v>41</v>
      </c>
      <c r="C1976" t="s">
        <v>273</v>
      </c>
      <c r="D1976" s="202">
        <v>45177.5</v>
      </c>
      <c r="E1976" s="202">
        <v>44882.5</v>
      </c>
      <c r="F1976" s="202">
        <v>44882.5</v>
      </c>
      <c r="G1976" s="202">
        <v>44882.5</v>
      </c>
      <c r="H1976" s="202">
        <v>45112.5</v>
      </c>
      <c r="I1976" s="202">
        <v>15445.36</v>
      </c>
      <c r="J1976" s="202">
        <v>26673.89</v>
      </c>
      <c r="K1976" s="202">
        <v>29378.85</v>
      </c>
      <c r="L1976" s="202">
        <v>31203.77</v>
      </c>
      <c r="M1976" s="202">
        <v>32838.5</v>
      </c>
      <c r="N1976" s="203"/>
      <c r="O1976" s="203"/>
      <c r="P1976"/>
      <c r="Q1976"/>
      <c r="R1976"/>
      <c r="S1976"/>
      <c r="T1976" s="204">
        <v>42746.609131944446</v>
      </c>
      <c r="U1976"/>
      <c r="V1976">
        <v>0.4</v>
      </c>
      <c r="W1976">
        <v>5</v>
      </c>
      <c r="X1976" s="200" t="str">
        <f t="shared" si="30"/>
        <v>Hardee Criminal Traffic CGE CQ4-16</v>
      </c>
    </row>
    <row r="1977" spans="1:24" ht="15" customHeight="1" x14ac:dyDescent="0.25">
      <c r="A1977" t="s">
        <v>72</v>
      </c>
      <c r="B1977" t="s">
        <v>41</v>
      </c>
      <c r="C1977" t="s">
        <v>277</v>
      </c>
      <c r="D1977" s="202">
        <v>44768.89</v>
      </c>
      <c r="E1977" s="202"/>
      <c r="F1977" s="202"/>
      <c r="G1977" s="202"/>
      <c r="H1977" s="202"/>
      <c r="I1977" s="202">
        <v>18963.55</v>
      </c>
      <c r="J1977" s="202"/>
      <c r="K1977" s="202"/>
      <c r="L1977" s="202"/>
      <c r="M1977" s="202"/>
      <c r="N1977" s="203"/>
      <c r="O1977" s="203"/>
      <c r="P1977"/>
      <c r="Q1977"/>
      <c r="R1977"/>
      <c r="S1977"/>
      <c r="T1977" s="204">
        <v>42746.609131944446</v>
      </c>
      <c r="U1977"/>
      <c r="V1977">
        <v>0.4</v>
      </c>
      <c r="W1977">
        <v>5</v>
      </c>
      <c r="X1977" s="200" t="str">
        <f t="shared" si="30"/>
        <v>Hardee Criminal Traffic CGE CQ4-17</v>
      </c>
    </row>
    <row r="1978" spans="1:24" ht="15" customHeight="1" x14ac:dyDescent="0.25">
      <c r="A1978" t="s">
        <v>72</v>
      </c>
      <c r="B1978" t="s">
        <v>46</v>
      </c>
      <c r="C1978" t="s">
        <v>270</v>
      </c>
      <c r="D1978" s="202">
        <v>13186.53</v>
      </c>
      <c r="E1978" s="202">
        <v>13186.53</v>
      </c>
      <c r="F1978" s="202">
        <v>12778.53</v>
      </c>
      <c r="G1978" s="202">
        <v>12360.53</v>
      </c>
      <c r="H1978" s="202">
        <v>12360.53</v>
      </c>
      <c r="I1978" s="202">
        <v>10719.84</v>
      </c>
      <c r="J1978" s="202">
        <v>11608.34</v>
      </c>
      <c r="K1978" s="202">
        <v>11608.34</v>
      </c>
      <c r="L1978" s="202">
        <v>11608.34</v>
      </c>
      <c r="M1978" s="202">
        <v>11608.34</v>
      </c>
      <c r="N1978" s="203"/>
      <c r="O1978" s="203"/>
      <c r="P1978"/>
      <c r="Q1978"/>
      <c r="R1978"/>
      <c r="S1978"/>
      <c r="T1978" s="204">
        <v>42746.609131944446</v>
      </c>
      <c r="U1978"/>
      <c r="V1978">
        <v>0.75</v>
      </c>
      <c r="W1978">
        <v>10</v>
      </c>
      <c r="X1978" s="200" t="str">
        <f t="shared" si="30"/>
        <v>Hardee Family CGE CQ1-16</v>
      </c>
    </row>
    <row r="1979" spans="1:24" ht="15" customHeight="1" x14ac:dyDescent="0.25">
      <c r="A1979" t="s">
        <v>72</v>
      </c>
      <c r="B1979" t="s">
        <v>46</v>
      </c>
      <c r="C1979" t="s">
        <v>274</v>
      </c>
      <c r="D1979" s="202">
        <v>7031.65</v>
      </c>
      <c r="E1979" s="202">
        <v>6721.65</v>
      </c>
      <c r="F1979" s="202">
        <v>6721.65</v>
      </c>
      <c r="G1979" s="202">
        <v>6721.65</v>
      </c>
      <c r="H1979" s="202"/>
      <c r="I1979" s="202">
        <v>6326.65</v>
      </c>
      <c r="J1979" s="202">
        <v>6326.65</v>
      </c>
      <c r="K1979" s="202">
        <v>6326.65</v>
      </c>
      <c r="L1979" s="202">
        <v>6326.65</v>
      </c>
      <c r="M1979" s="202"/>
      <c r="N1979" s="203"/>
      <c r="O1979" s="203"/>
      <c r="P1979"/>
      <c r="Q1979"/>
      <c r="R1979"/>
      <c r="S1979"/>
      <c r="T1979" s="204">
        <v>42746.609131944446</v>
      </c>
      <c r="U1979"/>
      <c r="V1979">
        <v>0.75</v>
      </c>
      <c r="W1979">
        <v>10</v>
      </c>
      <c r="X1979" s="200" t="str">
        <f t="shared" si="30"/>
        <v>Hardee Family CGE CQ1-17</v>
      </c>
    </row>
    <row r="1980" spans="1:24" ht="15" customHeight="1" x14ac:dyDescent="0.25">
      <c r="A1980" t="s">
        <v>72</v>
      </c>
      <c r="B1980" t="s">
        <v>46</v>
      </c>
      <c r="C1980" t="s">
        <v>271</v>
      </c>
      <c r="D1980" s="202">
        <v>14062</v>
      </c>
      <c r="E1980" s="202">
        <v>13236</v>
      </c>
      <c r="F1980" s="202">
        <v>12828</v>
      </c>
      <c r="G1980" s="202">
        <v>12828</v>
      </c>
      <c r="H1980" s="202">
        <v>12428</v>
      </c>
      <c r="I1980" s="202">
        <v>11569</v>
      </c>
      <c r="J1980" s="202">
        <v>11569</v>
      </c>
      <c r="K1980" s="202">
        <v>11569</v>
      </c>
      <c r="L1980" s="202">
        <v>11569</v>
      </c>
      <c r="M1980" s="202">
        <v>11569</v>
      </c>
      <c r="N1980" s="203"/>
      <c r="O1980" s="203"/>
      <c r="P1980"/>
      <c r="Q1980"/>
      <c r="R1980"/>
      <c r="S1980"/>
      <c r="T1980" s="204">
        <v>42746.609131944446</v>
      </c>
      <c r="U1980"/>
      <c r="V1980">
        <v>0.75</v>
      </c>
      <c r="W1980">
        <v>10</v>
      </c>
      <c r="X1980" s="200" t="str">
        <f t="shared" si="30"/>
        <v>Hardee Family CGE CQ2-16</v>
      </c>
    </row>
    <row r="1981" spans="1:24" ht="15" customHeight="1" x14ac:dyDescent="0.25">
      <c r="A1981" t="s">
        <v>72</v>
      </c>
      <c r="B1981" t="s">
        <v>46</v>
      </c>
      <c r="C1981" t="s">
        <v>275</v>
      </c>
      <c r="D1981" s="202">
        <v>8640</v>
      </c>
      <c r="E1981" s="202">
        <v>8640</v>
      </c>
      <c r="F1981" s="202">
        <v>8640</v>
      </c>
      <c r="G1981" s="202"/>
      <c r="H1981" s="202"/>
      <c r="I1981" s="202">
        <v>8640</v>
      </c>
      <c r="J1981" s="202">
        <v>8640</v>
      </c>
      <c r="K1981" s="202">
        <v>8640</v>
      </c>
      <c r="L1981" s="202"/>
      <c r="M1981" s="202"/>
      <c r="N1981" s="203"/>
      <c r="O1981" s="203"/>
      <c r="P1981"/>
      <c r="Q1981"/>
      <c r="R1981"/>
      <c r="S1981"/>
      <c r="T1981" s="204">
        <v>42746.609131944446</v>
      </c>
      <c r="U1981"/>
      <c r="V1981">
        <v>0.75</v>
      </c>
      <c r="W1981">
        <v>10</v>
      </c>
      <c r="X1981" s="200" t="str">
        <f t="shared" si="30"/>
        <v>Hardee Family CGE CQ2-17</v>
      </c>
    </row>
    <row r="1982" spans="1:24" ht="15" customHeight="1" x14ac:dyDescent="0.25">
      <c r="A1982" t="s">
        <v>72</v>
      </c>
      <c r="B1982" t="s">
        <v>46</v>
      </c>
      <c r="C1982" t="s">
        <v>272</v>
      </c>
      <c r="D1982" s="202">
        <v>9328</v>
      </c>
      <c r="E1982" s="202">
        <v>8920</v>
      </c>
      <c r="F1982" s="202">
        <v>8920</v>
      </c>
      <c r="G1982" s="202">
        <v>8920</v>
      </c>
      <c r="H1982" s="202">
        <v>8570</v>
      </c>
      <c r="I1982" s="202">
        <v>6052</v>
      </c>
      <c r="J1982" s="202">
        <v>6452</v>
      </c>
      <c r="K1982" s="202">
        <v>6452</v>
      </c>
      <c r="L1982" s="202">
        <v>6452</v>
      </c>
      <c r="M1982" s="202">
        <v>6812</v>
      </c>
      <c r="N1982" s="203"/>
      <c r="O1982" s="203"/>
      <c r="P1982"/>
      <c r="Q1982"/>
      <c r="R1982"/>
      <c r="S1982"/>
      <c r="T1982" s="204">
        <v>42746.609131944446</v>
      </c>
      <c r="U1982"/>
      <c r="V1982">
        <v>0.75</v>
      </c>
      <c r="W1982">
        <v>10</v>
      </c>
      <c r="X1982" s="200" t="str">
        <f t="shared" si="30"/>
        <v>Hardee Family CGE CQ3-16</v>
      </c>
    </row>
    <row r="1983" spans="1:24" ht="15" customHeight="1" x14ac:dyDescent="0.25">
      <c r="A1983" t="s">
        <v>72</v>
      </c>
      <c r="B1983" t="s">
        <v>46</v>
      </c>
      <c r="C1983" t="s">
        <v>276</v>
      </c>
      <c r="D1983" s="202">
        <v>11404.45</v>
      </c>
      <c r="E1983" s="202">
        <v>10578.45</v>
      </c>
      <c r="F1983" s="202"/>
      <c r="G1983" s="202"/>
      <c r="H1983" s="202"/>
      <c r="I1983" s="202">
        <v>9372.4500000000007</v>
      </c>
      <c r="J1983" s="202">
        <v>9667.4500000000007</v>
      </c>
      <c r="K1983" s="202"/>
      <c r="L1983" s="202"/>
      <c r="M1983" s="202"/>
      <c r="N1983" s="203"/>
      <c r="O1983" s="203"/>
      <c r="P1983"/>
      <c r="Q1983"/>
      <c r="R1983"/>
      <c r="S1983"/>
      <c r="T1983" s="204">
        <v>42746.609131944446</v>
      </c>
      <c r="U1983"/>
      <c r="V1983">
        <v>0.75</v>
      </c>
      <c r="W1983">
        <v>10</v>
      </c>
      <c r="X1983" s="200" t="str">
        <f t="shared" si="30"/>
        <v>Hardee Family CGE CQ3-17</v>
      </c>
    </row>
    <row r="1984" spans="1:24" ht="15" customHeight="1" x14ac:dyDescent="0.25">
      <c r="A1984" t="s">
        <v>72</v>
      </c>
      <c r="B1984" t="s">
        <v>46</v>
      </c>
      <c r="C1984" t="s">
        <v>273</v>
      </c>
      <c r="D1984" s="202">
        <v>14165</v>
      </c>
      <c r="E1984" s="202">
        <v>14165</v>
      </c>
      <c r="F1984" s="202">
        <v>13757</v>
      </c>
      <c r="G1984" s="202">
        <v>13339</v>
      </c>
      <c r="H1984" s="202">
        <v>13339</v>
      </c>
      <c r="I1984" s="202">
        <v>12796.05</v>
      </c>
      <c r="J1984" s="202">
        <v>12931</v>
      </c>
      <c r="K1984" s="202">
        <v>12931</v>
      </c>
      <c r="L1984" s="202">
        <v>12931</v>
      </c>
      <c r="M1984" s="202">
        <v>12931</v>
      </c>
      <c r="N1984" s="203"/>
      <c r="O1984" s="203"/>
      <c r="P1984"/>
      <c r="Q1984"/>
      <c r="R1984"/>
      <c r="S1984"/>
      <c r="T1984" s="204">
        <v>42746.609131944446</v>
      </c>
      <c r="U1984"/>
      <c r="V1984">
        <v>0.75</v>
      </c>
      <c r="W1984">
        <v>10</v>
      </c>
      <c r="X1984" s="200" t="str">
        <f t="shared" si="30"/>
        <v>Hardee Family CGE CQ4-16</v>
      </c>
    </row>
    <row r="1985" spans="1:24" ht="15" customHeight="1" x14ac:dyDescent="0.25">
      <c r="A1985" t="s">
        <v>72</v>
      </c>
      <c r="B1985" t="s">
        <v>46</v>
      </c>
      <c r="C1985" t="s">
        <v>277</v>
      </c>
      <c r="D1985" s="202">
        <v>9194</v>
      </c>
      <c r="E1985" s="202"/>
      <c r="F1985" s="202"/>
      <c r="G1985" s="202"/>
      <c r="H1985" s="202"/>
      <c r="I1985" s="202">
        <v>7128</v>
      </c>
      <c r="J1985" s="202"/>
      <c r="K1985" s="202"/>
      <c r="L1985" s="202"/>
      <c r="M1985" s="202"/>
      <c r="N1985" s="203"/>
      <c r="O1985" s="203"/>
      <c r="P1985"/>
      <c r="Q1985"/>
      <c r="R1985"/>
      <c r="S1985"/>
      <c r="T1985" s="204">
        <v>42746.609131944446</v>
      </c>
      <c r="U1985"/>
      <c r="V1985">
        <v>0.75</v>
      </c>
      <c r="W1985">
        <v>10</v>
      </c>
      <c r="X1985" s="200" t="str">
        <f t="shared" si="30"/>
        <v>Hardee Family CGE CQ4-17</v>
      </c>
    </row>
    <row r="1986" spans="1:24" ht="15" customHeight="1" x14ac:dyDescent="0.25">
      <c r="A1986" t="s">
        <v>72</v>
      </c>
      <c r="B1986" t="s">
        <v>40</v>
      </c>
      <c r="C1986" t="s">
        <v>270</v>
      </c>
      <c r="D1986" s="202">
        <v>1909.24</v>
      </c>
      <c r="E1986" s="202">
        <v>1844.75</v>
      </c>
      <c r="F1986" s="202">
        <v>1844.75</v>
      </c>
      <c r="G1986" s="202">
        <v>1844.75</v>
      </c>
      <c r="H1986" s="202">
        <v>1844.75</v>
      </c>
      <c r="I1986" s="202">
        <v>484.75</v>
      </c>
      <c r="J1986" s="202">
        <v>734.75</v>
      </c>
      <c r="K1986" s="202">
        <v>734.75</v>
      </c>
      <c r="L1986" s="202">
        <v>734.75</v>
      </c>
      <c r="M1986" s="202">
        <v>784.75</v>
      </c>
      <c r="N1986" s="203"/>
      <c r="O1986" s="203"/>
      <c r="P1986"/>
      <c r="Q1986"/>
      <c r="R1986"/>
      <c r="S1986"/>
      <c r="T1986" s="204">
        <v>42746.609131944446</v>
      </c>
      <c r="U1986"/>
      <c r="V1986">
        <v>0.09</v>
      </c>
      <c r="W1986">
        <v>4</v>
      </c>
      <c r="X1986" s="200" t="str">
        <f t="shared" ref="X1986:X2049" si="31">A1986&amp;" "&amp;B1986&amp;" "&amp;C1986</f>
        <v>Hardee Juvenile Delinquency CGE CQ1-16</v>
      </c>
    </row>
    <row r="1987" spans="1:24" ht="15" customHeight="1" x14ac:dyDescent="0.25">
      <c r="A1987" t="s">
        <v>72</v>
      </c>
      <c r="B1987" t="s">
        <v>40</v>
      </c>
      <c r="C1987" t="s">
        <v>274</v>
      </c>
      <c r="D1987" s="202">
        <v>2217</v>
      </c>
      <c r="E1987" s="202">
        <v>2217</v>
      </c>
      <c r="F1987" s="202">
        <v>2217</v>
      </c>
      <c r="G1987" s="202">
        <v>2217</v>
      </c>
      <c r="H1987" s="202"/>
      <c r="I1987" s="202">
        <v>157</v>
      </c>
      <c r="J1987" s="202">
        <v>257</v>
      </c>
      <c r="K1987" s="202">
        <v>257</v>
      </c>
      <c r="L1987" s="202">
        <v>257</v>
      </c>
      <c r="M1987" s="202"/>
      <c r="N1987" s="203"/>
      <c r="O1987" s="203"/>
      <c r="P1987"/>
      <c r="Q1987"/>
      <c r="R1987"/>
      <c r="S1987"/>
      <c r="T1987" s="204">
        <v>42746.609131944446</v>
      </c>
      <c r="U1987"/>
      <c r="V1987">
        <v>0.09</v>
      </c>
      <c r="W1987">
        <v>4</v>
      </c>
      <c r="X1987" s="200" t="str">
        <f t="shared" si="31"/>
        <v>Hardee Juvenile Delinquency CGE CQ1-17</v>
      </c>
    </row>
    <row r="1988" spans="1:24" ht="15" customHeight="1" x14ac:dyDescent="0.25">
      <c r="A1988" t="s">
        <v>72</v>
      </c>
      <c r="B1988" t="s">
        <v>40</v>
      </c>
      <c r="C1988" t="s">
        <v>271</v>
      </c>
      <c r="D1988" s="202">
        <v>1264</v>
      </c>
      <c r="E1988" s="202">
        <v>1214</v>
      </c>
      <c r="F1988" s="202">
        <v>1214</v>
      </c>
      <c r="G1988" s="202">
        <v>1164</v>
      </c>
      <c r="H1988" s="202">
        <v>1164</v>
      </c>
      <c r="I1988" s="202">
        <v>671</v>
      </c>
      <c r="J1988" s="202">
        <v>771</v>
      </c>
      <c r="K1988" s="202">
        <v>921</v>
      </c>
      <c r="L1988" s="202">
        <v>921</v>
      </c>
      <c r="M1988" s="202">
        <v>921</v>
      </c>
      <c r="N1988" s="203"/>
      <c r="O1988" s="203"/>
      <c r="P1988"/>
      <c r="Q1988"/>
      <c r="R1988"/>
      <c r="S1988"/>
      <c r="T1988" s="204">
        <v>42746.609131944446</v>
      </c>
      <c r="U1988"/>
      <c r="V1988">
        <v>0.09</v>
      </c>
      <c r="W1988">
        <v>4</v>
      </c>
      <c r="X1988" s="200" t="str">
        <f t="shared" si="31"/>
        <v>Hardee Juvenile Delinquency CGE CQ2-16</v>
      </c>
    </row>
    <row r="1989" spans="1:24" ht="15" customHeight="1" x14ac:dyDescent="0.25">
      <c r="A1989" t="s">
        <v>72</v>
      </c>
      <c r="B1989" t="s">
        <v>40</v>
      </c>
      <c r="C1989" t="s">
        <v>275</v>
      </c>
      <c r="D1989" s="202">
        <v>2164.5</v>
      </c>
      <c r="E1989" s="202">
        <v>2164.5</v>
      </c>
      <c r="F1989" s="202">
        <v>2164.5</v>
      </c>
      <c r="G1989" s="202"/>
      <c r="H1989" s="202"/>
      <c r="I1989" s="202">
        <v>274.5</v>
      </c>
      <c r="J1989" s="202">
        <v>324.5</v>
      </c>
      <c r="K1989" s="202">
        <v>324.5</v>
      </c>
      <c r="L1989" s="202"/>
      <c r="M1989" s="202"/>
      <c r="N1989" s="203"/>
      <c r="O1989" s="203"/>
      <c r="P1989"/>
      <c r="Q1989"/>
      <c r="R1989"/>
      <c r="S1989"/>
      <c r="T1989" s="204">
        <v>42746.609131944446</v>
      </c>
      <c r="U1989"/>
      <c r="V1989">
        <v>0.09</v>
      </c>
      <c r="W1989">
        <v>4</v>
      </c>
      <c r="X1989" s="200" t="str">
        <f t="shared" si="31"/>
        <v>Hardee Juvenile Delinquency CGE CQ2-17</v>
      </c>
    </row>
    <row r="1990" spans="1:24" ht="15" customHeight="1" x14ac:dyDescent="0.25">
      <c r="A1990" t="s">
        <v>72</v>
      </c>
      <c r="B1990" t="s">
        <v>40</v>
      </c>
      <c r="C1990" t="s">
        <v>272</v>
      </c>
      <c r="D1990" s="202">
        <v>3152.5</v>
      </c>
      <c r="E1990" s="202">
        <v>3202.5</v>
      </c>
      <c r="F1990" s="202">
        <v>3402.5</v>
      </c>
      <c r="G1990" s="202">
        <v>3552.5</v>
      </c>
      <c r="H1990" s="202">
        <v>3552.5</v>
      </c>
      <c r="I1990" s="202">
        <v>1072.5</v>
      </c>
      <c r="J1990" s="202">
        <v>1147.5</v>
      </c>
      <c r="K1990" s="202">
        <v>1372.5</v>
      </c>
      <c r="L1990" s="202">
        <v>1572.5</v>
      </c>
      <c r="M1990" s="202">
        <v>1572.5</v>
      </c>
      <c r="N1990" s="203"/>
      <c r="O1990" s="203"/>
      <c r="P1990"/>
      <c r="Q1990"/>
      <c r="R1990"/>
      <c r="S1990"/>
      <c r="T1990" s="204">
        <v>42746.609131944446</v>
      </c>
      <c r="U1990"/>
      <c r="V1990">
        <v>0.09</v>
      </c>
      <c r="W1990">
        <v>4</v>
      </c>
      <c r="X1990" s="200" t="str">
        <f t="shared" si="31"/>
        <v>Hardee Juvenile Delinquency CGE CQ3-16</v>
      </c>
    </row>
    <row r="1991" spans="1:24" ht="15" customHeight="1" x14ac:dyDescent="0.25">
      <c r="A1991" t="s">
        <v>72</v>
      </c>
      <c r="B1991" t="s">
        <v>40</v>
      </c>
      <c r="C1991" t="s">
        <v>276</v>
      </c>
      <c r="D1991" s="202">
        <v>5250.5</v>
      </c>
      <c r="E1991" s="202">
        <v>5250.5</v>
      </c>
      <c r="F1991" s="202"/>
      <c r="G1991" s="202"/>
      <c r="H1991" s="202"/>
      <c r="I1991" s="202">
        <v>460.5</v>
      </c>
      <c r="J1991" s="202">
        <v>510.5</v>
      </c>
      <c r="K1991" s="202"/>
      <c r="L1991" s="202"/>
      <c r="M1991" s="202"/>
      <c r="N1991" s="203"/>
      <c r="O1991" s="203"/>
      <c r="P1991"/>
      <c r="Q1991"/>
      <c r="R1991"/>
      <c r="S1991"/>
      <c r="T1991" s="204">
        <v>42746.609131944446</v>
      </c>
      <c r="U1991"/>
      <c r="V1991">
        <v>0.09</v>
      </c>
      <c r="W1991">
        <v>4</v>
      </c>
      <c r="X1991" s="200" t="str">
        <f t="shared" si="31"/>
        <v>Hardee Juvenile Delinquency CGE CQ3-17</v>
      </c>
    </row>
    <row r="1992" spans="1:24" ht="15" customHeight="1" x14ac:dyDescent="0.25">
      <c r="A1992" t="s">
        <v>72</v>
      </c>
      <c r="B1992" t="s">
        <v>40</v>
      </c>
      <c r="C1992" t="s">
        <v>273</v>
      </c>
      <c r="D1992" s="202">
        <v>2000</v>
      </c>
      <c r="E1992" s="202">
        <v>2000</v>
      </c>
      <c r="F1992" s="202">
        <v>2000</v>
      </c>
      <c r="G1992" s="202">
        <v>2000</v>
      </c>
      <c r="H1992" s="202">
        <v>2100</v>
      </c>
      <c r="I1992" s="202">
        <v>970</v>
      </c>
      <c r="J1992" s="202">
        <v>1170</v>
      </c>
      <c r="K1992" s="202">
        <v>1400</v>
      </c>
      <c r="L1992" s="202">
        <v>1400</v>
      </c>
      <c r="M1992" s="202">
        <v>1500</v>
      </c>
      <c r="N1992" s="203"/>
      <c r="O1992" s="203"/>
      <c r="P1992"/>
      <c r="Q1992"/>
      <c r="R1992"/>
      <c r="S1992"/>
      <c r="T1992" s="204">
        <v>42746.609131944446</v>
      </c>
      <c r="U1992"/>
      <c r="V1992">
        <v>0.09</v>
      </c>
      <c r="W1992">
        <v>4</v>
      </c>
      <c r="X1992" s="200" t="str">
        <f t="shared" si="31"/>
        <v>Hardee Juvenile Delinquency CGE CQ4-16</v>
      </c>
    </row>
    <row r="1993" spans="1:24" ht="15" customHeight="1" x14ac:dyDescent="0.25">
      <c r="A1993" t="s">
        <v>72</v>
      </c>
      <c r="B1993" t="s">
        <v>40</v>
      </c>
      <c r="C1993" t="s">
        <v>277</v>
      </c>
      <c r="D1993" s="202">
        <v>1312.66</v>
      </c>
      <c r="E1993" s="202"/>
      <c r="F1993" s="202"/>
      <c r="G1993" s="202"/>
      <c r="H1993" s="202"/>
      <c r="I1993" s="202">
        <v>22.66</v>
      </c>
      <c r="J1993" s="202"/>
      <c r="K1993" s="202"/>
      <c r="L1993" s="202"/>
      <c r="M1993" s="202"/>
      <c r="N1993" s="203"/>
      <c r="O1993" s="203"/>
      <c r="P1993"/>
      <c r="Q1993"/>
      <c r="R1993"/>
      <c r="S1993"/>
      <c r="T1993" s="204">
        <v>42746.609131944446</v>
      </c>
      <c r="U1993"/>
      <c r="V1993">
        <v>0.09</v>
      </c>
      <c r="W1993">
        <v>4</v>
      </c>
      <c r="X1993" s="200" t="str">
        <f t="shared" si="31"/>
        <v>Hardee Juvenile Delinquency CGE CQ4-17</v>
      </c>
    </row>
    <row r="1994" spans="1:24" ht="15" customHeight="1" x14ac:dyDescent="0.25">
      <c r="A1994" t="s">
        <v>72</v>
      </c>
      <c r="B1994" t="s">
        <v>45</v>
      </c>
      <c r="C1994" t="s">
        <v>270</v>
      </c>
      <c r="D1994" s="202">
        <v>5329</v>
      </c>
      <c r="E1994" s="202">
        <v>5329</v>
      </c>
      <c r="F1994" s="202">
        <v>5329</v>
      </c>
      <c r="G1994" s="202">
        <v>5329</v>
      </c>
      <c r="H1994" s="202">
        <v>5329</v>
      </c>
      <c r="I1994" s="202">
        <v>5326</v>
      </c>
      <c r="J1994" s="202">
        <v>5326</v>
      </c>
      <c r="K1994" s="202">
        <v>5326</v>
      </c>
      <c r="L1994" s="202">
        <v>5326</v>
      </c>
      <c r="M1994" s="202">
        <v>5326</v>
      </c>
      <c r="N1994" s="203"/>
      <c r="O1994" s="203"/>
      <c r="P1994"/>
      <c r="Q1994"/>
      <c r="R1994"/>
      <c r="S1994"/>
      <c r="T1994" s="204">
        <v>42746.609131944446</v>
      </c>
      <c r="U1994"/>
      <c r="V1994">
        <v>0.9</v>
      </c>
      <c r="W1994">
        <v>9</v>
      </c>
      <c r="X1994" s="200" t="str">
        <f t="shared" si="31"/>
        <v>Hardee Probate CGE CQ1-16</v>
      </c>
    </row>
    <row r="1995" spans="1:24" ht="15" customHeight="1" x14ac:dyDescent="0.25">
      <c r="A1995" t="s">
        <v>72</v>
      </c>
      <c r="B1995" t="s">
        <v>45</v>
      </c>
      <c r="C1995" t="s">
        <v>274</v>
      </c>
      <c r="D1995" s="202">
        <v>8405</v>
      </c>
      <c r="E1995" s="202">
        <v>8405</v>
      </c>
      <c r="F1995" s="202">
        <v>8405</v>
      </c>
      <c r="G1995" s="202">
        <v>8405</v>
      </c>
      <c r="H1995" s="202"/>
      <c r="I1995" s="202">
        <v>8005</v>
      </c>
      <c r="J1995" s="202">
        <v>8005</v>
      </c>
      <c r="K1995" s="202">
        <v>8005</v>
      </c>
      <c r="L1995" s="202">
        <v>8005</v>
      </c>
      <c r="M1995" s="202"/>
      <c r="N1995" s="203"/>
      <c r="O1995" s="203"/>
      <c r="P1995"/>
      <c r="Q1995"/>
      <c r="R1995"/>
      <c r="S1995"/>
      <c r="T1995" s="204">
        <v>42746.609131944446</v>
      </c>
      <c r="U1995"/>
      <c r="V1995">
        <v>0.9</v>
      </c>
      <c r="W1995">
        <v>9</v>
      </c>
      <c r="X1995" s="200" t="str">
        <f t="shared" si="31"/>
        <v>Hardee Probate CGE CQ1-17</v>
      </c>
    </row>
    <row r="1996" spans="1:24" ht="15" customHeight="1" x14ac:dyDescent="0.25">
      <c r="A1996" t="s">
        <v>72</v>
      </c>
      <c r="B1996" t="s">
        <v>45</v>
      </c>
      <c r="C1996" t="s">
        <v>271</v>
      </c>
      <c r="D1996" s="202">
        <v>8009</v>
      </c>
      <c r="E1996" s="202">
        <v>8009</v>
      </c>
      <c r="F1996" s="202">
        <v>8009</v>
      </c>
      <c r="G1996" s="202">
        <v>8009</v>
      </c>
      <c r="H1996" s="202">
        <v>8009</v>
      </c>
      <c r="I1996" s="202">
        <v>7603</v>
      </c>
      <c r="J1996" s="202">
        <v>8009</v>
      </c>
      <c r="K1996" s="202">
        <v>8009</v>
      </c>
      <c r="L1996" s="202">
        <v>8009</v>
      </c>
      <c r="M1996" s="202">
        <v>8009</v>
      </c>
      <c r="N1996" s="203"/>
      <c r="O1996" s="203"/>
      <c r="P1996"/>
      <c r="Q1996"/>
      <c r="R1996"/>
      <c r="S1996"/>
      <c r="T1996" s="204">
        <v>42746.609131944446</v>
      </c>
      <c r="U1996"/>
      <c r="V1996">
        <v>0.9</v>
      </c>
      <c r="W1996">
        <v>9</v>
      </c>
      <c r="X1996" s="200" t="str">
        <f t="shared" si="31"/>
        <v>Hardee Probate CGE CQ2-16</v>
      </c>
    </row>
    <row r="1997" spans="1:24" ht="15" customHeight="1" x14ac:dyDescent="0.25">
      <c r="A1997" t="s">
        <v>72</v>
      </c>
      <c r="B1997" t="s">
        <v>45</v>
      </c>
      <c r="C1997" t="s">
        <v>275</v>
      </c>
      <c r="D1997" s="202">
        <v>85697.45</v>
      </c>
      <c r="E1997" s="202">
        <v>85352.45</v>
      </c>
      <c r="F1997" s="202">
        <v>85352.45</v>
      </c>
      <c r="G1997" s="202"/>
      <c r="H1997" s="202"/>
      <c r="I1997" s="202">
        <v>85267.45</v>
      </c>
      <c r="J1997" s="202">
        <v>85352.45</v>
      </c>
      <c r="K1997" s="202">
        <v>85352.45</v>
      </c>
      <c r="L1997" s="202"/>
      <c r="M1997" s="202"/>
      <c r="N1997" s="203"/>
      <c r="O1997" s="203"/>
      <c r="P1997"/>
      <c r="Q1997"/>
      <c r="R1997"/>
      <c r="S1997"/>
      <c r="T1997" s="204">
        <v>42746.609131944446</v>
      </c>
      <c r="U1997"/>
      <c r="V1997">
        <v>0.9</v>
      </c>
      <c r="W1997">
        <v>9</v>
      </c>
      <c r="X1997" s="200" t="str">
        <f t="shared" si="31"/>
        <v>Hardee Probate CGE CQ2-17</v>
      </c>
    </row>
    <row r="1998" spans="1:24" ht="15" customHeight="1" x14ac:dyDescent="0.25">
      <c r="A1998" t="s">
        <v>72</v>
      </c>
      <c r="B1998" t="s">
        <v>45</v>
      </c>
      <c r="C1998" t="s">
        <v>272</v>
      </c>
      <c r="D1998" s="202">
        <v>9189</v>
      </c>
      <c r="E1998" s="202">
        <v>9189</v>
      </c>
      <c r="F1998" s="202">
        <v>9189</v>
      </c>
      <c r="G1998" s="202">
        <v>9189</v>
      </c>
      <c r="H1998" s="202">
        <v>9189</v>
      </c>
      <c r="I1998" s="202">
        <v>9189</v>
      </c>
      <c r="J1998" s="202">
        <v>9189</v>
      </c>
      <c r="K1998" s="202">
        <v>9189</v>
      </c>
      <c r="L1998" s="202">
        <v>9189</v>
      </c>
      <c r="M1998" s="202">
        <v>9189</v>
      </c>
      <c r="N1998" s="203"/>
      <c r="O1998" s="203"/>
      <c r="P1998"/>
      <c r="Q1998"/>
      <c r="R1998"/>
      <c r="S1998"/>
      <c r="T1998" s="204">
        <v>42746.609131944446</v>
      </c>
      <c r="U1998"/>
      <c r="V1998">
        <v>0.9</v>
      </c>
      <c r="W1998">
        <v>9</v>
      </c>
      <c r="X1998" s="200" t="str">
        <f t="shared" si="31"/>
        <v>Hardee Probate CGE CQ3-16</v>
      </c>
    </row>
    <row r="1999" spans="1:24" ht="15" customHeight="1" x14ac:dyDescent="0.25">
      <c r="A1999" t="s">
        <v>72</v>
      </c>
      <c r="B1999" t="s">
        <v>45</v>
      </c>
      <c r="C1999" t="s">
        <v>276</v>
      </c>
      <c r="D1999" s="202">
        <v>5474.4</v>
      </c>
      <c r="E1999" s="202">
        <v>5474.4</v>
      </c>
      <c r="F1999" s="202"/>
      <c r="G1999" s="202"/>
      <c r="H1999" s="202"/>
      <c r="I1999" s="202">
        <v>5474.4</v>
      </c>
      <c r="J1999" s="202">
        <v>5474.4</v>
      </c>
      <c r="K1999" s="202"/>
      <c r="L1999" s="202"/>
      <c r="M1999" s="202"/>
      <c r="N1999" s="203"/>
      <c r="O1999" s="203"/>
      <c r="P1999"/>
      <c r="Q1999"/>
      <c r="R1999"/>
      <c r="S1999"/>
      <c r="T1999" s="204">
        <v>42746.609131944446</v>
      </c>
      <c r="U1999"/>
      <c r="V1999">
        <v>0.9</v>
      </c>
      <c r="W1999">
        <v>9</v>
      </c>
      <c r="X1999" s="200" t="str">
        <f t="shared" si="31"/>
        <v>Hardee Probate CGE CQ3-17</v>
      </c>
    </row>
    <row r="2000" spans="1:24" ht="15" customHeight="1" x14ac:dyDescent="0.25">
      <c r="A2000" t="s">
        <v>72</v>
      </c>
      <c r="B2000" t="s">
        <v>45</v>
      </c>
      <c r="C2000" t="s">
        <v>273</v>
      </c>
      <c r="D2000" s="202">
        <v>5937.8</v>
      </c>
      <c r="E2000" s="202">
        <v>5937.8</v>
      </c>
      <c r="F2000" s="202">
        <v>5937.8</v>
      </c>
      <c r="G2000" s="202">
        <v>5937.8</v>
      </c>
      <c r="H2000" s="202">
        <v>5937.8</v>
      </c>
      <c r="I2000" s="202">
        <v>5937.8</v>
      </c>
      <c r="J2000" s="202">
        <v>5937.8</v>
      </c>
      <c r="K2000" s="202">
        <v>5937.8</v>
      </c>
      <c r="L2000" s="202">
        <v>5937.8</v>
      </c>
      <c r="M2000" s="202">
        <v>5937.8</v>
      </c>
      <c r="N2000" s="203"/>
      <c r="O2000" s="203"/>
      <c r="P2000"/>
      <c r="Q2000"/>
      <c r="R2000"/>
      <c r="S2000"/>
      <c r="T2000" s="204">
        <v>42746.609131944446</v>
      </c>
      <c r="U2000"/>
      <c r="V2000">
        <v>0.9</v>
      </c>
      <c r="W2000">
        <v>9</v>
      </c>
      <c r="X2000" s="200" t="str">
        <f t="shared" si="31"/>
        <v>Hardee Probate CGE CQ4-16</v>
      </c>
    </row>
    <row r="2001" spans="1:24" ht="15" customHeight="1" x14ac:dyDescent="0.25">
      <c r="A2001" t="s">
        <v>72</v>
      </c>
      <c r="B2001" t="s">
        <v>45</v>
      </c>
      <c r="C2001" t="s">
        <v>277</v>
      </c>
      <c r="D2001" s="202">
        <v>6818.62</v>
      </c>
      <c r="E2001" s="202"/>
      <c r="F2001" s="202"/>
      <c r="G2001" s="202"/>
      <c r="H2001" s="202"/>
      <c r="I2001" s="202">
        <v>6816.62</v>
      </c>
      <c r="J2001" s="202"/>
      <c r="K2001" s="202"/>
      <c r="L2001" s="202"/>
      <c r="M2001" s="202"/>
      <c r="N2001" s="203"/>
      <c r="O2001" s="203"/>
      <c r="P2001"/>
      <c r="Q2001"/>
      <c r="R2001"/>
      <c r="S2001"/>
      <c r="T2001" s="204">
        <v>42746.609131944446</v>
      </c>
      <c r="U2001"/>
      <c r="V2001">
        <v>0.9</v>
      </c>
      <c r="W2001">
        <v>9</v>
      </c>
      <c r="X2001" s="200" t="str">
        <f t="shared" si="31"/>
        <v>Hardee Probate CGE CQ4-17</v>
      </c>
    </row>
    <row r="2002" spans="1:24" ht="15" customHeight="1" x14ac:dyDescent="0.25">
      <c r="A2002" t="s">
        <v>73</v>
      </c>
      <c r="B2002" t="s">
        <v>280</v>
      </c>
      <c r="C2002" t="s">
        <v>270</v>
      </c>
      <c r="D2002" s="202">
        <v>0</v>
      </c>
      <c r="E2002" s="202">
        <v>0</v>
      </c>
      <c r="F2002" s="202">
        <v>0</v>
      </c>
      <c r="G2002" s="202">
        <v>0</v>
      </c>
      <c r="H2002" s="202">
        <v>0</v>
      </c>
      <c r="I2002" s="202">
        <v>0</v>
      </c>
      <c r="J2002" s="202">
        <v>0</v>
      </c>
      <c r="K2002" s="202">
        <v>0</v>
      </c>
      <c r="L2002" s="202">
        <v>0</v>
      </c>
      <c r="M2002" s="202">
        <v>0</v>
      </c>
      <c r="N2002" s="203"/>
      <c r="O2002" s="203"/>
      <c r="P2002"/>
      <c r="Q2002"/>
      <c r="R2002"/>
      <c r="S2002"/>
      <c r="T2002" s="204">
        <v>42746.609131944446</v>
      </c>
      <c r="U2002"/>
      <c r="V2002">
        <v>0.09</v>
      </c>
      <c r="W2002">
        <v>2</v>
      </c>
      <c r="X2002" s="200" t="str">
        <f t="shared" si="31"/>
        <v>Hendry Circ Crim Drug Trfc Cases CGE CQ1-16</v>
      </c>
    </row>
    <row r="2003" spans="1:24" ht="15" customHeight="1" x14ac:dyDescent="0.25">
      <c r="A2003" t="s">
        <v>73</v>
      </c>
      <c r="B2003" t="s">
        <v>280</v>
      </c>
      <c r="C2003" t="s">
        <v>274</v>
      </c>
      <c r="D2003" s="202">
        <v>0</v>
      </c>
      <c r="E2003" s="202">
        <v>0</v>
      </c>
      <c r="F2003" s="202">
        <v>0</v>
      </c>
      <c r="G2003" s="202">
        <v>0</v>
      </c>
      <c r="H2003" s="202"/>
      <c r="I2003" s="202">
        <v>0</v>
      </c>
      <c r="J2003" s="202">
        <v>0</v>
      </c>
      <c r="K2003" s="202">
        <v>0</v>
      </c>
      <c r="L2003" s="202">
        <v>0</v>
      </c>
      <c r="M2003" s="202"/>
      <c r="N2003" s="203"/>
      <c r="O2003" s="203"/>
      <c r="P2003"/>
      <c r="Q2003"/>
      <c r="R2003"/>
      <c r="S2003"/>
      <c r="T2003" s="204">
        <v>42746.609131944446</v>
      </c>
      <c r="U2003"/>
      <c r="V2003">
        <v>0.09</v>
      </c>
      <c r="W2003">
        <v>2</v>
      </c>
      <c r="X2003" s="200" t="str">
        <f t="shared" si="31"/>
        <v>Hendry Circ Crim Drug Trfc Cases CGE CQ1-17</v>
      </c>
    </row>
    <row r="2004" spans="1:24" ht="15" customHeight="1" x14ac:dyDescent="0.25">
      <c r="A2004" t="s">
        <v>73</v>
      </c>
      <c r="B2004" t="s">
        <v>280</v>
      </c>
      <c r="C2004" t="s">
        <v>271</v>
      </c>
      <c r="D2004" s="202">
        <v>0</v>
      </c>
      <c r="E2004" s="202">
        <v>0</v>
      </c>
      <c r="F2004" s="202">
        <v>0</v>
      </c>
      <c r="G2004" s="202">
        <v>0</v>
      </c>
      <c r="H2004" s="202">
        <v>0</v>
      </c>
      <c r="I2004" s="202">
        <v>0</v>
      </c>
      <c r="J2004" s="202">
        <v>0</v>
      </c>
      <c r="K2004" s="202">
        <v>0</v>
      </c>
      <c r="L2004" s="202">
        <v>0</v>
      </c>
      <c r="M2004" s="202">
        <v>0</v>
      </c>
      <c r="N2004" s="203"/>
      <c r="O2004" s="203"/>
      <c r="P2004"/>
      <c r="Q2004"/>
      <c r="R2004"/>
      <c r="S2004"/>
      <c r="T2004" s="204">
        <v>42746.609131944446</v>
      </c>
      <c r="U2004"/>
      <c r="V2004">
        <v>0.09</v>
      </c>
      <c r="W2004">
        <v>2</v>
      </c>
      <c r="X2004" s="200" t="str">
        <f t="shared" si="31"/>
        <v>Hendry Circ Crim Drug Trfc Cases CGE CQ2-16</v>
      </c>
    </row>
    <row r="2005" spans="1:24" ht="15" customHeight="1" x14ac:dyDescent="0.25">
      <c r="A2005" t="s">
        <v>73</v>
      </c>
      <c r="B2005" t="s">
        <v>280</v>
      </c>
      <c r="C2005" t="s">
        <v>275</v>
      </c>
      <c r="D2005" s="202">
        <v>0</v>
      </c>
      <c r="E2005" s="202">
        <v>0</v>
      </c>
      <c r="F2005" s="202">
        <v>0</v>
      </c>
      <c r="G2005" s="202"/>
      <c r="H2005" s="202"/>
      <c r="I2005" s="202">
        <v>0</v>
      </c>
      <c r="J2005" s="202">
        <v>0</v>
      </c>
      <c r="K2005" s="202">
        <v>0</v>
      </c>
      <c r="L2005" s="202"/>
      <c r="M2005" s="202"/>
      <c r="N2005" s="203"/>
      <c r="O2005" s="203"/>
      <c r="P2005"/>
      <c r="Q2005"/>
      <c r="R2005"/>
      <c r="S2005"/>
      <c r="T2005" s="204">
        <v>42746.609131944446</v>
      </c>
      <c r="U2005"/>
      <c r="V2005">
        <v>0.09</v>
      </c>
      <c r="W2005">
        <v>2</v>
      </c>
      <c r="X2005" s="200" t="str">
        <f t="shared" si="31"/>
        <v>Hendry Circ Crim Drug Trfc Cases CGE CQ2-17</v>
      </c>
    </row>
    <row r="2006" spans="1:24" ht="15" customHeight="1" x14ac:dyDescent="0.25">
      <c r="A2006" t="s">
        <v>73</v>
      </c>
      <c r="B2006" t="s">
        <v>280</v>
      </c>
      <c r="C2006" t="s">
        <v>272</v>
      </c>
      <c r="D2006" s="202">
        <v>0</v>
      </c>
      <c r="E2006" s="202">
        <v>0</v>
      </c>
      <c r="F2006" s="202">
        <v>0</v>
      </c>
      <c r="G2006" s="202">
        <v>0</v>
      </c>
      <c r="H2006" s="202">
        <v>0</v>
      </c>
      <c r="I2006" s="202">
        <v>0</v>
      </c>
      <c r="J2006" s="202">
        <v>0</v>
      </c>
      <c r="K2006" s="202">
        <v>0</v>
      </c>
      <c r="L2006" s="202">
        <v>0</v>
      </c>
      <c r="M2006" s="202">
        <v>0</v>
      </c>
      <c r="N2006" s="203"/>
      <c r="O2006" s="203"/>
      <c r="P2006"/>
      <c r="Q2006"/>
      <c r="R2006"/>
      <c r="S2006"/>
      <c r="T2006" s="204">
        <v>42746.609131944446</v>
      </c>
      <c r="U2006"/>
      <c r="V2006">
        <v>0.09</v>
      </c>
      <c r="W2006">
        <v>2</v>
      </c>
      <c r="X2006" s="200" t="str">
        <f t="shared" si="31"/>
        <v>Hendry Circ Crim Drug Trfc Cases CGE CQ3-16</v>
      </c>
    </row>
    <row r="2007" spans="1:24" ht="15" customHeight="1" x14ac:dyDescent="0.25">
      <c r="A2007" t="s">
        <v>73</v>
      </c>
      <c r="B2007" t="s">
        <v>280</v>
      </c>
      <c r="C2007" t="s">
        <v>276</v>
      </c>
      <c r="D2007" s="202">
        <v>0</v>
      </c>
      <c r="E2007" s="202">
        <v>0</v>
      </c>
      <c r="F2007" s="202"/>
      <c r="G2007" s="202"/>
      <c r="H2007" s="202"/>
      <c r="I2007" s="202">
        <v>0</v>
      </c>
      <c r="J2007" s="202">
        <v>0</v>
      </c>
      <c r="K2007" s="202"/>
      <c r="L2007" s="202"/>
      <c r="M2007" s="202"/>
      <c r="N2007" s="203"/>
      <c r="O2007" s="203"/>
      <c r="P2007"/>
      <c r="Q2007"/>
      <c r="R2007"/>
      <c r="S2007"/>
      <c r="T2007" s="204">
        <v>42746.609131944446</v>
      </c>
      <c r="U2007"/>
      <c r="V2007">
        <v>0.09</v>
      </c>
      <c r="W2007">
        <v>2</v>
      </c>
      <c r="X2007" s="200" t="str">
        <f t="shared" si="31"/>
        <v>Hendry Circ Crim Drug Trfc Cases CGE CQ3-17</v>
      </c>
    </row>
    <row r="2008" spans="1:24" ht="15" customHeight="1" x14ac:dyDescent="0.25">
      <c r="A2008" t="s">
        <v>73</v>
      </c>
      <c r="B2008" t="s">
        <v>280</v>
      </c>
      <c r="C2008" t="s">
        <v>273</v>
      </c>
      <c r="D2008" s="202">
        <v>0</v>
      </c>
      <c r="E2008" s="202">
        <v>0</v>
      </c>
      <c r="F2008" s="202">
        <v>0</v>
      </c>
      <c r="G2008" s="202">
        <v>0</v>
      </c>
      <c r="H2008" s="202">
        <v>0</v>
      </c>
      <c r="I2008" s="202">
        <v>0</v>
      </c>
      <c r="J2008" s="202">
        <v>0</v>
      </c>
      <c r="K2008" s="202">
        <v>0</v>
      </c>
      <c r="L2008" s="202">
        <v>0</v>
      </c>
      <c r="M2008" s="202">
        <v>0</v>
      </c>
      <c r="N2008" s="203"/>
      <c r="O2008" s="203"/>
      <c r="P2008"/>
      <c r="Q2008"/>
      <c r="R2008"/>
      <c r="S2008"/>
      <c r="T2008" s="204">
        <v>42746.609131944446</v>
      </c>
      <c r="U2008"/>
      <c r="V2008">
        <v>0.09</v>
      </c>
      <c r="W2008">
        <v>2</v>
      </c>
      <c r="X2008" s="200" t="str">
        <f t="shared" si="31"/>
        <v>Hendry Circ Crim Drug Trfc Cases CGE CQ4-16</v>
      </c>
    </row>
    <row r="2009" spans="1:24" ht="15" customHeight="1" x14ac:dyDescent="0.25">
      <c r="A2009" t="s">
        <v>73</v>
      </c>
      <c r="B2009" t="s">
        <v>280</v>
      </c>
      <c r="C2009" t="s">
        <v>277</v>
      </c>
      <c r="D2009" s="202">
        <v>50615</v>
      </c>
      <c r="E2009" s="202"/>
      <c r="F2009" s="202"/>
      <c r="G2009" s="202"/>
      <c r="H2009" s="202"/>
      <c r="I2009" s="202">
        <v>0</v>
      </c>
      <c r="J2009" s="202"/>
      <c r="K2009" s="202"/>
      <c r="L2009" s="202"/>
      <c r="M2009" s="202"/>
      <c r="N2009" s="203"/>
      <c r="O2009" s="203"/>
      <c r="P2009"/>
      <c r="Q2009"/>
      <c r="R2009"/>
      <c r="S2009"/>
      <c r="T2009" s="204">
        <v>42746.609131944446</v>
      </c>
      <c r="U2009"/>
      <c r="V2009">
        <v>0.09</v>
      </c>
      <c r="W2009">
        <v>2</v>
      </c>
      <c r="X2009" s="200" t="str">
        <f t="shared" si="31"/>
        <v>Hendry Circ Crim Drug Trfc Cases CGE CQ4-17</v>
      </c>
    </row>
    <row r="2010" spans="1:24" ht="15" customHeight="1" x14ac:dyDescent="0.25">
      <c r="A2010" t="s">
        <v>73</v>
      </c>
      <c r="B2010" t="s">
        <v>42</v>
      </c>
      <c r="C2010" t="s">
        <v>270</v>
      </c>
      <c r="D2010" s="202">
        <v>46368.5</v>
      </c>
      <c r="E2010" s="202">
        <v>46368.5</v>
      </c>
      <c r="F2010" s="202">
        <v>45968.5</v>
      </c>
      <c r="G2010" s="202">
        <v>45968.5</v>
      </c>
      <c r="H2010" s="202">
        <v>45968.5</v>
      </c>
      <c r="I2010" s="202">
        <v>43500</v>
      </c>
      <c r="J2010" s="202">
        <v>43958.5</v>
      </c>
      <c r="K2010" s="202">
        <v>43958.5</v>
      </c>
      <c r="L2010" s="202">
        <v>43958.5</v>
      </c>
      <c r="M2010" s="202">
        <v>43958.5</v>
      </c>
      <c r="N2010" s="203"/>
      <c r="O2010" s="203"/>
      <c r="P2010"/>
      <c r="Q2010"/>
      <c r="R2010"/>
      <c r="S2010"/>
      <c r="T2010" s="204">
        <v>42746.609131944446</v>
      </c>
      <c r="U2010"/>
      <c r="V2010">
        <v>0.9</v>
      </c>
      <c r="W2010">
        <v>6</v>
      </c>
      <c r="X2010" s="200" t="str">
        <f t="shared" si="31"/>
        <v>Hendry Circuit Civil CGE CQ1-16</v>
      </c>
    </row>
    <row r="2011" spans="1:24" ht="15" customHeight="1" x14ac:dyDescent="0.25">
      <c r="A2011" t="s">
        <v>73</v>
      </c>
      <c r="B2011" t="s">
        <v>42</v>
      </c>
      <c r="C2011" t="s">
        <v>274</v>
      </c>
      <c r="D2011" s="202">
        <v>33686</v>
      </c>
      <c r="E2011" s="202">
        <v>33686</v>
      </c>
      <c r="F2011" s="202">
        <v>33686</v>
      </c>
      <c r="G2011" s="202">
        <v>33686</v>
      </c>
      <c r="H2011" s="202"/>
      <c r="I2011" s="202">
        <v>33186</v>
      </c>
      <c r="J2011" s="202">
        <v>33186</v>
      </c>
      <c r="K2011" s="202">
        <v>33186</v>
      </c>
      <c r="L2011" s="202">
        <v>33186</v>
      </c>
      <c r="M2011" s="202"/>
      <c r="N2011" s="203"/>
      <c r="O2011" s="203"/>
      <c r="P2011"/>
      <c r="Q2011"/>
      <c r="R2011"/>
      <c r="S2011"/>
      <c r="T2011" s="204">
        <v>42746.609131944446</v>
      </c>
      <c r="U2011"/>
      <c r="V2011">
        <v>0.9</v>
      </c>
      <c r="W2011">
        <v>6</v>
      </c>
      <c r="X2011" s="200" t="str">
        <f t="shared" si="31"/>
        <v>Hendry Circuit Civil CGE CQ1-17</v>
      </c>
    </row>
    <row r="2012" spans="1:24" ht="15" customHeight="1" x14ac:dyDescent="0.25">
      <c r="A2012" t="s">
        <v>73</v>
      </c>
      <c r="B2012" t="s">
        <v>42</v>
      </c>
      <c r="C2012" t="s">
        <v>271</v>
      </c>
      <c r="D2012" s="202">
        <v>40133.5</v>
      </c>
      <c r="E2012" s="202">
        <v>40133.5</v>
      </c>
      <c r="F2012" s="202">
        <v>40133.5</v>
      </c>
      <c r="G2012" s="202">
        <v>40133.5</v>
      </c>
      <c r="H2012" s="202">
        <v>40133.5</v>
      </c>
      <c r="I2012" s="202">
        <v>39677.5</v>
      </c>
      <c r="J2012" s="202">
        <v>40143.5</v>
      </c>
      <c r="K2012" s="202">
        <v>40143.5</v>
      </c>
      <c r="L2012" s="202">
        <v>40143.5</v>
      </c>
      <c r="M2012" s="202">
        <v>40143.5</v>
      </c>
      <c r="N2012" s="203"/>
      <c r="O2012" s="203"/>
      <c r="P2012"/>
      <c r="Q2012"/>
      <c r="R2012"/>
      <c r="S2012"/>
      <c r="T2012" s="204">
        <v>42746.609131944446</v>
      </c>
      <c r="U2012"/>
      <c r="V2012">
        <v>0.9</v>
      </c>
      <c r="W2012">
        <v>6</v>
      </c>
      <c r="X2012" s="200" t="str">
        <f t="shared" si="31"/>
        <v>Hendry Circuit Civil CGE CQ2-16</v>
      </c>
    </row>
    <row r="2013" spans="1:24" ht="15" customHeight="1" x14ac:dyDescent="0.25">
      <c r="A2013" t="s">
        <v>73</v>
      </c>
      <c r="B2013" t="s">
        <v>42</v>
      </c>
      <c r="C2013" t="s">
        <v>275</v>
      </c>
      <c r="D2013" s="202">
        <v>32983.5</v>
      </c>
      <c r="E2013" s="202">
        <v>32583.5</v>
      </c>
      <c r="F2013" s="202">
        <v>32583.5</v>
      </c>
      <c r="G2013" s="202"/>
      <c r="H2013" s="202"/>
      <c r="I2013" s="202">
        <v>30635</v>
      </c>
      <c r="J2013" s="202">
        <v>32583.5</v>
      </c>
      <c r="K2013" s="202">
        <v>32583.5</v>
      </c>
      <c r="L2013" s="202"/>
      <c r="M2013" s="202"/>
      <c r="N2013" s="203"/>
      <c r="O2013" s="203"/>
      <c r="P2013"/>
      <c r="Q2013"/>
      <c r="R2013"/>
      <c r="S2013"/>
      <c r="T2013" s="204">
        <v>42746.609131944446</v>
      </c>
      <c r="U2013"/>
      <c r="V2013">
        <v>0.9</v>
      </c>
      <c r="W2013">
        <v>6</v>
      </c>
      <c r="X2013" s="200" t="str">
        <f t="shared" si="31"/>
        <v>Hendry Circuit Civil CGE CQ2-17</v>
      </c>
    </row>
    <row r="2014" spans="1:24" ht="15" customHeight="1" x14ac:dyDescent="0.25">
      <c r="A2014" t="s">
        <v>73</v>
      </c>
      <c r="B2014" t="s">
        <v>42</v>
      </c>
      <c r="C2014" t="s">
        <v>272</v>
      </c>
      <c r="D2014" s="202">
        <v>42799</v>
      </c>
      <c r="E2014" s="202">
        <v>42799</v>
      </c>
      <c r="F2014" s="202">
        <v>42799</v>
      </c>
      <c r="G2014" s="202">
        <v>42799</v>
      </c>
      <c r="H2014" s="202">
        <v>42799</v>
      </c>
      <c r="I2014" s="202">
        <v>42399</v>
      </c>
      <c r="J2014" s="202">
        <v>42399</v>
      </c>
      <c r="K2014" s="202">
        <v>42399</v>
      </c>
      <c r="L2014" s="202">
        <v>42399</v>
      </c>
      <c r="M2014" s="202">
        <v>42399</v>
      </c>
      <c r="N2014" s="203"/>
      <c r="O2014" s="203"/>
      <c r="P2014"/>
      <c r="Q2014"/>
      <c r="R2014"/>
      <c r="S2014"/>
      <c r="T2014" s="204">
        <v>42746.609131944446</v>
      </c>
      <c r="U2014"/>
      <c r="V2014">
        <v>0.9</v>
      </c>
      <c r="W2014">
        <v>6</v>
      </c>
      <c r="X2014" s="200" t="str">
        <f t="shared" si="31"/>
        <v>Hendry Circuit Civil CGE CQ3-16</v>
      </c>
    </row>
    <row r="2015" spans="1:24" ht="15" customHeight="1" x14ac:dyDescent="0.25">
      <c r="A2015" t="s">
        <v>73</v>
      </c>
      <c r="B2015" t="s">
        <v>42</v>
      </c>
      <c r="C2015" t="s">
        <v>276</v>
      </c>
      <c r="D2015" s="202">
        <v>38099</v>
      </c>
      <c r="E2015" s="202">
        <v>38099</v>
      </c>
      <c r="F2015" s="202"/>
      <c r="G2015" s="202"/>
      <c r="H2015" s="202"/>
      <c r="I2015" s="202">
        <v>38099</v>
      </c>
      <c r="J2015" s="202">
        <v>38149</v>
      </c>
      <c r="K2015" s="202"/>
      <c r="L2015" s="202"/>
      <c r="M2015" s="202"/>
      <c r="N2015" s="203"/>
      <c r="O2015" s="203"/>
      <c r="P2015"/>
      <c r="Q2015"/>
      <c r="R2015"/>
      <c r="S2015"/>
      <c r="T2015" s="204">
        <v>42746.609131944446</v>
      </c>
      <c r="U2015"/>
      <c r="V2015">
        <v>0.9</v>
      </c>
      <c r="W2015">
        <v>6</v>
      </c>
      <c r="X2015" s="200" t="str">
        <f t="shared" si="31"/>
        <v>Hendry Circuit Civil CGE CQ3-17</v>
      </c>
    </row>
    <row r="2016" spans="1:24" ht="15" customHeight="1" x14ac:dyDescent="0.25">
      <c r="A2016" t="s">
        <v>73</v>
      </c>
      <c r="B2016" t="s">
        <v>42</v>
      </c>
      <c r="C2016" t="s">
        <v>273</v>
      </c>
      <c r="D2016" s="202">
        <v>40293</v>
      </c>
      <c r="E2016" s="202">
        <v>39893</v>
      </c>
      <c r="F2016" s="202">
        <v>39893</v>
      </c>
      <c r="G2016" s="202">
        <v>39893</v>
      </c>
      <c r="H2016" s="202">
        <v>39893</v>
      </c>
      <c r="I2016" s="202">
        <v>39083</v>
      </c>
      <c r="J2016" s="202">
        <v>39493</v>
      </c>
      <c r="K2016" s="202">
        <v>39493</v>
      </c>
      <c r="L2016" s="202">
        <v>39493</v>
      </c>
      <c r="M2016" s="202">
        <v>39493</v>
      </c>
      <c r="N2016" s="203"/>
      <c r="O2016" s="203"/>
      <c r="P2016"/>
      <c r="Q2016"/>
      <c r="R2016"/>
      <c r="S2016"/>
      <c r="T2016" s="204">
        <v>42746.609131944446</v>
      </c>
      <c r="U2016"/>
      <c r="V2016">
        <v>0.9</v>
      </c>
      <c r="W2016">
        <v>6</v>
      </c>
      <c r="X2016" s="200" t="str">
        <f t="shared" si="31"/>
        <v>Hendry Circuit Civil CGE CQ4-16</v>
      </c>
    </row>
    <row r="2017" spans="1:24" ht="15" customHeight="1" x14ac:dyDescent="0.25">
      <c r="A2017" t="s">
        <v>73</v>
      </c>
      <c r="B2017" t="s">
        <v>42</v>
      </c>
      <c r="C2017" t="s">
        <v>277</v>
      </c>
      <c r="D2017" s="202">
        <v>33861.5</v>
      </c>
      <c r="E2017" s="202"/>
      <c r="F2017" s="202"/>
      <c r="G2017" s="202"/>
      <c r="H2017" s="202"/>
      <c r="I2017" s="202">
        <v>32896.5</v>
      </c>
      <c r="J2017" s="202"/>
      <c r="K2017" s="202"/>
      <c r="L2017" s="202"/>
      <c r="M2017" s="202"/>
      <c r="N2017" s="203"/>
      <c r="O2017" s="203"/>
      <c r="P2017"/>
      <c r="Q2017"/>
      <c r="R2017"/>
      <c r="S2017"/>
      <c r="T2017" s="204">
        <v>42746.609131944446</v>
      </c>
      <c r="U2017"/>
      <c r="V2017">
        <v>0.9</v>
      </c>
      <c r="W2017">
        <v>6</v>
      </c>
      <c r="X2017" s="200" t="str">
        <f t="shared" si="31"/>
        <v>Hendry Circuit Civil CGE CQ4-17</v>
      </c>
    </row>
    <row r="2018" spans="1:24" ht="15" customHeight="1" x14ac:dyDescent="0.25">
      <c r="A2018" t="s">
        <v>73</v>
      </c>
      <c r="B2018" t="s">
        <v>38</v>
      </c>
      <c r="C2018" t="s">
        <v>270</v>
      </c>
      <c r="D2018" s="202">
        <v>51365</v>
      </c>
      <c r="E2018" s="202">
        <v>51365</v>
      </c>
      <c r="F2018" s="202">
        <v>51365</v>
      </c>
      <c r="G2018" s="202">
        <v>51365</v>
      </c>
      <c r="H2018" s="202">
        <v>51365</v>
      </c>
      <c r="I2018" s="202">
        <v>2898.82</v>
      </c>
      <c r="J2018" s="202">
        <v>6900.53</v>
      </c>
      <c r="K2018" s="202">
        <v>10443.1</v>
      </c>
      <c r="L2018" s="202">
        <v>14116.05</v>
      </c>
      <c r="M2018" s="202">
        <v>15539.2</v>
      </c>
      <c r="N2018" s="203"/>
      <c r="O2018" s="203"/>
      <c r="P2018"/>
      <c r="Q2018"/>
      <c r="R2018"/>
      <c r="S2018"/>
      <c r="T2018" s="204">
        <v>42746.609131944446</v>
      </c>
      <c r="U2018"/>
      <c r="V2018">
        <v>0.09</v>
      </c>
      <c r="W2018">
        <v>1</v>
      </c>
      <c r="X2018" s="200" t="str">
        <f t="shared" si="31"/>
        <v>Hendry Circuit Criminal CGE CQ1-16</v>
      </c>
    </row>
    <row r="2019" spans="1:24" ht="15" customHeight="1" x14ac:dyDescent="0.25">
      <c r="A2019" t="s">
        <v>73</v>
      </c>
      <c r="B2019" t="s">
        <v>38</v>
      </c>
      <c r="C2019" t="s">
        <v>274</v>
      </c>
      <c r="D2019" s="202">
        <v>91390.68</v>
      </c>
      <c r="E2019" s="202">
        <v>91390.68</v>
      </c>
      <c r="F2019" s="202">
        <v>91390.68</v>
      </c>
      <c r="G2019" s="202">
        <v>91390.68</v>
      </c>
      <c r="H2019" s="202"/>
      <c r="I2019" s="202">
        <v>32581.05</v>
      </c>
      <c r="J2019" s="202">
        <v>41073.47</v>
      </c>
      <c r="K2019" s="202">
        <v>47609.11</v>
      </c>
      <c r="L2019" s="202">
        <v>52721.8</v>
      </c>
      <c r="M2019" s="202"/>
      <c r="N2019" s="203"/>
      <c r="O2019" s="203"/>
      <c r="P2019"/>
      <c r="Q2019"/>
      <c r="R2019"/>
      <c r="S2019"/>
      <c r="T2019" s="204">
        <v>42746.609131944446</v>
      </c>
      <c r="U2019"/>
      <c r="V2019">
        <v>0.09</v>
      </c>
      <c r="W2019">
        <v>1</v>
      </c>
      <c r="X2019" s="200" t="str">
        <f t="shared" si="31"/>
        <v>Hendry Circuit Criminal CGE CQ1-17</v>
      </c>
    </row>
    <row r="2020" spans="1:24" ht="15" customHeight="1" x14ac:dyDescent="0.25">
      <c r="A2020" t="s">
        <v>73</v>
      </c>
      <c r="B2020" t="s">
        <v>38</v>
      </c>
      <c r="C2020" t="s">
        <v>271</v>
      </c>
      <c r="D2020" s="202">
        <v>53628.5</v>
      </c>
      <c r="E2020" s="202">
        <v>53628.5</v>
      </c>
      <c r="F2020" s="202">
        <v>53628.5</v>
      </c>
      <c r="G2020" s="202">
        <v>53628.5</v>
      </c>
      <c r="H2020" s="202">
        <v>53628.5</v>
      </c>
      <c r="I2020" s="202">
        <v>3791.81</v>
      </c>
      <c r="J2020" s="202">
        <v>9357.17</v>
      </c>
      <c r="K2020" s="202">
        <v>12757.03</v>
      </c>
      <c r="L2020" s="202">
        <v>14483.4</v>
      </c>
      <c r="M2020" s="202">
        <v>16842.14</v>
      </c>
      <c r="N2020" s="203"/>
      <c r="O2020" s="203"/>
      <c r="P2020"/>
      <c r="Q2020"/>
      <c r="R2020"/>
      <c r="S2020"/>
      <c r="T2020" s="204">
        <v>42746.609131944446</v>
      </c>
      <c r="U2020"/>
      <c r="V2020">
        <v>0.09</v>
      </c>
      <c r="W2020">
        <v>1</v>
      </c>
      <c r="X2020" s="200" t="str">
        <f t="shared" si="31"/>
        <v>Hendry Circuit Criminal CGE CQ2-16</v>
      </c>
    </row>
    <row r="2021" spans="1:24" ht="15" customHeight="1" x14ac:dyDescent="0.25">
      <c r="A2021" t="s">
        <v>73</v>
      </c>
      <c r="B2021" t="s">
        <v>38</v>
      </c>
      <c r="C2021" t="s">
        <v>275</v>
      </c>
      <c r="D2021" s="202">
        <v>60385.5</v>
      </c>
      <c r="E2021" s="202">
        <v>60385.5</v>
      </c>
      <c r="F2021" s="202">
        <v>60385.5</v>
      </c>
      <c r="G2021" s="202"/>
      <c r="H2021" s="202"/>
      <c r="I2021" s="202">
        <v>3827.4</v>
      </c>
      <c r="J2021" s="202">
        <v>10629.68</v>
      </c>
      <c r="K2021" s="202">
        <v>17576.68</v>
      </c>
      <c r="L2021" s="202"/>
      <c r="M2021" s="202"/>
      <c r="N2021" s="203"/>
      <c r="O2021" s="203"/>
      <c r="P2021"/>
      <c r="Q2021"/>
      <c r="R2021"/>
      <c r="S2021"/>
      <c r="T2021" s="204">
        <v>42746.609131944446</v>
      </c>
      <c r="U2021"/>
      <c r="V2021">
        <v>0.09</v>
      </c>
      <c r="W2021">
        <v>1</v>
      </c>
      <c r="X2021" s="200" t="str">
        <f t="shared" si="31"/>
        <v>Hendry Circuit Criminal CGE CQ2-17</v>
      </c>
    </row>
    <row r="2022" spans="1:24" ht="15" customHeight="1" x14ac:dyDescent="0.25">
      <c r="A2022" t="s">
        <v>73</v>
      </c>
      <c r="B2022" t="s">
        <v>38</v>
      </c>
      <c r="C2022" t="s">
        <v>272</v>
      </c>
      <c r="D2022" s="202">
        <v>114058.5</v>
      </c>
      <c r="E2022" s="202">
        <v>114058.5</v>
      </c>
      <c r="F2022" s="202">
        <v>114058.5</v>
      </c>
      <c r="G2022" s="202">
        <v>114058.5</v>
      </c>
      <c r="H2022" s="202">
        <v>114058.5</v>
      </c>
      <c r="I2022" s="202">
        <v>18590.5</v>
      </c>
      <c r="J2022" s="202">
        <v>22634.85</v>
      </c>
      <c r="K2022" s="202">
        <v>26136.87</v>
      </c>
      <c r="L2022" s="202">
        <v>29271.599999999999</v>
      </c>
      <c r="M2022" s="202">
        <v>30237.79</v>
      </c>
      <c r="N2022" s="203"/>
      <c r="O2022" s="203"/>
      <c r="P2022"/>
      <c r="Q2022"/>
      <c r="R2022"/>
      <c r="S2022"/>
      <c r="T2022" s="204">
        <v>42746.609131944446</v>
      </c>
      <c r="U2022"/>
      <c r="V2022">
        <v>0.09</v>
      </c>
      <c r="W2022">
        <v>1</v>
      </c>
      <c r="X2022" s="200" t="str">
        <f t="shared" si="31"/>
        <v>Hendry Circuit Criminal CGE CQ3-16</v>
      </c>
    </row>
    <row r="2023" spans="1:24" ht="15" customHeight="1" x14ac:dyDescent="0.25">
      <c r="A2023" t="s">
        <v>73</v>
      </c>
      <c r="B2023" t="s">
        <v>38</v>
      </c>
      <c r="C2023" t="s">
        <v>276</v>
      </c>
      <c r="D2023" s="202">
        <v>76881</v>
      </c>
      <c r="E2023" s="202">
        <v>76881</v>
      </c>
      <c r="F2023" s="202"/>
      <c r="G2023" s="202"/>
      <c r="H2023" s="202"/>
      <c r="I2023" s="202">
        <v>6734.34</v>
      </c>
      <c r="J2023" s="202">
        <v>19083.16</v>
      </c>
      <c r="K2023" s="202"/>
      <c r="L2023" s="202"/>
      <c r="M2023" s="202"/>
      <c r="N2023" s="203"/>
      <c r="O2023" s="203"/>
      <c r="P2023"/>
      <c r="Q2023"/>
      <c r="R2023"/>
      <c r="S2023"/>
      <c r="T2023" s="204">
        <v>42746.609131944446</v>
      </c>
      <c r="U2023"/>
      <c r="V2023">
        <v>0.09</v>
      </c>
      <c r="W2023">
        <v>1</v>
      </c>
      <c r="X2023" s="200" t="str">
        <f t="shared" si="31"/>
        <v>Hendry Circuit Criminal CGE CQ3-17</v>
      </c>
    </row>
    <row r="2024" spans="1:24" ht="15" customHeight="1" x14ac:dyDescent="0.25">
      <c r="A2024" t="s">
        <v>73</v>
      </c>
      <c r="B2024" t="s">
        <v>38</v>
      </c>
      <c r="C2024" t="s">
        <v>273</v>
      </c>
      <c r="D2024" s="202">
        <v>65312</v>
      </c>
      <c r="E2024" s="202">
        <v>65312</v>
      </c>
      <c r="F2024" s="202">
        <v>65312</v>
      </c>
      <c r="G2024" s="202">
        <v>65312</v>
      </c>
      <c r="H2024" s="202">
        <v>65312</v>
      </c>
      <c r="I2024" s="202">
        <v>7648.65</v>
      </c>
      <c r="J2024" s="202">
        <v>13042.78</v>
      </c>
      <c r="K2024" s="202">
        <v>19856.29</v>
      </c>
      <c r="L2024" s="202">
        <v>22528</v>
      </c>
      <c r="M2024" s="202">
        <v>23696.31</v>
      </c>
      <c r="N2024" s="203"/>
      <c r="O2024" s="203"/>
      <c r="P2024"/>
      <c r="Q2024"/>
      <c r="R2024"/>
      <c r="S2024"/>
      <c r="T2024" s="204">
        <v>42746.609131944446</v>
      </c>
      <c r="U2024"/>
      <c r="V2024">
        <v>0.09</v>
      </c>
      <c r="W2024">
        <v>1</v>
      </c>
      <c r="X2024" s="200" t="str">
        <f t="shared" si="31"/>
        <v>Hendry Circuit Criminal CGE CQ4-16</v>
      </c>
    </row>
    <row r="2025" spans="1:24" ht="15" customHeight="1" x14ac:dyDescent="0.25">
      <c r="A2025" t="s">
        <v>73</v>
      </c>
      <c r="B2025" t="s">
        <v>38</v>
      </c>
      <c r="C2025" t="s">
        <v>277</v>
      </c>
      <c r="D2025" s="202">
        <v>164693.45000000001</v>
      </c>
      <c r="E2025" s="202"/>
      <c r="F2025" s="202"/>
      <c r="G2025" s="202"/>
      <c r="H2025" s="202"/>
      <c r="I2025" s="202">
        <v>13277.92</v>
      </c>
      <c r="J2025" s="202"/>
      <c r="K2025" s="202"/>
      <c r="L2025" s="202"/>
      <c r="M2025" s="202"/>
      <c r="N2025" s="203"/>
      <c r="O2025" s="203"/>
      <c r="P2025"/>
      <c r="Q2025"/>
      <c r="R2025"/>
      <c r="S2025"/>
      <c r="T2025" s="204">
        <v>42746.609131944446</v>
      </c>
      <c r="U2025"/>
      <c r="V2025">
        <v>0.09</v>
      </c>
      <c r="W2025">
        <v>1</v>
      </c>
      <c r="X2025" s="200" t="str">
        <f t="shared" si="31"/>
        <v>Hendry Circuit Criminal CGE CQ4-17</v>
      </c>
    </row>
    <row r="2026" spans="1:24" ht="15" customHeight="1" x14ac:dyDescent="0.25">
      <c r="A2026" t="s">
        <v>73</v>
      </c>
      <c r="B2026" t="s">
        <v>44</v>
      </c>
      <c r="C2026" t="s">
        <v>270</v>
      </c>
      <c r="D2026" s="202">
        <v>222481.25</v>
      </c>
      <c r="E2026" s="202">
        <v>222481.25</v>
      </c>
      <c r="F2026" s="202">
        <v>222481.25</v>
      </c>
      <c r="G2026" s="202">
        <v>222481.25</v>
      </c>
      <c r="H2026" s="202">
        <v>222481.25</v>
      </c>
      <c r="I2026" s="202">
        <v>90681.71</v>
      </c>
      <c r="J2026" s="202">
        <v>161520.85</v>
      </c>
      <c r="K2026" s="202">
        <v>192590.85</v>
      </c>
      <c r="L2026" s="202">
        <v>199806.85</v>
      </c>
      <c r="M2026" s="202">
        <v>202526.85</v>
      </c>
      <c r="N2026" s="203"/>
      <c r="O2026" s="203"/>
      <c r="P2026"/>
      <c r="Q2026"/>
      <c r="R2026"/>
      <c r="S2026"/>
      <c r="T2026" s="204">
        <v>42746.609131944446</v>
      </c>
      <c r="U2026"/>
      <c r="V2026">
        <v>0.9</v>
      </c>
      <c r="W2026">
        <v>8</v>
      </c>
      <c r="X2026" s="200" t="str">
        <f t="shared" si="31"/>
        <v>Hendry Civil Traffic CGE CQ1-16</v>
      </c>
    </row>
    <row r="2027" spans="1:24" ht="15" customHeight="1" x14ac:dyDescent="0.25">
      <c r="A2027" t="s">
        <v>73</v>
      </c>
      <c r="B2027" t="s">
        <v>44</v>
      </c>
      <c r="C2027" t="s">
        <v>274</v>
      </c>
      <c r="D2027" s="202">
        <v>204300.5</v>
      </c>
      <c r="E2027" s="202">
        <v>201358.15</v>
      </c>
      <c r="F2027" s="202">
        <v>197696.15</v>
      </c>
      <c r="G2027" s="202">
        <v>196881.15</v>
      </c>
      <c r="H2027" s="202"/>
      <c r="I2027" s="202">
        <v>77163.59</v>
      </c>
      <c r="J2027" s="202">
        <v>143078.82</v>
      </c>
      <c r="K2027" s="202">
        <v>165533.59</v>
      </c>
      <c r="L2027" s="202">
        <v>171696.95</v>
      </c>
      <c r="M2027" s="202"/>
      <c r="N2027" s="203"/>
      <c r="O2027" s="203"/>
      <c r="P2027"/>
      <c r="Q2027"/>
      <c r="R2027"/>
      <c r="S2027"/>
      <c r="T2027" s="204">
        <v>42746.609131944446</v>
      </c>
      <c r="U2027"/>
      <c r="V2027">
        <v>0.9</v>
      </c>
      <c r="W2027">
        <v>8</v>
      </c>
      <c r="X2027" s="200" t="str">
        <f t="shared" si="31"/>
        <v>Hendry Civil Traffic CGE CQ1-17</v>
      </c>
    </row>
    <row r="2028" spans="1:24" ht="15" customHeight="1" x14ac:dyDescent="0.25">
      <c r="A2028" t="s">
        <v>73</v>
      </c>
      <c r="B2028" t="s">
        <v>44</v>
      </c>
      <c r="C2028" t="s">
        <v>271</v>
      </c>
      <c r="D2028" s="202">
        <v>323178.40000000002</v>
      </c>
      <c r="E2028" s="202">
        <v>319179.90000000002</v>
      </c>
      <c r="F2028" s="202">
        <v>312638.90000000002</v>
      </c>
      <c r="G2028" s="202">
        <v>309945.90000000002</v>
      </c>
      <c r="H2028" s="202">
        <v>309729.90000000002</v>
      </c>
      <c r="I2028" s="202">
        <v>124325.57</v>
      </c>
      <c r="J2028" s="202">
        <v>210135.73</v>
      </c>
      <c r="K2028" s="202">
        <v>247045.29</v>
      </c>
      <c r="L2028" s="202">
        <v>263074.12</v>
      </c>
      <c r="M2028" s="202">
        <v>268578.52</v>
      </c>
      <c r="N2028" s="203"/>
      <c r="O2028" s="203"/>
      <c r="P2028"/>
      <c r="Q2028"/>
      <c r="R2028"/>
      <c r="S2028"/>
      <c r="T2028" s="204">
        <v>42746.609131944446</v>
      </c>
      <c r="U2028"/>
      <c r="V2028">
        <v>0.9</v>
      </c>
      <c r="W2028">
        <v>8</v>
      </c>
      <c r="X2028" s="200" t="str">
        <f t="shared" si="31"/>
        <v>Hendry Civil Traffic CGE CQ2-16</v>
      </c>
    </row>
    <row r="2029" spans="1:24" ht="15" customHeight="1" x14ac:dyDescent="0.25">
      <c r="A2029" t="s">
        <v>73</v>
      </c>
      <c r="B2029" t="s">
        <v>44</v>
      </c>
      <c r="C2029" t="s">
        <v>275</v>
      </c>
      <c r="D2029" s="202">
        <v>216943.15</v>
      </c>
      <c r="E2029" s="202">
        <v>208979.65</v>
      </c>
      <c r="F2029" s="202">
        <v>205184.65</v>
      </c>
      <c r="G2029" s="202"/>
      <c r="H2029" s="202"/>
      <c r="I2029" s="202">
        <v>92491.83</v>
      </c>
      <c r="J2029" s="202">
        <v>149191.18</v>
      </c>
      <c r="K2029" s="202">
        <v>171484.24</v>
      </c>
      <c r="L2029" s="202"/>
      <c r="M2029" s="202"/>
      <c r="N2029" s="203"/>
      <c r="O2029" s="203"/>
      <c r="P2029"/>
      <c r="Q2029"/>
      <c r="R2029"/>
      <c r="S2029"/>
      <c r="T2029" s="204">
        <v>42746.609131944446</v>
      </c>
      <c r="U2029"/>
      <c r="V2029">
        <v>0.9</v>
      </c>
      <c r="W2029">
        <v>8</v>
      </c>
      <c r="X2029" s="200" t="str">
        <f t="shared" si="31"/>
        <v>Hendry Civil Traffic CGE CQ2-17</v>
      </c>
    </row>
    <row r="2030" spans="1:24" ht="15" customHeight="1" x14ac:dyDescent="0.25">
      <c r="A2030" t="s">
        <v>73</v>
      </c>
      <c r="B2030" t="s">
        <v>44</v>
      </c>
      <c r="C2030" t="s">
        <v>272</v>
      </c>
      <c r="D2030" s="202">
        <v>279466.15000000002</v>
      </c>
      <c r="E2030" s="202">
        <v>279466.15000000002</v>
      </c>
      <c r="F2030" s="202">
        <v>279466.15000000002</v>
      </c>
      <c r="G2030" s="202">
        <v>279466.15000000002</v>
      </c>
      <c r="H2030" s="202">
        <v>279466.15000000002</v>
      </c>
      <c r="I2030" s="202">
        <v>111213.07</v>
      </c>
      <c r="J2030" s="202">
        <v>192752.04</v>
      </c>
      <c r="K2030" s="202">
        <v>238460.88</v>
      </c>
      <c r="L2030" s="202">
        <v>255849.05</v>
      </c>
      <c r="M2030" s="202">
        <v>265036</v>
      </c>
      <c r="N2030" s="203"/>
      <c r="O2030" s="203"/>
      <c r="P2030"/>
      <c r="Q2030"/>
      <c r="R2030"/>
      <c r="S2030"/>
      <c r="T2030" s="204">
        <v>42746.609131944446</v>
      </c>
      <c r="U2030"/>
      <c r="V2030">
        <v>0.9</v>
      </c>
      <c r="W2030">
        <v>8</v>
      </c>
      <c r="X2030" s="200" t="str">
        <f t="shared" si="31"/>
        <v>Hendry Civil Traffic CGE CQ3-16</v>
      </c>
    </row>
    <row r="2031" spans="1:24" ht="15" customHeight="1" x14ac:dyDescent="0.25">
      <c r="A2031" t="s">
        <v>73</v>
      </c>
      <c r="B2031" t="s">
        <v>44</v>
      </c>
      <c r="C2031" t="s">
        <v>276</v>
      </c>
      <c r="D2031" s="202">
        <v>232925.7</v>
      </c>
      <c r="E2031" s="202">
        <v>232925.7</v>
      </c>
      <c r="F2031" s="202"/>
      <c r="G2031" s="202"/>
      <c r="H2031" s="202"/>
      <c r="I2031" s="202">
        <v>85825.7</v>
      </c>
      <c r="J2031" s="202">
        <v>150465.57</v>
      </c>
      <c r="K2031" s="202"/>
      <c r="L2031" s="202"/>
      <c r="M2031" s="202"/>
      <c r="N2031" s="203"/>
      <c r="O2031" s="203"/>
      <c r="P2031"/>
      <c r="Q2031"/>
      <c r="R2031"/>
      <c r="S2031"/>
      <c r="T2031" s="204">
        <v>42746.609131944446</v>
      </c>
      <c r="U2031"/>
      <c r="V2031">
        <v>0.9</v>
      </c>
      <c r="W2031">
        <v>8</v>
      </c>
      <c r="X2031" s="200" t="str">
        <f t="shared" si="31"/>
        <v>Hendry Civil Traffic CGE CQ3-17</v>
      </c>
    </row>
    <row r="2032" spans="1:24" ht="15" customHeight="1" x14ac:dyDescent="0.25">
      <c r="A2032" t="s">
        <v>73</v>
      </c>
      <c r="B2032" t="s">
        <v>44</v>
      </c>
      <c r="C2032" t="s">
        <v>273</v>
      </c>
      <c r="D2032" s="202">
        <v>270473.40000000002</v>
      </c>
      <c r="E2032" s="202">
        <v>258203.8</v>
      </c>
      <c r="F2032" s="202">
        <v>251626.8</v>
      </c>
      <c r="G2032" s="202">
        <v>251207.8</v>
      </c>
      <c r="H2032" s="202">
        <v>250864.8</v>
      </c>
      <c r="I2032" s="202">
        <v>106216.5</v>
      </c>
      <c r="J2032" s="202">
        <v>177741.09</v>
      </c>
      <c r="K2032" s="202">
        <v>207872.27</v>
      </c>
      <c r="L2032" s="202">
        <v>221358.23</v>
      </c>
      <c r="M2032" s="202">
        <v>225615.1</v>
      </c>
      <c r="N2032" s="203"/>
      <c r="O2032" s="203"/>
      <c r="P2032"/>
      <c r="Q2032"/>
      <c r="R2032"/>
      <c r="S2032"/>
      <c r="T2032" s="204">
        <v>42746.609131944446</v>
      </c>
      <c r="U2032"/>
      <c r="V2032">
        <v>0.9</v>
      </c>
      <c r="W2032">
        <v>8</v>
      </c>
      <c r="X2032" s="200" t="str">
        <f t="shared" si="31"/>
        <v>Hendry Civil Traffic CGE CQ4-16</v>
      </c>
    </row>
    <row r="2033" spans="1:24" ht="15" customHeight="1" x14ac:dyDescent="0.25">
      <c r="A2033" t="s">
        <v>73</v>
      </c>
      <c r="B2033" t="s">
        <v>44</v>
      </c>
      <c r="C2033" t="s">
        <v>277</v>
      </c>
      <c r="D2033" s="202">
        <v>184708.7</v>
      </c>
      <c r="E2033" s="202"/>
      <c r="F2033" s="202"/>
      <c r="G2033" s="202"/>
      <c r="H2033" s="202"/>
      <c r="I2033" s="202">
        <v>62858.3</v>
      </c>
      <c r="J2033" s="202"/>
      <c r="K2033" s="202"/>
      <c r="L2033" s="202"/>
      <c r="M2033" s="202"/>
      <c r="N2033" s="203"/>
      <c r="O2033" s="203"/>
      <c r="P2033"/>
      <c r="Q2033"/>
      <c r="R2033"/>
      <c r="S2033"/>
      <c r="T2033" s="204">
        <v>42746.609131944446</v>
      </c>
      <c r="U2033"/>
      <c r="V2033">
        <v>0.9</v>
      </c>
      <c r="W2033">
        <v>8</v>
      </c>
      <c r="X2033" s="200" t="str">
        <f t="shared" si="31"/>
        <v>Hendry Civil Traffic CGE CQ4-17</v>
      </c>
    </row>
    <row r="2034" spans="1:24" ht="15" customHeight="1" x14ac:dyDescent="0.25">
      <c r="A2034" t="s">
        <v>73</v>
      </c>
      <c r="B2034" t="s">
        <v>43</v>
      </c>
      <c r="C2034" t="s">
        <v>270</v>
      </c>
      <c r="D2034" s="202">
        <v>26891.5</v>
      </c>
      <c r="E2034" s="202">
        <v>26891.5</v>
      </c>
      <c r="F2034" s="202">
        <v>26891.5</v>
      </c>
      <c r="G2034" s="202">
        <v>26891.5</v>
      </c>
      <c r="H2034" s="202">
        <v>26891.5</v>
      </c>
      <c r="I2034" s="202">
        <v>26890.5</v>
      </c>
      <c r="J2034" s="202">
        <v>26890.5</v>
      </c>
      <c r="K2034" s="202">
        <v>26890.5</v>
      </c>
      <c r="L2034" s="202">
        <v>26890.5</v>
      </c>
      <c r="M2034" s="202">
        <v>26890.5</v>
      </c>
      <c r="N2034" s="203"/>
      <c r="O2034" s="203"/>
      <c r="P2034"/>
      <c r="Q2034"/>
      <c r="R2034"/>
      <c r="S2034"/>
      <c r="T2034" s="204">
        <v>42746.609131944446</v>
      </c>
      <c r="U2034"/>
      <c r="V2034">
        <v>0.9</v>
      </c>
      <c r="W2034">
        <v>7</v>
      </c>
      <c r="X2034" s="200" t="str">
        <f t="shared" si="31"/>
        <v>Hendry County Civil CGE CQ1-16</v>
      </c>
    </row>
    <row r="2035" spans="1:24" ht="15" customHeight="1" x14ac:dyDescent="0.25">
      <c r="A2035" t="s">
        <v>73</v>
      </c>
      <c r="B2035" t="s">
        <v>43</v>
      </c>
      <c r="C2035" t="s">
        <v>274</v>
      </c>
      <c r="D2035" s="202">
        <v>35441</v>
      </c>
      <c r="E2035" s="202">
        <v>35441</v>
      </c>
      <c r="F2035" s="202">
        <v>35441</v>
      </c>
      <c r="G2035" s="202">
        <v>35441</v>
      </c>
      <c r="H2035" s="202"/>
      <c r="I2035" s="202">
        <v>34761</v>
      </c>
      <c r="J2035" s="202">
        <v>35071</v>
      </c>
      <c r="K2035" s="202">
        <v>35071</v>
      </c>
      <c r="L2035" s="202">
        <v>35071</v>
      </c>
      <c r="M2035" s="202"/>
      <c r="N2035" s="203"/>
      <c r="O2035" s="203"/>
      <c r="P2035"/>
      <c r="Q2035"/>
      <c r="R2035"/>
      <c r="S2035"/>
      <c r="T2035" s="204">
        <v>42746.609131944446</v>
      </c>
      <c r="U2035"/>
      <c r="V2035">
        <v>0.9</v>
      </c>
      <c r="W2035">
        <v>7</v>
      </c>
      <c r="X2035" s="200" t="str">
        <f t="shared" si="31"/>
        <v>Hendry County Civil CGE CQ1-17</v>
      </c>
    </row>
    <row r="2036" spans="1:24" ht="15" customHeight="1" x14ac:dyDescent="0.25">
      <c r="A2036" t="s">
        <v>73</v>
      </c>
      <c r="B2036" t="s">
        <v>43</v>
      </c>
      <c r="C2036" t="s">
        <v>271</v>
      </c>
      <c r="D2036" s="202">
        <v>21205.5</v>
      </c>
      <c r="E2036" s="202">
        <v>21205.5</v>
      </c>
      <c r="F2036" s="202">
        <v>21205.5</v>
      </c>
      <c r="G2036" s="202">
        <v>21205.5</v>
      </c>
      <c r="H2036" s="202">
        <v>21205.5</v>
      </c>
      <c r="I2036" s="202">
        <v>20650.5</v>
      </c>
      <c r="J2036" s="202">
        <v>20650.5</v>
      </c>
      <c r="K2036" s="202">
        <v>20650.5</v>
      </c>
      <c r="L2036" s="202">
        <v>20650.5</v>
      </c>
      <c r="M2036" s="202">
        <v>20650.5</v>
      </c>
      <c r="N2036" s="203"/>
      <c r="O2036" s="203"/>
      <c r="P2036"/>
      <c r="Q2036"/>
      <c r="R2036"/>
      <c r="S2036"/>
      <c r="T2036" s="204">
        <v>42746.609131944446</v>
      </c>
      <c r="U2036"/>
      <c r="V2036">
        <v>0.9</v>
      </c>
      <c r="W2036">
        <v>7</v>
      </c>
      <c r="X2036" s="200" t="str">
        <f t="shared" si="31"/>
        <v>Hendry County Civil CGE CQ2-16</v>
      </c>
    </row>
    <row r="2037" spans="1:24" ht="15" customHeight="1" x14ac:dyDescent="0.25">
      <c r="A2037" t="s">
        <v>73</v>
      </c>
      <c r="B2037" t="s">
        <v>43</v>
      </c>
      <c r="C2037" t="s">
        <v>275</v>
      </c>
      <c r="D2037" s="202">
        <v>30878</v>
      </c>
      <c r="E2037" s="202">
        <v>30878</v>
      </c>
      <c r="F2037" s="202">
        <v>30878</v>
      </c>
      <c r="G2037" s="202"/>
      <c r="H2037" s="202"/>
      <c r="I2037" s="202">
        <v>30788</v>
      </c>
      <c r="J2037" s="202">
        <v>30788</v>
      </c>
      <c r="K2037" s="202">
        <v>30788</v>
      </c>
      <c r="L2037" s="202"/>
      <c r="M2037" s="202"/>
      <c r="N2037" s="203"/>
      <c r="O2037" s="203"/>
      <c r="P2037"/>
      <c r="Q2037"/>
      <c r="R2037"/>
      <c r="S2037"/>
      <c r="T2037" s="204">
        <v>42746.609131944446</v>
      </c>
      <c r="U2037"/>
      <c r="V2037">
        <v>0.9</v>
      </c>
      <c r="W2037">
        <v>7</v>
      </c>
      <c r="X2037" s="200" t="str">
        <f t="shared" si="31"/>
        <v>Hendry County Civil CGE CQ2-17</v>
      </c>
    </row>
    <row r="2038" spans="1:24" ht="15" customHeight="1" x14ac:dyDescent="0.25">
      <c r="A2038" t="s">
        <v>73</v>
      </c>
      <c r="B2038" t="s">
        <v>43</v>
      </c>
      <c r="C2038" t="s">
        <v>272</v>
      </c>
      <c r="D2038" s="202">
        <v>28838</v>
      </c>
      <c r="E2038" s="202">
        <v>28838</v>
      </c>
      <c r="F2038" s="202">
        <v>28838</v>
      </c>
      <c r="G2038" s="202">
        <v>28838</v>
      </c>
      <c r="H2038" s="202">
        <v>28838</v>
      </c>
      <c r="I2038" s="202">
        <v>27913</v>
      </c>
      <c r="J2038" s="202">
        <v>27913</v>
      </c>
      <c r="K2038" s="202">
        <v>27913</v>
      </c>
      <c r="L2038" s="202">
        <v>27913</v>
      </c>
      <c r="M2038" s="202">
        <v>27913</v>
      </c>
      <c r="N2038" s="203"/>
      <c r="O2038" s="203"/>
      <c r="P2038"/>
      <c r="Q2038"/>
      <c r="R2038"/>
      <c r="S2038"/>
      <c r="T2038" s="204">
        <v>42746.609131944446</v>
      </c>
      <c r="U2038"/>
      <c r="V2038">
        <v>0.9</v>
      </c>
      <c r="W2038">
        <v>7</v>
      </c>
      <c r="X2038" s="200" t="str">
        <f t="shared" si="31"/>
        <v>Hendry County Civil CGE CQ3-16</v>
      </c>
    </row>
    <row r="2039" spans="1:24" ht="15" customHeight="1" x14ac:dyDescent="0.25">
      <c r="A2039" t="s">
        <v>73</v>
      </c>
      <c r="B2039" t="s">
        <v>43</v>
      </c>
      <c r="C2039" t="s">
        <v>276</v>
      </c>
      <c r="D2039" s="202">
        <v>23607</v>
      </c>
      <c r="E2039" s="202">
        <v>23607</v>
      </c>
      <c r="F2039" s="202"/>
      <c r="G2039" s="202"/>
      <c r="H2039" s="202"/>
      <c r="I2039" s="202">
        <v>22772</v>
      </c>
      <c r="J2039" s="202">
        <v>23357</v>
      </c>
      <c r="K2039" s="202"/>
      <c r="L2039" s="202"/>
      <c r="M2039" s="202"/>
      <c r="N2039" s="203"/>
      <c r="O2039" s="203"/>
      <c r="P2039"/>
      <c r="Q2039"/>
      <c r="R2039"/>
      <c r="S2039"/>
      <c r="T2039" s="204">
        <v>42746.609131944446</v>
      </c>
      <c r="U2039"/>
      <c r="V2039">
        <v>0.9</v>
      </c>
      <c r="W2039">
        <v>7</v>
      </c>
      <c r="X2039" s="200" t="str">
        <f t="shared" si="31"/>
        <v>Hendry County Civil CGE CQ3-17</v>
      </c>
    </row>
    <row r="2040" spans="1:24" ht="15" customHeight="1" x14ac:dyDescent="0.25">
      <c r="A2040" t="s">
        <v>73</v>
      </c>
      <c r="B2040" t="s">
        <v>43</v>
      </c>
      <c r="C2040" t="s">
        <v>273</v>
      </c>
      <c r="D2040" s="202">
        <v>29567</v>
      </c>
      <c r="E2040" s="202">
        <v>29567</v>
      </c>
      <c r="F2040" s="202">
        <v>29267</v>
      </c>
      <c r="G2040" s="202">
        <v>29267</v>
      </c>
      <c r="H2040" s="202">
        <v>29267</v>
      </c>
      <c r="I2040" s="202">
        <v>29257</v>
      </c>
      <c r="J2040" s="202">
        <v>29257</v>
      </c>
      <c r="K2040" s="202">
        <v>29257</v>
      </c>
      <c r="L2040" s="202">
        <v>29257</v>
      </c>
      <c r="M2040" s="202">
        <v>29257</v>
      </c>
      <c r="N2040" s="203"/>
      <c r="O2040" s="203"/>
      <c r="P2040"/>
      <c r="Q2040"/>
      <c r="R2040"/>
      <c r="S2040"/>
      <c r="T2040" s="204">
        <v>42746.609131944446</v>
      </c>
      <c r="U2040"/>
      <c r="V2040">
        <v>0.9</v>
      </c>
      <c r="W2040">
        <v>7</v>
      </c>
      <c r="X2040" s="200" t="str">
        <f t="shared" si="31"/>
        <v>Hendry County Civil CGE CQ4-16</v>
      </c>
    </row>
    <row r="2041" spans="1:24" ht="15" customHeight="1" x14ac:dyDescent="0.25">
      <c r="A2041" t="s">
        <v>73</v>
      </c>
      <c r="B2041" t="s">
        <v>43</v>
      </c>
      <c r="C2041" t="s">
        <v>277</v>
      </c>
      <c r="D2041" s="202">
        <v>35352</v>
      </c>
      <c r="E2041" s="202"/>
      <c r="F2041" s="202"/>
      <c r="G2041" s="202"/>
      <c r="H2041" s="202"/>
      <c r="I2041" s="202">
        <v>34587</v>
      </c>
      <c r="J2041" s="202"/>
      <c r="K2041" s="202"/>
      <c r="L2041" s="202"/>
      <c r="M2041" s="202"/>
      <c r="N2041" s="203"/>
      <c r="O2041" s="203"/>
      <c r="P2041"/>
      <c r="Q2041"/>
      <c r="R2041"/>
      <c r="S2041"/>
      <c r="T2041" s="204">
        <v>42746.609131944446</v>
      </c>
      <c r="U2041"/>
      <c r="V2041">
        <v>0.9</v>
      </c>
      <c r="W2041">
        <v>7</v>
      </c>
      <c r="X2041" s="200" t="str">
        <f t="shared" si="31"/>
        <v>Hendry County Civil CGE CQ4-17</v>
      </c>
    </row>
    <row r="2042" spans="1:24" ht="15" customHeight="1" x14ac:dyDescent="0.25">
      <c r="A2042" t="s">
        <v>73</v>
      </c>
      <c r="B2042" t="s">
        <v>39</v>
      </c>
      <c r="C2042" t="s">
        <v>270</v>
      </c>
      <c r="D2042" s="202">
        <v>67137</v>
      </c>
      <c r="E2042" s="202">
        <v>64477</v>
      </c>
      <c r="F2042" s="202">
        <v>63483</v>
      </c>
      <c r="G2042" s="202">
        <v>61929</v>
      </c>
      <c r="H2042" s="202">
        <v>60697</v>
      </c>
      <c r="I2042" s="202">
        <v>14010.41</v>
      </c>
      <c r="J2042" s="202">
        <v>27871.18</v>
      </c>
      <c r="K2042" s="202">
        <v>34416.269999999997</v>
      </c>
      <c r="L2042" s="202">
        <v>37652.269999999997</v>
      </c>
      <c r="M2042" s="202">
        <v>39289.269999999997</v>
      </c>
      <c r="N2042" s="203"/>
      <c r="O2042" s="203"/>
      <c r="P2042"/>
      <c r="Q2042"/>
      <c r="R2042"/>
      <c r="S2042"/>
      <c r="T2042" s="204">
        <v>42746.609131944446</v>
      </c>
      <c r="U2042"/>
      <c r="V2042">
        <v>0.4</v>
      </c>
      <c r="W2042">
        <v>3</v>
      </c>
      <c r="X2042" s="200" t="str">
        <f t="shared" si="31"/>
        <v>Hendry County Criminal CGE CQ1-16</v>
      </c>
    </row>
    <row r="2043" spans="1:24" ht="15" customHeight="1" x14ac:dyDescent="0.25">
      <c r="A2043" t="s">
        <v>73</v>
      </c>
      <c r="B2043" t="s">
        <v>39</v>
      </c>
      <c r="C2043" t="s">
        <v>274</v>
      </c>
      <c r="D2043" s="202">
        <v>91370.05</v>
      </c>
      <c r="E2043" s="202">
        <v>89115.55</v>
      </c>
      <c r="F2043" s="202">
        <v>86902.55</v>
      </c>
      <c r="G2043" s="202">
        <v>84877.55</v>
      </c>
      <c r="H2043" s="202"/>
      <c r="I2043" s="202">
        <v>27054.99</v>
      </c>
      <c r="J2043" s="202">
        <v>36512.58</v>
      </c>
      <c r="K2043" s="202">
        <v>42688.58</v>
      </c>
      <c r="L2043" s="202">
        <v>46041.91</v>
      </c>
      <c r="M2043" s="202"/>
      <c r="N2043" s="203"/>
      <c r="O2043" s="203"/>
      <c r="P2043"/>
      <c r="Q2043"/>
      <c r="R2043"/>
      <c r="S2043"/>
      <c r="T2043" s="204">
        <v>42746.609131944446</v>
      </c>
      <c r="U2043"/>
      <c r="V2043">
        <v>0.4</v>
      </c>
      <c r="W2043">
        <v>3</v>
      </c>
      <c r="X2043" s="200" t="str">
        <f t="shared" si="31"/>
        <v>Hendry County Criminal CGE CQ1-17</v>
      </c>
    </row>
    <row r="2044" spans="1:24" ht="15" customHeight="1" x14ac:dyDescent="0.25">
      <c r="A2044" t="s">
        <v>73</v>
      </c>
      <c r="B2044" t="s">
        <v>39</v>
      </c>
      <c r="C2044" t="s">
        <v>271</v>
      </c>
      <c r="D2044" s="202">
        <v>76896</v>
      </c>
      <c r="E2044" s="202">
        <v>75033</v>
      </c>
      <c r="F2044" s="202">
        <v>72291.33</v>
      </c>
      <c r="G2044" s="202">
        <v>70249.179999999993</v>
      </c>
      <c r="H2044" s="202">
        <v>69849.179999999993</v>
      </c>
      <c r="I2044" s="202">
        <v>17398.73</v>
      </c>
      <c r="J2044" s="202">
        <v>34360</v>
      </c>
      <c r="K2044" s="202">
        <v>43006.12</v>
      </c>
      <c r="L2044" s="202">
        <v>45410.080000000002</v>
      </c>
      <c r="M2044" s="202">
        <v>46864.58</v>
      </c>
      <c r="N2044" s="203"/>
      <c r="O2044" s="203"/>
      <c r="P2044"/>
      <c r="Q2044"/>
      <c r="R2044"/>
      <c r="S2044"/>
      <c r="T2044" s="204">
        <v>42746.609131944446</v>
      </c>
      <c r="U2044"/>
      <c r="V2044">
        <v>0.4</v>
      </c>
      <c r="W2044">
        <v>3</v>
      </c>
      <c r="X2044" s="200" t="str">
        <f t="shared" si="31"/>
        <v>Hendry County Criminal CGE CQ2-16</v>
      </c>
    </row>
    <row r="2045" spans="1:24" ht="15" customHeight="1" x14ac:dyDescent="0.25">
      <c r="A2045" t="s">
        <v>73</v>
      </c>
      <c r="B2045" t="s">
        <v>39</v>
      </c>
      <c r="C2045" t="s">
        <v>275</v>
      </c>
      <c r="D2045" s="202">
        <v>99433.5</v>
      </c>
      <c r="E2045" s="202">
        <v>96858</v>
      </c>
      <c r="F2045" s="202">
        <v>89379.98</v>
      </c>
      <c r="G2045" s="202"/>
      <c r="H2045" s="202"/>
      <c r="I2045" s="202">
        <v>18505.669999999998</v>
      </c>
      <c r="J2045" s="202">
        <v>27451.759999999998</v>
      </c>
      <c r="K2045" s="202">
        <v>34485.01</v>
      </c>
      <c r="L2045" s="202"/>
      <c r="M2045" s="202"/>
      <c r="N2045" s="203"/>
      <c r="O2045" s="203"/>
      <c r="P2045"/>
      <c r="Q2045"/>
      <c r="R2045"/>
      <c r="S2045"/>
      <c r="T2045" s="204">
        <v>42746.609131944446</v>
      </c>
      <c r="U2045"/>
      <c r="V2045">
        <v>0.4</v>
      </c>
      <c r="W2045">
        <v>3</v>
      </c>
      <c r="X2045" s="200" t="str">
        <f t="shared" si="31"/>
        <v>Hendry County Criminal CGE CQ2-17</v>
      </c>
    </row>
    <row r="2046" spans="1:24" ht="15" customHeight="1" x14ac:dyDescent="0.25">
      <c r="A2046" t="s">
        <v>73</v>
      </c>
      <c r="B2046" t="s">
        <v>39</v>
      </c>
      <c r="C2046" t="s">
        <v>272</v>
      </c>
      <c r="D2046" s="202">
        <v>87749.75</v>
      </c>
      <c r="E2046" s="202">
        <v>82044.75</v>
      </c>
      <c r="F2046" s="202">
        <v>77900.75</v>
      </c>
      <c r="G2046" s="202">
        <v>77106.75</v>
      </c>
      <c r="H2046" s="202">
        <v>75933.75</v>
      </c>
      <c r="I2046" s="202">
        <v>25133.27</v>
      </c>
      <c r="J2046" s="202">
        <v>34343.730000000003</v>
      </c>
      <c r="K2046" s="202">
        <v>40659.949999999997</v>
      </c>
      <c r="L2046" s="202">
        <v>43443.64</v>
      </c>
      <c r="M2046" s="202">
        <v>46965.75</v>
      </c>
      <c r="N2046" s="203"/>
      <c r="O2046" s="203"/>
      <c r="P2046"/>
      <c r="Q2046"/>
      <c r="R2046"/>
      <c r="S2046"/>
      <c r="T2046" s="204">
        <v>42746.609131944446</v>
      </c>
      <c r="U2046"/>
      <c r="V2046">
        <v>0.4</v>
      </c>
      <c r="W2046">
        <v>3</v>
      </c>
      <c r="X2046" s="200" t="str">
        <f t="shared" si="31"/>
        <v>Hendry County Criminal CGE CQ3-16</v>
      </c>
    </row>
    <row r="2047" spans="1:24" ht="15" customHeight="1" x14ac:dyDescent="0.25">
      <c r="A2047" t="s">
        <v>73</v>
      </c>
      <c r="B2047" t="s">
        <v>39</v>
      </c>
      <c r="C2047" t="s">
        <v>276</v>
      </c>
      <c r="D2047" s="202">
        <v>62640.5</v>
      </c>
      <c r="E2047" s="202">
        <v>59738</v>
      </c>
      <c r="F2047" s="202"/>
      <c r="G2047" s="202"/>
      <c r="H2047" s="202"/>
      <c r="I2047" s="202">
        <v>14069.34</v>
      </c>
      <c r="J2047" s="202">
        <v>22874.5</v>
      </c>
      <c r="K2047" s="202"/>
      <c r="L2047" s="202"/>
      <c r="M2047" s="202"/>
      <c r="N2047" s="203"/>
      <c r="O2047" s="203"/>
      <c r="P2047"/>
      <c r="Q2047"/>
      <c r="R2047"/>
      <c r="S2047"/>
      <c r="T2047" s="204">
        <v>42746.609131944446</v>
      </c>
      <c r="U2047"/>
      <c r="V2047">
        <v>0.4</v>
      </c>
      <c r="W2047">
        <v>3</v>
      </c>
      <c r="X2047" s="200" t="str">
        <f t="shared" si="31"/>
        <v>Hendry County Criminal CGE CQ3-17</v>
      </c>
    </row>
    <row r="2048" spans="1:24" ht="15" customHeight="1" x14ac:dyDescent="0.25">
      <c r="A2048" t="s">
        <v>73</v>
      </c>
      <c r="B2048" t="s">
        <v>39</v>
      </c>
      <c r="C2048" t="s">
        <v>273</v>
      </c>
      <c r="D2048" s="202">
        <v>102673.5</v>
      </c>
      <c r="E2048" s="202">
        <v>98448</v>
      </c>
      <c r="F2048" s="202">
        <v>93984</v>
      </c>
      <c r="G2048" s="202">
        <v>89695.5</v>
      </c>
      <c r="H2048" s="202">
        <v>86403.82</v>
      </c>
      <c r="I2048" s="202">
        <v>23589.85</v>
      </c>
      <c r="J2048" s="202">
        <v>33619.870000000003</v>
      </c>
      <c r="K2048" s="202">
        <v>43747.85</v>
      </c>
      <c r="L2048" s="202">
        <v>47838.36</v>
      </c>
      <c r="M2048" s="202">
        <v>49714.01</v>
      </c>
      <c r="N2048" s="203"/>
      <c r="O2048" s="203"/>
      <c r="P2048"/>
      <c r="Q2048"/>
      <c r="R2048"/>
      <c r="S2048"/>
      <c r="T2048" s="204">
        <v>42746.609131944446</v>
      </c>
      <c r="U2048"/>
      <c r="V2048">
        <v>0.4</v>
      </c>
      <c r="W2048">
        <v>3</v>
      </c>
      <c r="X2048" s="200" t="str">
        <f t="shared" si="31"/>
        <v>Hendry County Criminal CGE CQ4-16</v>
      </c>
    </row>
    <row r="2049" spans="1:24" ht="15" customHeight="1" x14ac:dyDescent="0.25">
      <c r="A2049" t="s">
        <v>73</v>
      </c>
      <c r="B2049" t="s">
        <v>39</v>
      </c>
      <c r="C2049" t="s">
        <v>277</v>
      </c>
      <c r="D2049" s="202">
        <v>77223.5</v>
      </c>
      <c r="E2049" s="202"/>
      <c r="F2049" s="202"/>
      <c r="G2049" s="202"/>
      <c r="H2049" s="202"/>
      <c r="I2049" s="202">
        <v>18404.16</v>
      </c>
      <c r="J2049" s="202"/>
      <c r="K2049" s="202"/>
      <c r="L2049" s="202"/>
      <c r="M2049" s="202"/>
      <c r="N2049" s="203"/>
      <c r="O2049" s="203"/>
      <c r="P2049"/>
      <c r="Q2049"/>
      <c r="R2049"/>
      <c r="S2049"/>
      <c r="T2049" s="204">
        <v>42746.609131944446</v>
      </c>
      <c r="U2049"/>
      <c r="V2049">
        <v>0.4</v>
      </c>
      <c r="W2049">
        <v>3</v>
      </c>
      <c r="X2049" s="200" t="str">
        <f t="shared" si="31"/>
        <v>Hendry County Criminal CGE CQ4-17</v>
      </c>
    </row>
    <row r="2050" spans="1:24" ht="15" customHeight="1" x14ac:dyDescent="0.25">
      <c r="A2050" t="s">
        <v>73</v>
      </c>
      <c r="B2050" t="s">
        <v>41</v>
      </c>
      <c r="C2050" t="s">
        <v>270</v>
      </c>
      <c r="D2050" s="202">
        <v>138779.5</v>
      </c>
      <c r="E2050" s="202">
        <v>134322.5</v>
      </c>
      <c r="F2050" s="202">
        <v>134304.5</v>
      </c>
      <c r="G2050" s="202">
        <v>131479.5</v>
      </c>
      <c r="H2050" s="202">
        <v>127068.03</v>
      </c>
      <c r="I2050" s="202">
        <v>39518.28</v>
      </c>
      <c r="J2050" s="202">
        <v>73295.73</v>
      </c>
      <c r="K2050" s="202">
        <v>86763.81</v>
      </c>
      <c r="L2050" s="202">
        <v>91815.91</v>
      </c>
      <c r="M2050" s="202">
        <v>95104.28</v>
      </c>
      <c r="N2050" s="203"/>
      <c r="O2050" s="203"/>
      <c r="P2050"/>
      <c r="Q2050"/>
      <c r="R2050"/>
      <c r="S2050"/>
      <c r="T2050" s="204">
        <v>42746.609131944446</v>
      </c>
      <c r="U2050"/>
      <c r="V2050">
        <v>0.4</v>
      </c>
      <c r="W2050">
        <v>5</v>
      </c>
      <c r="X2050" s="200" t="str">
        <f t="shared" ref="X2050:X2113" si="32">A2050&amp;" "&amp;B2050&amp;" "&amp;C2050</f>
        <v>Hendry Criminal Traffic CGE CQ1-16</v>
      </c>
    </row>
    <row r="2051" spans="1:24" ht="15" customHeight="1" x14ac:dyDescent="0.25">
      <c r="A2051" t="s">
        <v>73</v>
      </c>
      <c r="B2051" t="s">
        <v>41</v>
      </c>
      <c r="C2051" t="s">
        <v>274</v>
      </c>
      <c r="D2051" s="202">
        <v>148627.15</v>
      </c>
      <c r="E2051" s="202">
        <v>140711.15</v>
      </c>
      <c r="F2051" s="202">
        <v>137051.98000000001</v>
      </c>
      <c r="G2051" s="202">
        <v>134825.82999999999</v>
      </c>
      <c r="H2051" s="202"/>
      <c r="I2051" s="202">
        <v>48927.88</v>
      </c>
      <c r="J2051" s="202">
        <v>76196.75</v>
      </c>
      <c r="K2051" s="202">
        <v>91337.63</v>
      </c>
      <c r="L2051" s="202">
        <v>97254.6</v>
      </c>
      <c r="M2051" s="202"/>
      <c r="N2051" s="203"/>
      <c r="O2051" s="203"/>
      <c r="P2051"/>
      <c r="Q2051"/>
      <c r="R2051"/>
      <c r="S2051"/>
      <c r="T2051" s="204">
        <v>42746.609131944446</v>
      </c>
      <c r="U2051"/>
      <c r="V2051">
        <v>0.4</v>
      </c>
      <c r="W2051">
        <v>5</v>
      </c>
      <c r="X2051" s="200" t="str">
        <f t="shared" si="32"/>
        <v>Hendry Criminal Traffic CGE CQ1-17</v>
      </c>
    </row>
    <row r="2052" spans="1:24" ht="15" customHeight="1" x14ac:dyDescent="0.25">
      <c r="A2052" t="s">
        <v>73</v>
      </c>
      <c r="B2052" t="s">
        <v>41</v>
      </c>
      <c r="C2052" t="s">
        <v>271</v>
      </c>
      <c r="D2052" s="202">
        <v>158659</v>
      </c>
      <c r="E2052" s="202">
        <v>156512</v>
      </c>
      <c r="F2052" s="202">
        <v>153122.92000000001</v>
      </c>
      <c r="G2052" s="202">
        <v>149453.92000000001</v>
      </c>
      <c r="H2052" s="202">
        <v>148445.92000000001</v>
      </c>
      <c r="I2052" s="202">
        <v>49196.46</v>
      </c>
      <c r="J2052" s="202">
        <v>92780.54</v>
      </c>
      <c r="K2052" s="202">
        <v>108736.04</v>
      </c>
      <c r="L2052" s="202">
        <v>115760.96000000001</v>
      </c>
      <c r="M2052" s="202">
        <v>119557.84</v>
      </c>
      <c r="N2052" s="203"/>
      <c r="O2052" s="203"/>
      <c r="P2052"/>
      <c r="Q2052"/>
      <c r="R2052"/>
      <c r="S2052"/>
      <c r="T2052" s="204">
        <v>42746.609131944446</v>
      </c>
      <c r="U2052"/>
      <c r="V2052">
        <v>0.4</v>
      </c>
      <c r="W2052">
        <v>5</v>
      </c>
      <c r="X2052" s="200" t="str">
        <f t="shared" si="32"/>
        <v>Hendry Criminal Traffic CGE CQ2-16</v>
      </c>
    </row>
    <row r="2053" spans="1:24" ht="15" customHeight="1" x14ac:dyDescent="0.25">
      <c r="A2053" t="s">
        <v>73</v>
      </c>
      <c r="B2053" t="s">
        <v>41</v>
      </c>
      <c r="C2053" t="s">
        <v>275</v>
      </c>
      <c r="D2053" s="202">
        <v>180203.35</v>
      </c>
      <c r="E2053" s="202">
        <v>176099.35</v>
      </c>
      <c r="F2053" s="202">
        <v>166229</v>
      </c>
      <c r="G2053" s="202"/>
      <c r="H2053" s="202"/>
      <c r="I2053" s="202">
        <v>55546.37</v>
      </c>
      <c r="J2053" s="202">
        <v>88983.48</v>
      </c>
      <c r="K2053" s="202">
        <v>104733.92</v>
      </c>
      <c r="L2053" s="202"/>
      <c r="M2053" s="202"/>
      <c r="N2053" s="203"/>
      <c r="O2053" s="203"/>
      <c r="P2053"/>
      <c r="Q2053"/>
      <c r="R2053"/>
      <c r="S2053"/>
      <c r="T2053" s="204">
        <v>42746.609131944446</v>
      </c>
      <c r="U2053"/>
      <c r="V2053">
        <v>0.4</v>
      </c>
      <c r="W2053">
        <v>5</v>
      </c>
      <c r="X2053" s="200" t="str">
        <f t="shared" si="32"/>
        <v>Hendry Criminal Traffic CGE CQ2-17</v>
      </c>
    </row>
    <row r="2054" spans="1:24" ht="15" customHeight="1" x14ac:dyDescent="0.25">
      <c r="A2054" t="s">
        <v>73</v>
      </c>
      <c r="B2054" t="s">
        <v>41</v>
      </c>
      <c r="C2054" t="s">
        <v>272</v>
      </c>
      <c r="D2054" s="202">
        <v>194394.5</v>
      </c>
      <c r="E2054" s="202">
        <v>189127.5</v>
      </c>
      <c r="F2054" s="202">
        <v>182945.39</v>
      </c>
      <c r="G2054" s="202">
        <v>178907.06</v>
      </c>
      <c r="H2054" s="202">
        <v>176796.06</v>
      </c>
      <c r="I2054" s="202">
        <v>76155.289999999994</v>
      </c>
      <c r="J2054" s="202">
        <v>112627.15</v>
      </c>
      <c r="K2054" s="202">
        <v>126576.9</v>
      </c>
      <c r="L2054" s="202">
        <v>134271.01999999999</v>
      </c>
      <c r="M2054" s="202">
        <v>141750.84</v>
      </c>
      <c r="N2054" s="203"/>
      <c r="O2054" s="203"/>
      <c r="P2054"/>
      <c r="Q2054"/>
      <c r="R2054"/>
      <c r="S2054"/>
      <c r="T2054" s="204">
        <v>42746.609131944446</v>
      </c>
      <c r="U2054"/>
      <c r="V2054">
        <v>0.4</v>
      </c>
      <c r="W2054">
        <v>5</v>
      </c>
      <c r="X2054" s="200" t="str">
        <f t="shared" si="32"/>
        <v>Hendry Criminal Traffic CGE CQ3-16</v>
      </c>
    </row>
    <row r="2055" spans="1:24" ht="15" customHeight="1" x14ac:dyDescent="0.25">
      <c r="A2055" t="s">
        <v>73</v>
      </c>
      <c r="B2055" t="s">
        <v>41</v>
      </c>
      <c r="C2055" t="s">
        <v>276</v>
      </c>
      <c r="D2055" s="202">
        <v>178285.5</v>
      </c>
      <c r="E2055" s="202">
        <v>174504</v>
      </c>
      <c r="F2055" s="202"/>
      <c r="G2055" s="202"/>
      <c r="H2055" s="202"/>
      <c r="I2055" s="202">
        <v>62918.080000000002</v>
      </c>
      <c r="J2055" s="202">
        <v>90999.22</v>
      </c>
      <c r="K2055" s="202"/>
      <c r="L2055" s="202"/>
      <c r="M2055" s="202"/>
      <c r="N2055" s="203"/>
      <c r="O2055" s="203"/>
      <c r="P2055"/>
      <c r="Q2055"/>
      <c r="R2055"/>
      <c r="S2055"/>
      <c r="T2055" s="204">
        <v>42746.609131944446</v>
      </c>
      <c r="U2055"/>
      <c r="V2055">
        <v>0.4</v>
      </c>
      <c r="W2055">
        <v>5</v>
      </c>
      <c r="X2055" s="200" t="str">
        <f t="shared" si="32"/>
        <v>Hendry Criminal Traffic CGE CQ3-17</v>
      </c>
    </row>
    <row r="2056" spans="1:24" ht="15" customHeight="1" x14ac:dyDescent="0.25">
      <c r="A2056" t="s">
        <v>73</v>
      </c>
      <c r="B2056" t="s">
        <v>41</v>
      </c>
      <c r="C2056" t="s">
        <v>273</v>
      </c>
      <c r="D2056" s="202">
        <v>168171</v>
      </c>
      <c r="E2056" s="202">
        <v>161476</v>
      </c>
      <c r="F2056" s="202">
        <v>157688.5</v>
      </c>
      <c r="G2056" s="202">
        <v>154729</v>
      </c>
      <c r="H2056" s="202">
        <v>152876</v>
      </c>
      <c r="I2056" s="202">
        <v>49252.55</v>
      </c>
      <c r="J2056" s="202">
        <v>78623.92</v>
      </c>
      <c r="K2056" s="202">
        <v>98410.21</v>
      </c>
      <c r="L2056" s="202">
        <v>108018.34</v>
      </c>
      <c r="M2056" s="202">
        <v>113239.13</v>
      </c>
      <c r="N2056" s="203"/>
      <c r="O2056" s="203"/>
      <c r="P2056"/>
      <c r="Q2056"/>
      <c r="R2056"/>
      <c r="S2056"/>
      <c r="T2056" s="204">
        <v>42746.609131944446</v>
      </c>
      <c r="U2056"/>
      <c r="V2056">
        <v>0.4</v>
      </c>
      <c r="W2056">
        <v>5</v>
      </c>
      <c r="X2056" s="200" t="str">
        <f t="shared" si="32"/>
        <v>Hendry Criminal Traffic CGE CQ4-16</v>
      </c>
    </row>
    <row r="2057" spans="1:24" ht="15" customHeight="1" x14ac:dyDescent="0.25">
      <c r="A2057" t="s">
        <v>73</v>
      </c>
      <c r="B2057" t="s">
        <v>41</v>
      </c>
      <c r="C2057" t="s">
        <v>277</v>
      </c>
      <c r="D2057" s="202">
        <v>175596.5</v>
      </c>
      <c r="E2057" s="202"/>
      <c r="F2057" s="202"/>
      <c r="G2057" s="202"/>
      <c r="H2057" s="202"/>
      <c r="I2057" s="202">
        <v>42520.44</v>
      </c>
      <c r="J2057" s="202"/>
      <c r="K2057" s="202"/>
      <c r="L2057" s="202"/>
      <c r="M2057" s="202"/>
      <c r="N2057" s="203"/>
      <c r="O2057" s="203"/>
      <c r="P2057"/>
      <c r="Q2057"/>
      <c r="R2057"/>
      <c r="S2057"/>
      <c r="T2057" s="204">
        <v>42746.609131944446</v>
      </c>
      <c r="U2057"/>
      <c r="V2057">
        <v>0.4</v>
      </c>
      <c r="W2057">
        <v>5</v>
      </c>
      <c r="X2057" s="200" t="str">
        <f t="shared" si="32"/>
        <v>Hendry Criminal Traffic CGE CQ4-17</v>
      </c>
    </row>
    <row r="2058" spans="1:24" ht="15" customHeight="1" x14ac:dyDescent="0.25">
      <c r="A2058" t="s">
        <v>73</v>
      </c>
      <c r="B2058" t="s">
        <v>46</v>
      </c>
      <c r="C2058" t="s">
        <v>270</v>
      </c>
      <c r="D2058" s="202">
        <v>18686.55</v>
      </c>
      <c r="E2058" s="202">
        <v>18686.55</v>
      </c>
      <c r="F2058" s="202">
        <v>18544.55</v>
      </c>
      <c r="G2058" s="202">
        <v>18544.55</v>
      </c>
      <c r="H2058" s="202">
        <v>18544.55</v>
      </c>
      <c r="I2058" s="202">
        <v>18544.55</v>
      </c>
      <c r="J2058" s="202">
        <v>18544.55</v>
      </c>
      <c r="K2058" s="202">
        <v>18544.55</v>
      </c>
      <c r="L2058" s="202">
        <v>18544.55</v>
      </c>
      <c r="M2058" s="202">
        <v>18544.55</v>
      </c>
      <c r="N2058" s="203"/>
      <c r="O2058" s="203"/>
      <c r="P2058"/>
      <c r="Q2058"/>
      <c r="R2058"/>
      <c r="S2058"/>
      <c r="T2058" s="204">
        <v>42746.609131944446</v>
      </c>
      <c r="U2058"/>
      <c r="V2058">
        <v>0.75</v>
      </c>
      <c r="W2058">
        <v>10</v>
      </c>
      <c r="X2058" s="200" t="str">
        <f t="shared" si="32"/>
        <v>Hendry Family CGE CQ1-16</v>
      </c>
    </row>
    <row r="2059" spans="1:24" ht="15" customHeight="1" x14ac:dyDescent="0.25">
      <c r="A2059" t="s">
        <v>73</v>
      </c>
      <c r="B2059" t="s">
        <v>46</v>
      </c>
      <c r="C2059" t="s">
        <v>274</v>
      </c>
      <c r="D2059" s="202">
        <v>19548.25</v>
      </c>
      <c r="E2059" s="202">
        <v>19140.25</v>
      </c>
      <c r="F2059" s="202">
        <v>19140.25</v>
      </c>
      <c r="G2059" s="202">
        <v>19140.25</v>
      </c>
      <c r="H2059" s="202"/>
      <c r="I2059" s="202">
        <v>17916.25</v>
      </c>
      <c r="J2059" s="202">
        <v>17916.25</v>
      </c>
      <c r="K2059" s="202">
        <v>17916.25</v>
      </c>
      <c r="L2059" s="202">
        <v>17916.25</v>
      </c>
      <c r="M2059" s="202"/>
      <c r="N2059" s="203"/>
      <c r="O2059" s="203"/>
      <c r="P2059"/>
      <c r="Q2059"/>
      <c r="R2059"/>
      <c r="S2059"/>
      <c r="T2059" s="204">
        <v>42746.609131944446</v>
      </c>
      <c r="U2059"/>
      <c r="V2059">
        <v>0.75</v>
      </c>
      <c r="W2059">
        <v>10</v>
      </c>
      <c r="X2059" s="200" t="str">
        <f t="shared" si="32"/>
        <v>Hendry Family CGE CQ1-17</v>
      </c>
    </row>
    <row r="2060" spans="1:24" ht="15" customHeight="1" x14ac:dyDescent="0.25">
      <c r="A2060" t="s">
        <v>73</v>
      </c>
      <c r="B2060" t="s">
        <v>46</v>
      </c>
      <c r="C2060" t="s">
        <v>271</v>
      </c>
      <c r="D2060" s="202">
        <v>23285.65</v>
      </c>
      <c r="E2060" s="202">
        <v>22877.65</v>
      </c>
      <c r="F2060" s="202">
        <v>22877.65</v>
      </c>
      <c r="G2060" s="202">
        <v>22877.65</v>
      </c>
      <c r="H2060" s="202">
        <v>22877.65</v>
      </c>
      <c r="I2060" s="202">
        <v>22469.65</v>
      </c>
      <c r="J2060" s="202">
        <v>22469.65</v>
      </c>
      <c r="K2060" s="202">
        <v>22469.65</v>
      </c>
      <c r="L2060" s="202">
        <v>22469.65</v>
      </c>
      <c r="M2060" s="202">
        <v>22469.65</v>
      </c>
      <c r="N2060" s="203"/>
      <c r="O2060" s="203"/>
      <c r="P2060"/>
      <c r="Q2060"/>
      <c r="R2060"/>
      <c r="S2060"/>
      <c r="T2060" s="204">
        <v>42746.609131944446</v>
      </c>
      <c r="U2060"/>
      <c r="V2060">
        <v>0.75</v>
      </c>
      <c r="W2060">
        <v>10</v>
      </c>
      <c r="X2060" s="200" t="str">
        <f t="shared" si="32"/>
        <v>Hendry Family CGE CQ2-16</v>
      </c>
    </row>
    <row r="2061" spans="1:24" ht="15" customHeight="1" x14ac:dyDescent="0.25">
      <c r="A2061" t="s">
        <v>73</v>
      </c>
      <c r="B2061" t="s">
        <v>46</v>
      </c>
      <c r="C2061" t="s">
        <v>275</v>
      </c>
      <c r="D2061" s="202">
        <v>24595.95</v>
      </c>
      <c r="E2061" s="202">
        <v>24187.95</v>
      </c>
      <c r="F2061" s="202">
        <v>23779.95</v>
      </c>
      <c r="G2061" s="202"/>
      <c r="H2061" s="202"/>
      <c r="I2061" s="202">
        <v>21739.95</v>
      </c>
      <c r="J2061" s="202">
        <v>21739.95</v>
      </c>
      <c r="K2061" s="202">
        <v>21739.95</v>
      </c>
      <c r="L2061" s="202"/>
      <c r="M2061" s="202"/>
      <c r="N2061" s="203"/>
      <c r="O2061" s="203"/>
      <c r="P2061"/>
      <c r="Q2061"/>
      <c r="R2061"/>
      <c r="S2061"/>
      <c r="T2061" s="204">
        <v>42746.609131944446</v>
      </c>
      <c r="U2061"/>
      <c r="V2061">
        <v>0.75</v>
      </c>
      <c r="W2061">
        <v>10</v>
      </c>
      <c r="X2061" s="200" t="str">
        <f t="shared" si="32"/>
        <v>Hendry Family CGE CQ2-17</v>
      </c>
    </row>
    <row r="2062" spans="1:24" ht="15" customHeight="1" x14ac:dyDescent="0.25">
      <c r="A2062" t="s">
        <v>73</v>
      </c>
      <c r="B2062" t="s">
        <v>46</v>
      </c>
      <c r="C2062" t="s">
        <v>272</v>
      </c>
      <c r="D2062" s="202">
        <v>24263.599999999999</v>
      </c>
      <c r="E2062" s="202">
        <v>24263.599999999999</v>
      </c>
      <c r="F2062" s="202">
        <v>24263.599999999999</v>
      </c>
      <c r="G2062" s="202">
        <v>24263.599999999999</v>
      </c>
      <c r="H2062" s="202">
        <v>24263.599999999999</v>
      </c>
      <c r="I2062" s="202">
        <v>23395.599999999999</v>
      </c>
      <c r="J2062" s="202">
        <v>23395.599999999999</v>
      </c>
      <c r="K2062" s="202">
        <v>23395.599999999999</v>
      </c>
      <c r="L2062" s="202">
        <v>23395.599999999999</v>
      </c>
      <c r="M2062" s="202">
        <v>23395.599999999999</v>
      </c>
      <c r="N2062" s="203"/>
      <c r="O2062" s="203"/>
      <c r="P2062"/>
      <c r="Q2062"/>
      <c r="R2062"/>
      <c r="S2062"/>
      <c r="T2062" s="204">
        <v>42746.609131944446</v>
      </c>
      <c r="U2062"/>
      <c r="V2062">
        <v>0.75</v>
      </c>
      <c r="W2062">
        <v>10</v>
      </c>
      <c r="X2062" s="200" t="str">
        <f t="shared" si="32"/>
        <v>Hendry Family CGE CQ3-16</v>
      </c>
    </row>
    <row r="2063" spans="1:24" ht="15" customHeight="1" x14ac:dyDescent="0.25">
      <c r="A2063" t="s">
        <v>73</v>
      </c>
      <c r="B2063" t="s">
        <v>46</v>
      </c>
      <c r="C2063" t="s">
        <v>276</v>
      </c>
      <c r="D2063" s="202">
        <v>20869.75</v>
      </c>
      <c r="E2063" s="202">
        <v>20869.75</v>
      </c>
      <c r="F2063" s="202"/>
      <c r="G2063" s="202"/>
      <c r="H2063" s="202"/>
      <c r="I2063" s="202">
        <v>19645.75</v>
      </c>
      <c r="J2063" s="202">
        <v>19645.75</v>
      </c>
      <c r="K2063" s="202"/>
      <c r="L2063" s="202"/>
      <c r="M2063" s="202"/>
      <c r="N2063" s="203"/>
      <c r="O2063" s="203"/>
      <c r="P2063"/>
      <c r="Q2063"/>
      <c r="R2063"/>
      <c r="S2063"/>
      <c r="T2063" s="204">
        <v>42746.609131944446</v>
      </c>
      <c r="U2063"/>
      <c r="V2063">
        <v>0.75</v>
      </c>
      <c r="W2063">
        <v>10</v>
      </c>
      <c r="X2063" s="200" t="str">
        <f t="shared" si="32"/>
        <v>Hendry Family CGE CQ3-17</v>
      </c>
    </row>
    <row r="2064" spans="1:24" ht="15" customHeight="1" x14ac:dyDescent="0.25">
      <c r="A2064" t="s">
        <v>73</v>
      </c>
      <c r="B2064" t="s">
        <v>46</v>
      </c>
      <c r="C2064" t="s">
        <v>273</v>
      </c>
      <c r="D2064" s="202">
        <v>23013.45</v>
      </c>
      <c r="E2064" s="202">
        <v>23013.45</v>
      </c>
      <c r="F2064" s="202">
        <v>22605.45</v>
      </c>
      <c r="G2064" s="202">
        <v>22605.45</v>
      </c>
      <c r="H2064" s="202">
        <v>22605.45</v>
      </c>
      <c r="I2064" s="202">
        <v>20157.45</v>
      </c>
      <c r="J2064" s="202">
        <v>20565.45</v>
      </c>
      <c r="K2064" s="202">
        <v>20565.45</v>
      </c>
      <c r="L2064" s="202">
        <v>20565.45</v>
      </c>
      <c r="M2064" s="202">
        <v>20565.45</v>
      </c>
      <c r="N2064" s="203"/>
      <c r="O2064" s="203"/>
      <c r="P2064"/>
      <c r="Q2064"/>
      <c r="R2064"/>
      <c r="S2064"/>
      <c r="T2064" s="204">
        <v>42746.609131944446</v>
      </c>
      <c r="U2064"/>
      <c r="V2064">
        <v>0.75</v>
      </c>
      <c r="W2064">
        <v>10</v>
      </c>
      <c r="X2064" s="200" t="str">
        <f t="shared" si="32"/>
        <v>Hendry Family CGE CQ4-16</v>
      </c>
    </row>
    <row r="2065" spans="1:24" ht="15" customHeight="1" x14ac:dyDescent="0.25">
      <c r="A2065" t="s">
        <v>73</v>
      </c>
      <c r="B2065" t="s">
        <v>46</v>
      </c>
      <c r="C2065" t="s">
        <v>277</v>
      </c>
      <c r="D2065" s="202">
        <v>24314.5</v>
      </c>
      <c r="E2065" s="202"/>
      <c r="F2065" s="202"/>
      <c r="G2065" s="202"/>
      <c r="H2065" s="202"/>
      <c r="I2065" s="202">
        <v>23186.5</v>
      </c>
      <c r="J2065" s="202"/>
      <c r="K2065" s="202"/>
      <c r="L2065" s="202"/>
      <c r="M2065" s="202"/>
      <c r="N2065" s="203"/>
      <c r="O2065" s="203"/>
      <c r="P2065"/>
      <c r="Q2065"/>
      <c r="R2065"/>
      <c r="S2065"/>
      <c r="T2065" s="204">
        <v>42746.609131944446</v>
      </c>
      <c r="U2065"/>
      <c r="V2065">
        <v>0.75</v>
      </c>
      <c r="W2065">
        <v>10</v>
      </c>
      <c r="X2065" s="200" t="str">
        <f t="shared" si="32"/>
        <v>Hendry Family CGE CQ4-17</v>
      </c>
    </row>
    <row r="2066" spans="1:24" ht="15" customHeight="1" x14ac:dyDescent="0.25">
      <c r="A2066" t="s">
        <v>73</v>
      </c>
      <c r="B2066" t="s">
        <v>40</v>
      </c>
      <c r="C2066" t="s">
        <v>270</v>
      </c>
      <c r="D2066" s="202">
        <v>477</v>
      </c>
      <c r="E2066" s="202">
        <v>477</v>
      </c>
      <c r="F2066" s="202">
        <v>477</v>
      </c>
      <c r="G2066" s="202">
        <v>477</v>
      </c>
      <c r="H2066" s="202">
        <v>477</v>
      </c>
      <c r="I2066" s="202">
        <v>12</v>
      </c>
      <c r="J2066" s="202">
        <v>12</v>
      </c>
      <c r="K2066" s="202">
        <v>12</v>
      </c>
      <c r="L2066" s="202">
        <v>12</v>
      </c>
      <c r="M2066" s="202">
        <v>12</v>
      </c>
      <c r="N2066" s="203"/>
      <c r="O2066" s="203"/>
      <c r="P2066"/>
      <c r="Q2066"/>
      <c r="R2066"/>
      <c r="S2066"/>
      <c r="T2066" s="204">
        <v>42746.609131944446</v>
      </c>
      <c r="U2066"/>
      <c r="V2066">
        <v>0.09</v>
      </c>
      <c r="W2066">
        <v>4</v>
      </c>
      <c r="X2066" s="200" t="str">
        <f t="shared" si="32"/>
        <v>Hendry Juvenile Delinquency CGE CQ1-16</v>
      </c>
    </row>
    <row r="2067" spans="1:24" ht="15" customHeight="1" x14ac:dyDescent="0.25">
      <c r="A2067" t="s">
        <v>73</v>
      </c>
      <c r="B2067" t="s">
        <v>40</v>
      </c>
      <c r="C2067" t="s">
        <v>274</v>
      </c>
      <c r="D2067" s="202">
        <v>600</v>
      </c>
      <c r="E2067" s="202">
        <v>600</v>
      </c>
      <c r="F2067" s="202">
        <v>600</v>
      </c>
      <c r="G2067" s="202">
        <v>600</v>
      </c>
      <c r="H2067" s="202"/>
      <c r="I2067" s="202">
        <v>50</v>
      </c>
      <c r="J2067" s="202">
        <v>50</v>
      </c>
      <c r="K2067" s="202">
        <v>50</v>
      </c>
      <c r="L2067" s="202">
        <v>50</v>
      </c>
      <c r="M2067" s="202"/>
      <c r="N2067" s="203"/>
      <c r="O2067" s="203"/>
      <c r="P2067"/>
      <c r="Q2067"/>
      <c r="R2067"/>
      <c r="S2067"/>
      <c r="T2067" s="204">
        <v>42746.609131944446</v>
      </c>
      <c r="U2067"/>
      <c r="V2067">
        <v>0.09</v>
      </c>
      <c r="W2067">
        <v>4</v>
      </c>
      <c r="X2067" s="200" t="str">
        <f t="shared" si="32"/>
        <v>Hendry Juvenile Delinquency CGE CQ1-17</v>
      </c>
    </row>
    <row r="2068" spans="1:24" ht="15" customHeight="1" x14ac:dyDescent="0.25">
      <c r="A2068" t="s">
        <v>73</v>
      </c>
      <c r="B2068" t="s">
        <v>40</v>
      </c>
      <c r="C2068" t="s">
        <v>271</v>
      </c>
      <c r="D2068" s="202">
        <v>1950</v>
      </c>
      <c r="E2068" s="202">
        <v>1950</v>
      </c>
      <c r="F2068" s="202">
        <v>1950</v>
      </c>
      <c r="G2068" s="202">
        <v>1950</v>
      </c>
      <c r="H2068" s="202">
        <v>1950</v>
      </c>
      <c r="I2068" s="202">
        <v>400</v>
      </c>
      <c r="J2068" s="202">
        <v>450</v>
      </c>
      <c r="K2068" s="202">
        <v>450</v>
      </c>
      <c r="L2068" s="202">
        <v>450</v>
      </c>
      <c r="M2068" s="202">
        <v>450</v>
      </c>
      <c r="N2068" s="203"/>
      <c r="O2068" s="203"/>
      <c r="P2068"/>
      <c r="Q2068"/>
      <c r="R2068"/>
      <c r="S2068"/>
      <c r="T2068" s="204">
        <v>42746.609131944446</v>
      </c>
      <c r="U2068"/>
      <c r="V2068">
        <v>0.09</v>
      </c>
      <c r="W2068">
        <v>4</v>
      </c>
      <c r="X2068" s="200" t="str">
        <f t="shared" si="32"/>
        <v>Hendry Juvenile Delinquency CGE CQ2-16</v>
      </c>
    </row>
    <row r="2069" spans="1:24" ht="15" customHeight="1" x14ac:dyDescent="0.25">
      <c r="A2069" t="s">
        <v>73</v>
      </c>
      <c r="B2069" t="s">
        <v>40</v>
      </c>
      <c r="C2069" t="s">
        <v>275</v>
      </c>
      <c r="D2069" s="202">
        <v>1156</v>
      </c>
      <c r="E2069" s="202">
        <v>1156</v>
      </c>
      <c r="F2069" s="202">
        <v>1156</v>
      </c>
      <c r="G2069" s="202"/>
      <c r="H2069" s="202"/>
      <c r="I2069" s="202">
        <v>6</v>
      </c>
      <c r="J2069" s="202">
        <v>6</v>
      </c>
      <c r="K2069" s="202">
        <v>6</v>
      </c>
      <c r="L2069" s="202"/>
      <c r="M2069" s="202"/>
      <c r="N2069" s="203"/>
      <c r="O2069" s="203"/>
      <c r="P2069"/>
      <c r="Q2069"/>
      <c r="R2069"/>
      <c r="S2069"/>
      <c r="T2069" s="204">
        <v>42746.609131944446</v>
      </c>
      <c r="U2069"/>
      <c r="V2069">
        <v>0.09</v>
      </c>
      <c r="W2069">
        <v>4</v>
      </c>
      <c r="X2069" s="200" t="str">
        <f t="shared" si="32"/>
        <v>Hendry Juvenile Delinquency CGE CQ2-17</v>
      </c>
    </row>
    <row r="2070" spans="1:24" ht="15" customHeight="1" x14ac:dyDescent="0.25">
      <c r="A2070" t="s">
        <v>73</v>
      </c>
      <c r="B2070" t="s">
        <v>40</v>
      </c>
      <c r="C2070" t="s">
        <v>272</v>
      </c>
      <c r="D2070" s="202">
        <v>1750</v>
      </c>
      <c r="E2070" s="202">
        <v>1750</v>
      </c>
      <c r="F2070" s="202">
        <v>1750</v>
      </c>
      <c r="G2070" s="202">
        <v>1750</v>
      </c>
      <c r="H2070" s="202">
        <v>1750</v>
      </c>
      <c r="I2070" s="202">
        <v>0</v>
      </c>
      <c r="J2070" s="202">
        <v>0</v>
      </c>
      <c r="K2070" s="202">
        <v>50</v>
      </c>
      <c r="L2070" s="202">
        <v>50</v>
      </c>
      <c r="M2070" s="202">
        <v>50</v>
      </c>
      <c r="N2070" s="203"/>
      <c r="O2070" s="203"/>
      <c r="P2070"/>
      <c r="Q2070"/>
      <c r="R2070"/>
      <c r="S2070"/>
      <c r="T2070" s="204">
        <v>42746.609131944446</v>
      </c>
      <c r="U2070"/>
      <c r="V2070">
        <v>0.09</v>
      </c>
      <c r="W2070">
        <v>4</v>
      </c>
      <c r="X2070" s="200" t="str">
        <f t="shared" si="32"/>
        <v>Hendry Juvenile Delinquency CGE CQ3-16</v>
      </c>
    </row>
    <row r="2071" spans="1:24" ht="15" customHeight="1" x14ac:dyDescent="0.25">
      <c r="A2071" t="s">
        <v>73</v>
      </c>
      <c r="B2071" t="s">
        <v>40</v>
      </c>
      <c r="C2071" t="s">
        <v>276</v>
      </c>
      <c r="D2071" s="202">
        <v>465</v>
      </c>
      <c r="E2071" s="202">
        <v>465</v>
      </c>
      <c r="F2071" s="202"/>
      <c r="G2071" s="202"/>
      <c r="H2071" s="202"/>
      <c r="I2071" s="202">
        <v>15</v>
      </c>
      <c r="J2071" s="202">
        <v>15</v>
      </c>
      <c r="K2071" s="202"/>
      <c r="L2071" s="202"/>
      <c r="M2071" s="202"/>
      <c r="N2071" s="203"/>
      <c r="O2071" s="203"/>
      <c r="P2071"/>
      <c r="Q2071"/>
      <c r="R2071"/>
      <c r="S2071"/>
      <c r="T2071" s="204">
        <v>42746.609131944446</v>
      </c>
      <c r="U2071"/>
      <c r="V2071">
        <v>0.09</v>
      </c>
      <c r="W2071">
        <v>4</v>
      </c>
      <c r="X2071" s="200" t="str">
        <f t="shared" si="32"/>
        <v>Hendry Juvenile Delinquency CGE CQ3-17</v>
      </c>
    </row>
    <row r="2072" spans="1:24" ht="15" customHeight="1" x14ac:dyDescent="0.25">
      <c r="A2072" t="s">
        <v>73</v>
      </c>
      <c r="B2072" t="s">
        <v>40</v>
      </c>
      <c r="C2072" t="s">
        <v>273</v>
      </c>
      <c r="D2072" s="202">
        <v>750</v>
      </c>
      <c r="E2072" s="202">
        <v>750</v>
      </c>
      <c r="F2072" s="202">
        <v>750</v>
      </c>
      <c r="G2072" s="202">
        <v>750</v>
      </c>
      <c r="H2072" s="202">
        <v>750</v>
      </c>
      <c r="I2072" s="202">
        <v>0</v>
      </c>
      <c r="J2072" s="202">
        <v>0</v>
      </c>
      <c r="K2072" s="202">
        <v>0</v>
      </c>
      <c r="L2072" s="202">
        <v>0</v>
      </c>
      <c r="M2072" s="202">
        <v>0</v>
      </c>
      <c r="N2072" s="203"/>
      <c r="O2072" s="203"/>
      <c r="P2072"/>
      <c r="Q2072"/>
      <c r="R2072"/>
      <c r="S2072"/>
      <c r="T2072" s="204">
        <v>42746.609131944446</v>
      </c>
      <c r="U2072"/>
      <c r="V2072">
        <v>0.09</v>
      </c>
      <c r="W2072">
        <v>4</v>
      </c>
      <c r="X2072" s="200" t="str">
        <f t="shared" si="32"/>
        <v>Hendry Juvenile Delinquency CGE CQ4-16</v>
      </c>
    </row>
    <row r="2073" spans="1:24" ht="15" customHeight="1" x14ac:dyDescent="0.25">
      <c r="A2073" t="s">
        <v>73</v>
      </c>
      <c r="B2073" t="s">
        <v>40</v>
      </c>
      <c r="C2073" t="s">
        <v>277</v>
      </c>
      <c r="D2073" s="202">
        <v>456</v>
      </c>
      <c r="E2073" s="202"/>
      <c r="F2073" s="202"/>
      <c r="G2073" s="202"/>
      <c r="H2073" s="202"/>
      <c r="I2073" s="202">
        <v>6</v>
      </c>
      <c r="J2073" s="202"/>
      <c r="K2073" s="202"/>
      <c r="L2073" s="202"/>
      <c r="M2073" s="202"/>
      <c r="N2073" s="203"/>
      <c r="O2073" s="203"/>
      <c r="P2073"/>
      <c r="Q2073"/>
      <c r="R2073"/>
      <c r="S2073"/>
      <c r="T2073" s="204">
        <v>42746.609131944446</v>
      </c>
      <c r="U2073"/>
      <c r="V2073">
        <v>0.09</v>
      </c>
      <c r="W2073">
        <v>4</v>
      </c>
      <c r="X2073" s="200" t="str">
        <f t="shared" si="32"/>
        <v>Hendry Juvenile Delinquency CGE CQ4-17</v>
      </c>
    </row>
    <row r="2074" spans="1:24" ht="15" customHeight="1" x14ac:dyDescent="0.25">
      <c r="A2074" t="s">
        <v>73</v>
      </c>
      <c r="B2074" t="s">
        <v>45</v>
      </c>
      <c r="C2074" t="s">
        <v>270</v>
      </c>
      <c r="D2074" s="202">
        <v>6645.5</v>
      </c>
      <c r="E2074" s="202">
        <v>6645.5</v>
      </c>
      <c r="F2074" s="202">
        <v>6645.5</v>
      </c>
      <c r="G2074" s="202">
        <v>6645.5</v>
      </c>
      <c r="H2074" s="202">
        <v>6645.5</v>
      </c>
      <c r="I2074" s="202">
        <v>6645.5</v>
      </c>
      <c r="J2074" s="202">
        <v>6645.5</v>
      </c>
      <c r="K2074" s="202">
        <v>6645.5</v>
      </c>
      <c r="L2074" s="202">
        <v>6645.5</v>
      </c>
      <c r="M2074" s="202">
        <v>6645.5</v>
      </c>
      <c r="N2074" s="203"/>
      <c r="O2074" s="203"/>
      <c r="P2074"/>
      <c r="Q2074"/>
      <c r="R2074"/>
      <c r="S2074"/>
      <c r="T2074" s="204">
        <v>42746.609131944446</v>
      </c>
      <c r="U2074"/>
      <c r="V2074">
        <v>0.9</v>
      </c>
      <c r="W2074">
        <v>9</v>
      </c>
      <c r="X2074" s="200" t="str">
        <f t="shared" si="32"/>
        <v>Hendry Probate CGE CQ1-16</v>
      </c>
    </row>
    <row r="2075" spans="1:24" ht="15" customHeight="1" x14ac:dyDescent="0.25">
      <c r="A2075" t="s">
        <v>73</v>
      </c>
      <c r="B2075" t="s">
        <v>45</v>
      </c>
      <c r="C2075" t="s">
        <v>274</v>
      </c>
      <c r="D2075" s="202">
        <v>6929</v>
      </c>
      <c r="E2075" s="202">
        <v>6929</v>
      </c>
      <c r="F2075" s="202">
        <v>6929</v>
      </c>
      <c r="G2075" s="202">
        <v>6929</v>
      </c>
      <c r="H2075" s="202"/>
      <c r="I2075" s="202">
        <v>6929</v>
      </c>
      <c r="J2075" s="202">
        <v>6929</v>
      </c>
      <c r="K2075" s="202">
        <v>6929</v>
      </c>
      <c r="L2075" s="202">
        <v>6929</v>
      </c>
      <c r="M2075" s="202"/>
      <c r="N2075" s="203"/>
      <c r="O2075" s="203"/>
      <c r="P2075"/>
      <c r="Q2075"/>
      <c r="R2075"/>
      <c r="S2075"/>
      <c r="T2075" s="204">
        <v>42746.609131944446</v>
      </c>
      <c r="U2075"/>
      <c r="V2075">
        <v>0.9</v>
      </c>
      <c r="W2075">
        <v>9</v>
      </c>
      <c r="X2075" s="200" t="str">
        <f t="shared" si="32"/>
        <v>Hendry Probate CGE CQ1-17</v>
      </c>
    </row>
    <row r="2076" spans="1:24" ht="15" customHeight="1" x14ac:dyDescent="0.25">
      <c r="A2076" t="s">
        <v>73</v>
      </c>
      <c r="B2076" t="s">
        <v>45</v>
      </c>
      <c r="C2076" t="s">
        <v>271</v>
      </c>
      <c r="D2076" s="202">
        <v>4261.5</v>
      </c>
      <c r="E2076" s="202">
        <v>4261.5</v>
      </c>
      <c r="F2076" s="202">
        <v>4261.5</v>
      </c>
      <c r="G2076" s="202">
        <v>4261.5</v>
      </c>
      <c r="H2076" s="202">
        <v>4261.5</v>
      </c>
      <c r="I2076" s="202">
        <v>4261.5</v>
      </c>
      <c r="J2076" s="202">
        <v>4261.5</v>
      </c>
      <c r="K2076" s="202">
        <v>4261.5</v>
      </c>
      <c r="L2076" s="202">
        <v>4261.5</v>
      </c>
      <c r="M2076" s="202">
        <v>4261.5</v>
      </c>
      <c r="N2076" s="203"/>
      <c r="O2076" s="203"/>
      <c r="P2076"/>
      <c r="Q2076"/>
      <c r="R2076"/>
      <c r="S2076"/>
      <c r="T2076" s="204">
        <v>42746.609131944446</v>
      </c>
      <c r="U2076"/>
      <c r="V2076">
        <v>0.9</v>
      </c>
      <c r="W2076">
        <v>9</v>
      </c>
      <c r="X2076" s="200" t="str">
        <f t="shared" si="32"/>
        <v>Hendry Probate CGE CQ2-16</v>
      </c>
    </row>
    <row r="2077" spans="1:24" ht="15" customHeight="1" x14ac:dyDescent="0.25">
      <c r="A2077" t="s">
        <v>73</v>
      </c>
      <c r="B2077" t="s">
        <v>45</v>
      </c>
      <c r="C2077" t="s">
        <v>275</v>
      </c>
      <c r="D2077" s="202">
        <v>7632</v>
      </c>
      <c r="E2077" s="202">
        <v>7632</v>
      </c>
      <c r="F2077" s="202">
        <v>7632</v>
      </c>
      <c r="G2077" s="202"/>
      <c r="H2077" s="202"/>
      <c r="I2077" s="202">
        <v>7632</v>
      </c>
      <c r="J2077" s="202">
        <v>7632</v>
      </c>
      <c r="K2077" s="202">
        <v>7632</v>
      </c>
      <c r="L2077" s="202"/>
      <c r="M2077" s="202"/>
      <c r="N2077" s="203"/>
      <c r="O2077" s="203"/>
      <c r="P2077"/>
      <c r="Q2077"/>
      <c r="R2077"/>
      <c r="S2077"/>
      <c r="T2077" s="204">
        <v>42746.609131944446</v>
      </c>
      <c r="U2077"/>
      <c r="V2077">
        <v>0.9</v>
      </c>
      <c r="W2077">
        <v>9</v>
      </c>
      <c r="X2077" s="200" t="str">
        <f t="shared" si="32"/>
        <v>Hendry Probate CGE CQ2-17</v>
      </c>
    </row>
    <row r="2078" spans="1:24" ht="15" customHeight="1" x14ac:dyDescent="0.25">
      <c r="A2078" t="s">
        <v>73</v>
      </c>
      <c r="B2078" t="s">
        <v>45</v>
      </c>
      <c r="C2078" t="s">
        <v>272</v>
      </c>
      <c r="D2078" s="202">
        <v>13534.5</v>
      </c>
      <c r="E2078" s="202">
        <v>13534.5</v>
      </c>
      <c r="F2078" s="202">
        <v>13534.5</v>
      </c>
      <c r="G2078" s="202">
        <v>13534.5</v>
      </c>
      <c r="H2078" s="202">
        <v>13534.5</v>
      </c>
      <c r="I2078" s="202">
        <v>12734.5</v>
      </c>
      <c r="J2078" s="202">
        <v>12734.5</v>
      </c>
      <c r="K2078" s="202">
        <v>12734.5</v>
      </c>
      <c r="L2078" s="202">
        <v>12734.5</v>
      </c>
      <c r="M2078" s="202">
        <v>12734.5</v>
      </c>
      <c r="N2078" s="203"/>
      <c r="O2078" s="203"/>
      <c r="P2078"/>
      <c r="Q2078"/>
      <c r="R2078"/>
      <c r="S2078"/>
      <c r="T2078" s="204">
        <v>42746.609131944446</v>
      </c>
      <c r="U2078"/>
      <c r="V2078">
        <v>0.9</v>
      </c>
      <c r="W2078">
        <v>9</v>
      </c>
      <c r="X2078" s="200" t="str">
        <f t="shared" si="32"/>
        <v>Hendry Probate CGE CQ3-16</v>
      </c>
    </row>
    <row r="2079" spans="1:24" ht="15" customHeight="1" x14ac:dyDescent="0.25">
      <c r="A2079" t="s">
        <v>73</v>
      </c>
      <c r="B2079" t="s">
        <v>45</v>
      </c>
      <c r="C2079" t="s">
        <v>276</v>
      </c>
      <c r="D2079" s="202">
        <v>10017</v>
      </c>
      <c r="E2079" s="202">
        <v>10017</v>
      </c>
      <c r="F2079" s="202"/>
      <c r="G2079" s="202"/>
      <c r="H2079" s="202"/>
      <c r="I2079" s="202">
        <v>10017</v>
      </c>
      <c r="J2079" s="202">
        <v>10017</v>
      </c>
      <c r="K2079" s="202"/>
      <c r="L2079" s="202"/>
      <c r="M2079" s="202"/>
      <c r="N2079" s="203"/>
      <c r="O2079" s="203"/>
      <c r="P2079"/>
      <c r="Q2079"/>
      <c r="R2079"/>
      <c r="S2079"/>
      <c r="T2079" s="204">
        <v>42746.609131944446</v>
      </c>
      <c r="U2079"/>
      <c r="V2079">
        <v>0.9</v>
      </c>
      <c r="W2079">
        <v>9</v>
      </c>
      <c r="X2079" s="200" t="str">
        <f t="shared" si="32"/>
        <v>Hendry Probate CGE CQ3-17</v>
      </c>
    </row>
    <row r="2080" spans="1:24" ht="15" customHeight="1" x14ac:dyDescent="0.25">
      <c r="A2080" t="s">
        <v>73</v>
      </c>
      <c r="B2080" t="s">
        <v>45</v>
      </c>
      <c r="C2080" t="s">
        <v>273</v>
      </c>
      <c r="D2080" s="202">
        <v>7238.65</v>
      </c>
      <c r="E2080" s="202">
        <v>7238.65</v>
      </c>
      <c r="F2080" s="202">
        <v>7238.65</v>
      </c>
      <c r="G2080" s="202">
        <v>7238.65</v>
      </c>
      <c r="H2080" s="202">
        <v>7238.65</v>
      </c>
      <c r="I2080" s="202">
        <v>6998.5</v>
      </c>
      <c r="J2080" s="202">
        <v>7229.5</v>
      </c>
      <c r="K2080" s="202">
        <v>7229.5</v>
      </c>
      <c r="L2080" s="202">
        <v>7229.5</v>
      </c>
      <c r="M2080" s="202">
        <v>7229.5</v>
      </c>
      <c r="N2080" s="203"/>
      <c r="O2080" s="203"/>
      <c r="P2080"/>
      <c r="Q2080"/>
      <c r="R2080"/>
      <c r="S2080"/>
      <c r="T2080" s="204">
        <v>42746.609131944446</v>
      </c>
      <c r="U2080"/>
      <c r="V2080">
        <v>0.9</v>
      </c>
      <c r="W2080">
        <v>9</v>
      </c>
      <c r="X2080" s="200" t="str">
        <f t="shared" si="32"/>
        <v>Hendry Probate CGE CQ4-16</v>
      </c>
    </row>
    <row r="2081" spans="1:24" ht="15" customHeight="1" x14ac:dyDescent="0.25">
      <c r="A2081" t="s">
        <v>73</v>
      </c>
      <c r="B2081" t="s">
        <v>45</v>
      </c>
      <c r="C2081" t="s">
        <v>277</v>
      </c>
      <c r="D2081" s="202">
        <v>9417</v>
      </c>
      <c r="E2081" s="202"/>
      <c r="F2081" s="202"/>
      <c r="G2081" s="202"/>
      <c r="H2081" s="202"/>
      <c r="I2081" s="202">
        <v>9417</v>
      </c>
      <c r="J2081" s="202"/>
      <c r="K2081" s="202"/>
      <c r="L2081" s="202"/>
      <c r="M2081" s="202"/>
      <c r="N2081" s="203"/>
      <c r="O2081" s="203"/>
      <c r="P2081"/>
      <c r="Q2081"/>
      <c r="R2081"/>
      <c r="S2081"/>
      <c r="T2081" s="204">
        <v>42746.609131944446</v>
      </c>
      <c r="U2081"/>
      <c r="V2081">
        <v>0.9</v>
      </c>
      <c r="W2081">
        <v>9</v>
      </c>
      <c r="X2081" s="200" t="str">
        <f t="shared" si="32"/>
        <v>Hendry Probate CGE CQ4-17</v>
      </c>
    </row>
    <row r="2082" spans="1:24" ht="15" customHeight="1" x14ac:dyDescent="0.25">
      <c r="A2082" t="s">
        <v>74</v>
      </c>
      <c r="B2082" t="s">
        <v>280</v>
      </c>
      <c r="C2082" t="s">
        <v>270</v>
      </c>
      <c r="D2082" s="202">
        <v>212147</v>
      </c>
      <c r="E2082" s="202">
        <v>212147</v>
      </c>
      <c r="F2082" s="202">
        <v>212147</v>
      </c>
      <c r="G2082" s="202">
        <v>212147</v>
      </c>
      <c r="H2082" s="202">
        <v>212147</v>
      </c>
      <c r="I2082" s="202">
        <v>0</v>
      </c>
      <c r="J2082" s="202">
        <v>0</v>
      </c>
      <c r="K2082" s="202">
        <v>0</v>
      </c>
      <c r="L2082" s="202">
        <v>0</v>
      </c>
      <c r="M2082" s="202">
        <v>0</v>
      </c>
      <c r="N2082" s="203"/>
      <c r="O2082" s="203"/>
      <c r="P2082"/>
      <c r="Q2082"/>
      <c r="R2082"/>
      <c r="S2082"/>
      <c r="T2082" s="204">
        <v>42746.609131944446</v>
      </c>
      <c r="U2082"/>
      <c r="V2082">
        <v>0.09</v>
      </c>
      <c r="W2082">
        <v>2</v>
      </c>
      <c r="X2082" s="200" t="str">
        <f t="shared" si="32"/>
        <v>Hernando Circ Crim Drug Trfc Cases CGE CQ1-16</v>
      </c>
    </row>
    <row r="2083" spans="1:24" ht="15" customHeight="1" x14ac:dyDescent="0.25">
      <c r="A2083" t="s">
        <v>74</v>
      </c>
      <c r="B2083" t="s">
        <v>280</v>
      </c>
      <c r="C2083" t="s">
        <v>274</v>
      </c>
      <c r="D2083" s="202">
        <v>158654</v>
      </c>
      <c r="E2083" s="202">
        <v>158654</v>
      </c>
      <c r="F2083" s="202">
        <v>158654</v>
      </c>
      <c r="G2083" s="202">
        <v>159139</v>
      </c>
      <c r="H2083" s="202"/>
      <c r="I2083" s="202">
        <v>0</v>
      </c>
      <c r="J2083" s="202">
        <v>0</v>
      </c>
      <c r="K2083" s="202">
        <v>0</v>
      </c>
      <c r="L2083" s="202">
        <v>0</v>
      </c>
      <c r="M2083" s="202"/>
      <c r="N2083" s="203"/>
      <c r="O2083" s="203"/>
      <c r="P2083"/>
      <c r="Q2083"/>
      <c r="R2083"/>
      <c r="S2083"/>
      <c r="T2083" s="204">
        <v>42746.609131944446</v>
      </c>
      <c r="U2083"/>
      <c r="V2083">
        <v>0.09</v>
      </c>
      <c r="W2083">
        <v>2</v>
      </c>
      <c r="X2083" s="200" t="str">
        <f t="shared" si="32"/>
        <v>Hernando Circ Crim Drug Trfc Cases CGE CQ1-17</v>
      </c>
    </row>
    <row r="2084" spans="1:24" ht="15" customHeight="1" x14ac:dyDescent="0.25">
      <c r="A2084" t="s">
        <v>74</v>
      </c>
      <c r="B2084" t="s">
        <v>280</v>
      </c>
      <c r="C2084" t="s">
        <v>271</v>
      </c>
      <c r="D2084" s="202">
        <v>106051</v>
      </c>
      <c r="E2084" s="202">
        <v>106051</v>
      </c>
      <c r="F2084" s="202">
        <v>106051</v>
      </c>
      <c r="G2084" s="202">
        <v>106051</v>
      </c>
      <c r="H2084" s="202">
        <v>106051</v>
      </c>
      <c r="I2084" s="202">
        <v>0</v>
      </c>
      <c r="J2084" s="202">
        <v>0</v>
      </c>
      <c r="K2084" s="202">
        <v>0</v>
      </c>
      <c r="L2084" s="202">
        <v>0</v>
      </c>
      <c r="M2084" s="202">
        <v>0</v>
      </c>
      <c r="N2084" s="203"/>
      <c r="O2084" s="203"/>
      <c r="P2084"/>
      <c r="Q2084"/>
      <c r="R2084"/>
      <c r="S2084"/>
      <c r="T2084" s="204">
        <v>42746.609131944446</v>
      </c>
      <c r="U2084"/>
      <c r="V2084">
        <v>0.09</v>
      </c>
      <c r="W2084">
        <v>2</v>
      </c>
      <c r="X2084" s="200" t="str">
        <f t="shared" si="32"/>
        <v>Hernando Circ Crim Drug Trfc Cases CGE CQ2-16</v>
      </c>
    </row>
    <row r="2085" spans="1:24" ht="15" customHeight="1" x14ac:dyDescent="0.25">
      <c r="A2085" t="s">
        <v>74</v>
      </c>
      <c r="B2085" t="s">
        <v>280</v>
      </c>
      <c r="C2085" t="s">
        <v>275</v>
      </c>
      <c r="D2085" s="202">
        <v>210651</v>
      </c>
      <c r="E2085" s="202">
        <v>210651</v>
      </c>
      <c r="F2085" s="202">
        <v>211297</v>
      </c>
      <c r="G2085" s="202"/>
      <c r="H2085" s="202"/>
      <c r="I2085" s="202">
        <v>0</v>
      </c>
      <c r="J2085" s="202">
        <v>0</v>
      </c>
      <c r="K2085" s="202">
        <v>0</v>
      </c>
      <c r="L2085" s="202"/>
      <c r="M2085" s="202"/>
      <c r="N2085" s="203"/>
      <c r="O2085" s="203"/>
      <c r="P2085"/>
      <c r="Q2085"/>
      <c r="R2085"/>
      <c r="S2085"/>
      <c r="T2085" s="204">
        <v>42746.609131944446</v>
      </c>
      <c r="U2085"/>
      <c r="V2085">
        <v>0.09</v>
      </c>
      <c r="W2085">
        <v>2</v>
      </c>
      <c r="X2085" s="200" t="str">
        <f t="shared" si="32"/>
        <v>Hernando Circ Crim Drug Trfc Cases CGE CQ2-17</v>
      </c>
    </row>
    <row r="2086" spans="1:24" ht="15" customHeight="1" x14ac:dyDescent="0.25">
      <c r="A2086" t="s">
        <v>74</v>
      </c>
      <c r="B2086" t="s">
        <v>280</v>
      </c>
      <c r="C2086" t="s">
        <v>272</v>
      </c>
      <c r="D2086" s="202">
        <v>79816</v>
      </c>
      <c r="E2086" s="202">
        <v>79816</v>
      </c>
      <c r="F2086" s="202">
        <v>79816</v>
      </c>
      <c r="G2086" s="202">
        <v>79816</v>
      </c>
      <c r="H2086" s="202">
        <v>80222</v>
      </c>
      <c r="I2086" s="202">
        <v>0</v>
      </c>
      <c r="J2086" s="202">
        <v>0</v>
      </c>
      <c r="K2086" s="202">
        <v>0</v>
      </c>
      <c r="L2086" s="202">
        <v>0</v>
      </c>
      <c r="M2086" s="202">
        <v>0</v>
      </c>
      <c r="N2086" s="203"/>
      <c r="O2086" s="203"/>
      <c r="P2086"/>
      <c r="Q2086"/>
      <c r="R2086"/>
      <c r="S2086"/>
      <c r="T2086" s="204">
        <v>42746.609131944446</v>
      </c>
      <c r="U2086"/>
      <c r="V2086">
        <v>0.09</v>
      </c>
      <c r="W2086">
        <v>2</v>
      </c>
      <c r="X2086" s="200" t="str">
        <f t="shared" si="32"/>
        <v>Hernando Circ Crim Drug Trfc Cases CGE CQ3-16</v>
      </c>
    </row>
    <row r="2087" spans="1:24" ht="15" customHeight="1" x14ac:dyDescent="0.25">
      <c r="A2087" t="s">
        <v>74</v>
      </c>
      <c r="B2087" t="s">
        <v>280</v>
      </c>
      <c r="C2087" t="s">
        <v>276</v>
      </c>
      <c r="D2087" s="202">
        <v>106993.2</v>
      </c>
      <c r="E2087" s="202">
        <v>107506.2</v>
      </c>
      <c r="F2087" s="202"/>
      <c r="G2087" s="202"/>
      <c r="H2087" s="202"/>
      <c r="I2087" s="202">
        <v>0</v>
      </c>
      <c r="J2087" s="202">
        <v>0</v>
      </c>
      <c r="K2087" s="202"/>
      <c r="L2087" s="202"/>
      <c r="M2087" s="202"/>
      <c r="N2087" s="203"/>
      <c r="O2087" s="203"/>
      <c r="P2087"/>
      <c r="Q2087"/>
      <c r="R2087"/>
      <c r="S2087"/>
      <c r="T2087" s="204">
        <v>42746.609131944446</v>
      </c>
      <c r="U2087"/>
      <c r="V2087">
        <v>0.09</v>
      </c>
      <c r="W2087">
        <v>2</v>
      </c>
      <c r="X2087" s="200" t="str">
        <f t="shared" si="32"/>
        <v>Hernando Circ Crim Drug Trfc Cases CGE CQ3-17</v>
      </c>
    </row>
    <row r="2088" spans="1:24" ht="15" customHeight="1" x14ac:dyDescent="0.25">
      <c r="A2088" t="s">
        <v>74</v>
      </c>
      <c r="B2088" t="s">
        <v>280</v>
      </c>
      <c r="C2088" t="s">
        <v>273</v>
      </c>
      <c r="D2088" s="202">
        <v>53236</v>
      </c>
      <c r="E2088" s="202">
        <v>53236</v>
      </c>
      <c r="F2088" s="202">
        <v>53236</v>
      </c>
      <c r="G2088" s="202">
        <v>53236</v>
      </c>
      <c r="H2088" s="202">
        <v>54045</v>
      </c>
      <c r="I2088" s="202">
        <v>0</v>
      </c>
      <c r="J2088" s="202">
        <v>0</v>
      </c>
      <c r="K2088" s="202">
        <v>0</v>
      </c>
      <c r="L2088" s="202">
        <v>0</v>
      </c>
      <c r="M2088" s="202">
        <v>0</v>
      </c>
      <c r="N2088" s="203"/>
      <c r="O2088" s="203"/>
      <c r="P2088"/>
      <c r="Q2088"/>
      <c r="R2088"/>
      <c r="S2088"/>
      <c r="T2088" s="204">
        <v>42746.609131944446</v>
      </c>
      <c r="U2088"/>
      <c r="V2088">
        <v>0.09</v>
      </c>
      <c r="W2088">
        <v>2</v>
      </c>
      <c r="X2088" s="200" t="str">
        <f t="shared" si="32"/>
        <v>Hernando Circ Crim Drug Trfc Cases CGE CQ4-16</v>
      </c>
    </row>
    <row r="2089" spans="1:24" ht="15" customHeight="1" x14ac:dyDescent="0.25">
      <c r="A2089" t="s">
        <v>74</v>
      </c>
      <c r="B2089" t="s">
        <v>280</v>
      </c>
      <c r="C2089" t="s">
        <v>277</v>
      </c>
      <c r="D2089" s="202">
        <v>212594</v>
      </c>
      <c r="E2089" s="202"/>
      <c r="F2089" s="202"/>
      <c r="G2089" s="202"/>
      <c r="H2089" s="202"/>
      <c r="I2089" s="202">
        <v>0</v>
      </c>
      <c r="J2089" s="202"/>
      <c r="K2089" s="202"/>
      <c r="L2089" s="202"/>
      <c r="M2089" s="202"/>
      <c r="N2089" s="203"/>
      <c r="O2089" s="203"/>
      <c r="P2089"/>
      <c r="Q2089"/>
      <c r="R2089"/>
      <c r="S2089"/>
      <c r="T2089" s="204">
        <v>42746.609131944446</v>
      </c>
      <c r="U2089"/>
      <c r="V2089">
        <v>0.09</v>
      </c>
      <c r="W2089">
        <v>2</v>
      </c>
      <c r="X2089" s="200" t="str">
        <f t="shared" si="32"/>
        <v>Hernando Circ Crim Drug Trfc Cases CGE CQ4-17</v>
      </c>
    </row>
    <row r="2090" spans="1:24" ht="15" customHeight="1" x14ac:dyDescent="0.25">
      <c r="A2090" t="s">
        <v>74</v>
      </c>
      <c r="B2090" t="s">
        <v>42</v>
      </c>
      <c r="C2090" t="s">
        <v>270</v>
      </c>
      <c r="D2090" s="202">
        <v>352076.07</v>
      </c>
      <c r="E2090" s="202">
        <v>352420.57</v>
      </c>
      <c r="F2090" s="202">
        <v>352020.57</v>
      </c>
      <c r="G2090" s="202">
        <v>350093.07</v>
      </c>
      <c r="H2090" s="202">
        <v>350093.07</v>
      </c>
      <c r="I2090" s="202">
        <v>343333.07</v>
      </c>
      <c r="J2090" s="202">
        <v>350103.57</v>
      </c>
      <c r="K2090" s="202">
        <v>350103.57</v>
      </c>
      <c r="L2090" s="202">
        <v>348176.07</v>
      </c>
      <c r="M2090" s="202">
        <v>348176.07</v>
      </c>
      <c r="N2090" s="203"/>
      <c r="O2090" s="203"/>
      <c r="P2090"/>
      <c r="Q2090"/>
      <c r="R2090"/>
      <c r="S2090"/>
      <c r="T2090" s="204">
        <v>42746.609131944446</v>
      </c>
      <c r="U2090"/>
      <c r="V2090">
        <v>0.9</v>
      </c>
      <c r="W2090">
        <v>6</v>
      </c>
      <c r="X2090" s="200" t="str">
        <f t="shared" si="32"/>
        <v>Hernando Circuit Civil CGE CQ1-16</v>
      </c>
    </row>
    <row r="2091" spans="1:24" ht="15" customHeight="1" x14ac:dyDescent="0.25">
      <c r="A2091" t="s">
        <v>74</v>
      </c>
      <c r="B2091" t="s">
        <v>42</v>
      </c>
      <c r="C2091" t="s">
        <v>274</v>
      </c>
      <c r="D2091" s="202">
        <v>306273.59000000003</v>
      </c>
      <c r="E2091" s="202">
        <v>306215.09000000003</v>
      </c>
      <c r="F2091" s="202">
        <v>306215.09000000003</v>
      </c>
      <c r="G2091" s="202">
        <v>306215.09000000003</v>
      </c>
      <c r="H2091" s="202"/>
      <c r="I2091" s="202">
        <v>303390.09000000003</v>
      </c>
      <c r="J2091" s="202">
        <v>304996.09000000003</v>
      </c>
      <c r="K2091" s="202">
        <v>304996.09000000003</v>
      </c>
      <c r="L2091" s="202">
        <v>304996.09000000003</v>
      </c>
      <c r="M2091" s="202"/>
      <c r="N2091" s="203"/>
      <c r="O2091" s="203"/>
      <c r="P2091"/>
      <c r="Q2091"/>
      <c r="R2091"/>
      <c r="S2091"/>
      <c r="T2091" s="204">
        <v>42746.609131944446</v>
      </c>
      <c r="U2091"/>
      <c r="V2091">
        <v>0.9</v>
      </c>
      <c r="W2091">
        <v>6</v>
      </c>
      <c r="X2091" s="200" t="str">
        <f t="shared" si="32"/>
        <v>Hernando Circuit Civil CGE CQ1-17</v>
      </c>
    </row>
    <row r="2092" spans="1:24" ht="15" customHeight="1" x14ac:dyDescent="0.25">
      <c r="A2092" t="s">
        <v>74</v>
      </c>
      <c r="B2092" t="s">
        <v>42</v>
      </c>
      <c r="C2092" t="s">
        <v>271</v>
      </c>
      <c r="D2092" s="202">
        <v>335740</v>
      </c>
      <c r="E2092" s="202">
        <v>334940</v>
      </c>
      <c r="F2092" s="202">
        <v>334940</v>
      </c>
      <c r="G2092" s="202">
        <v>334940</v>
      </c>
      <c r="H2092" s="202">
        <v>334940</v>
      </c>
      <c r="I2092" s="202">
        <v>328345.5</v>
      </c>
      <c r="J2092" s="202">
        <v>334033</v>
      </c>
      <c r="K2092" s="202">
        <v>334033</v>
      </c>
      <c r="L2092" s="202">
        <v>334033</v>
      </c>
      <c r="M2092" s="202">
        <v>334033</v>
      </c>
      <c r="N2092" s="203"/>
      <c r="O2092" s="203"/>
      <c r="P2092"/>
      <c r="Q2092"/>
      <c r="R2092"/>
      <c r="S2092"/>
      <c r="T2092" s="204">
        <v>42746.609131944446</v>
      </c>
      <c r="U2092"/>
      <c r="V2092">
        <v>0.9</v>
      </c>
      <c r="W2092">
        <v>6</v>
      </c>
      <c r="X2092" s="200" t="str">
        <f t="shared" si="32"/>
        <v>Hernando Circuit Civil CGE CQ2-16</v>
      </c>
    </row>
    <row r="2093" spans="1:24" ht="15" customHeight="1" x14ac:dyDescent="0.25">
      <c r="A2093" t="s">
        <v>74</v>
      </c>
      <c r="B2093" t="s">
        <v>42</v>
      </c>
      <c r="C2093" t="s">
        <v>275</v>
      </c>
      <c r="D2093" s="202">
        <v>343569.5</v>
      </c>
      <c r="E2093" s="202">
        <v>342757</v>
      </c>
      <c r="F2093" s="202">
        <v>342757</v>
      </c>
      <c r="G2093" s="202"/>
      <c r="H2093" s="202"/>
      <c r="I2093" s="202">
        <v>333756.55</v>
      </c>
      <c r="J2093" s="202">
        <v>341916.55</v>
      </c>
      <c r="K2093" s="202">
        <v>341916.55</v>
      </c>
      <c r="L2093" s="202"/>
      <c r="M2093" s="202"/>
      <c r="N2093" s="203"/>
      <c r="O2093" s="203"/>
      <c r="P2093"/>
      <c r="Q2093"/>
      <c r="R2093"/>
      <c r="S2093"/>
      <c r="T2093" s="204">
        <v>42746.609131944446</v>
      </c>
      <c r="U2093"/>
      <c r="V2093">
        <v>0.9</v>
      </c>
      <c r="W2093">
        <v>6</v>
      </c>
      <c r="X2093" s="200" t="str">
        <f t="shared" si="32"/>
        <v>Hernando Circuit Civil CGE CQ2-17</v>
      </c>
    </row>
    <row r="2094" spans="1:24" ht="15" customHeight="1" x14ac:dyDescent="0.25">
      <c r="A2094" t="s">
        <v>74</v>
      </c>
      <c r="B2094" t="s">
        <v>42</v>
      </c>
      <c r="C2094" t="s">
        <v>272</v>
      </c>
      <c r="D2094" s="202">
        <v>395190.08</v>
      </c>
      <c r="E2094" s="202">
        <v>395120.08</v>
      </c>
      <c r="F2094" s="202">
        <v>394700.08</v>
      </c>
      <c r="G2094" s="202">
        <v>393755.08</v>
      </c>
      <c r="H2094" s="202">
        <v>391820.05</v>
      </c>
      <c r="I2094" s="202">
        <v>383586.58</v>
      </c>
      <c r="J2094" s="202">
        <v>393709.08</v>
      </c>
      <c r="K2094" s="202">
        <v>393709.08</v>
      </c>
      <c r="L2094" s="202">
        <v>391816.58</v>
      </c>
      <c r="M2094" s="202">
        <v>390829.08</v>
      </c>
      <c r="N2094" s="203"/>
      <c r="O2094" s="203"/>
      <c r="P2094"/>
      <c r="Q2094"/>
      <c r="R2094"/>
      <c r="S2094"/>
      <c r="T2094" s="204">
        <v>42746.609131944446</v>
      </c>
      <c r="U2094"/>
      <c r="V2094">
        <v>0.9</v>
      </c>
      <c r="W2094">
        <v>6</v>
      </c>
      <c r="X2094" s="200" t="str">
        <f t="shared" si="32"/>
        <v>Hernando Circuit Civil CGE CQ3-16</v>
      </c>
    </row>
    <row r="2095" spans="1:24" ht="15" customHeight="1" x14ac:dyDescent="0.25">
      <c r="A2095" t="s">
        <v>74</v>
      </c>
      <c r="B2095" t="s">
        <v>42</v>
      </c>
      <c r="C2095" t="s">
        <v>276</v>
      </c>
      <c r="D2095" s="202">
        <v>346595.58</v>
      </c>
      <c r="E2095" s="202">
        <v>346959.58</v>
      </c>
      <c r="F2095" s="202"/>
      <c r="G2095" s="202"/>
      <c r="H2095" s="202"/>
      <c r="I2095" s="202">
        <v>344469.58</v>
      </c>
      <c r="J2095" s="202">
        <v>345939.58</v>
      </c>
      <c r="K2095" s="202"/>
      <c r="L2095" s="202"/>
      <c r="M2095" s="202"/>
      <c r="N2095" s="203"/>
      <c r="O2095" s="203"/>
      <c r="P2095"/>
      <c r="Q2095"/>
      <c r="R2095"/>
      <c r="S2095"/>
      <c r="T2095" s="204">
        <v>42746.609131944446</v>
      </c>
      <c r="U2095"/>
      <c r="V2095">
        <v>0.9</v>
      </c>
      <c r="W2095">
        <v>6</v>
      </c>
      <c r="X2095" s="200" t="str">
        <f t="shared" si="32"/>
        <v>Hernando Circuit Civil CGE CQ3-17</v>
      </c>
    </row>
    <row r="2096" spans="1:24" ht="15" customHeight="1" x14ac:dyDescent="0.25">
      <c r="A2096" t="s">
        <v>74</v>
      </c>
      <c r="B2096" t="s">
        <v>42</v>
      </c>
      <c r="C2096" t="s">
        <v>273</v>
      </c>
      <c r="D2096" s="202">
        <v>362688.5</v>
      </c>
      <c r="E2096" s="202">
        <v>361783.5</v>
      </c>
      <c r="F2096" s="202">
        <v>361783.5</v>
      </c>
      <c r="G2096" s="202">
        <v>361783.5</v>
      </c>
      <c r="H2096" s="202">
        <v>361857.5</v>
      </c>
      <c r="I2096" s="202">
        <v>353133.5</v>
      </c>
      <c r="J2096" s="202">
        <v>359993.5</v>
      </c>
      <c r="K2096" s="202">
        <v>359993.5</v>
      </c>
      <c r="L2096" s="202">
        <v>359993.5</v>
      </c>
      <c r="M2096" s="202">
        <v>360067.5</v>
      </c>
      <c r="N2096" s="203"/>
      <c r="O2096" s="203"/>
      <c r="P2096"/>
      <c r="Q2096"/>
      <c r="R2096"/>
      <c r="S2096"/>
      <c r="T2096" s="204">
        <v>42746.609131944446</v>
      </c>
      <c r="U2096"/>
      <c r="V2096">
        <v>0.9</v>
      </c>
      <c r="W2096">
        <v>6</v>
      </c>
      <c r="X2096" s="200" t="str">
        <f t="shared" si="32"/>
        <v>Hernando Circuit Civil CGE CQ4-16</v>
      </c>
    </row>
    <row r="2097" spans="1:24" ht="15" customHeight="1" x14ac:dyDescent="0.25">
      <c r="A2097" t="s">
        <v>74</v>
      </c>
      <c r="B2097" t="s">
        <v>42</v>
      </c>
      <c r="C2097" t="s">
        <v>277</v>
      </c>
      <c r="D2097" s="202">
        <v>335695.18</v>
      </c>
      <c r="E2097" s="202"/>
      <c r="F2097" s="202"/>
      <c r="G2097" s="202"/>
      <c r="H2097" s="202"/>
      <c r="I2097" s="202">
        <v>330855.67999999999</v>
      </c>
      <c r="J2097" s="202"/>
      <c r="K2097" s="202"/>
      <c r="L2097" s="202"/>
      <c r="M2097" s="202"/>
      <c r="N2097" s="203"/>
      <c r="O2097" s="203"/>
      <c r="P2097"/>
      <c r="Q2097"/>
      <c r="R2097"/>
      <c r="S2097"/>
      <c r="T2097" s="204">
        <v>42746.609131944446</v>
      </c>
      <c r="U2097"/>
      <c r="V2097">
        <v>0.9</v>
      </c>
      <c r="W2097">
        <v>6</v>
      </c>
      <c r="X2097" s="200" t="str">
        <f t="shared" si="32"/>
        <v>Hernando Circuit Civil CGE CQ4-17</v>
      </c>
    </row>
    <row r="2098" spans="1:24" ht="15" customHeight="1" x14ac:dyDescent="0.25">
      <c r="A2098" t="s">
        <v>74</v>
      </c>
      <c r="B2098" t="s">
        <v>38</v>
      </c>
      <c r="C2098" t="s">
        <v>270</v>
      </c>
      <c r="D2098" s="202">
        <v>650412.05000000005</v>
      </c>
      <c r="E2098" s="202">
        <v>651334.05000000005</v>
      </c>
      <c r="F2098" s="202">
        <v>643927.05000000005</v>
      </c>
      <c r="G2098" s="202">
        <v>642518.15</v>
      </c>
      <c r="H2098" s="202">
        <v>641178.15</v>
      </c>
      <c r="I2098" s="202">
        <v>17223.96</v>
      </c>
      <c r="J2098" s="202">
        <v>29899.29</v>
      </c>
      <c r="K2098" s="202">
        <v>37504.839999999997</v>
      </c>
      <c r="L2098" s="202">
        <v>43115</v>
      </c>
      <c r="M2098" s="202">
        <v>51063.81</v>
      </c>
      <c r="N2098" s="203"/>
      <c r="O2098" s="203"/>
      <c r="P2098"/>
      <c r="Q2098"/>
      <c r="R2098"/>
      <c r="S2098"/>
      <c r="T2098" s="204">
        <v>42746.609131944446</v>
      </c>
      <c r="U2098"/>
      <c r="V2098">
        <v>0.09</v>
      </c>
      <c r="W2098">
        <v>1</v>
      </c>
      <c r="X2098" s="200" t="str">
        <f t="shared" si="32"/>
        <v>Hernando Circuit Criminal CGE CQ1-16</v>
      </c>
    </row>
    <row r="2099" spans="1:24" ht="15" customHeight="1" x14ac:dyDescent="0.25">
      <c r="A2099" t="s">
        <v>74</v>
      </c>
      <c r="B2099" t="s">
        <v>38</v>
      </c>
      <c r="C2099" t="s">
        <v>274</v>
      </c>
      <c r="D2099" s="202">
        <v>656360.64</v>
      </c>
      <c r="E2099" s="202">
        <v>654530.09</v>
      </c>
      <c r="F2099" s="202">
        <v>646793.29</v>
      </c>
      <c r="G2099" s="202">
        <v>647123.29</v>
      </c>
      <c r="H2099" s="202"/>
      <c r="I2099" s="202">
        <v>19641.71</v>
      </c>
      <c r="J2099" s="202">
        <v>34323.1</v>
      </c>
      <c r="K2099" s="202">
        <v>42246.79</v>
      </c>
      <c r="L2099" s="202">
        <v>48826.28</v>
      </c>
      <c r="M2099" s="202"/>
      <c r="N2099" s="203"/>
      <c r="O2099" s="203"/>
      <c r="P2099"/>
      <c r="Q2099"/>
      <c r="R2099"/>
      <c r="S2099"/>
      <c r="T2099" s="204">
        <v>42746.609131944446</v>
      </c>
      <c r="U2099"/>
      <c r="V2099">
        <v>0.09</v>
      </c>
      <c r="W2099">
        <v>1</v>
      </c>
      <c r="X2099" s="200" t="str">
        <f t="shared" si="32"/>
        <v>Hernando Circuit Criminal CGE CQ1-17</v>
      </c>
    </row>
    <row r="2100" spans="1:24" ht="15" customHeight="1" x14ac:dyDescent="0.25">
      <c r="A2100" t="s">
        <v>74</v>
      </c>
      <c r="B2100" t="s">
        <v>38</v>
      </c>
      <c r="C2100" t="s">
        <v>271</v>
      </c>
      <c r="D2100" s="202">
        <v>521268.47999999998</v>
      </c>
      <c r="E2100" s="202">
        <v>520224.48</v>
      </c>
      <c r="F2100" s="202">
        <v>515275.89</v>
      </c>
      <c r="G2100" s="202">
        <v>511324.89</v>
      </c>
      <c r="H2100" s="202">
        <v>507385.89</v>
      </c>
      <c r="I2100" s="202">
        <v>25264.97</v>
      </c>
      <c r="J2100" s="202">
        <v>38085.47</v>
      </c>
      <c r="K2100" s="202">
        <v>45393.599999999999</v>
      </c>
      <c r="L2100" s="202">
        <v>51399.53</v>
      </c>
      <c r="M2100" s="202">
        <v>63395.75</v>
      </c>
      <c r="N2100" s="203"/>
      <c r="O2100" s="203"/>
      <c r="P2100"/>
      <c r="Q2100"/>
      <c r="R2100"/>
      <c r="S2100"/>
      <c r="T2100" s="204">
        <v>42746.609131944446</v>
      </c>
      <c r="U2100"/>
      <c r="V2100">
        <v>0.09</v>
      </c>
      <c r="W2100">
        <v>1</v>
      </c>
      <c r="X2100" s="200" t="str">
        <f t="shared" si="32"/>
        <v>Hernando Circuit Criminal CGE CQ2-16</v>
      </c>
    </row>
    <row r="2101" spans="1:24" ht="15" customHeight="1" x14ac:dyDescent="0.25">
      <c r="A2101" t="s">
        <v>74</v>
      </c>
      <c r="B2101" t="s">
        <v>38</v>
      </c>
      <c r="C2101" t="s">
        <v>275</v>
      </c>
      <c r="D2101" s="202">
        <v>750737.71</v>
      </c>
      <c r="E2101" s="202">
        <v>747822.71</v>
      </c>
      <c r="F2101" s="202">
        <v>746672.71</v>
      </c>
      <c r="G2101" s="202"/>
      <c r="H2101" s="202"/>
      <c r="I2101" s="202">
        <v>19742.990000000002</v>
      </c>
      <c r="J2101" s="202">
        <v>38111.85</v>
      </c>
      <c r="K2101" s="202">
        <v>43853.03</v>
      </c>
      <c r="L2101" s="202"/>
      <c r="M2101" s="202"/>
      <c r="N2101" s="203"/>
      <c r="O2101" s="203"/>
      <c r="P2101"/>
      <c r="Q2101"/>
      <c r="R2101"/>
      <c r="S2101"/>
      <c r="T2101" s="204">
        <v>42746.609131944446</v>
      </c>
      <c r="U2101"/>
      <c r="V2101">
        <v>0.09</v>
      </c>
      <c r="W2101">
        <v>1</v>
      </c>
      <c r="X2101" s="200" t="str">
        <f t="shared" si="32"/>
        <v>Hernando Circuit Criminal CGE CQ2-17</v>
      </c>
    </row>
    <row r="2102" spans="1:24" ht="15" customHeight="1" x14ac:dyDescent="0.25">
      <c r="A2102" t="s">
        <v>74</v>
      </c>
      <c r="B2102" t="s">
        <v>38</v>
      </c>
      <c r="C2102" t="s">
        <v>272</v>
      </c>
      <c r="D2102" s="202">
        <v>494530.77</v>
      </c>
      <c r="E2102" s="202">
        <v>498706.77</v>
      </c>
      <c r="F2102" s="202">
        <v>492677.77</v>
      </c>
      <c r="G2102" s="202">
        <v>488593.77</v>
      </c>
      <c r="H2102" s="202">
        <v>487315.77</v>
      </c>
      <c r="I2102" s="202">
        <v>21125.01</v>
      </c>
      <c r="J2102" s="202">
        <v>30677.01</v>
      </c>
      <c r="K2102" s="202">
        <v>44235.47</v>
      </c>
      <c r="L2102" s="202">
        <v>54734.71</v>
      </c>
      <c r="M2102" s="202">
        <v>61443.89</v>
      </c>
      <c r="N2102" s="203"/>
      <c r="O2102" s="203"/>
      <c r="P2102"/>
      <c r="Q2102"/>
      <c r="R2102"/>
      <c r="S2102"/>
      <c r="T2102" s="204">
        <v>42746.609131944446</v>
      </c>
      <c r="U2102"/>
      <c r="V2102">
        <v>0.09</v>
      </c>
      <c r="W2102">
        <v>1</v>
      </c>
      <c r="X2102" s="200" t="str">
        <f t="shared" si="32"/>
        <v>Hernando Circuit Criminal CGE CQ3-16</v>
      </c>
    </row>
    <row r="2103" spans="1:24" ht="15" customHeight="1" x14ac:dyDescent="0.25">
      <c r="A2103" t="s">
        <v>74</v>
      </c>
      <c r="B2103" t="s">
        <v>38</v>
      </c>
      <c r="C2103" t="s">
        <v>276</v>
      </c>
      <c r="D2103" s="202">
        <v>680740.16</v>
      </c>
      <c r="E2103" s="202">
        <v>674999.16</v>
      </c>
      <c r="F2103" s="202"/>
      <c r="G2103" s="202"/>
      <c r="H2103" s="202"/>
      <c r="I2103" s="202">
        <v>30665.88</v>
      </c>
      <c r="J2103" s="202">
        <v>43440.38</v>
      </c>
      <c r="K2103" s="202"/>
      <c r="L2103" s="202"/>
      <c r="M2103" s="202"/>
      <c r="N2103" s="203"/>
      <c r="O2103" s="203"/>
      <c r="P2103"/>
      <c r="Q2103"/>
      <c r="R2103"/>
      <c r="S2103"/>
      <c r="T2103" s="204">
        <v>42746.609131944446</v>
      </c>
      <c r="U2103"/>
      <c r="V2103">
        <v>0.09</v>
      </c>
      <c r="W2103">
        <v>1</v>
      </c>
      <c r="X2103" s="200" t="str">
        <f t="shared" si="32"/>
        <v>Hernando Circuit Criminal CGE CQ3-17</v>
      </c>
    </row>
    <row r="2104" spans="1:24" ht="15" customHeight="1" x14ac:dyDescent="0.25">
      <c r="A2104" t="s">
        <v>74</v>
      </c>
      <c r="B2104" t="s">
        <v>38</v>
      </c>
      <c r="C2104" t="s">
        <v>273</v>
      </c>
      <c r="D2104" s="202">
        <v>509620.51</v>
      </c>
      <c r="E2104" s="202">
        <v>506037.51</v>
      </c>
      <c r="F2104" s="202">
        <v>501636.51</v>
      </c>
      <c r="G2104" s="202">
        <v>498103.51</v>
      </c>
      <c r="H2104" s="202">
        <v>495981.51</v>
      </c>
      <c r="I2104" s="202">
        <v>24451.99</v>
      </c>
      <c r="J2104" s="202">
        <v>34042.49</v>
      </c>
      <c r="K2104" s="202">
        <v>45259.73</v>
      </c>
      <c r="L2104" s="202">
        <v>54317.55</v>
      </c>
      <c r="M2104" s="202">
        <v>59331.85</v>
      </c>
      <c r="N2104" s="203"/>
      <c r="O2104" s="203"/>
      <c r="P2104"/>
      <c r="Q2104"/>
      <c r="R2104"/>
      <c r="S2104"/>
      <c r="T2104" s="204">
        <v>42746.609131944446</v>
      </c>
      <c r="U2104"/>
      <c r="V2104">
        <v>0.09</v>
      </c>
      <c r="W2104">
        <v>1</v>
      </c>
      <c r="X2104" s="200" t="str">
        <f t="shared" si="32"/>
        <v>Hernando Circuit Criminal CGE CQ4-16</v>
      </c>
    </row>
    <row r="2105" spans="1:24" ht="15" customHeight="1" x14ac:dyDescent="0.25">
      <c r="A2105" t="s">
        <v>74</v>
      </c>
      <c r="B2105" t="s">
        <v>38</v>
      </c>
      <c r="C2105" t="s">
        <v>277</v>
      </c>
      <c r="D2105" s="202">
        <v>774742.47</v>
      </c>
      <c r="E2105" s="202"/>
      <c r="F2105" s="202"/>
      <c r="G2105" s="202"/>
      <c r="H2105" s="202"/>
      <c r="I2105" s="202">
        <v>21542.44</v>
      </c>
      <c r="J2105" s="202"/>
      <c r="K2105" s="202"/>
      <c r="L2105" s="202"/>
      <c r="M2105" s="202"/>
      <c r="N2105" s="203"/>
      <c r="O2105" s="203"/>
      <c r="P2105"/>
      <c r="Q2105"/>
      <c r="R2105"/>
      <c r="S2105"/>
      <c r="T2105" s="204">
        <v>42746.609131944446</v>
      </c>
      <c r="U2105"/>
      <c r="V2105">
        <v>0.09</v>
      </c>
      <c r="W2105">
        <v>1</v>
      </c>
      <c r="X2105" s="200" t="str">
        <f t="shared" si="32"/>
        <v>Hernando Circuit Criminal CGE CQ4-17</v>
      </c>
    </row>
    <row r="2106" spans="1:24" ht="15" customHeight="1" x14ac:dyDescent="0.25">
      <c r="A2106" t="s">
        <v>74</v>
      </c>
      <c r="B2106" t="s">
        <v>44</v>
      </c>
      <c r="C2106" t="s">
        <v>270</v>
      </c>
      <c r="D2106" s="202">
        <v>956101.35</v>
      </c>
      <c r="E2106" s="202">
        <v>1064445.05</v>
      </c>
      <c r="F2106" s="202">
        <v>972089.45</v>
      </c>
      <c r="G2106" s="202">
        <v>949991.45</v>
      </c>
      <c r="H2106" s="202">
        <v>941639.45</v>
      </c>
      <c r="I2106" s="202">
        <v>462225.97</v>
      </c>
      <c r="J2106" s="202">
        <v>733938.82</v>
      </c>
      <c r="K2106" s="202">
        <v>798898.46</v>
      </c>
      <c r="L2106" s="202">
        <v>826636.12</v>
      </c>
      <c r="M2106" s="202">
        <v>839533.73</v>
      </c>
      <c r="N2106" s="203"/>
      <c r="O2106" s="203"/>
      <c r="P2106"/>
      <c r="Q2106"/>
      <c r="R2106"/>
      <c r="S2106"/>
      <c r="T2106" s="204">
        <v>42746.609131944446</v>
      </c>
      <c r="U2106"/>
      <c r="V2106">
        <v>0.9</v>
      </c>
      <c r="W2106">
        <v>8</v>
      </c>
      <c r="X2106" s="200" t="str">
        <f t="shared" si="32"/>
        <v>Hernando Civil Traffic CGE CQ1-16</v>
      </c>
    </row>
    <row r="2107" spans="1:24" ht="15" customHeight="1" x14ac:dyDescent="0.25">
      <c r="A2107" t="s">
        <v>74</v>
      </c>
      <c r="B2107" t="s">
        <v>44</v>
      </c>
      <c r="C2107" t="s">
        <v>274</v>
      </c>
      <c r="D2107" s="202">
        <v>912092.74</v>
      </c>
      <c r="E2107" s="202">
        <v>1036749.24</v>
      </c>
      <c r="F2107" s="202">
        <v>966260.14</v>
      </c>
      <c r="G2107" s="202">
        <v>886965.14</v>
      </c>
      <c r="H2107" s="202"/>
      <c r="I2107" s="202">
        <v>425975.5</v>
      </c>
      <c r="J2107" s="202">
        <v>977428.26</v>
      </c>
      <c r="K2107" s="202">
        <v>741017.64</v>
      </c>
      <c r="L2107" s="202">
        <v>769457.14</v>
      </c>
      <c r="M2107" s="202"/>
      <c r="N2107" s="203"/>
      <c r="O2107" s="203"/>
      <c r="P2107"/>
      <c r="Q2107"/>
      <c r="R2107"/>
      <c r="S2107"/>
      <c r="T2107" s="204">
        <v>42746.609131944446</v>
      </c>
      <c r="U2107"/>
      <c r="V2107">
        <v>0.9</v>
      </c>
      <c r="W2107">
        <v>8</v>
      </c>
      <c r="X2107" s="200" t="str">
        <f t="shared" si="32"/>
        <v>Hernando Civil Traffic CGE CQ1-17</v>
      </c>
    </row>
    <row r="2108" spans="1:24" ht="15" customHeight="1" x14ac:dyDescent="0.25">
      <c r="A2108" t="s">
        <v>74</v>
      </c>
      <c r="B2108" t="s">
        <v>44</v>
      </c>
      <c r="C2108" t="s">
        <v>271</v>
      </c>
      <c r="D2108" s="202">
        <v>998019.03</v>
      </c>
      <c r="E2108" s="202">
        <v>1299577.78</v>
      </c>
      <c r="F2108" s="202">
        <v>1131776.83</v>
      </c>
      <c r="G2108" s="202">
        <v>1052094.83</v>
      </c>
      <c r="H2108" s="202">
        <v>1043107.83</v>
      </c>
      <c r="I2108" s="202">
        <v>540874.1</v>
      </c>
      <c r="J2108" s="202">
        <v>803118.94</v>
      </c>
      <c r="K2108" s="202">
        <v>872099.08</v>
      </c>
      <c r="L2108" s="202">
        <v>901289.25</v>
      </c>
      <c r="M2108" s="202">
        <v>925417.17</v>
      </c>
      <c r="N2108" s="203"/>
      <c r="O2108" s="203"/>
      <c r="P2108"/>
      <c r="Q2108"/>
      <c r="R2108"/>
      <c r="S2108"/>
      <c r="T2108" s="204">
        <v>42746.609131944446</v>
      </c>
      <c r="U2108"/>
      <c r="V2108">
        <v>0.9</v>
      </c>
      <c r="W2108">
        <v>8</v>
      </c>
      <c r="X2108" s="200" t="str">
        <f t="shared" si="32"/>
        <v>Hernando Civil Traffic CGE CQ2-16</v>
      </c>
    </row>
    <row r="2109" spans="1:24" ht="15" customHeight="1" x14ac:dyDescent="0.25">
      <c r="A2109" t="s">
        <v>74</v>
      </c>
      <c r="B2109" t="s">
        <v>44</v>
      </c>
      <c r="C2109" t="s">
        <v>275</v>
      </c>
      <c r="D2109" s="202">
        <v>816512.83</v>
      </c>
      <c r="E2109" s="202">
        <v>865551.63</v>
      </c>
      <c r="F2109" s="202">
        <v>830218.63</v>
      </c>
      <c r="G2109" s="202"/>
      <c r="H2109" s="202"/>
      <c r="I2109" s="202">
        <v>421580.35</v>
      </c>
      <c r="J2109" s="202">
        <v>634831.15</v>
      </c>
      <c r="K2109" s="202">
        <v>688883.13</v>
      </c>
      <c r="L2109" s="202"/>
      <c r="M2109" s="202"/>
      <c r="N2109" s="203"/>
      <c r="O2109" s="203"/>
      <c r="P2109"/>
      <c r="Q2109"/>
      <c r="R2109"/>
      <c r="S2109"/>
      <c r="T2109" s="204">
        <v>42746.609131944446</v>
      </c>
      <c r="U2109"/>
      <c r="V2109">
        <v>0.9</v>
      </c>
      <c r="W2109">
        <v>8</v>
      </c>
      <c r="X2109" s="200" t="str">
        <f t="shared" si="32"/>
        <v>Hernando Civil Traffic CGE CQ2-17</v>
      </c>
    </row>
    <row r="2110" spans="1:24" ht="15" customHeight="1" x14ac:dyDescent="0.25">
      <c r="A2110" t="s">
        <v>74</v>
      </c>
      <c r="B2110" t="s">
        <v>44</v>
      </c>
      <c r="C2110" t="s">
        <v>272</v>
      </c>
      <c r="D2110" s="202">
        <v>928761.27</v>
      </c>
      <c r="E2110" s="202">
        <v>1197358.82</v>
      </c>
      <c r="F2110" s="202">
        <v>1032449.97</v>
      </c>
      <c r="G2110" s="202">
        <v>962909.47</v>
      </c>
      <c r="H2110" s="202">
        <v>948088.47</v>
      </c>
      <c r="I2110" s="202">
        <v>454418.93</v>
      </c>
      <c r="J2110" s="202">
        <v>685683.97</v>
      </c>
      <c r="K2110" s="202">
        <v>762383.35</v>
      </c>
      <c r="L2110" s="202">
        <v>812611.02</v>
      </c>
      <c r="M2110" s="202">
        <v>834609.04</v>
      </c>
      <c r="N2110" s="203"/>
      <c r="O2110" s="203"/>
      <c r="P2110"/>
      <c r="Q2110"/>
      <c r="R2110"/>
      <c r="S2110"/>
      <c r="T2110" s="204">
        <v>42746.609131944446</v>
      </c>
      <c r="U2110"/>
      <c r="V2110">
        <v>0.9</v>
      </c>
      <c r="W2110">
        <v>8</v>
      </c>
      <c r="X2110" s="200" t="str">
        <f t="shared" si="32"/>
        <v>Hernando Civil Traffic CGE CQ3-16</v>
      </c>
    </row>
    <row r="2111" spans="1:24" ht="15" customHeight="1" x14ac:dyDescent="0.25">
      <c r="A2111" t="s">
        <v>74</v>
      </c>
      <c r="B2111" t="s">
        <v>44</v>
      </c>
      <c r="C2111" t="s">
        <v>276</v>
      </c>
      <c r="D2111" s="202">
        <v>933371.25</v>
      </c>
      <c r="E2111" s="202">
        <v>960628.3</v>
      </c>
      <c r="F2111" s="202"/>
      <c r="G2111" s="202"/>
      <c r="H2111" s="202"/>
      <c r="I2111" s="202">
        <v>452400.47</v>
      </c>
      <c r="J2111" s="202">
        <v>709248.66</v>
      </c>
      <c r="K2111" s="202"/>
      <c r="L2111" s="202"/>
      <c r="M2111" s="202"/>
      <c r="N2111" s="203"/>
      <c r="O2111" s="203"/>
      <c r="P2111"/>
      <c r="Q2111"/>
      <c r="R2111"/>
      <c r="S2111"/>
      <c r="T2111" s="204">
        <v>42746.609131944446</v>
      </c>
      <c r="U2111"/>
      <c r="V2111">
        <v>0.9</v>
      </c>
      <c r="W2111">
        <v>8</v>
      </c>
      <c r="X2111" s="200" t="str">
        <f t="shared" si="32"/>
        <v>Hernando Civil Traffic CGE CQ3-17</v>
      </c>
    </row>
    <row r="2112" spans="1:24" ht="15" customHeight="1" x14ac:dyDescent="0.25">
      <c r="A2112" t="s">
        <v>74</v>
      </c>
      <c r="B2112" t="s">
        <v>44</v>
      </c>
      <c r="C2112" t="s">
        <v>273</v>
      </c>
      <c r="D2112" s="202">
        <v>955280.09</v>
      </c>
      <c r="E2112" s="202">
        <v>1128769.29</v>
      </c>
      <c r="F2112" s="202">
        <v>1046826.94</v>
      </c>
      <c r="G2112" s="202">
        <v>957472.94</v>
      </c>
      <c r="H2112" s="202">
        <v>941300.94</v>
      </c>
      <c r="I2112" s="202">
        <v>450588.3</v>
      </c>
      <c r="J2112" s="202">
        <v>672242.98</v>
      </c>
      <c r="K2112" s="202">
        <v>777479.07</v>
      </c>
      <c r="L2112" s="202">
        <v>811880.29</v>
      </c>
      <c r="M2112" s="202">
        <v>833015.21</v>
      </c>
      <c r="N2112" s="203"/>
      <c r="O2112" s="203"/>
      <c r="P2112"/>
      <c r="Q2112"/>
      <c r="R2112"/>
      <c r="S2112"/>
      <c r="T2112" s="204">
        <v>42746.609131944446</v>
      </c>
      <c r="U2112"/>
      <c r="V2112">
        <v>0.9</v>
      </c>
      <c r="W2112">
        <v>8</v>
      </c>
      <c r="X2112" s="200" t="str">
        <f t="shared" si="32"/>
        <v>Hernando Civil Traffic CGE CQ4-16</v>
      </c>
    </row>
    <row r="2113" spans="1:24" ht="15" customHeight="1" x14ac:dyDescent="0.25">
      <c r="A2113" t="s">
        <v>74</v>
      </c>
      <c r="B2113" t="s">
        <v>44</v>
      </c>
      <c r="C2113" t="s">
        <v>277</v>
      </c>
      <c r="D2113" s="202">
        <v>822417.59</v>
      </c>
      <c r="E2113" s="202"/>
      <c r="F2113" s="202"/>
      <c r="G2113" s="202"/>
      <c r="H2113" s="202"/>
      <c r="I2113" s="202">
        <v>398368.85</v>
      </c>
      <c r="J2113" s="202"/>
      <c r="K2113" s="202"/>
      <c r="L2113" s="202"/>
      <c r="M2113" s="202"/>
      <c r="N2113" s="203"/>
      <c r="O2113" s="203"/>
      <c r="P2113"/>
      <c r="Q2113"/>
      <c r="R2113"/>
      <c r="S2113"/>
      <c r="T2113" s="204">
        <v>42746.609131944446</v>
      </c>
      <c r="U2113"/>
      <c r="V2113">
        <v>0.9</v>
      </c>
      <c r="W2113">
        <v>8</v>
      </c>
      <c r="X2113" s="200" t="str">
        <f t="shared" si="32"/>
        <v>Hernando Civil Traffic CGE CQ4-17</v>
      </c>
    </row>
    <row r="2114" spans="1:24" ht="15" customHeight="1" x14ac:dyDescent="0.25">
      <c r="A2114" t="s">
        <v>74</v>
      </c>
      <c r="B2114" t="s">
        <v>43</v>
      </c>
      <c r="C2114" t="s">
        <v>270</v>
      </c>
      <c r="D2114" s="202">
        <v>151805.85</v>
      </c>
      <c r="E2114" s="202">
        <v>151805.85</v>
      </c>
      <c r="F2114" s="202">
        <v>151805.85</v>
      </c>
      <c r="G2114" s="202">
        <v>152105.85</v>
      </c>
      <c r="H2114" s="202">
        <v>152105.85</v>
      </c>
      <c r="I2114" s="202">
        <v>151115.22</v>
      </c>
      <c r="J2114" s="202">
        <v>151735.22</v>
      </c>
      <c r="K2114" s="202">
        <v>151735.22</v>
      </c>
      <c r="L2114" s="202">
        <v>151735.22</v>
      </c>
      <c r="M2114" s="202">
        <v>151735.22</v>
      </c>
      <c r="N2114" s="203"/>
      <c r="O2114" s="203"/>
      <c r="P2114"/>
      <c r="Q2114"/>
      <c r="R2114"/>
      <c r="S2114"/>
      <c r="T2114" s="204">
        <v>42746.609131944446</v>
      </c>
      <c r="U2114"/>
      <c r="V2114">
        <v>0.9</v>
      </c>
      <c r="W2114">
        <v>7</v>
      </c>
      <c r="X2114" s="200" t="str">
        <f t="shared" ref="X2114:X2177" si="33">A2114&amp;" "&amp;B2114&amp;" "&amp;C2114</f>
        <v>Hernando County Civil CGE CQ1-16</v>
      </c>
    </row>
    <row r="2115" spans="1:24" ht="15" customHeight="1" x14ac:dyDescent="0.25">
      <c r="A2115" t="s">
        <v>74</v>
      </c>
      <c r="B2115" t="s">
        <v>43</v>
      </c>
      <c r="C2115" t="s">
        <v>274</v>
      </c>
      <c r="D2115" s="202">
        <v>217335.72</v>
      </c>
      <c r="E2115" s="202">
        <v>216995.72</v>
      </c>
      <c r="F2115" s="202">
        <v>216995.72</v>
      </c>
      <c r="G2115" s="202">
        <v>216995.72</v>
      </c>
      <c r="H2115" s="202"/>
      <c r="I2115" s="202">
        <v>214476.22</v>
      </c>
      <c r="J2115" s="202">
        <v>215678.72</v>
      </c>
      <c r="K2115" s="202">
        <v>215678.72</v>
      </c>
      <c r="L2115" s="202">
        <v>215678.72</v>
      </c>
      <c r="M2115" s="202"/>
      <c r="N2115" s="203"/>
      <c r="O2115" s="203"/>
      <c r="P2115"/>
      <c r="Q2115"/>
      <c r="R2115"/>
      <c r="S2115"/>
      <c r="T2115" s="204">
        <v>42746.609131944446</v>
      </c>
      <c r="U2115"/>
      <c r="V2115">
        <v>0.9</v>
      </c>
      <c r="W2115">
        <v>7</v>
      </c>
      <c r="X2115" s="200" t="str">
        <f t="shared" si="33"/>
        <v>Hernando County Civil CGE CQ1-17</v>
      </c>
    </row>
    <row r="2116" spans="1:24" ht="15" customHeight="1" x14ac:dyDescent="0.25">
      <c r="A2116" t="s">
        <v>74</v>
      </c>
      <c r="B2116" t="s">
        <v>43</v>
      </c>
      <c r="C2116" t="s">
        <v>271</v>
      </c>
      <c r="D2116" s="202">
        <v>178524.91</v>
      </c>
      <c r="E2116" s="202">
        <v>178524.91</v>
      </c>
      <c r="F2116" s="202">
        <v>178524.91</v>
      </c>
      <c r="G2116" s="202">
        <v>178524.91</v>
      </c>
      <c r="H2116" s="202">
        <v>178524.91</v>
      </c>
      <c r="I2116" s="202">
        <v>176455.91</v>
      </c>
      <c r="J2116" s="202">
        <v>177930.91</v>
      </c>
      <c r="K2116" s="202">
        <v>177930.91</v>
      </c>
      <c r="L2116" s="202">
        <v>177930.91</v>
      </c>
      <c r="M2116" s="202">
        <v>177930.91</v>
      </c>
      <c r="N2116" s="203"/>
      <c r="O2116" s="203"/>
      <c r="P2116"/>
      <c r="Q2116"/>
      <c r="R2116"/>
      <c r="S2116"/>
      <c r="T2116" s="204">
        <v>42746.609131944446</v>
      </c>
      <c r="U2116"/>
      <c r="V2116">
        <v>0.9</v>
      </c>
      <c r="W2116">
        <v>7</v>
      </c>
      <c r="X2116" s="200" t="str">
        <f t="shared" si="33"/>
        <v>Hernando County Civil CGE CQ2-16</v>
      </c>
    </row>
    <row r="2117" spans="1:24" ht="15" customHeight="1" x14ac:dyDescent="0.25">
      <c r="A2117" t="s">
        <v>74</v>
      </c>
      <c r="B2117" t="s">
        <v>43</v>
      </c>
      <c r="C2117" t="s">
        <v>275</v>
      </c>
      <c r="D2117" s="202">
        <v>232312.81</v>
      </c>
      <c r="E2117" s="202">
        <v>232252.81</v>
      </c>
      <c r="F2117" s="202">
        <v>232552.81</v>
      </c>
      <c r="G2117" s="202"/>
      <c r="H2117" s="202"/>
      <c r="I2117" s="202">
        <v>228300.81</v>
      </c>
      <c r="J2117" s="202">
        <v>230613.81</v>
      </c>
      <c r="K2117" s="202">
        <v>230663.81</v>
      </c>
      <c r="L2117" s="202"/>
      <c r="M2117" s="202"/>
      <c r="N2117" s="203"/>
      <c r="O2117" s="203"/>
      <c r="P2117"/>
      <c r="Q2117"/>
      <c r="R2117"/>
      <c r="S2117"/>
      <c r="T2117" s="204">
        <v>42746.609131944446</v>
      </c>
      <c r="U2117"/>
      <c r="V2117">
        <v>0.9</v>
      </c>
      <c r="W2117">
        <v>7</v>
      </c>
      <c r="X2117" s="200" t="str">
        <f t="shared" si="33"/>
        <v>Hernando County Civil CGE CQ2-17</v>
      </c>
    </row>
    <row r="2118" spans="1:24" ht="15" customHeight="1" x14ac:dyDescent="0.25">
      <c r="A2118" t="s">
        <v>74</v>
      </c>
      <c r="B2118" t="s">
        <v>43</v>
      </c>
      <c r="C2118" t="s">
        <v>272</v>
      </c>
      <c r="D2118" s="202">
        <v>217576.27</v>
      </c>
      <c r="E2118" s="202">
        <v>216976.27</v>
      </c>
      <c r="F2118" s="202">
        <v>216696.27</v>
      </c>
      <c r="G2118" s="202">
        <v>216696.27</v>
      </c>
      <c r="H2118" s="202">
        <v>216696.27</v>
      </c>
      <c r="I2118" s="202">
        <v>212346.27</v>
      </c>
      <c r="J2118" s="202">
        <v>216976.27</v>
      </c>
      <c r="K2118" s="202">
        <v>216696.27</v>
      </c>
      <c r="L2118" s="202">
        <v>216696.27</v>
      </c>
      <c r="M2118" s="202">
        <v>216696.27</v>
      </c>
      <c r="N2118" s="203"/>
      <c r="O2118" s="203"/>
      <c r="P2118"/>
      <c r="Q2118"/>
      <c r="R2118"/>
      <c r="S2118"/>
      <c r="T2118" s="204">
        <v>42746.609131944446</v>
      </c>
      <c r="U2118"/>
      <c r="V2118">
        <v>0.9</v>
      </c>
      <c r="W2118">
        <v>7</v>
      </c>
      <c r="X2118" s="200" t="str">
        <f t="shared" si="33"/>
        <v>Hernando County Civil CGE CQ3-16</v>
      </c>
    </row>
    <row r="2119" spans="1:24" ht="15" customHeight="1" x14ac:dyDescent="0.25">
      <c r="A2119" t="s">
        <v>74</v>
      </c>
      <c r="B2119" t="s">
        <v>43</v>
      </c>
      <c r="C2119" t="s">
        <v>276</v>
      </c>
      <c r="D2119" s="202">
        <v>203048.17</v>
      </c>
      <c r="E2119" s="202">
        <v>203048.17</v>
      </c>
      <c r="F2119" s="202"/>
      <c r="G2119" s="202"/>
      <c r="H2119" s="202"/>
      <c r="I2119" s="202">
        <v>199484.17</v>
      </c>
      <c r="J2119" s="202">
        <v>201939.17</v>
      </c>
      <c r="K2119" s="202"/>
      <c r="L2119" s="202"/>
      <c r="M2119" s="202"/>
      <c r="N2119" s="203"/>
      <c r="O2119" s="203"/>
      <c r="P2119"/>
      <c r="Q2119"/>
      <c r="R2119"/>
      <c r="S2119"/>
      <c r="T2119" s="204">
        <v>42746.609131944446</v>
      </c>
      <c r="U2119"/>
      <c r="V2119">
        <v>0.9</v>
      </c>
      <c r="W2119">
        <v>7</v>
      </c>
      <c r="X2119" s="200" t="str">
        <f t="shared" si="33"/>
        <v>Hernando County Civil CGE CQ3-17</v>
      </c>
    </row>
    <row r="2120" spans="1:24" ht="15" customHeight="1" x14ac:dyDescent="0.25">
      <c r="A2120" t="s">
        <v>74</v>
      </c>
      <c r="B2120" t="s">
        <v>43</v>
      </c>
      <c r="C2120" t="s">
        <v>273</v>
      </c>
      <c r="D2120" s="202">
        <v>210796.19</v>
      </c>
      <c r="E2120" s="202">
        <v>209796.19</v>
      </c>
      <c r="F2120" s="202">
        <v>209486.19</v>
      </c>
      <c r="G2120" s="202">
        <v>209486.19</v>
      </c>
      <c r="H2120" s="202">
        <v>209486.19</v>
      </c>
      <c r="I2120" s="202">
        <v>207741.19</v>
      </c>
      <c r="J2120" s="202">
        <v>208951.19</v>
      </c>
      <c r="K2120" s="202">
        <v>208641.19</v>
      </c>
      <c r="L2120" s="202">
        <v>208626.76</v>
      </c>
      <c r="M2120" s="202">
        <v>208626.76</v>
      </c>
      <c r="N2120" s="203"/>
      <c r="O2120" s="203"/>
      <c r="P2120"/>
      <c r="Q2120"/>
      <c r="R2120"/>
      <c r="S2120"/>
      <c r="T2120" s="204">
        <v>42746.609131944446</v>
      </c>
      <c r="U2120"/>
      <c r="V2120">
        <v>0.9</v>
      </c>
      <c r="W2120">
        <v>7</v>
      </c>
      <c r="X2120" s="200" t="str">
        <f t="shared" si="33"/>
        <v>Hernando County Civil CGE CQ4-16</v>
      </c>
    </row>
    <row r="2121" spans="1:24" ht="15" customHeight="1" x14ac:dyDescent="0.25">
      <c r="A2121" t="s">
        <v>74</v>
      </c>
      <c r="B2121" t="s">
        <v>43</v>
      </c>
      <c r="C2121" t="s">
        <v>277</v>
      </c>
      <c r="D2121" s="202">
        <v>204376.95</v>
      </c>
      <c r="E2121" s="202"/>
      <c r="F2121" s="202"/>
      <c r="G2121" s="202"/>
      <c r="H2121" s="202"/>
      <c r="I2121" s="202">
        <v>204151.95</v>
      </c>
      <c r="J2121" s="202"/>
      <c r="K2121" s="202"/>
      <c r="L2121" s="202"/>
      <c r="M2121" s="202"/>
      <c r="N2121" s="203"/>
      <c r="O2121" s="203"/>
      <c r="P2121"/>
      <c r="Q2121"/>
      <c r="R2121"/>
      <c r="S2121"/>
      <c r="T2121" s="204">
        <v>42746.609131944446</v>
      </c>
      <c r="U2121"/>
      <c r="V2121">
        <v>0.9</v>
      </c>
      <c r="W2121">
        <v>7</v>
      </c>
      <c r="X2121" s="200" t="str">
        <f t="shared" si="33"/>
        <v>Hernando County Civil CGE CQ4-17</v>
      </c>
    </row>
    <row r="2122" spans="1:24" ht="15" customHeight="1" x14ac:dyDescent="0.25">
      <c r="A2122" t="s">
        <v>74</v>
      </c>
      <c r="B2122" t="s">
        <v>39</v>
      </c>
      <c r="C2122" t="s">
        <v>270</v>
      </c>
      <c r="D2122" s="202">
        <v>304373.7</v>
      </c>
      <c r="E2122" s="202">
        <v>302118.77</v>
      </c>
      <c r="F2122" s="202">
        <v>299912.2</v>
      </c>
      <c r="G2122" s="202">
        <v>298449.7</v>
      </c>
      <c r="H2122" s="202">
        <v>298399.7</v>
      </c>
      <c r="I2122" s="202">
        <v>61572.38</v>
      </c>
      <c r="J2122" s="202">
        <v>106768.91</v>
      </c>
      <c r="K2122" s="202">
        <v>131962.17000000001</v>
      </c>
      <c r="L2122" s="202">
        <v>140462.16</v>
      </c>
      <c r="M2122" s="202">
        <v>146129.57999999999</v>
      </c>
      <c r="N2122" s="203"/>
      <c r="O2122" s="203"/>
      <c r="P2122"/>
      <c r="Q2122"/>
      <c r="R2122"/>
      <c r="S2122"/>
      <c r="T2122" s="204">
        <v>42746.609131944446</v>
      </c>
      <c r="U2122"/>
      <c r="V2122">
        <v>0.4</v>
      </c>
      <c r="W2122">
        <v>3</v>
      </c>
      <c r="X2122" s="200" t="str">
        <f t="shared" si="33"/>
        <v>Hernando County Criminal CGE CQ1-16</v>
      </c>
    </row>
    <row r="2123" spans="1:24" ht="15" customHeight="1" x14ac:dyDescent="0.25">
      <c r="A2123" t="s">
        <v>74</v>
      </c>
      <c r="B2123" t="s">
        <v>39</v>
      </c>
      <c r="C2123" t="s">
        <v>274</v>
      </c>
      <c r="D2123" s="202">
        <v>324453.03999999998</v>
      </c>
      <c r="E2123" s="202">
        <v>316884.03999999998</v>
      </c>
      <c r="F2123" s="202">
        <v>319745.03999999998</v>
      </c>
      <c r="G2123" s="202">
        <v>319441.03999999998</v>
      </c>
      <c r="H2123" s="202"/>
      <c r="I2123" s="202">
        <v>70752.92</v>
      </c>
      <c r="J2123" s="202">
        <v>113480.19</v>
      </c>
      <c r="K2123" s="202">
        <v>142705.54</v>
      </c>
      <c r="L2123" s="202">
        <v>157557.70000000001</v>
      </c>
      <c r="M2123" s="202"/>
      <c r="N2123" s="203"/>
      <c r="O2123" s="203"/>
      <c r="P2123"/>
      <c r="Q2123"/>
      <c r="R2123"/>
      <c r="S2123"/>
      <c r="T2123" s="204">
        <v>42746.609131944446</v>
      </c>
      <c r="U2123"/>
      <c r="V2123">
        <v>0.4</v>
      </c>
      <c r="W2123">
        <v>3</v>
      </c>
      <c r="X2123" s="200" t="str">
        <f t="shared" si="33"/>
        <v>Hernando County Criminal CGE CQ1-17</v>
      </c>
    </row>
    <row r="2124" spans="1:24" ht="15" customHeight="1" x14ac:dyDescent="0.25">
      <c r="A2124" t="s">
        <v>74</v>
      </c>
      <c r="B2124" t="s">
        <v>39</v>
      </c>
      <c r="C2124" t="s">
        <v>271</v>
      </c>
      <c r="D2124" s="202">
        <v>266576.5</v>
      </c>
      <c r="E2124" s="202">
        <v>264456.5</v>
      </c>
      <c r="F2124" s="202">
        <v>262737.5</v>
      </c>
      <c r="G2124" s="202">
        <v>261011.66</v>
      </c>
      <c r="H2124" s="202">
        <v>256227.66</v>
      </c>
      <c r="I2124" s="202">
        <v>52648.2</v>
      </c>
      <c r="J2124" s="202">
        <v>90216.14</v>
      </c>
      <c r="K2124" s="202">
        <v>109266.35</v>
      </c>
      <c r="L2124" s="202">
        <v>118606.67</v>
      </c>
      <c r="M2124" s="202">
        <v>120318.61</v>
      </c>
      <c r="N2124" s="203"/>
      <c r="O2124" s="203"/>
      <c r="P2124"/>
      <c r="Q2124"/>
      <c r="R2124"/>
      <c r="S2124"/>
      <c r="T2124" s="204">
        <v>42746.609131944446</v>
      </c>
      <c r="U2124"/>
      <c r="V2124">
        <v>0.4</v>
      </c>
      <c r="W2124">
        <v>3</v>
      </c>
      <c r="X2124" s="200" t="str">
        <f t="shared" si="33"/>
        <v>Hernando County Criminal CGE CQ2-16</v>
      </c>
    </row>
    <row r="2125" spans="1:24" ht="15" customHeight="1" x14ac:dyDescent="0.25">
      <c r="A2125" t="s">
        <v>74</v>
      </c>
      <c r="B2125" t="s">
        <v>39</v>
      </c>
      <c r="C2125" t="s">
        <v>275</v>
      </c>
      <c r="D2125" s="202">
        <v>321637.27</v>
      </c>
      <c r="E2125" s="202">
        <v>321192.46999999997</v>
      </c>
      <c r="F2125" s="202">
        <v>318974.46999999997</v>
      </c>
      <c r="G2125" s="202"/>
      <c r="H2125" s="202"/>
      <c r="I2125" s="202">
        <v>75805.02</v>
      </c>
      <c r="J2125" s="202">
        <v>123143.21</v>
      </c>
      <c r="K2125" s="202">
        <v>148583.35999999999</v>
      </c>
      <c r="L2125" s="202"/>
      <c r="M2125" s="202"/>
      <c r="N2125" s="203"/>
      <c r="O2125" s="203"/>
      <c r="P2125"/>
      <c r="Q2125"/>
      <c r="R2125"/>
      <c r="S2125"/>
      <c r="T2125" s="204">
        <v>42746.609131944446</v>
      </c>
      <c r="U2125"/>
      <c r="V2125">
        <v>0.4</v>
      </c>
      <c r="W2125">
        <v>3</v>
      </c>
      <c r="X2125" s="200" t="str">
        <f t="shared" si="33"/>
        <v>Hernando County Criminal CGE CQ2-17</v>
      </c>
    </row>
    <row r="2126" spans="1:24" ht="15" customHeight="1" x14ac:dyDescent="0.25">
      <c r="A2126" t="s">
        <v>74</v>
      </c>
      <c r="B2126" t="s">
        <v>39</v>
      </c>
      <c r="C2126" t="s">
        <v>272</v>
      </c>
      <c r="D2126" s="202">
        <v>310962.58</v>
      </c>
      <c r="E2126" s="202">
        <v>308315.64</v>
      </c>
      <c r="F2126" s="202">
        <v>305944.82</v>
      </c>
      <c r="G2126" s="202">
        <v>302565.59999999998</v>
      </c>
      <c r="H2126" s="202">
        <v>302455.59999999998</v>
      </c>
      <c r="I2126" s="202">
        <v>102771.16</v>
      </c>
      <c r="J2126" s="202">
        <v>130178.99</v>
      </c>
      <c r="K2126" s="202">
        <v>146916.14000000001</v>
      </c>
      <c r="L2126" s="202">
        <v>153821.14000000001</v>
      </c>
      <c r="M2126" s="202">
        <v>162306.54999999999</v>
      </c>
      <c r="N2126" s="203"/>
      <c r="O2126" s="203"/>
      <c r="P2126"/>
      <c r="Q2126"/>
      <c r="R2126"/>
      <c r="S2126"/>
      <c r="T2126" s="204">
        <v>42746.609131944446</v>
      </c>
      <c r="U2126"/>
      <c r="V2126">
        <v>0.4</v>
      </c>
      <c r="W2126">
        <v>3</v>
      </c>
      <c r="X2126" s="200" t="str">
        <f t="shared" si="33"/>
        <v>Hernando County Criminal CGE CQ3-16</v>
      </c>
    </row>
    <row r="2127" spans="1:24" ht="15" customHeight="1" x14ac:dyDescent="0.25">
      <c r="A2127" t="s">
        <v>74</v>
      </c>
      <c r="B2127" t="s">
        <v>39</v>
      </c>
      <c r="C2127" t="s">
        <v>276</v>
      </c>
      <c r="D2127" s="202">
        <v>369426.69</v>
      </c>
      <c r="E2127" s="202">
        <v>368686.69</v>
      </c>
      <c r="F2127" s="202"/>
      <c r="G2127" s="202"/>
      <c r="H2127" s="202"/>
      <c r="I2127" s="202">
        <v>87050.91</v>
      </c>
      <c r="J2127" s="202">
        <v>117414.22</v>
      </c>
      <c r="K2127" s="202"/>
      <c r="L2127" s="202"/>
      <c r="M2127" s="202"/>
      <c r="N2127" s="203"/>
      <c r="O2127" s="203"/>
      <c r="P2127"/>
      <c r="Q2127"/>
      <c r="R2127"/>
      <c r="S2127"/>
      <c r="T2127" s="204">
        <v>42746.609131944446</v>
      </c>
      <c r="U2127"/>
      <c r="V2127">
        <v>0.4</v>
      </c>
      <c r="W2127">
        <v>3</v>
      </c>
      <c r="X2127" s="200" t="str">
        <f t="shared" si="33"/>
        <v>Hernando County Criminal CGE CQ3-17</v>
      </c>
    </row>
    <row r="2128" spans="1:24" ht="15" customHeight="1" x14ac:dyDescent="0.25">
      <c r="A2128" t="s">
        <v>74</v>
      </c>
      <c r="B2128" t="s">
        <v>39</v>
      </c>
      <c r="C2128" t="s">
        <v>273</v>
      </c>
      <c r="D2128" s="202">
        <v>310404.06</v>
      </c>
      <c r="E2128" s="202">
        <v>307925.06</v>
      </c>
      <c r="F2128" s="202">
        <v>300383.06</v>
      </c>
      <c r="G2128" s="202">
        <v>305492.06</v>
      </c>
      <c r="H2128" s="202">
        <v>304644.06</v>
      </c>
      <c r="I2128" s="202">
        <v>71950.92</v>
      </c>
      <c r="J2128" s="202">
        <v>114146.24000000001</v>
      </c>
      <c r="K2128" s="202">
        <v>133393.76</v>
      </c>
      <c r="L2128" s="202">
        <v>146969.60000000001</v>
      </c>
      <c r="M2128" s="202">
        <v>152006.01999999999</v>
      </c>
      <c r="N2128" s="203"/>
      <c r="O2128" s="203"/>
      <c r="P2128"/>
      <c r="Q2128"/>
      <c r="R2128"/>
      <c r="S2128"/>
      <c r="T2128" s="204">
        <v>42746.609131944446</v>
      </c>
      <c r="U2128"/>
      <c r="V2128">
        <v>0.4</v>
      </c>
      <c r="W2128">
        <v>3</v>
      </c>
      <c r="X2128" s="200" t="str">
        <f t="shared" si="33"/>
        <v>Hernando County Criminal CGE CQ4-16</v>
      </c>
    </row>
    <row r="2129" spans="1:24" ht="15" customHeight="1" x14ac:dyDescent="0.25">
      <c r="A2129" t="s">
        <v>74</v>
      </c>
      <c r="B2129" t="s">
        <v>39</v>
      </c>
      <c r="C2129" t="s">
        <v>277</v>
      </c>
      <c r="D2129" s="202">
        <v>334013.57</v>
      </c>
      <c r="E2129" s="202"/>
      <c r="F2129" s="202"/>
      <c r="G2129" s="202"/>
      <c r="H2129" s="202"/>
      <c r="I2129" s="202">
        <v>75512.58</v>
      </c>
      <c r="J2129" s="202"/>
      <c r="K2129" s="202"/>
      <c r="L2129" s="202"/>
      <c r="M2129" s="202"/>
      <c r="N2129" s="203"/>
      <c r="O2129" s="203"/>
      <c r="P2129"/>
      <c r="Q2129"/>
      <c r="R2129"/>
      <c r="S2129"/>
      <c r="T2129" s="204">
        <v>42746.609131944446</v>
      </c>
      <c r="U2129"/>
      <c r="V2129">
        <v>0.4</v>
      </c>
      <c r="W2129">
        <v>3</v>
      </c>
      <c r="X2129" s="200" t="str">
        <f t="shared" si="33"/>
        <v>Hernando County Criminal CGE CQ4-17</v>
      </c>
    </row>
    <row r="2130" spans="1:24" ht="15" customHeight="1" x14ac:dyDescent="0.25">
      <c r="A2130" t="s">
        <v>74</v>
      </c>
      <c r="B2130" t="s">
        <v>41</v>
      </c>
      <c r="C2130" t="s">
        <v>270</v>
      </c>
      <c r="D2130" s="202">
        <v>245876.28</v>
      </c>
      <c r="E2130" s="202">
        <v>245416.28</v>
      </c>
      <c r="F2130" s="202">
        <v>243613.28</v>
      </c>
      <c r="G2130" s="202">
        <v>243544.29</v>
      </c>
      <c r="H2130" s="202">
        <v>243085.18</v>
      </c>
      <c r="I2130" s="202">
        <v>81221.59</v>
      </c>
      <c r="J2130" s="202">
        <v>138764.60999999999</v>
      </c>
      <c r="K2130" s="202">
        <v>158917.95000000001</v>
      </c>
      <c r="L2130" s="202">
        <v>165448.67000000001</v>
      </c>
      <c r="M2130" s="202">
        <v>169430.95</v>
      </c>
      <c r="N2130" s="203"/>
      <c r="O2130" s="203"/>
      <c r="P2130"/>
      <c r="Q2130"/>
      <c r="R2130"/>
      <c r="S2130"/>
      <c r="T2130" s="204">
        <v>42746.609131944446</v>
      </c>
      <c r="U2130"/>
      <c r="V2130">
        <v>0.4</v>
      </c>
      <c r="W2130">
        <v>5</v>
      </c>
      <c r="X2130" s="200" t="str">
        <f t="shared" si="33"/>
        <v>Hernando Criminal Traffic CGE CQ1-16</v>
      </c>
    </row>
    <row r="2131" spans="1:24" ht="15" customHeight="1" x14ac:dyDescent="0.25">
      <c r="A2131" t="s">
        <v>74</v>
      </c>
      <c r="B2131" t="s">
        <v>41</v>
      </c>
      <c r="C2131" t="s">
        <v>274</v>
      </c>
      <c r="D2131" s="202">
        <v>203379.48</v>
      </c>
      <c r="E2131" s="202">
        <v>203221.23</v>
      </c>
      <c r="F2131" s="202">
        <v>202572.23</v>
      </c>
      <c r="G2131" s="202">
        <v>202134.23</v>
      </c>
      <c r="H2131" s="202"/>
      <c r="I2131" s="202">
        <v>80048.34</v>
      </c>
      <c r="J2131" s="202">
        <v>113917.24</v>
      </c>
      <c r="K2131" s="202">
        <v>129824.12</v>
      </c>
      <c r="L2131" s="202">
        <v>138047.98000000001</v>
      </c>
      <c r="M2131" s="202"/>
      <c r="N2131" s="203"/>
      <c r="O2131" s="203"/>
      <c r="P2131"/>
      <c r="Q2131"/>
      <c r="R2131"/>
      <c r="S2131"/>
      <c r="T2131" s="204">
        <v>42746.609131944446</v>
      </c>
      <c r="U2131"/>
      <c r="V2131">
        <v>0.4</v>
      </c>
      <c r="W2131">
        <v>5</v>
      </c>
      <c r="X2131" s="200" t="str">
        <f t="shared" si="33"/>
        <v>Hernando Criminal Traffic CGE CQ1-17</v>
      </c>
    </row>
    <row r="2132" spans="1:24" ht="15" customHeight="1" x14ac:dyDescent="0.25">
      <c r="A2132" t="s">
        <v>74</v>
      </c>
      <c r="B2132" t="s">
        <v>41</v>
      </c>
      <c r="C2132" t="s">
        <v>271</v>
      </c>
      <c r="D2132" s="202">
        <v>189730.35</v>
      </c>
      <c r="E2132" s="202">
        <v>190093.35</v>
      </c>
      <c r="F2132" s="202">
        <v>188883.35</v>
      </c>
      <c r="G2132" s="202">
        <v>188112.35</v>
      </c>
      <c r="H2132" s="202">
        <v>188115.35</v>
      </c>
      <c r="I2132" s="202">
        <v>67447.350000000006</v>
      </c>
      <c r="J2132" s="202">
        <v>106894.13</v>
      </c>
      <c r="K2132" s="202">
        <v>122178.18</v>
      </c>
      <c r="L2132" s="202">
        <v>134132.28</v>
      </c>
      <c r="M2132" s="202">
        <v>140884.64000000001</v>
      </c>
      <c r="N2132" s="203"/>
      <c r="O2132" s="203"/>
      <c r="P2132"/>
      <c r="Q2132"/>
      <c r="R2132"/>
      <c r="S2132"/>
      <c r="T2132" s="204">
        <v>42746.609131944446</v>
      </c>
      <c r="U2132"/>
      <c r="V2132">
        <v>0.4</v>
      </c>
      <c r="W2132">
        <v>5</v>
      </c>
      <c r="X2132" s="200" t="str">
        <f t="shared" si="33"/>
        <v>Hernando Criminal Traffic CGE CQ2-16</v>
      </c>
    </row>
    <row r="2133" spans="1:24" ht="15" customHeight="1" x14ac:dyDescent="0.25">
      <c r="A2133" t="s">
        <v>74</v>
      </c>
      <c r="B2133" t="s">
        <v>41</v>
      </c>
      <c r="C2133" t="s">
        <v>275</v>
      </c>
      <c r="D2133" s="202">
        <v>238509.76</v>
      </c>
      <c r="E2133" s="202">
        <v>241296.76</v>
      </c>
      <c r="F2133" s="202">
        <v>241196.76</v>
      </c>
      <c r="G2133" s="202"/>
      <c r="H2133" s="202"/>
      <c r="I2133" s="202">
        <v>76255.8</v>
      </c>
      <c r="J2133" s="202">
        <v>129176.67</v>
      </c>
      <c r="K2133" s="202">
        <v>153188.49</v>
      </c>
      <c r="L2133" s="202"/>
      <c r="M2133" s="202"/>
      <c r="N2133" s="203"/>
      <c r="O2133" s="203"/>
      <c r="P2133"/>
      <c r="Q2133"/>
      <c r="R2133"/>
      <c r="S2133"/>
      <c r="T2133" s="204">
        <v>42746.609131944446</v>
      </c>
      <c r="U2133"/>
      <c r="V2133">
        <v>0.4</v>
      </c>
      <c r="W2133">
        <v>5</v>
      </c>
      <c r="X2133" s="200" t="str">
        <f t="shared" si="33"/>
        <v>Hernando Criminal Traffic CGE CQ2-17</v>
      </c>
    </row>
    <row r="2134" spans="1:24" ht="15" customHeight="1" x14ac:dyDescent="0.25">
      <c r="A2134" t="s">
        <v>74</v>
      </c>
      <c r="B2134" t="s">
        <v>41</v>
      </c>
      <c r="C2134" t="s">
        <v>272</v>
      </c>
      <c r="D2134" s="202">
        <v>218149.47</v>
      </c>
      <c r="E2134" s="202">
        <v>219163.47</v>
      </c>
      <c r="F2134" s="202">
        <v>219163.47</v>
      </c>
      <c r="G2134" s="202">
        <v>219113.47</v>
      </c>
      <c r="H2134" s="202">
        <v>218878.47</v>
      </c>
      <c r="I2134" s="202">
        <v>105862.32</v>
      </c>
      <c r="J2134" s="202">
        <v>133992.79</v>
      </c>
      <c r="K2134" s="202">
        <v>150436.88</v>
      </c>
      <c r="L2134" s="202">
        <v>157742</v>
      </c>
      <c r="M2134" s="202">
        <v>161332.24</v>
      </c>
      <c r="N2134" s="203"/>
      <c r="O2134" s="203"/>
      <c r="P2134"/>
      <c r="Q2134"/>
      <c r="R2134"/>
      <c r="S2134"/>
      <c r="T2134" s="204">
        <v>42746.609131944446</v>
      </c>
      <c r="U2134"/>
      <c r="V2134">
        <v>0.4</v>
      </c>
      <c r="W2134">
        <v>5</v>
      </c>
      <c r="X2134" s="200" t="str">
        <f t="shared" si="33"/>
        <v>Hernando Criminal Traffic CGE CQ3-16</v>
      </c>
    </row>
    <row r="2135" spans="1:24" ht="15" customHeight="1" x14ac:dyDescent="0.25">
      <c r="A2135" t="s">
        <v>74</v>
      </c>
      <c r="B2135" t="s">
        <v>41</v>
      </c>
      <c r="C2135" t="s">
        <v>276</v>
      </c>
      <c r="D2135" s="202">
        <v>231501.8</v>
      </c>
      <c r="E2135" s="202">
        <v>231813.8</v>
      </c>
      <c r="F2135" s="202"/>
      <c r="G2135" s="202"/>
      <c r="H2135" s="202"/>
      <c r="I2135" s="202">
        <v>72310.2</v>
      </c>
      <c r="J2135" s="202">
        <v>110554.57</v>
      </c>
      <c r="K2135" s="202"/>
      <c r="L2135" s="202"/>
      <c r="M2135" s="202"/>
      <c r="N2135" s="203"/>
      <c r="O2135" s="203"/>
      <c r="P2135"/>
      <c r="Q2135"/>
      <c r="R2135"/>
      <c r="S2135"/>
      <c r="T2135" s="204">
        <v>42746.609131944446</v>
      </c>
      <c r="U2135"/>
      <c r="V2135">
        <v>0.4</v>
      </c>
      <c r="W2135">
        <v>5</v>
      </c>
      <c r="X2135" s="200" t="str">
        <f t="shared" si="33"/>
        <v>Hernando Criminal Traffic CGE CQ3-17</v>
      </c>
    </row>
    <row r="2136" spans="1:24" ht="15" customHeight="1" x14ac:dyDescent="0.25">
      <c r="A2136" t="s">
        <v>74</v>
      </c>
      <c r="B2136" t="s">
        <v>41</v>
      </c>
      <c r="C2136" t="s">
        <v>273</v>
      </c>
      <c r="D2136" s="202">
        <v>220923.7</v>
      </c>
      <c r="E2136" s="202">
        <v>219740.7</v>
      </c>
      <c r="F2136" s="202">
        <v>219399.7</v>
      </c>
      <c r="G2136" s="202">
        <v>219449.7</v>
      </c>
      <c r="H2136" s="202">
        <v>219790.7</v>
      </c>
      <c r="I2136" s="202">
        <v>80453.22</v>
      </c>
      <c r="J2136" s="202">
        <v>116587.64</v>
      </c>
      <c r="K2136" s="202">
        <v>139353.51999999999</v>
      </c>
      <c r="L2136" s="202">
        <v>147631.85</v>
      </c>
      <c r="M2136" s="202">
        <v>152308.81</v>
      </c>
      <c r="N2136" s="203"/>
      <c r="O2136" s="203"/>
      <c r="P2136"/>
      <c r="Q2136"/>
      <c r="R2136"/>
      <c r="S2136"/>
      <c r="T2136" s="204">
        <v>42746.609131944446</v>
      </c>
      <c r="U2136"/>
      <c r="V2136">
        <v>0.4</v>
      </c>
      <c r="W2136">
        <v>5</v>
      </c>
      <c r="X2136" s="200" t="str">
        <f t="shared" si="33"/>
        <v>Hernando Criminal Traffic CGE CQ4-16</v>
      </c>
    </row>
    <row r="2137" spans="1:24" ht="15" customHeight="1" x14ac:dyDescent="0.25">
      <c r="A2137" t="s">
        <v>74</v>
      </c>
      <c r="B2137" t="s">
        <v>41</v>
      </c>
      <c r="C2137" t="s">
        <v>277</v>
      </c>
      <c r="D2137" s="202">
        <v>240303.95</v>
      </c>
      <c r="E2137" s="202"/>
      <c r="F2137" s="202"/>
      <c r="G2137" s="202"/>
      <c r="H2137" s="202"/>
      <c r="I2137" s="202">
        <v>77674.87</v>
      </c>
      <c r="J2137" s="202"/>
      <c r="K2137" s="202"/>
      <c r="L2137" s="202"/>
      <c r="M2137" s="202"/>
      <c r="N2137" s="203"/>
      <c r="O2137" s="203"/>
      <c r="P2137"/>
      <c r="Q2137"/>
      <c r="R2137"/>
      <c r="S2137"/>
      <c r="T2137" s="204">
        <v>42746.609131944446</v>
      </c>
      <c r="U2137"/>
      <c r="V2137">
        <v>0.4</v>
      </c>
      <c r="W2137">
        <v>5</v>
      </c>
      <c r="X2137" s="200" t="str">
        <f t="shared" si="33"/>
        <v>Hernando Criminal Traffic CGE CQ4-17</v>
      </c>
    </row>
    <row r="2138" spans="1:24" ht="15" customHeight="1" x14ac:dyDescent="0.25">
      <c r="A2138" t="s">
        <v>74</v>
      </c>
      <c r="B2138" t="s">
        <v>46</v>
      </c>
      <c r="C2138" t="s">
        <v>270</v>
      </c>
      <c r="D2138" s="202">
        <v>88879.25</v>
      </c>
      <c r="E2138" s="202">
        <v>88929.25</v>
      </c>
      <c r="F2138" s="202">
        <v>89229.25</v>
      </c>
      <c r="G2138" s="202">
        <v>89229.25</v>
      </c>
      <c r="H2138" s="202">
        <v>89229.25</v>
      </c>
      <c r="I2138" s="202">
        <v>85383.25</v>
      </c>
      <c r="J2138" s="202">
        <v>85433.25</v>
      </c>
      <c r="K2138" s="202">
        <v>85841.25</v>
      </c>
      <c r="L2138" s="202">
        <v>85841.25</v>
      </c>
      <c r="M2138" s="202">
        <v>85841.25</v>
      </c>
      <c r="N2138" s="203"/>
      <c r="O2138" s="203"/>
      <c r="P2138"/>
      <c r="Q2138"/>
      <c r="R2138"/>
      <c r="S2138"/>
      <c r="T2138" s="204">
        <v>42746.609131944446</v>
      </c>
      <c r="U2138"/>
      <c r="V2138">
        <v>0.75</v>
      </c>
      <c r="W2138">
        <v>10</v>
      </c>
      <c r="X2138" s="200" t="str">
        <f t="shared" si="33"/>
        <v>Hernando Family CGE CQ1-16</v>
      </c>
    </row>
    <row r="2139" spans="1:24" ht="15" customHeight="1" x14ac:dyDescent="0.25">
      <c r="A2139" t="s">
        <v>74</v>
      </c>
      <c r="B2139" t="s">
        <v>46</v>
      </c>
      <c r="C2139" t="s">
        <v>274</v>
      </c>
      <c r="D2139" s="202">
        <v>79986.399999999994</v>
      </c>
      <c r="E2139" s="202">
        <v>80286.399999999994</v>
      </c>
      <c r="F2139" s="202">
        <v>79878.399999999994</v>
      </c>
      <c r="G2139" s="202">
        <v>80178.399999999994</v>
      </c>
      <c r="H2139" s="202"/>
      <c r="I2139" s="202">
        <v>74757.399999999994</v>
      </c>
      <c r="J2139" s="202">
        <v>75817.399999999994</v>
      </c>
      <c r="K2139" s="202">
        <v>75817.399999999994</v>
      </c>
      <c r="L2139" s="202">
        <v>75817.399999999994</v>
      </c>
      <c r="M2139" s="202"/>
      <c r="N2139" s="203"/>
      <c r="O2139" s="203"/>
      <c r="P2139"/>
      <c r="Q2139"/>
      <c r="R2139"/>
      <c r="S2139"/>
      <c r="T2139" s="204">
        <v>42746.609131944446</v>
      </c>
      <c r="U2139"/>
      <c r="V2139">
        <v>0.75</v>
      </c>
      <c r="W2139">
        <v>10</v>
      </c>
      <c r="X2139" s="200" t="str">
        <f t="shared" si="33"/>
        <v>Hernando Family CGE CQ1-17</v>
      </c>
    </row>
    <row r="2140" spans="1:24" ht="15" customHeight="1" x14ac:dyDescent="0.25">
      <c r="A2140" t="s">
        <v>74</v>
      </c>
      <c r="B2140" t="s">
        <v>46</v>
      </c>
      <c r="C2140" t="s">
        <v>271</v>
      </c>
      <c r="D2140" s="202">
        <v>102489.39</v>
      </c>
      <c r="E2140" s="202">
        <v>100847.39</v>
      </c>
      <c r="F2140" s="202">
        <v>100847.39</v>
      </c>
      <c r="G2140" s="202">
        <v>100847.39</v>
      </c>
      <c r="H2140" s="202">
        <v>100847.39</v>
      </c>
      <c r="I2140" s="202">
        <v>99463.39</v>
      </c>
      <c r="J2140" s="202">
        <v>100491.39</v>
      </c>
      <c r="K2140" s="202">
        <v>100191.39</v>
      </c>
      <c r="L2140" s="202">
        <v>100491.39</v>
      </c>
      <c r="M2140" s="202">
        <v>100491.39</v>
      </c>
      <c r="N2140" s="203"/>
      <c r="O2140" s="203"/>
      <c r="P2140"/>
      <c r="Q2140"/>
      <c r="R2140"/>
      <c r="S2140"/>
      <c r="T2140" s="204">
        <v>42746.609131944446</v>
      </c>
      <c r="U2140"/>
      <c r="V2140">
        <v>0.75</v>
      </c>
      <c r="W2140">
        <v>10</v>
      </c>
      <c r="X2140" s="200" t="str">
        <f t="shared" si="33"/>
        <v>Hernando Family CGE CQ2-16</v>
      </c>
    </row>
    <row r="2141" spans="1:24" ht="15" customHeight="1" x14ac:dyDescent="0.25">
      <c r="A2141" t="s">
        <v>74</v>
      </c>
      <c r="B2141" t="s">
        <v>46</v>
      </c>
      <c r="C2141" t="s">
        <v>275</v>
      </c>
      <c r="D2141" s="202">
        <v>99590.6</v>
      </c>
      <c r="E2141" s="202">
        <v>99604.6</v>
      </c>
      <c r="F2141" s="202">
        <v>99604.6</v>
      </c>
      <c r="G2141" s="202"/>
      <c r="H2141" s="202"/>
      <c r="I2141" s="202">
        <v>90381.6</v>
      </c>
      <c r="J2141" s="202">
        <v>94536.6</v>
      </c>
      <c r="K2141" s="202">
        <v>94536.6</v>
      </c>
      <c r="L2141" s="202"/>
      <c r="M2141" s="202"/>
      <c r="N2141" s="203"/>
      <c r="O2141" s="203"/>
      <c r="P2141"/>
      <c r="Q2141"/>
      <c r="R2141"/>
      <c r="S2141"/>
      <c r="T2141" s="204">
        <v>42746.609131944446</v>
      </c>
      <c r="U2141"/>
      <c r="V2141">
        <v>0.75</v>
      </c>
      <c r="W2141">
        <v>10</v>
      </c>
      <c r="X2141" s="200" t="str">
        <f t="shared" si="33"/>
        <v>Hernando Family CGE CQ2-17</v>
      </c>
    </row>
    <row r="2142" spans="1:24" ht="15" customHeight="1" x14ac:dyDescent="0.25">
      <c r="A2142" t="s">
        <v>74</v>
      </c>
      <c r="B2142" t="s">
        <v>46</v>
      </c>
      <c r="C2142" t="s">
        <v>272</v>
      </c>
      <c r="D2142" s="202">
        <v>88688.8</v>
      </c>
      <c r="E2142" s="202">
        <v>87480.8</v>
      </c>
      <c r="F2142" s="202">
        <v>86777.8</v>
      </c>
      <c r="G2142" s="202">
        <v>86783.8</v>
      </c>
      <c r="H2142" s="202">
        <v>86383.8</v>
      </c>
      <c r="I2142" s="202">
        <v>83686.8</v>
      </c>
      <c r="J2142" s="202">
        <v>84021.8</v>
      </c>
      <c r="K2142" s="202">
        <v>84021.8</v>
      </c>
      <c r="L2142" s="202">
        <v>84027.8</v>
      </c>
      <c r="M2142" s="202">
        <v>84027.8</v>
      </c>
      <c r="N2142" s="203"/>
      <c r="O2142" s="203"/>
      <c r="P2142"/>
      <c r="Q2142"/>
      <c r="R2142"/>
      <c r="S2142"/>
      <c r="T2142" s="204">
        <v>42746.609131944446</v>
      </c>
      <c r="U2142"/>
      <c r="V2142">
        <v>0.75</v>
      </c>
      <c r="W2142">
        <v>10</v>
      </c>
      <c r="X2142" s="200" t="str">
        <f t="shared" si="33"/>
        <v>Hernando Family CGE CQ3-16</v>
      </c>
    </row>
    <row r="2143" spans="1:24" ht="15" customHeight="1" x14ac:dyDescent="0.25">
      <c r="A2143" t="s">
        <v>74</v>
      </c>
      <c r="B2143" t="s">
        <v>46</v>
      </c>
      <c r="C2143" t="s">
        <v>276</v>
      </c>
      <c r="D2143" s="202">
        <v>87168.8</v>
      </c>
      <c r="E2143" s="202">
        <v>85526.8</v>
      </c>
      <c r="F2143" s="202"/>
      <c r="G2143" s="202"/>
      <c r="H2143" s="202"/>
      <c r="I2143" s="202">
        <v>83460.899999999994</v>
      </c>
      <c r="J2143" s="202">
        <v>84200.9</v>
      </c>
      <c r="K2143" s="202"/>
      <c r="L2143" s="202"/>
      <c r="M2143" s="202"/>
      <c r="N2143" s="203"/>
      <c r="O2143" s="203"/>
      <c r="P2143"/>
      <c r="Q2143"/>
      <c r="R2143"/>
      <c r="S2143"/>
      <c r="T2143" s="204">
        <v>42746.609131944446</v>
      </c>
      <c r="U2143"/>
      <c r="V2143">
        <v>0.75</v>
      </c>
      <c r="W2143">
        <v>10</v>
      </c>
      <c r="X2143" s="200" t="str">
        <f t="shared" si="33"/>
        <v>Hernando Family CGE CQ3-17</v>
      </c>
    </row>
    <row r="2144" spans="1:24" ht="15" customHeight="1" x14ac:dyDescent="0.25">
      <c r="A2144" t="s">
        <v>74</v>
      </c>
      <c r="B2144" t="s">
        <v>46</v>
      </c>
      <c r="C2144" t="s">
        <v>273</v>
      </c>
      <c r="D2144" s="202">
        <v>86725.9</v>
      </c>
      <c r="E2144" s="202">
        <v>86317.9</v>
      </c>
      <c r="F2144" s="202">
        <v>86317.9</v>
      </c>
      <c r="G2144" s="202">
        <v>86317.9</v>
      </c>
      <c r="H2144" s="202">
        <v>86317.9</v>
      </c>
      <c r="I2144" s="202">
        <v>84122.9</v>
      </c>
      <c r="J2144" s="202">
        <v>84722.9</v>
      </c>
      <c r="K2144" s="202">
        <v>84747.9</v>
      </c>
      <c r="L2144" s="202">
        <v>84747.9</v>
      </c>
      <c r="M2144" s="202">
        <v>84747.9</v>
      </c>
      <c r="N2144" s="203"/>
      <c r="O2144" s="203"/>
      <c r="P2144"/>
      <c r="Q2144"/>
      <c r="R2144"/>
      <c r="S2144"/>
      <c r="T2144" s="204">
        <v>42746.609131944446</v>
      </c>
      <c r="U2144"/>
      <c r="V2144">
        <v>0.75</v>
      </c>
      <c r="W2144">
        <v>10</v>
      </c>
      <c r="X2144" s="200" t="str">
        <f t="shared" si="33"/>
        <v>Hernando Family CGE CQ4-16</v>
      </c>
    </row>
    <row r="2145" spans="1:24" ht="15" customHeight="1" x14ac:dyDescent="0.25">
      <c r="A2145" t="s">
        <v>74</v>
      </c>
      <c r="B2145" t="s">
        <v>46</v>
      </c>
      <c r="C2145" t="s">
        <v>277</v>
      </c>
      <c r="D2145" s="202">
        <v>91011.75</v>
      </c>
      <c r="E2145" s="202"/>
      <c r="F2145" s="202"/>
      <c r="G2145" s="202"/>
      <c r="H2145" s="202"/>
      <c r="I2145" s="202">
        <v>85561.75</v>
      </c>
      <c r="J2145" s="202"/>
      <c r="K2145" s="202"/>
      <c r="L2145" s="202"/>
      <c r="M2145" s="202"/>
      <c r="N2145" s="203"/>
      <c r="O2145" s="203"/>
      <c r="P2145"/>
      <c r="Q2145"/>
      <c r="R2145"/>
      <c r="S2145"/>
      <c r="T2145" s="204">
        <v>42746.609131944446</v>
      </c>
      <c r="U2145"/>
      <c r="V2145">
        <v>0.75</v>
      </c>
      <c r="W2145">
        <v>10</v>
      </c>
      <c r="X2145" s="200" t="str">
        <f t="shared" si="33"/>
        <v>Hernando Family CGE CQ4-17</v>
      </c>
    </row>
    <row r="2146" spans="1:24" ht="15" customHeight="1" x14ac:dyDescent="0.25">
      <c r="A2146" t="s">
        <v>74</v>
      </c>
      <c r="B2146" t="s">
        <v>40</v>
      </c>
      <c r="C2146" t="s">
        <v>270</v>
      </c>
      <c r="D2146" s="202">
        <v>5377.97</v>
      </c>
      <c r="E2146" s="202">
        <v>5377.97</v>
      </c>
      <c r="F2146" s="202">
        <v>5239.97</v>
      </c>
      <c r="G2146" s="202">
        <v>5239.97</v>
      </c>
      <c r="H2146" s="202">
        <v>5239.97</v>
      </c>
      <c r="I2146" s="202">
        <v>439.97</v>
      </c>
      <c r="J2146" s="202">
        <v>611.45000000000005</v>
      </c>
      <c r="K2146" s="202">
        <v>620.97</v>
      </c>
      <c r="L2146" s="202">
        <v>620.97</v>
      </c>
      <c r="M2146" s="202">
        <v>620.97</v>
      </c>
      <c r="N2146" s="203"/>
      <c r="O2146" s="203"/>
      <c r="P2146"/>
      <c r="Q2146"/>
      <c r="R2146"/>
      <c r="S2146"/>
      <c r="T2146" s="204">
        <v>42746.609131944446</v>
      </c>
      <c r="U2146"/>
      <c r="V2146">
        <v>0.09</v>
      </c>
      <c r="W2146">
        <v>4</v>
      </c>
      <c r="X2146" s="200" t="str">
        <f t="shared" si="33"/>
        <v>Hernando Juvenile Delinquency CGE CQ1-16</v>
      </c>
    </row>
    <row r="2147" spans="1:24" ht="15" customHeight="1" x14ac:dyDescent="0.25">
      <c r="A2147" t="s">
        <v>74</v>
      </c>
      <c r="B2147" t="s">
        <v>40</v>
      </c>
      <c r="C2147" t="s">
        <v>274</v>
      </c>
      <c r="D2147" s="202">
        <v>16947</v>
      </c>
      <c r="E2147" s="202">
        <v>17019.5</v>
      </c>
      <c r="F2147" s="202">
        <v>17019.5</v>
      </c>
      <c r="G2147" s="202">
        <v>15675.5</v>
      </c>
      <c r="H2147" s="202"/>
      <c r="I2147" s="202">
        <v>253</v>
      </c>
      <c r="J2147" s="202">
        <v>253</v>
      </c>
      <c r="K2147" s="202">
        <v>253</v>
      </c>
      <c r="L2147" s="202">
        <v>253</v>
      </c>
      <c r="M2147" s="202"/>
      <c r="N2147" s="203"/>
      <c r="O2147" s="203"/>
      <c r="P2147"/>
      <c r="Q2147"/>
      <c r="R2147"/>
      <c r="S2147"/>
      <c r="T2147" s="204">
        <v>42746.609131944446</v>
      </c>
      <c r="U2147"/>
      <c r="V2147">
        <v>0.09</v>
      </c>
      <c r="W2147">
        <v>4</v>
      </c>
      <c r="X2147" s="200" t="str">
        <f t="shared" si="33"/>
        <v>Hernando Juvenile Delinquency CGE CQ1-17</v>
      </c>
    </row>
    <row r="2148" spans="1:24" ht="15" customHeight="1" x14ac:dyDescent="0.25">
      <c r="A2148" t="s">
        <v>74</v>
      </c>
      <c r="B2148" t="s">
        <v>40</v>
      </c>
      <c r="C2148" t="s">
        <v>271</v>
      </c>
      <c r="D2148" s="202">
        <v>22293</v>
      </c>
      <c r="E2148" s="202">
        <v>22293</v>
      </c>
      <c r="F2148" s="202">
        <v>22250</v>
      </c>
      <c r="G2148" s="202">
        <v>22253.5</v>
      </c>
      <c r="H2148" s="202">
        <v>22253.5</v>
      </c>
      <c r="I2148" s="202">
        <v>563.92999999999995</v>
      </c>
      <c r="J2148" s="202">
        <v>766.5</v>
      </c>
      <c r="K2148" s="202">
        <v>858.5</v>
      </c>
      <c r="L2148" s="202">
        <v>1002</v>
      </c>
      <c r="M2148" s="202">
        <v>1093</v>
      </c>
      <c r="N2148" s="203"/>
      <c r="O2148" s="203"/>
      <c r="P2148"/>
      <c r="Q2148"/>
      <c r="R2148"/>
      <c r="S2148"/>
      <c r="T2148" s="204">
        <v>42746.609131944446</v>
      </c>
      <c r="U2148"/>
      <c r="V2148">
        <v>0.09</v>
      </c>
      <c r="W2148">
        <v>4</v>
      </c>
      <c r="X2148" s="200" t="str">
        <f t="shared" si="33"/>
        <v>Hernando Juvenile Delinquency CGE CQ2-16</v>
      </c>
    </row>
    <row r="2149" spans="1:24" ht="15" customHeight="1" x14ac:dyDescent="0.25">
      <c r="A2149" t="s">
        <v>74</v>
      </c>
      <c r="B2149" t="s">
        <v>40</v>
      </c>
      <c r="C2149" t="s">
        <v>275</v>
      </c>
      <c r="D2149" s="202">
        <v>10370.5</v>
      </c>
      <c r="E2149" s="202">
        <v>10320.5</v>
      </c>
      <c r="F2149" s="202">
        <v>10752.5</v>
      </c>
      <c r="G2149" s="202"/>
      <c r="H2149" s="202"/>
      <c r="I2149" s="202">
        <v>409.5</v>
      </c>
      <c r="J2149" s="202">
        <v>459.5</v>
      </c>
      <c r="K2149" s="202">
        <v>509.5</v>
      </c>
      <c r="L2149" s="202"/>
      <c r="M2149" s="202"/>
      <c r="N2149" s="203"/>
      <c r="O2149" s="203"/>
      <c r="P2149"/>
      <c r="Q2149"/>
      <c r="R2149"/>
      <c r="S2149"/>
      <c r="T2149" s="204">
        <v>42746.609131944446</v>
      </c>
      <c r="U2149"/>
      <c r="V2149">
        <v>0.09</v>
      </c>
      <c r="W2149">
        <v>4</v>
      </c>
      <c r="X2149" s="200" t="str">
        <f t="shared" si="33"/>
        <v>Hernando Juvenile Delinquency CGE CQ2-17</v>
      </c>
    </row>
    <row r="2150" spans="1:24" ht="15" customHeight="1" x14ac:dyDescent="0.25">
      <c r="A2150" t="s">
        <v>74</v>
      </c>
      <c r="B2150" t="s">
        <v>40</v>
      </c>
      <c r="C2150" t="s">
        <v>272</v>
      </c>
      <c r="D2150" s="202">
        <v>21102</v>
      </c>
      <c r="E2150" s="202">
        <v>21423</v>
      </c>
      <c r="F2150" s="202">
        <v>21426.5</v>
      </c>
      <c r="G2150" s="202">
        <v>21426.5</v>
      </c>
      <c r="H2150" s="202">
        <v>21426.5</v>
      </c>
      <c r="I2150" s="202">
        <v>459</v>
      </c>
      <c r="J2150" s="202">
        <v>1984</v>
      </c>
      <c r="K2150" s="202">
        <v>2096</v>
      </c>
      <c r="L2150" s="202">
        <v>2280</v>
      </c>
      <c r="M2150" s="202">
        <v>2499</v>
      </c>
      <c r="N2150" s="203"/>
      <c r="O2150" s="203"/>
      <c r="P2150"/>
      <c r="Q2150"/>
      <c r="R2150"/>
      <c r="S2150"/>
      <c r="T2150" s="204">
        <v>42746.609131944446</v>
      </c>
      <c r="U2150"/>
      <c r="V2150">
        <v>0.09</v>
      </c>
      <c r="W2150">
        <v>4</v>
      </c>
      <c r="X2150" s="200" t="str">
        <f t="shared" si="33"/>
        <v>Hernando Juvenile Delinquency CGE CQ3-16</v>
      </c>
    </row>
    <row r="2151" spans="1:24" ht="15" customHeight="1" x14ac:dyDescent="0.25">
      <c r="A2151" t="s">
        <v>74</v>
      </c>
      <c r="B2151" t="s">
        <v>40</v>
      </c>
      <c r="C2151" t="s">
        <v>276</v>
      </c>
      <c r="D2151" s="202">
        <v>22502</v>
      </c>
      <c r="E2151" s="202">
        <v>22502</v>
      </c>
      <c r="F2151" s="202"/>
      <c r="G2151" s="202"/>
      <c r="H2151" s="202"/>
      <c r="I2151" s="202">
        <v>990.5</v>
      </c>
      <c r="J2151" s="202">
        <v>1691.5</v>
      </c>
      <c r="K2151" s="202"/>
      <c r="L2151" s="202"/>
      <c r="M2151" s="202"/>
      <c r="N2151" s="203"/>
      <c r="O2151" s="203"/>
      <c r="P2151"/>
      <c r="Q2151"/>
      <c r="R2151"/>
      <c r="S2151"/>
      <c r="T2151" s="204">
        <v>42746.609131944446</v>
      </c>
      <c r="U2151"/>
      <c r="V2151">
        <v>0.09</v>
      </c>
      <c r="W2151">
        <v>4</v>
      </c>
      <c r="X2151" s="200" t="str">
        <f t="shared" si="33"/>
        <v>Hernando Juvenile Delinquency CGE CQ3-17</v>
      </c>
    </row>
    <row r="2152" spans="1:24" ht="15" customHeight="1" x14ac:dyDescent="0.25">
      <c r="A2152" t="s">
        <v>74</v>
      </c>
      <c r="B2152" t="s">
        <v>40</v>
      </c>
      <c r="C2152" t="s">
        <v>273</v>
      </c>
      <c r="D2152" s="202">
        <v>14671.51</v>
      </c>
      <c r="E2152" s="202">
        <v>14675.01</v>
      </c>
      <c r="F2152" s="202">
        <v>14507.01</v>
      </c>
      <c r="G2152" s="202">
        <v>14507.01</v>
      </c>
      <c r="H2152" s="202">
        <v>14507.01</v>
      </c>
      <c r="I2152" s="202">
        <v>1476</v>
      </c>
      <c r="J2152" s="202">
        <v>1483</v>
      </c>
      <c r="K2152" s="202">
        <v>1483</v>
      </c>
      <c r="L2152" s="202">
        <v>1483</v>
      </c>
      <c r="M2152" s="202">
        <v>1483</v>
      </c>
      <c r="N2152" s="203"/>
      <c r="O2152" s="203"/>
      <c r="P2152"/>
      <c r="Q2152"/>
      <c r="R2152"/>
      <c r="S2152"/>
      <c r="T2152" s="204">
        <v>42746.609131944446</v>
      </c>
      <c r="U2152"/>
      <c r="V2152">
        <v>0.09</v>
      </c>
      <c r="W2152">
        <v>4</v>
      </c>
      <c r="X2152" s="200" t="str">
        <f t="shared" si="33"/>
        <v>Hernando Juvenile Delinquency CGE CQ4-16</v>
      </c>
    </row>
    <row r="2153" spans="1:24" ht="15" customHeight="1" x14ac:dyDescent="0.25">
      <c r="A2153" t="s">
        <v>74</v>
      </c>
      <c r="B2153" t="s">
        <v>40</v>
      </c>
      <c r="C2153" t="s">
        <v>277</v>
      </c>
      <c r="D2153" s="202">
        <v>10988.72</v>
      </c>
      <c r="E2153" s="202"/>
      <c r="F2153" s="202"/>
      <c r="G2153" s="202"/>
      <c r="H2153" s="202"/>
      <c r="I2153" s="202">
        <v>614</v>
      </c>
      <c r="J2153" s="202"/>
      <c r="K2153" s="202"/>
      <c r="L2153" s="202"/>
      <c r="M2153" s="202"/>
      <c r="N2153" s="203"/>
      <c r="O2153" s="203"/>
      <c r="P2153"/>
      <c r="Q2153"/>
      <c r="R2153"/>
      <c r="S2153"/>
      <c r="T2153" s="204">
        <v>42746.609131944446</v>
      </c>
      <c r="U2153"/>
      <c r="V2153">
        <v>0.09</v>
      </c>
      <c r="W2153">
        <v>4</v>
      </c>
      <c r="X2153" s="200" t="str">
        <f t="shared" si="33"/>
        <v>Hernando Juvenile Delinquency CGE CQ4-17</v>
      </c>
    </row>
    <row r="2154" spans="1:24" ht="15" customHeight="1" x14ac:dyDescent="0.25">
      <c r="A2154" t="s">
        <v>74</v>
      </c>
      <c r="B2154" t="s">
        <v>45</v>
      </c>
      <c r="C2154" t="s">
        <v>270</v>
      </c>
      <c r="D2154" s="202">
        <v>89076.63</v>
      </c>
      <c r="E2154" s="202">
        <v>88445.63</v>
      </c>
      <c r="F2154" s="202">
        <v>88445.63</v>
      </c>
      <c r="G2154" s="202">
        <v>88445.63</v>
      </c>
      <c r="H2154" s="202">
        <v>88445.63</v>
      </c>
      <c r="I2154" s="202">
        <v>84815.63</v>
      </c>
      <c r="J2154" s="202">
        <v>85277.63</v>
      </c>
      <c r="K2154" s="202">
        <v>85908.63</v>
      </c>
      <c r="L2154" s="202">
        <v>85908.63</v>
      </c>
      <c r="M2154" s="202">
        <v>85908.63</v>
      </c>
      <c r="N2154" s="203"/>
      <c r="O2154" s="203"/>
      <c r="P2154"/>
      <c r="Q2154"/>
      <c r="R2154"/>
      <c r="S2154"/>
      <c r="T2154" s="204">
        <v>42746.609131944446</v>
      </c>
      <c r="U2154"/>
      <c r="V2154">
        <v>0.9</v>
      </c>
      <c r="W2154">
        <v>9</v>
      </c>
      <c r="X2154" s="200" t="str">
        <f t="shared" si="33"/>
        <v>Hernando Probate CGE CQ1-16</v>
      </c>
    </row>
    <row r="2155" spans="1:24" ht="15" customHeight="1" x14ac:dyDescent="0.25">
      <c r="A2155" t="s">
        <v>74</v>
      </c>
      <c r="B2155" t="s">
        <v>45</v>
      </c>
      <c r="C2155" t="s">
        <v>274</v>
      </c>
      <c r="D2155" s="202">
        <v>80844.289999999994</v>
      </c>
      <c r="E2155" s="202">
        <v>80844.289999999994</v>
      </c>
      <c r="F2155" s="202">
        <v>80844.289999999994</v>
      </c>
      <c r="G2155" s="202">
        <v>80844.289999999994</v>
      </c>
      <c r="H2155" s="202"/>
      <c r="I2155" s="202">
        <v>80171.31</v>
      </c>
      <c r="J2155" s="202">
        <v>80821.31</v>
      </c>
      <c r="K2155" s="202">
        <v>80821.31</v>
      </c>
      <c r="L2155" s="202">
        <v>80821.31</v>
      </c>
      <c r="M2155" s="202"/>
      <c r="N2155" s="203"/>
      <c r="O2155" s="203"/>
      <c r="P2155"/>
      <c r="Q2155"/>
      <c r="R2155"/>
      <c r="S2155"/>
      <c r="T2155" s="204">
        <v>42746.609131944446</v>
      </c>
      <c r="U2155"/>
      <c r="V2155">
        <v>0.9</v>
      </c>
      <c r="W2155">
        <v>9</v>
      </c>
      <c r="X2155" s="200" t="str">
        <f t="shared" si="33"/>
        <v>Hernando Probate CGE CQ1-17</v>
      </c>
    </row>
    <row r="2156" spans="1:24" ht="15" customHeight="1" x14ac:dyDescent="0.25">
      <c r="A2156" t="s">
        <v>74</v>
      </c>
      <c r="B2156" t="s">
        <v>45</v>
      </c>
      <c r="C2156" t="s">
        <v>271</v>
      </c>
      <c r="D2156" s="202">
        <v>90964.05</v>
      </c>
      <c r="E2156" s="202">
        <v>89742.05</v>
      </c>
      <c r="F2156" s="202">
        <v>89342.05</v>
      </c>
      <c r="G2156" s="202">
        <v>89342.05</v>
      </c>
      <c r="H2156" s="202">
        <v>89573.05</v>
      </c>
      <c r="I2156" s="202">
        <v>87466.3</v>
      </c>
      <c r="J2156" s="202">
        <v>88385.3</v>
      </c>
      <c r="K2156" s="202">
        <v>87985.3</v>
      </c>
      <c r="L2156" s="202">
        <v>87985.3</v>
      </c>
      <c r="M2156" s="202">
        <v>88216.3</v>
      </c>
      <c r="N2156" s="203"/>
      <c r="O2156" s="203"/>
      <c r="P2156"/>
      <c r="Q2156"/>
      <c r="R2156"/>
      <c r="S2156"/>
      <c r="T2156" s="204">
        <v>42746.609131944446</v>
      </c>
      <c r="U2156"/>
      <c r="V2156">
        <v>0.9</v>
      </c>
      <c r="W2156">
        <v>9</v>
      </c>
      <c r="X2156" s="200" t="str">
        <f t="shared" si="33"/>
        <v>Hernando Probate CGE CQ2-16</v>
      </c>
    </row>
    <row r="2157" spans="1:24" ht="15" customHeight="1" x14ac:dyDescent="0.25">
      <c r="A2157" t="s">
        <v>74</v>
      </c>
      <c r="B2157" t="s">
        <v>45</v>
      </c>
      <c r="C2157" t="s">
        <v>275</v>
      </c>
      <c r="D2157" s="202">
        <v>77563.47</v>
      </c>
      <c r="E2157" s="202">
        <v>77563.47</v>
      </c>
      <c r="F2157" s="202">
        <v>77563.47</v>
      </c>
      <c r="G2157" s="202"/>
      <c r="H2157" s="202"/>
      <c r="I2157" s="202">
        <v>76312.47</v>
      </c>
      <c r="J2157" s="202">
        <v>76963.47</v>
      </c>
      <c r="K2157" s="202">
        <v>76963.47</v>
      </c>
      <c r="L2157" s="202"/>
      <c r="M2157" s="202"/>
      <c r="N2157" s="203"/>
      <c r="O2157" s="203"/>
      <c r="P2157"/>
      <c r="Q2157"/>
      <c r="R2157"/>
      <c r="S2157"/>
      <c r="T2157" s="204">
        <v>42746.609131944446</v>
      </c>
      <c r="U2157"/>
      <c r="V2157">
        <v>0.9</v>
      </c>
      <c r="W2157">
        <v>9</v>
      </c>
      <c r="X2157" s="200" t="str">
        <f t="shared" si="33"/>
        <v>Hernando Probate CGE CQ2-17</v>
      </c>
    </row>
    <row r="2158" spans="1:24" ht="15" customHeight="1" x14ac:dyDescent="0.25">
      <c r="A2158" t="s">
        <v>74</v>
      </c>
      <c r="B2158" t="s">
        <v>45</v>
      </c>
      <c r="C2158" t="s">
        <v>272</v>
      </c>
      <c r="D2158" s="202">
        <v>96991.360000000001</v>
      </c>
      <c r="E2158" s="202">
        <v>96906.36</v>
      </c>
      <c r="F2158" s="202">
        <v>96906.36</v>
      </c>
      <c r="G2158" s="202">
        <v>96906.36</v>
      </c>
      <c r="H2158" s="202">
        <v>96906.36</v>
      </c>
      <c r="I2158" s="202">
        <v>94987.36</v>
      </c>
      <c r="J2158" s="202">
        <v>95961.35</v>
      </c>
      <c r="K2158" s="202">
        <v>95961.36</v>
      </c>
      <c r="L2158" s="202">
        <v>95961.36</v>
      </c>
      <c r="M2158" s="202">
        <v>95961.36</v>
      </c>
      <c r="N2158" s="203"/>
      <c r="O2158" s="203"/>
      <c r="P2158"/>
      <c r="Q2158"/>
      <c r="R2158"/>
      <c r="S2158"/>
      <c r="T2158" s="204">
        <v>42746.609131944446</v>
      </c>
      <c r="U2158"/>
      <c r="V2158">
        <v>0.9</v>
      </c>
      <c r="W2158">
        <v>9</v>
      </c>
      <c r="X2158" s="200" t="str">
        <f t="shared" si="33"/>
        <v>Hernando Probate CGE CQ3-16</v>
      </c>
    </row>
    <row r="2159" spans="1:24" ht="15" customHeight="1" x14ac:dyDescent="0.25">
      <c r="A2159" t="s">
        <v>74</v>
      </c>
      <c r="B2159" t="s">
        <v>45</v>
      </c>
      <c r="C2159" t="s">
        <v>276</v>
      </c>
      <c r="D2159" s="202">
        <v>96595.31</v>
      </c>
      <c r="E2159" s="202">
        <v>96598.31</v>
      </c>
      <c r="F2159" s="202"/>
      <c r="G2159" s="202"/>
      <c r="H2159" s="202"/>
      <c r="I2159" s="202">
        <v>95663.360000000001</v>
      </c>
      <c r="J2159" s="202">
        <v>96449.36</v>
      </c>
      <c r="K2159" s="202"/>
      <c r="L2159" s="202"/>
      <c r="M2159" s="202"/>
      <c r="N2159" s="203"/>
      <c r="O2159" s="203"/>
      <c r="P2159"/>
      <c r="Q2159"/>
      <c r="R2159"/>
      <c r="S2159"/>
      <c r="T2159" s="204">
        <v>42746.609131944446</v>
      </c>
      <c r="U2159"/>
      <c r="V2159">
        <v>0.9</v>
      </c>
      <c r="W2159">
        <v>9</v>
      </c>
      <c r="X2159" s="200" t="str">
        <f t="shared" si="33"/>
        <v>Hernando Probate CGE CQ3-17</v>
      </c>
    </row>
    <row r="2160" spans="1:24" ht="15" customHeight="1" x14ac:dyDescent="0.25">
      <c r="A2160" t="s">
        <v>74</v>
      </c>
      <c r="B2160" t="s">
        <v>45</v>
      </c>
      <c r="C2160" t="s">
        <v>273</v>
      </c>
      <c r="D2160" s="202">
        <v>82415.83</v>
      </c>
      <c r="E2160" s="202">
        <v>82415.83</v>
      </c>
      <c r="F2160" s="202">
        <v>82415.83</v>
      </c>
      <c r="G2160" s="202">
        <v>82415.83</v>
      </c>
      <c r="H2160" s="202">
        <v>82415.83</v>
      </c>
      <c r="I2160" s="202">
        <v>79394.83</v>
      </c>
      <c r="J2160" s="202">
        <v>81907.83</v>
      </c>
      <c r="K2160" s="202">
        <v>81907.83</v>
      </c>
      <c r="L2160" s="202">
        <v>81907.83</v>
      </c>
      <c r="M2160" s="202">
        <v>81907.83</v>
      </c>
      <c r="N2160" s="203"/>
      <c r="O2160" s="203"/>
      <c r="P2160"/>
      <c r="Q2160"/>
      <c r="R2160"/>
      <c r="S2160"/>
      <c r="T2160" s="204">
        <v>42746.609131944446</v>
      </c>
      <c r="U2160"/>
      <c r="V2160">
        <v>0.9</v>
      </c>
      <c r="W2160">
        <v>9</v>
      </c>
      <c r="X2160" s="200" t="str">
        <f t="shared" si="33"/>
        <v>Hernando Probate CGE CQ4-16</v>
      </c>
    </row>
    <row r="2161" spans="1:24" ht="15" customHeight="1" x14ac:dyDescent="0.25">
      <c r="A2161" t="s">
        <v>74</v>
      </c>
      <c r="B2161" t="s">
        <v>45</v>
      </c>
      <c r="C2161" t="s">
        <v>277</v>
      </c>
      <c r="D2161" s="202">
        <v>85839.81</v>
      </c>
      <c r="E2161" s="202"/>
      <c r="F2161" s="202"/>
      <c r="G2161" s="202"/>
      <c r="H2161" s="202"/>
      <c r="I2161" s="202">
        <v>85754.81</v>
      </c>
      <c r="J2161" s="202"/>
      <c r="K2161" s="202"/>
      <c r="L2161" s="202"/>
      <c r="M2161" s="202"/>
      <c r="N2161" s="203"/>
      <c r="O2161" s="203"/>
      <c r="P2161"/>
      <c r="Q2161"/>
      <c r="R2161"/>
      <c r="S2161"/>
      <c r="T2161" s="204">
        <v>42746.609131944446</v>
      </c>
      <c r="U2161"/>
      <c r="V2161">
        <v>0.9</v>
      </c>
      <c r="W2161">
        <v>9</v>
      </c>
      <c r="X2161" s="200" t="str">
        <f t="shared" si="33"/>
        <v>Hernando Probate CGE CQ4-17</v>
      </c>
    </row>
    <row r="2162" spans="1:24" ht="15" customHeight="1" x14ac:dyDescent="0.25">
      <c r="A2162" t="s">
        <v>75</v>
      </c>
      <c r="B2162" t="s">
        <v>280</v>
      </c>
      <c r="C2162" t="s">
        <v>270</v>
      </c>
      <c r="D2162" s="202">
        <v>125000</v>
      </c>
      <c r="E2162" s="202">
        <v>125000</v>
      </c>
      <c r="F2162" s="202">
        <v>125000</v>
      </c>
      <c r="G2162" s="202">
        <v>125000</v>
      </c>
      <c r="H2162" s="202">
        <v>125000</v>
      </c>
      <c r="I2162" s="202">
        <v>0</v>
      </c>
      <c r="J2162" s="202">
        <v>0</v>
      </c>
      <c r="K2162" s="202">
        <v>0</v>
      </c>
      <c r="L2162" s="202">
        <v>0</v>
      </c>
      <c r="M2162" s="202">
        <v>0</v>
      </c>
      <c r="N2162" s="203"/>
      <c r="O2162" s="203"/>
      <c r="P2162"/>
      <c r="Q2162"/>
      <c r="R2162"/>
      <c r="S2162"/>
      <c r="T2162" s="204">
        <v>42746.609131944446</v>
      </c>
      <c r="U2162"/>
      <c r="V2162">
        <v>0.09</v>
      </c>
      <c r="W2162">
        <v>2</v>
      </c>
      <c r="X2162" s="200" t="str">
        <f t="shared" si="33"/>
        <v>Highlands Circ Crim Drug Trfc Cases CGE CQ1-16</v>
      </c>
    </row>
    <row r="2163" spans="1:24" ht="15" customHeight="1" x14ac:dyDescent="0.25">
      <c r="A2163" t="s">
        <v>75</v>
      </c>
      <c r="B2163" t="s">
        <v>280</v>
      </c>
      <c r="C2163" t="s">
        <v>274</v>
      </c>
      <c r="D2163" s="202">
        <v>0</v>
      </c>
      <c r="E2163" s="202">
        <v>0</v>
      </c>
      <c r="F2163" s="202">
        <v>0</v>
      </c>
      <c r="G2163" s="202">
        <v>0</v>
      </c>
      <c r="H2163" s="202"/>
      <c r="I2163" s="202">
        <v>0</v>
      </c>
      <c r="J2163" s="202">
        <v>0</v>
      </c>
      <c r="K2163" s="202">
        <v>0</v>
      </c>
      <c r="L2163" s="202">
        <v>0</v>
      </c>
      <c r="M2163" s="202"/>
      <c r="N2163" s="203"/>
      <c r="O2163" s="203"/>
      <c r="P2163"/>
      <c r="Q2163"/>
      <c r="R2163"/>
      <c r="S2163"/>
      <c r="T2163" s="204">
        <v>42746.609131944446</v>
      </c>
      <c r="U2163"/>
      <c r="V2163">
        <v>0.09</v>
      </c>
      <c r="W2163">
        <v>2</v>
      </c>
      <c r="X2163" s="200" t="str">
        <f t="shared" si="33"/>
        <v>Highlands Circ Crim Drug Trfc Cases CGE CQ1-17</v>
      </c>
    </row>
    <row r="2164" spans="1:24" ht="15" customHeight="1" x14ac:dyDescent="0.25">
      <c r="A2164" t="s">
        <v>75</v>
      </c>
      <c r="B2164" t="s">
        <v>280</v>
      </c>
      <c r="C2164" t="s">
        <v>271</v>
      </c>
      <c r="D2164" s="202">
        <v>100000</v>
      </c>
      <c r="E2164" s="202">
        <v>100000</v>
      </c>
      <c r="F2164" s="202">
        <v>100000</v>
      </c>
      <c r="G2164" s="202">
        <v>100000</v>
      </c>
      <c r="H2164" s="202">
        <v>100000</v>
      </c>
      <c r="I2164" s="202">
        <v>0</v>
      </c>
      <c r="J2164" s="202">
        <v>0</v>
      </c>
      <c r="K2164" s="202">
        <v>0</v>
      </c>
      <c r="L2164" s="202">
        <v>0</v>
      </c>
      <c r="M2164" s="202">
        <v>0</v>
      </c>
      <c r="N2164" s="203"/>
      <c r="O2164" s="203"/>
      <c r="P2164"/>
      <c r="Q2164"/>
      <c r="R2164"/>
      <c r="S2164"/>
      <c r="T2164" s="204">
        <v>42746.609131944446</v>
      </c>
      <c r="U2164"/>
      <c r="V2164">
        <v>0.09</v>
      </c>
      <c r="W2164">
        <v>2</v>
      </c>
      <c r="X2164" s="200" t="str">
        <f t="shared" si="33"/>
        <v>Highlands Circ Crim Drug Trfc Cases CGE CQ2-16</v>
      </c>
    </row>
    <row r="2165" spans="1:24" ht="15" customHeight="1" x14ac:dyDescent="0.25">
      <c r="A2165" t="s">
        <v>75</v>
      </c>
      <c r="B2165" t="s">
        <v>280</v>
      </c>
      <c r="C2165" t="s">
        <v>275</v>
      </c>
      <c r="D2165" s="202">
        <v>0</v>
      </c>
      <c r="E2165" s="202">
        <v>0</v>
      </c>
      <c r="F2165" s="202">
        <v>0</v>
      </c>
      <c r="G2165" s="202"/>
      <c r="H2165" s="202"/>
      <c r="I2165" s="202">
        <v>0</v>
      </c>
      <c r="J2165" s="202">
        <v>0</v>
      </c>
      <c r="K2165" s="202">
        <v>0</v>
      </c>
      <c r="L2165" s="202"/>
      <c r="M2165" s="202"/>
      <c r="N2165" s="203"/>
      <c r="O2165" s="203"/>
      <c r="P2165"/>
      <c r="Q2165"/>
      <c r="R2165"/>
      <c r="S2165"/>
      <c r="T2165" s="204">
        <v>42746.609131944446</v>
      </c>
      <c r="U2165"/>
      <c r="V2165">
        <v>0.09</v>
      </c>
      <c r="W2165">
        <v>2</v>
      </c>
      <c r="X2165" s="200" t="str">
        <f t="shared" si="33"/>
        <v>Highlands Circ Crim Drug Trfc Cases CGE CQ2-17</v>
      </c>
    </row>
    <row r="2166" spans="1:24" ht="15" customHeight="1" x14ac:dyDescent="0.25">
      <c r="A2166" t="s">
        <v>75</v>
      </c>
      <c r="B2166" t="s">
        <v>280</v>
      </c>
      <c r="C2166" t="s">
        <v>272</v>
      </c>
      <c r="D2166" s="202">
        <v>50000</v>
      </c>
      <c r="E2166" s="202">
        <v>50000</v>
      </c>
      <c r="F2166" s="202">
        <v>50000</v>
      </c>
      <c r="G2166" s="202">
        <v>50000</v>
      </c>
      <c r="H2166" s="202">
        <v>50000</v>
      </c>
      <c r="I2166" s="202">
        <v>0</v>
      </c>
      <c r="J2166" s="202">
        <v>0</v>
      </c>
      <c r="K2166" s="202">
        <v>0</v>
      </c>
      <c r="L2166" s="202">
        <v>0</v>
      </c>
      <c r="M2166" s="202">
        <v>0</v>
      </c>
      <c r="N2166" s="203"/>
      <c r="O2166" s="203"/>
      <c r="P2166"/>
      <c r="Q2166"/>
      <c r="R2166"/>
      <c r="S2166"/>
      <c r="T2166" s="204">
        <v>42746.609131944446</v>
      </c>
      <c r="U2166"/>
      <c r="V2166">
        <v>0.09</v>
      </c>
      <c r="W2166">
        <v>2</v>
      </c>
      <c r="X2166" s="200" t="str">
        <f t="shared" si="33"/>
        <v>Highlands Circ Crim Drug Trfc Cases CGE CQ3-16</v>
      </c>
    </row>
    <row r="2167" spans="1:24" ht="15" customHeight="1" x14ac:dyDescent="0.25">
      <c r="A2167" t="s">
        <v>75</v>
      </c>
      <c r="B2167" t="s">
        <v>280</v>
      </c>
      <c r="C2167" t="s">
        <v>276</v>
      </c>
      <c r="D2167" s="202">
        <v>0</v>
      </c>
      <c r="E2167" s="202">
        <v>60</v>
      </c>
      <c r="F2167" s="202"/>
      <c r="G2167" s="202"/>
      <c r="H2167" s="202"/>
      <c r="I2167" s="202">
        <v>0</v>
      </c>
      <c r="J2167" s="202">
        <v>60</v>
      </c>
      <c r="K2167" s="202"/>
      <c r="L2167" s="202"/>
      <c r="M2167" s="202"/>
      <c r="N2167" s="203"/>
      <c r="O2167" s="203"/>
      <c r="P2167"/>
      <c r="Q2167"/>
      <c r="R2167"/>
      <c r="S2167"/>
      <c r="T2167" s="204">
        <v>42746.609131944446</v>
      </c>
      <c r="U2167"/>
      <c r="V2167">
        <v>0.09</v>
      </c>
      <c r="W2167">
        <v>2</v>
      </c>
      <c r="X2167" s="200" t="str">
        <f t="shared" si="33"/>
        <v>Highlands Circ Crim Drug Trfc Cases CGE CQ3-17</v>
      </c>
    </row>
    <row r="2168" spans="1:24" ht="15" customHeight="1" x14ac:dyDescent="0.25">
      <c r="A2168" t="s">
        <v>75</v>
      </c>
      <c r="B2168" t="s">
        <v>280</v>
      </c>
      <c r="C2168" t="s">
        <v>273</v>
      </c>
      <c r="D2168" s="202">
        <v>50000</v>
      </c>
      <c r="E2168" s="202">
        <v>50000</v>
      </c>
      <c r="F2168" s="202">
        <v>50000</v>
      </c>
      <c r="G2168" s="202">
        <v>50000</v>
      </c>
      <c r="H2168" s="202">
        <v>54568</v>
      </c>
      <c r="I2168" s="202">
        <v>0</v>
      </c>
      <c r="J2168" s="202">
        <v>0</v>
      </c>
      <c r="K2168" s="202">
        <v>0</v>
      </c>
      <c r="L2168" s="202">
        <v>0</v>
      </c>
      <c r="M2168" s="202">
        <v>0</v>
      </c>
      <c r="N2168" s="203"/>
      <c r="O2168" s="203"/>
      <c r="P2168"/>
      <c r="Q2168"/>
      <c r="R2168"/>
      <c r="S2168"/>
      <c r="T2168" s="204">
        <v>42746.609131944446</v>
      </c>
      <c r="U2168"/>
      <c r="V2168">
        <v>0.09</v>
      </c>
      <c r="W2168">
        <v>2</v>
      </c>
      <c r="X2168" s="200" t="str">
        <f t="shared" si="33"/>
        <v>Highlands Circ Crim Drug Trfc Cases CGE CQ4-16</v>
      </c>
    </row>
    <row r="2169" spans="1:24" ht="15" customHeight="1" x14ac:dyDescent="0.25">
      <c r="A2169" t="s">
        <v>75</v>
      </c>
      <c r="B2169" t="s">
        <v>280</v>
      </c>
      <c r="C2169" t="s">
        <v>277</v>
      </c>
      <c r="D2169" s="202">
        <v>0</v>
      </c>
      <c r="E2169" s="202"/>
      <c r="F2169" s="202"/>
      <c r="G2169" s="202"/>
      <c r="H2169" s="202"/>
      <c r="I2169" s="202">
        <v>0</v>
      </c>
      <c r="J2169" s="202"/>
      <c r="K2169" s="202"/>
      <c r="L2169" s="202"/>
      <c r="M2169" s="202"/>
      <c r="N2169" s="203"/>
      <c r="O2169" s="203"/>
      <c r="P2169"/>
      <c r="Q2169"/>
      <c r="R2169"/>
      <c r="S2169"/>
      <c r="T2169" s="204">
        <v>42746.609131944446</v>
      </c>
      <c r="U2169"/>
      <c r="V2169">
        <v>0.09</v>
      </c>
      <c r="W2169">
        <v>2</v>
      </c>
      <c r="X2169" s="200" t="str">
        <f t="shared" si="33"/>
        <v>Highlands Circ Crim Drug Trfc Cases CGE CQ4-17</v>
      </c>
    </row>
    <row r="2170" spans="1:24" ht="15" customHeight="1" x14ac:dyDescent="0.25">
      <c r="A2170" t="s">
        <v>75</v>
      </c>
      <c r="B2170" t="s">
        <v>42</v>
      </c>
      <c r="C2170" t="s">
        <v>270</v>
      </c>
      <c r="D2170" s="202">
        <v>163904.26999999999</v>
      </c>
      <c r="E2170" s="202">
        <v>164304.26999999999</v>
      </c>
      <c r="F2170" s="202">
        <v>164304.26999999999</v>
      </c>
      <c r="G2170" s="202">
        <v>163904.26999999999</v>
      </c>
      <c r="H2170" s="202">
        <v>163904.26999999999</v>
      </c>
      <c r="I2170" s="202">
        <v>162129.26999999999</v>
      </c>
      <c r="J2170" s="202">
        <v>162129.26999999999</v>
      </c>
      <c r="K2170" s="202">
        <v>162129.26999999999</v>
      </c>
      <c r="L2170" s="202">
        <v>162129.26999999999</v>
      </c>
      <c r="M2170" s="202">
        <v>162129.26999999999</v>
      </c>
      <c r="N2170" s="203"/>
      <c r="O2170" s="203"/>
      <c r="P2170"/>
      <c r="Q2170"/>
      <c r="R2170"/>
      <c r="S2170"/>
      <c r="T2170" s="204">
        <v>42746.609131944446</v>
      </c>
      <c r="U2170"/>
      <c r="V2170">
        <v>0.9</v>
      </c>
      <c r="W2170">
        <v>6</v>
      </c>
      <c r="X2170" s="200" t="str">
        <f t="shared" si="33"/>
        <v>Highlands Circuit Civil CGE CQ1-16</v>
      </c>
    </row>
    <row r="2171" spans="1:24" ht="15" customHeight="1" x14ac:dyDescent="0.25">
      <c r="A2171" t="s">
        <v>75</v>
      </c>
      <c r="B2171" t="s">
        <v>42</v>
      </c>
      <c r="C2171" t="s">
        <v>274</v>
      </c>
      <c r="D2171" s="202">
        <v>121334.73</v>
      </c>
      <c r="E2171" s="202">
        <v>120934.73</v>
      </c>
      <c r="F2171" s="202">
        <v>120934.73</v>
      </c>
      <c r="G2171" s="202">
        <v>120934.73</v>
      </c>
      <c r="H2171" s="202"/>
      <c r="I2171" s="202">
        <v>120914.73</v>
      </c>
      <c r="J2171" s="202">
        <v>120934.73</v>
      </c>
      <c r="K2171" s="202">
        <v>120934.73</v>
      </c>
      <c r="L2171" s="202">
        <v>120934.73</v>
      </c>
      <c r="M2171" s="202"/>
      <c r="N2171" s="203"/>
      <c r="O2171" s="203"/>
      <c r="P2171"/>
      <c r="Q2171"/>
      <c r="R2171"/>
      <c r="S2171"/>
      <c r="T2171" s="204">
        <v>42746.609131944446</v>
      </c>
      <c r="U2171"/>
      <c r="V2171">
        <v>0.9</v>
      </c>
      <c r="W2171">
        <v>6</v>
      </c>
      <c r="X2171" s="200" t="str">
        <f t="shared" si="33"/>
        <v>Highlands Circuit Civil CGE CQ1-17</v>
      </c>
    </row>
    <row r="2172" spans="1:24" ht="15" customHeight="1" x14ac:dyDescent="0.25">
      <c r="A2172" t="s">
        <v>75</v>
      </c>
      <c r="B2172" t="s">
        <v>42</v>
      </c>
      <c r="C2172" t="s">
        <v>271</v>
      </c>
      <c r="D2172" s="202">
        <v>131025.58</v>
      </c>
      <c r="E2172" s="202">
        <v>131025.58</v>
      </c>
      <c r="F2172" s="202">
        <v>131025.58</v>
      </c>
      <c r="G2172" s="202">
        <v>131425.57999999999</v>
      </c>
      <c r="H2172" s="202">
        <v>131425.57999999999</v>
      </c>
      <c r="I2172" s="202">
        <v>128308.08</v>
      </c>
      <c r="J2172" s="202">
        <v>131025.58</v>
      </c>
      <c r="K2172" s="202">
        <v>131025.58</v>
      </c>
      <c r="L2172" s="202">
        <v>131025.58</v>
      </c>
      <c r="M2172" s="202">
        <v>131025.58</v>
      </c>
      <c r="N2172" s="203"/>
      <c r="O2172" s="203"/>
      <c r="P2172"/>
      <c r="Q2172"/>
      <c r="R2172"/>
      <c r="S2172"/>
      <c r="T2172" s="204">
        <v>42746.609131944446</v>
      </c>
      <c r="U2172"/>
      <c r="V2172">
        <v>0.9</v>
      </c>
      <c r="W2172">
        <v>6</v>
      </c>
      <c r="X2172" s="200" t="str">
        <f t="shared" si="33"/>
        <v>Highlands Circuit Civil CGE CQ2-16</v>
      </c>
    </row>
    <row r="2173" spans="1:24" ht="15" customHeight="1" x14ac:dyDescent="0.25">
      <c r="A2173" t="s">
        <v>75</v>
      </c>
      <c r="B2173" t="s">
        <v>42</v>
      </c>
      <c r="C2173" t="s">
        <v>275</v>
      </c>
      <c r="D2173" s="202">
        <v>126088.97</v>
      </c>
      <c r="E2173" s="202">
        <v>126088.97</v>
      </c>
      <c r="F2173" s="202">
        <v>126088.97</v>
      </c>
      <c r="G2173" s="202"/>
      <c r="H2173" s="202"/>
      <c r="I2173" s="202">
        <v>124828.97</v>
      </c>
      <c r="J2173" s="202">
        <v>125348.97</v>
      </c>
      <c r="K2173" s="202">
        <v>125348.97</v>
      </c>
      <c r="L2173" s="202"/>
      <c r="M2173" s="202"/>
      <c r="N2173" s="203"/>
      <c r="O2173" s="203"/>
      <c r="P2173"/>
      <c r="Q2173"/>
      <c r="R2173"/>
      <c r="S2173"/>
      <c r="T2173" s="204">
        <v>42746.609131944446</v>
      </c>
      <c r="U2173"/>
      <c r="V2173">
        <v>0.9</v>
      </c>
      <c r="W2173">
        <v>6</v>
      </c>
      <c r="X2173" s="200" t="str">
        <f t="shared" si="33"/>
        <v>Highlands Circuit Civil CGE CQ2-17</v>
      </c>
    </row>
    <row r="2174" spans="1:24" ht="15" customHeight="1" x14ac:dyDescent="0.25">
      <c r="A2174" t="s">
        <v>75</v>
      </c>
      <c r="B2174" t="s">
        <v>42</v>
      </c>
      <c r="C2174" t="s">
        <v>272</v>
      </c>
      <c r="D2174" s="202">
        <v>122337.7</v>
      </c>
      <c r="E2174" s="202">
        <v>122580.2</v>
      </c>
      <c r="F2174" s="202">
        <v>122580.2</v>
      </c>
      <c r="G2174" s="202">
        <v>122580.2</v>
      </c>
      <c r="H2174" s="202">
        <v>122580.2</v>
      </c>
      <c r="I2174" s="202">
        <v>122337.7</v>
      </c>
      <c r="J2174" s="202">
        <v>122580.2</v>
      </c>
      <c r="K2174" s="202">
        <v>122580.2</v>
      </c>
      <c r="L2174" s="202">
        <v>122580.2</v>
      </c>
      <c r="M2174" s="202">
        <v>122580.2</v>
      </c>
      <c r="N2174" s="203"/>
      <c r="O2174" s="203"/>
      <c r="P2174"/>
      <c r="Q2174"/>
      <c r="R2174"/>
      <c r="S2174"/>
      <c r="T2174" s="204">
        <v>42746.609131944446</v>
      </c>
      <c r="U2174"/>
      <c r="V2174">
        <v>0.9</v>
      </c>
      <c r="W2174">
        <v>6</v>
      </c>
      <c r="X2174" s="200" t="str">
        <f t="shared" si="33"/>
        <v>Highlands Circuit Civil CGE CQ3-16</v>
      </c>
    </row>
    <row r="2175" spans="1:24" ht="15" customHeight="1" x14ac:dyDescent="0.25">
      <c r="A2175" t="s">
        <v>75</v>
      </c>
      <c r="B2175" t="s">
        <v>42</v>
      </c>
      <c r="C2175" t="s">
        <v>276</v>
      </c>
      <c r="D2175" s="202">
        <v>112671.32</v>
      </c>
      <c r="E2175" s="202">
        <v>112671.32</v>
      </c>
      <c r="F2175" s="202"/>
      <c r="G2175" s="202"/>
      <c r="H2175" s="202"/>
      <c r="I2175" s="202">
        <v>112201.32</v>
      </c>
      <c r="J2175" s="202">
        <v>112201.32</v>
      </c>
      <c r="K2175" s="202"/>
      <c r="L2175" s="202"/>
      <c r="M2175" s="202"/>
      <c r="N2175" s="203"/>
      <c r="O2175" s="203"/>
      <c r="P2175"/>
      <c r="Q2175"/>
      <c r="R2175"/>
      <c r="S2175"/>
      <c r="T2175" s="204">
        <v>42746.609131944446</v>
      </c>
      <c r="U2175"/>
      <c r="V2175">
        <v>0.9</v>
      </c>
      <c r="W2175">
        <v>6</v>
      </c>
      <c r="X2175" s="200" t="str">
        <f t="shared" si="33"/>
        <v>Highlands Circuit Civil CGE CQ3-17</v>
      </c>
    </row>
    <row r="2176" spans="1:24" ht="15" customHeight="1" x14ac:dyDescent="0.25">
      <c r="A2176" t="s">
        <v>75</v>
      </c>
      <c r="B2176" t="s">
        <v>42</v>
      </c>
      <c r="C2176" t="s">
        <v>273</v>
      </c>
      <c r="D2176" s="202">
        <v>128845.1</v>
      </c>
      <c r="E2176" s="202">
        <v>128845.1</v>
      </c>
      <c r="F2176" s="202">
        <v>128845.1</v>
      </c>
      <c r="G2176" s="202">
        <v>128845.1</v>
      </c>
      <c r="H2176" s="202">
        <v>128845.1</v>
      </c>
      <c r="I2176" s="202">
        <v>128785.1</v>
      </c>
      <c r="J2176" s="202">
        <v>128845.1</v>
      </c>
      <c r="K2176" s="202">
        <v>128845.1</v>
      </c>
      <c r="L2176" s="202">
        <v>128845.1</v>
      </c>
      <c r="M2176" s="202">
        <v>128845.1</v>
      </c>
      <c r="N2176" s="203"/>
      <c r="O2176" s="203"/>
      <c r="P2176"/>
      <c r="Q2176"/>
      <c r="R2176"/>
      <c r="S2176"/>
      <c r="T2176" s="204">
        <v>42746.609131944446</v>
      </c>
      <c r="U2176"/>
      <c r="V2176">
        <v>0.9</v>
      </c>
      <c r="W2176">
        <v>6</v>
      </c>
      <c r="X2176" s="200" t="str">
        <f t="shared" si="33"/>
        <v>Highlands Circuit Civil CGE CQ4-16</v>
      </c>
    </row>
    <row r="2177" spans="1:24" ht="15" customHeight="1" x14ac:dyDescent="0.25">
      <c r="A2177" t="s">
        <v>75</v>
      </c>
      <c r="B2177" t="s">
        <v>42</v>
      </c>
      <c r="C2177" t="s">
        <v>277</v>
      </c>
      <c r="D2177" s="202">
        <v>113420.23</v>
      </c>
      <c r="E2177" s="202"/>
      <c r="F2177" s="202"/>
      <c r="G2177" s="202"/>
      <c r="H2177" s="202"/>
      <c r="I2177" s="202">
        <v>113420.23</v>
      </c>
      <c r="J2177" s="202"/>
      <c r="K2177" s="202"/>
      <c r="L2177" s="202"/>
      <c r="M2177" s="202"/>
      <c r="N2177" s="203"/>
      <c r="O2177" s="203"/>
      <c r="P2177"/>
      <c r="Q2177"/>
      <c r="R2177"/>
      <c r="S2177"/>
      <c r="T2177" s="204">
        <v>42746.609131944446</v>
      </c>
      <c r="U2177"/>
      <c r="V2177">
        <v>0.9</v>
      </c>
      <c r="W2177">
        <v>6</v>
      </c>
      <c r="X2177" s="200" t="str">
        <f t="shared" si="33"/>
        <v>Highlands Circuit Civil CGE CQ4-17</v>
      </c>
    </row>
    <row r="2178" spans="1:24" ht="15" customHeight="1" x14ac:dyDescent="0.25">
      <c r="A2178" t="s">
        <v>75</v>
      </c>
      <c r="B2178" t="s">
        <v>38</v>
      </c>
      <c r="C2178" t="s">
        <v>270</v>
      </c>
      <c r="D2178" s="202">
        <v>381447.21</v>
      </c>
      <c r="E2178" s="202">
        <v>382273.21</v>
      </c>
      <c r="F2178" s="202">
        <v>382223.21</v>
      </c>
      <c r="G2178" s="202">
        <v>382223.21</v>
      </c>
      <c r="H2178" s="202">
        <v>382273.21</v>
      </c>
      <c r="I2178" s="202">
        <v>3363.15</v>
      </c>
      <c r="J2178" s="202">
        <v>7443.27</v>
      </c>
      <c r="K2178" s="202">
        <v>10731.49</v>
      </c>
      <c r="L2178" s="202">
        <v>12507.52</v>
      </c>
      <c r="M2178" s="202">
        <v>15062.47</v>
      </c>
      <c r="N2178" s="203"/>
      <c r="O2178" s="203"/>
      <c r="P2178"/>
      <c r="Q2178"/>
      <c r="R2178"/>
      <c r="S2178"/>
      <c r="T2178" s="204">
        <v>42746.609131944446</v>
      </c>
      <c r="U2178"/>
      <c r="V2178">
        <v>0.09</v>
      </c>
      <c r="W2178">
        <v>1</v>
      </c>
      <c r="X2178" s="200" t="str">
        <f t="shared" ref="X2178:X2241" si="34">A2178&amp;" "&amp;B2178&amp;" "&amp;C2178</f>
        <v>Highlands Circuit Criminal CGE CQ1-16</v>
      </c>
    </row>
    <row r="2179" spans="1:24" ht="15" customHeight="1" x14ac:dyDescent="0.25">
      <c r="A2179" t="s">
        <v>75</v>
      </c>
      <c r="B2179" t="s">
        <v>38</v>
      </c>
      <c r="C2179" t="s">
        <v>274</v>
      </c>
      <c r="D2179" s="202">
        <v>228466.71</v>
      </c>
      <c r="E2179" s="202">
        <v>228316.71</v>
      </c>
      <c r="F2179" s="202">
        <v>230852.71</v>
      </c>
      <c r="G2179" s="202">
        <v>230802.71</v>
      </c>
      <c r="H2179" s="202"/>
      <c r="I2179" s="202">
        <v>5015.82</v>
      </c>
      <c r="J2179" s="202">
        <v>7605.4</v>
      </c>
      <c r="K2179" s="202">
        <v>13353.89</v>
      </c>
      <c r="L2179" s="202">
        <v>18283.12</v>
      </c>
      <c r="M2179" s="202"/>
      <c r="N2179" s="203"/>
      <c r="O2179" s="203"/>
      <c r="P2179"/>
      <c r="Q2179"/>
      <c r="R2179"/>
      <c r="S2179"/>
      <c r="T2179" s="204">
        <v>42746.609131944446</v>
      </c>
      <c r="U2179"/>
      <c r="V2179">
        <v>0.09</v>
      </c>
      <c r="W2179">
        <v>1</v>
      </c>
      <c r="X2179" s="200" t="str">
        <f t="shared" si="34"/>
        <v>Highlands Circuit Criminal CGE CQ1-17</v>
      </c>
    </row>
    <row r="2180" spans="1:24" ht="15" customHeight="1" x14ac:dyDescent="0.25">
      <c r="A2180" t="s">
        <v>75</v>
      </c>
      <c r="B2180" t="s">
        <v>38</v>
      </c>
      <c r="C2180" t="s">
        <v>271</v>
      </c>
      <c r="D2180" s="202">
        <v>363097.44</v>
      </c>
      <c r="E2180" s="202">
        <v>363247.44</v>
      </c>
      <c r="F2180" s="202">
        <v>363497.44</v>
      </c>
      <c r="G2180" s="202">
        <v>363775.44</v>
      </c>
      <c r="H2180" s="202">
        <v>363825.44</v>
      </c>
      <c r="I2180" s="202">
        <v>2707.48</v>
      </c>
      <c r="J2180" s="202">
        <v>6889.56</v>
      </c>
      <c r="K2180" s="202">
        <v>9103.4</v>
      </c>
      <c r="L2180" s="202">
        <v>11752.41</v>
      </c>
      <c r="M2180" s="202">
        <v>14275.53</v>
      </c>
      <c r="N2180" s="203"/>
      <c r="O2180" s="203"/>
      <c r="P2180"/>
      <c r="Q2180"/>
      <c r="R2180"/>
      <c r="S2180"/>
      <c r="T2180" s="204">
        <v>42746.609131944446</v>
      </c>
      <c r="U2180"/>
      <c r="V2180">
        <v>0.09</v>
      </c>
      <c r="W2180">
        <v>1</v>
      </c>
      <c r="X2180" s="200" t="str">
        <f t="shared" si="34"/>
        <v>Highlands Circuit Criminal CGE CQ2-16</v>
      </c>
    </row>
    <row r="2181" spans="1:24" ht="15" customHeight="1" x14ac:dyDescent="0.25">
      <c r="A2181" t="s">
        <v>75</v>
      </c>
      <c r="B2181" t="s">
        <v>38</v>
      </c>
      <c r="C2181" t="s">
        <v>275</v>
      </c>
      <c r="D2181" s="202">
        <v>240819</v>
      </c>
      <c r="E2181" s="202">
        <v>242207</v>
      </c>
      <c r="F2181" s="202">
        <v>242790</v>
      </c>
      <c r="G2181" s="202"/>
      <c r="H2181" s="202"/>
      <c r="I2181" s="202">
        <v>6224.85</v>
      </c>
      <c r="J2181" s="202">
        <v>13465.26</v>
      </c>
      <c r="K2181" s="202">
        <v>21970.19</v>
      </c>
      <c r="L2181" s="202"/>
      <c r="M2181" s="202"/>
      <c r="N2181" s="203"/>
      <c r="O2181" s="203"/>
      <c r="P2181"/>
      <c r="Q2181"/>
      <c r="R2181"/>
      <c r="S2181"/>
      <c r="T2181" s="204">
        <v>42746.609131944446</v>
      </c>
      <c r="U2181"/>
      <c r="V2181">
        <v>0.09</v>
      </c>
      <c r="W2181">
        <v>1</v>
      </c>
      <c r="X2181" s="200" t="str">
        <f t="shared" si="34"/>
        <v>Highlands Circuit Criminal CGE CQ2-17</v>
      </c>
    </row>
    <row r="2182" spans="1:24" ht="15" customHeight="1" x14ac:dyDescent="0.25">
      <c r="A2182" t="s">
        <v>75</v>
      </c>
      <c r="B2182" t="s">
        <v>38</v>
      </c>
      <c r="C2182" t="s">
        <v>272</v>
      </c>
      <c r="D2182" s="202">
        <v>322810.8</v>
      </c>
      <c r="E2182" s="202">
        <v>322860.79999999999</v>
      </c>
      <c r="F2182" s="202">
        <v>322860.79999999999</v>
      </c>
      <c r="G2182" s="202">
        <v>322860.86</v>
      </c>
      <c r="H2182" s="202">
        <v>322860.79999999999</v>
      </c>
      <c r="I2182" s="202">
        <v>6071.32</v>
      </c>
      <c r="J2182" s="202">
        <v>7821.88</v>
      </c>
      <c r="K2182" s="202">
        <v>9848.9500000000007</v>
      </c>
      <c r="L2182" s="202">
        <v>13081.47</v>
      </c>
      <c r="M2182" s="202">
        <v>19605</v>
      </c>
      <c r="N2182" s="203"/>
      <c r="O2182" s="203"/>
      <c r="P2182"/>
      <c r="Q2182"/>
      <c r="R2182"/>
      <c r="S2182"/>
      <c r="T2182" s="204">
        <v>42746.609131944446</v>
      </c>
      <c r="U2182"/>
      <c r="V2182">
        <v>0.09</v>
      </c>
      <c r="W2182">
        <v>1</v>
      </c>
      <c r="X2182" s="200" t="str">
        <f t="shared" si="34"/>
        <v>Highlands Circuit Criminal CGE CQ3-16</v>
      </c>
    </row>
    <row r="2183" spans="1:24" ht="15" customHeight="1" x14ac:dyDescent="0.25">
      <c r="A2183" t="s">
        <v>75</v>
      </c>
      <c r="B2183" t="s">
        <v>38</v>
      </c>
      <c r="C2183" t="s">
        <v>276</v>
      </c>
      <c r="D2183" s="202">
        <v>184960</v>
      </c>
      <c r="E2183" s="202">
        <v>184910</v>
      </c>
      <c r="F2183" s="202"/>
      <c r="G2183" s="202"/>
      <c r="H2183" s="202"/>
      <c r="I2183" s="202">
        <v>5079.0200000000004</v>
      </c>
      <c r="J2183" s="202">
        <v>9163</v>
      </c>
      <c r="K2183" s="202"/>
      <c r="L2183" s="202"/>
      <c r="M2183" s="202"/>
      <c r="N2183" s="203"/>
      <c r="O2183" s="203"/>
      <c r="P2183"/>
      <c r="Q2183"/>
      <c r="R2183"/>
      <c r="S2183"/>
      <c r="T2183" s="204">
        <v>42746.609131944446</v>
      </c>
      <c r="U2183"/>
      <c r="V2183">
        <v>0.09</v>
      </c>
      <c r="W2183">
        <v>1</v>
      </c>
      <c r="X2183" s="200" t="str">
        <f t="shared" si="34"/>
        <v>Highlands Circuit Criminal CGE CQ3-17</v>
      </c>
    </row>
    <row r="2184" spans="1:24" ht="15" customHeight="1" x14ac:dyDescent="0.25">
      <c r="A2184" t="s">
        <v>75</v>
      </c>
      <c r="B2184" t="s">
        <v>38</v>
      </c>
      <c r="C2184" t="s">
        <v>273</v>
      </c>
      <c r="D2184" s="202">
        <v>333569.25</v>
      </c>
      <c r="E2184" s="202">
        <v>333219.25</v>
      </c>
      <c r="F2184" s="202">
        <v>332794.25</v>
      </c>
      <c r="G2184" s="202">
        <v>332744.25</v>
      </c>
      <c r="H2184" s="202">
        <v>333429.75</v>
      </c>
      <c r="I2184" s="202">
        <v>4834.57</v>
      </c>
      <c r="J2184" s="202">
        <v>7579.04</v>
      </c>
      <c r="K2184" s="202">
        <v>11852.25</v>
      </c>
      <c r="L2184" s="202">
        <v>15534.75</v>
      </c>
      <c r="M2184" s="202">
        <v>18647.150000000001</v>
      </c>
      <c r="N2184" s="203"/>
      <c r="O2184" s="203"/>
      <c r="P2184"/>
      <c r="Q2184"/>
      <c r="R2184"/>
      <c r="S2184"/>
      <c r="T2184" s="204">
        <v>42746.609131944446</v>
      </c>
      <c r="U2184"/>
      <c r="V2184">
        <v>0.09</v>
      </c>
      <c r="W2184">
        <v>1</v>
      </c>
      <c r="X2184" s="200" t="str">
        <f t="shared" si="34"/>
        <v>Highlands Circuit Criminal CGE CQ4-16</v>
      </c>
    </row>
    <row r="2185" spans="1:24" ht="15" customHeight="1" x14ac:dyDescent="0.25">
      <c r="A2185" t="s">
        <v>75</v>
      </c>
      <c r="B2185" t="s">
        <v>38</v>
      </c>
      <c r="C2185" t="s">
        <v>277</v>
      </c>
      <c r="D2185" s="202">
        <v>236310.79</v>
      </c>
      <c r="E2185" s="202"/>
      <c r="F2185" s="202"/>
      <c r="G2185" s="202"/>
      <c r="H2185" s="202"/>
      <c r="I2185" s="202">
        <v>7119.44</v>
      </c>
      <c r="J2185" s="202"/>
      <c r="K2185" s="202"/>
      <c r="L2185" s="202"/>
      <c r="M2185" s="202"/>
      <c r="N2185" s="203"/>
      <c r="O2185" s="203"/>
      <c r="P2185"/>
      <c r="Q2185"/>
      <c r="R2185"/>
      <c r="S2185"/>
      <c r="T2185" s="204">
        <v>42746.609131944446</v>
      </c>
      <c r="U2185"/>
      <c r="V2185">
        <v>0.09</v>
      </c>
      <c r="W2185">
        <v>1</v>
      </c>
      <c r="X2185" s="200" t="str">
        <f t="shared" si="34"/>
        <v>Highlands Circuit Criminal CGE CQ4-17</v>
      </c>
    </row>
    <row r="2186" spans="1:24" ht="15" customHeight="1" x14ac:dyDescent="0.25">
      <c r="A2186" t="s">
        <v>75</v>
      </c>
      <c r="B2186" t="s">
        <v>44</v>
      </c>
      <c r="C2186" t="s">
        <v>270</v>
      </c>
      <c r="D2186" s="202">
        <v>439240.6</v>
      </c>
      <c r="E2186" s="202">
        <v>438484.5</v>
      </c>
      <c r="F2186" s="202">
        <v>438518.5</v>
      </c>
      <c r="G2186" s="202">
        <v>438495.5</v>
      </c>
      <c r="H2186" s="202">
        <v>438495.5</v>
      </c>
      <c r="I2186" s="202">
        <v>211833.85</v>
      </c>
      <c r="J2186" s="202">
        <v>347818.5</v>
      </c>
      <c r="K2186" s="202">
        <v>393491.5</v>
      </c>
      <c r="L2186" s="202">
        <v>402496.25</v>
      </c>
      <c r="M2186" s="202">
        <v>405424.75</v>
      </c>
      <c r="N2186" s="203"/>
      <c r="O2186" s="203"/>
      <c r="P2186"/>
      <c r="Q2186"/>
      <c r="R2186"/>
      <c r="S2186"/>
      <c r="T2186" s="204">
        <v>42746.609131944446</v>
      </c>
      <c r="U2186"/>
      <c r="V2186">
        <v>0.9</v>
      </c>
      <c r="W2186">
        <v>8</v>
      </c>
      <c r="X2186" s="200" t="str">
        <f t="shared" si="34"/>
        <v>Highlands Civil Traffic CGE CQ1-16</v>
      </c>
    </row>
    <row r="2187" spans="1:24" ht="15" customHeight="1" x14ac:dyDescent="0.25">
      <c r="A2187" t="s">
        <v>75</v>
      </c>
      <c r="B2187" t="s">
        <v>44</v>
      </c>
      <c r="C2187" t="s">
        <v>274</v>
      </c>
      <c r="D2187" s="202">
        <v>280373.05</v>
      </c>
      <c r="E2187" s="202">
        <v>277542.05</v>
      </c>
      <c r="F2187" s="202">
        <v>277353.05</v>
      </c>
      <c r="G2187" s="202">
        <v>277330.05</v>
      </c>
      <c r="H2187" s="202"/>
      <c r="I2187" s="202">
        <v>144074.04999999999</v>
      </c>
      <c r="J2187" s="202">
        <v>231391.05</v>
      </c>
      <c r="K2187" s="202">
        <v>248738.05</v>
      </c>
      <c r="L2187" s="202">
        <v>253246.75</v>
      </c>
      <c r="M2187" s="202"/>
      <c r="N2187" s="203"/>
      <c r="O2187" s="203"/>
      <c r="P2187"/>
      <c r="Q2187"/>
      <c r="R2187"/>
      <c r="S2187"/>
      <c r="T2187" s="204">
        <v>42746.609131944446</v>
      </c>
      <c r="U2187"/>
      <c r="V2187">
        <v>0.9</v>
      </c>
      <c r="W2187">
        <v>8</v>
      </c>
      <c r="X2187" s="200" t="str">
        <f t="shared" si="34"/>
        <v>Highlands Civil Traffic CGE CQ1-17</v>
      </c>
    </row>
    <row r="2188" spans="1:24" ht="15" customHeight="1" x14ac:dyDescent="0.25">
      <c r="A2188" t="s">
        <v>75</v>
      </c>
      <c r="B2188" t="s">
        <v>44</v>
      </c>
      <c r="C2188" t="s">
        <v>271</v>
      </c>
      <c r="D2188" s="202">
        <v>453547.55</v>
      </c>
      <c r="E2188" s="202">
        <v>452085.55</v>
      </c>
      <c r="F2188" s="202">
        <v>452012.55</v>
      </c>
      <c r="G2188" s="202">
        <v>451892.55</v>
      </c>
      <c r="H2188" s="202">
        <v>452008.55</v>
      </c>
      <c r="I2188" s="202">
        <v>217922.55</v>
      </c>
      <c r="J2188" s="202">
        <v>356985.55</v>
      </c>
      <c r="K2188" s="202">
        <v>401691.55</v>
      </c>
      <c r="L2188" s="202">
        <v>409198.55</v>
      </c>
      <c r="M2188" s="202">
        <v>416059.06</v>
      </c>
      <c r="N2188" s="203"/>
      <c r="O2188" s="203"/>
      <c r="P2188"/>
      <c r="Q2188"/>
      <c r="R2188"/>
      <c r="S2188"/>
      <c r="T2188" s="204">
        <v>42746.609131944446</v>
      </c>
      <c r="U2188"/>
      <c r="V2188">
        <v>0.9</v>
      </c>
      <c r="W2188">
        <v>8</v>
      </c>
      <c r="X2188" s="200" t="str">
        <f t="shared" si="34"/>
        <v>Highlands Civil Traffic CGE CQ2-16</v>
      </c>
    </row>
    <row r="2189" spans="1:24" ht="15" customHeight="1" x14ac:dyDescent="0.25">
      <c r="A2189" t="s">
        <v>75</v>
      </c>
      <c r="B2189" t="s">
        <v>44</v>
      </c>
      <c r="C2189" t="s">
        <v>275</v>
      </c>
      <c r="D2189" s="202">
        <v>239882.05</v>
      </c>
      <c r="E2189" s="202">
        <v>240153.7</v>
      </c>
      <c r="F2189" s="202">
        <v>239110.7</v>
      </c>
      <c r="G2189" s="202"/>
      <c r="H2189" s="202"/>
      <c r="I2189" s="202">
        <v>113239.05</v>
      </c>
      <c r="J2189" s="202">
        <v>196434.7</v>
      </c>
      <c r="K2189" s="202">
        <v>213709.7</v>
      </c>
      <c r="L2189" s="202"/>
      <c r="M2189" s="202"/>
      <c r="N2189" s="203"/>
      <c r="O2189" s="203"/>
      <c r="P2189"/>
      <c r="Q2189"/>
      <c r="R2189"/>
      <c r="S2189"/>
      <c r="T2189" s="204">
        <v>42746.609131944446</v>
      </c>
      <c r="U2189"/>
      <c r="V2189">
        <v>0.9</v>
      </c>
      <c r="W2189">
        <v>8</v>
      </c>
      <c r="X2189" s="200" t="str">
        <f t="shared" si="34"/>
        <v>Highlands Civil Traffic CGE CQ2-17</v>
      </c>
    </row>
    <row r="2190" spans="1:24" ht="15" customHeight="1" x14ac:dyDescent="0.25">
      <c r="A2190" t="s">
        <v>75</v>
      </c>
      <c r="B2190" t="s">
        <v>44</v>
      </c>
      <c r="C2190" t="s">
        <v>272</v>
      </c>
      <c r="D2190" s="202">
        <v>471258.8</v>
      </c>
      <c r="E2190" s="202">
        <v>466041.45</v>
      </c>
      <c r="F2190" s="202">
        <v>463766.45</v>
      </c>
      <c r="G2190" s="202">
        <v>463743.45</v>
      </c>
      <c r="H2190" s="202">
        <v>463743.45</v>
      </c>
      <c r="I2190" s="202">
        <v>230940.65</v>
      </c>
      <c r="J2190" s="202">
        <v>362069.45</v>
      </c>
      <c r="K2190" s="202">
        <v>409821.45</v>
      </c>
      <c r="L2190" s="202">
        <v>427718.45</v>
      </c>
      <c r="M2190" s="202">
        <v>432910.45</v>
      </c>
      <c r="N2190" s="203"/>
      <c r="O2190" s="203"/>
      <c r="P2190"/>
      <c r="Q2190"/>
      <c r="R2190"/>
      <c r="S2190"/>
      <c r="T2190" s="204">
        <v>42746.609131944446</v>
      </c>
      <c r="U2190"/>
      <c r="V2190">
        <v>0.9</v>
      </c>
      <c r="W2190">
        <v>8</v>
      </c>
      <c r="X2190" s="200" t="str">
        <f t="shared" si="34"/>
        <v>Highlands Civil Traffic CGE CQ3-16</v>
      </c>
    </row>
    <row r="2191" spans="1:24" ht="15" customHeight="1" x14ac:dyDescent="0.25">
      <c r="A2191" t="s">
        <v>75</v>
      </c>
      <c r="B2191" t="s">
        <v>44</v>
      </c>
      <c r="C2191" t="s">
        <v>276</v>
      </c>
      <c r="D2191" s="202">
        <v>265393.25</v>
      </c>
      <c r="E2191" s="202">
        <v>265543.25</v>
      </c>
      <c r="F2191" s="202"/>
      <c r="G2191" s="202"/>
      <c r="H2191" s="202"/>
      <c r="I2191" s="202">
        <v>127619.75</v>
      </c>
      <c r="J2191" s="202">
        <v>206753.25</v>
      </c>
      <c r="K2191" s="202"/>
      <c r="L2191" s="202"/>
      <c r="M2191" s="202"/>
      <c r="N2191" s="203"/>
      <c r="O2191" s="203"/>
      <c r="P2191"/>
      <c r="Q2191"/>
      <c r="R2191"/>
      <c r="S2191"/>
      <c r="T2191" s="204">
        <v>42746.609131944446</v>
      </c>
      <c r="U2191"/>
      <c r="V2191">
        <v>0.9</v>
      </c>
      <c r="W2191">
        <v>8</v>
      </c>
      <c r="X2191" s="200" t="str">
        <f t="shared" si="34"/>
        <v>Highlands Civil Traffic CGE CQ3-17</v>
      </c>
    </row>
    <row r="2192" spans="1:24" ht="15" customHeight="1" x14ac:dyDescent="0.25">
      <c r="A2192" t="s">
        <v>75</v>
      </c>
      <c r="B2192" t="s">
        <v>44</v>
      </c>
      <c r="C2192" t="s">
        <v>273</v>
      </c>
      <c r="D2192" s="202">
        <v>359474.15</v>
      </c>
      <c r="E2192" s="202">
        <v>352722.05</v>
      </c>
      <c r="F2192" s="202">
        <v>352249.05</v>
      </c>
      <c r="G2192" s="202">
        <v>352249.05</v>
      </c>
      <c r="H2192" s="202">
        <v>352246.05</v>
      </c>
      <c r="I2192" s="202">
        <v>175727.15</v>
      </c>
      <c r="J2192" s="202">
        <v>273056.55</v>
      </c>
      <c r="K2192" s="202">
        <v>312994.05</v>
      </c>
      <c r="L2192" s="202">
        <v>319908.13</v>
      </c>
      <c r="M2192" s="202">
        <v>321495.05</v>
      </c>
      <c r="N2192" s="203"/>
      <c r="O2192" s="203"/>
      <c r="P2192"/>
      <c r="Q2192"/>
      <c r="R2192"/>
      <c r="S2192"/>
      <c r="T2192" s="204">
        <v>42746.609131944446</v>
      </c>
      <c r="U2192"/>
      <c r="V2192">
        <v>0.9</v>
      </c>
      <c r="W2192">
        <v>8</v>
      </c>
      <c r="X2192" s="200" t="str">
        <f t="shared" si="34"/>
        <v>Highlands Civil Traffic CGE CQ4-16</v>
      </c>
    </row>
    <row r="2193" spans="1:24" ht="15" customHeight="1" x14ac:dyDescent="0.25">
      <c r="A2193" t="s">
        <v>75</v>
      </c>
      <c r="B2193" t="s">
        <v>44</v>
      </c>
      <c r="C2193" t="s">
        <v>277</v>
      </c>
      <c r="D2193" s="202">
        <v>171476</v>
      </c>
      <c r="E2193" s="202"/>
      <c r="F2193" s="202"/>
      <c r="G2193" s="202"/>
      <c r="H2193" s="202"/>
      <c r="I2193" s="202">
        <v>79388.25</v>
      </c>
      <c r="J2193" s="202"/>
      <c r="K2193" s="202"/>
      <c r="L2193" s="202"/>
      <c r="M2193" s="202"/>
      <c r="N2193" s="203"/>
      <c r="O2193" s="203"/>
      <c r="P2193"/>
      <c r="Q2193"/>
      <c r="R2193"/>
      <c r="S2193"/>
      <c r="T2193" s="204">
        <v>42746.609131944446</v>
      </c>
      <c r="U2193"/>
      <c r="V2193">
        <v>0.9</v>
      </c>
      <c r="W2193">
        <v>8</v>
      </c>
      <c r="X2193" s="200" t="str">
        <f t="shared" si="34"/>
        <v>Highlands Civil Traffic CGE CQ4-17</v>
      </c>
    </row>
    <row r="2194" spans="1:24" ht="15" customHeight="1" x14ac:dyDescent="0.25">
      <c r="A2194" t="s">
        <v>75</v>
      </c>
      <c r="B2194" t="s">
        <v>43</v>
      </c>
      <c r="C2194" t="s">
        <v>270</v>
      </c>
      <c r="D2194" s="202">
        <v>74984.23</v>
      </c>
      <c r="E2194" s="202">
        <v>74984.23</v>
      </c>
      <c r="F2194" s="202">
        <v>74984.23</v>
      </c>
      <c r="G2194" s="202">
        <v>74984.23</v>
      </c>
      <c r="H2194" s="202">
        <v>74984.23</v>
      </c>
      <c r="I2194" s="202">
        <v>74674.23</v>
      </c>
      <c r="J2194" s="202">
        <v>74984.23</v>
      </c>
      <c r="K2194" s="202">
        <v>74984.23</v>
      </c>
      <c r="L2194" s="202">
        <v>74984.23</v>
      </c>
      <c r="M2194" s="202">
        <v>74984.23</v>
      </c>
      <c r="N2194" s="203"/>
      <c r="O2194" s="203"/>
      <c r="P2194"/>
      <c r="Q2194"/>
      <c r="R2194"/>
      <c r="S2194"/>
      <c r="T2194" s="204">
        <v>42746.609131944446</v>
      </c>
      <c r="U2194"/>
      <c r="V2194">
        <v>0.9</v>
      </c>
      <c r="W2194">
        <v>7</v>
      </c>
      <c r="X2194" s="200" t="str">
        <f t="shared" si="34"/>
        <v>Highlands County Civil CGE CQ1-16</v>
      </c>
    </row>
    <row r="2195" spans="1:24" ht="15" customHeight="1" x14ac:dyDescent="0.25">
      <c r="A2195" t="s">
        <v>75</v>
      </c>
      <c r="B2195" t="s">
        <v>43</v>
      </c>
      <c r="C2195" t="s">
        <v>274</v>
      </c>
      <c r="D2195" s="202">
        <v>106566.51</v>
      </c>
      <c r="E2195" s="202">
        <v>106566.51</v>
      </c>
      <c r="F2195" s="202">
        <v>106566.51</v>
      </c>
      <c r="G2195" s="202">
        <v>106550.01</v>
      </c>
      <c r="H2195" s="202"/>
      <c r="I2195" s="202">
        <v>106235.01</v>
      </c>
      <c r="J2195" s="202">
        <v>106420.01</v>
      </c>
      <c r="K2195" s="202">
        <v>106420.01</v>
      </c>
      <c r="L2195" s="202">
        <v>106420.01</v>
      </c>
      <c r="M2195" s="202"/>
      <c r="N2195" s="203"/>
      <c r="O2195" s="203"/>
      <c r="P2195"/>
      <c r="Q2195"/>
      <c r="R2195"/>
      <c r="S2195"/>
      <c r="T2195" s="204">
        <v>42746.609131944446</v>
      </c>
      <c r="U2195"/>
      <c r="V2195">
        <v>0.9</v>
      </c>
      <c r="W2195">
        <v>7</v>
      </c>
      <c r="X2195" s="200" t="str">
        <f t="shared" si="34"/>
        <v>Highlands County Civil CGE CQ1-17</v>
      </c>
    </row>
    <row r="2196" spans="1:24" ht="15" customHeight="1" x14ac:dyDescent="0.25">
      <c r="A2196" t="s">
        <v>75</v>
      </c>
      <c r="B2196" t="s">
        <v>43</v>
      </c>
      <c r="C2196" t="s">
        <v>271</v>
      </c>
      <c r="D2196" s="202">
        <v>76240.320000000007</v>
      </c>
      <c r="E2196" s="202">
        <v>76250.320000000007</v>
      </c>
      <c r="F2196" s="202">
        <v>76250.320000000007</v>
      </c>
      <c r="G2196" s="202">
        <v>76250.320000000007</v>
      </c>
      <c r="H2196" s="202">
        <v>76250.320000000007</v>
      </c>
      <c r="I2196" s="202">
        <v>76055.320000000007</v>
      </c>
      <c r="J2196" s="202">
        <v>76250.320000000007</v>
      </c>
      <c r="K2196" s="202">
        <v>76250.320000000007</v>
      </c>
      <c r="L2196" s="202">
        <v>76250.320000000007</v>
      </c>
      <c r="M2196" s="202">
        <v>76250.320000000007</v>
      </c>
      <c r="N2196" s="203"/>
      <c r="O2196" s="203"/>
      <c r="P2196"/>
      <c r="Q2196"/>
      <c r="R2196"/>
      <c r="S2196"/>
      <c r="T2196" s="204">
        <v>42746.609131944446</v>
      </c>
      <c r="U2196"/>
      <c r="V2196">
        <v>0.9</v>
      </c>
      <c r="W2196">
        <v>7</v>
      </c>
      <c r="X2196" s="200" t="str">
        <f t="shared" si="34"/>
        <v>Highlands County Civil CGE CQ2-16</v>
      </c>
    </row>
    <row r="2197" spans="1:24" ht="15" customHeight="1" x14ac:dyDescent="0.25">
      <c r="A2197" t="s">
        <v>75</v>
      </c>
      <c r="B2197" t="s">
        <v>43</v>
      </c>
      <c r="C2197" t="s">
        <v>275</v>
      </c>
      <c r="D2197" s="202">
        <v>81234.69</v>
      </c>
      <c r="E2197" s="202">
        <v>81234.69</v>
      </c>
      <c r="F2197" s="202">
        <v>81234.69</v>
      </c>
      <c r="G2197" s="202"/>
      <c r="H2197" s="202"/>
      <c r="I2197" s="202">
        <v>80914.69</v>
      </c>
      <c r="J2197" s="202">
        <v>81234.69</v>
      </c>
      <c r="K2197" s="202">
        <v>81234.69</v>
      </c>
      <c r="L2197" s="202"/>
      <c r="M2197" s="202"/>
      <c r="N2197" s="203"/>
      <c r="O2197" s="203"/>
      <c r="P2197"/>
      <c r="Q2197"/>
      <c r="R2197"/>
      <c r="S2197"/>
      <c r="T2197" s="204">
        <v>42746.609131944446</v>
      </c>
      <c r="U2197"/>
      <c r="V2197">
        <v>0.9</v>
      </c>
      <c r="W2197">
        <v>7</v>
      </c>
      <c r="X2197" s="200" t="str">
        <f t="shared" si="34"/>
        <v>Highlands County Civil CGE CQ2-17</v>
      </c>
    </row>
    <row r="2198" spans="1:24" ht="15" customHeight="1" x14ac:dyDescent="0.25">
      <c r="A2198" t="s">
        <v>75</v>
      </c>
      <c r="B2198" t="s">
        <v>43</v>
      </c>
      <c r="C2198" t="s">
        <v>272</v>
      </c>
      <c r="D2198" s="202">
        <v>88042</v>
      </c>
      <c r="E2198" s="202">
        <v>88042</v>
      </c>
      <c r="F2198" s="202">
        <v>88042</v>
      </c>
      <c r="G2198" s="202">
        <v>88042</v>
      </c>
      <c r="H2198" s="202">
        <v>88042</v>
      </c>
      <c r="I2198" s="202">
        <v>88042</v>
      </c>
      <c r="J2198" s="202">
        <v>88042</v>
      </c>
      <c r="K2198" s="202">
        <v>88042</v>
      </c>
      <c r="L2198" s="202">
        <v>88042</v>
      </c>
      <c r="M2198" s="202">
        <v>88042</v>
      </c>
      <c r="N2198" s="203"/>
      <c r="O2198" s="203"/>
      <c r="P2198"/>
      <c r="Q2198"/>
      <c r="R2198"/>
      <c r="S2198"/>
      <c r="T2198" s="204">
        <v>42746.609131944446</v>
      </c>
      <c r="U2198"/>
      <c r="V2198">
        <v>0.9</v>
      </c>
      <c r="W2198">
        <v>7</v>
      </c>
      <c r="X2198" s="200" t="str">
        <f t="shared" si="34"/>
        <v>Highlands County Civil CGE CQ3-16</v>
      </c>
    </row>
    <row r="2199" spans="1:24" ht="15" customHeight="1" x14ac:dyDescent="0.25">
      <c r="A2199" t="s">
        <v>75</v>
      </c>
      <c r="B2199" t="s">
        <v>43</v>
      </c>
      <c r="C2199" t="s">
        <v>276</v>
      </c>
      <c r="D2199" s="202">
        <v>85973.32</v>
      </c>
      <c r="E2199" s="202">
        <v>85973.32</v>
      </c>
      <c r="F2199" s="202"/>
      <c r="G2199" s="202"/>
      <c r="H2199" s="202"/>
      <c r="I2199" s="202">
        <v>85578.32</v>
      </c>
      <c r="J2199" s="202">
        <v>85973.32</v>
      </c>
      <c r="K2199" s="202"/>
      <c r="L2199" s="202"/>
      <c r="M2199" s="202"/>
      <c r="N2199" s="203"/>
      <c r="O2199" s="203"/>
      <c r="P2199"/>
      <c r="Q2199"/>
      <c r="R2199"/>
      <c r="S2199"/>
      <c r="T2199" s="204">
        <v>42746.609131944446</v>
      </c>
      <c r="U2199"/>
      <c r="V2199">
        <v>0.9</v>
      </c>
      <c r="W2199">
        <v>7</v>
      </c>
      <c r="X2199" s="200" t="str">
        <f t="shared" si="34"/>
        <v>Highlands County Civil CGE CQ3-17</v>
      </c>
    </row>
    <row r="2200" spans="1:24" ht="15" customHeight="1" x14ac:dyDescent="0.25">
      <c r="A2200" t="s">
        <v>75</v>
      </c>
      <c r="B2200" t="s">
        <v>43</v>
      </c>
      <c r="C2200" t="s">
        <v>273</v>
      </c>
      <c r="D2200" s="202">
        <v>80293.45</v>
      </c>
      <c r="E2200" s="202">
        <v>80293.45</v>
      </c>
      <c r="F2200" s="202">
        <v>80293.45</v>
      </c>
      <c r="G2200" s="202">
        <v>80293.45</v>
      </c>
      <c r="H2200" s="202">
        <v>80293.45</v>
      </c>
      <c r="I2200" s="202">
        <v>79903.45</v>
      </c>
      <c r="J2200" s="202">
        <v>80293.45</v>
      </c>
      <c r="K2200" s="202">
        <v>80293.45</v>
      </c>
      <c r="L2200" s="202">
        <v>80293.45</v>
      </c>
      <c r="M2200" s="202">
        <v>80293.45</v>
      </c>
      <c r="N2200" s="203"/>
      <c r="O2200" s="203"/>
      <c r="P2200"/>
      <c r="Q2200"/>
      <c r="R2200"/>
      <c r="S2200"/>
      <c r="T2200" s="204">
        <v>42746.609131944446</v>
      </c>
      <c r="U2200"/>
      <c r="V2200">
        <v>0.9</v>
      </c>
      <c r="W2200">
        <v>7</v>
      </c>
      <c r="X2200" s="200" t="str">
        <f t="shared" si="34"/>
        <v>Highlands County Civil CGE CQ4-16</v>
      </c>
    </row>
    <row r="2201" spans="1:24" ht="15" customHeight="1" x14ac:dyDescent="0.25">
      <c r="A2201" t="s">
        <v>75</v>
      </c>
      <c r="B2201" t="s">
        <v>43</v>
      </c>
      <c r="C2201" t="s">
        <v>277</v>
      </c>
      <c r="D2201" s="202">
        <v>89859.03</v>
      </c>
      <c r="E2201" s="202"/>
      <c r="F2201" s="202"/>
      <c r="G2201" s="202"/>
      <c r="H2201" s="202"/>
      <c r="I2201" s="202">
        <v>89859.03</v>
      </c>
      <c r="J2201" s="202"/>
      <c r="K2201" s="202"/>
      <c r="L2201" s="202"/>
      <c r="M2201" s="202"/>
      <c r="N2201" s="203"/>
      <c r="O2201" s="203"/>
      <c r="P2201"/>
      <c r="Q2201"/>
      <c r="R2201"/>
      <c r="S2201"/>
      <c r="T2201" s="204">
        <v>42746.609131944446</v>
      </c>
      <c r="U2201"/>
      <c r="V2201">
        <v>0.9</v>
      </c>
      <c r="W2201">
        <v>7</v>
      </c>
      <c r="X2201" s="200" t="str">
        <f t="shared" si="34"/>
        <v>Highlands County Civil CGE CQ4-17</v>
      </c>
    </row>
    <row r="2202" spans="1:24" ht="15" customHeight="1" x14ac:dyDescent="0.25">
      <c r="A2202" t="s">
        <v>75</v>
      </c>
      <c r="B2202" t="s">
        <v>39</v>
      </c>
      <c r="C2202" t="s">
        <v>270</v>
      </c>
      <c r="D2202" s="202">
        <v>103961.8</v>
      </c>
      <c r="E2202" s="202">
        <v>104049.8</v>
      </c>
      <c r="F2202" s="202">
        <v>103966.8</v>
      </c>
      <c r="G2202" s="202">
        <v>103966.8</v>
      </c>
      <c r="H2202" s="202">
        <v>103966.8</v>
      </c>
      <c r="I2202" s="202">
        <v>9373.0499999999993</v>
      </c>
      <c r="J2202" s="202">
        <v>14794.05</v>
      </c>
      <c r="K2202" s="202">
        <v>20314.509999999998</v>
      </c>
      <c r="L2202" s="202">
        <v>23580.54</v>
      </c>
      <c r="M2202" s="202">
        <v>29473.51</v>
      </c>
      <c r="N2202" s="203"/>
      <c r="O2202" s="203"/>
      <c r="P2202"/>
      <c r="Q2202"/>
      <c r="R2202"/>
      <c r="S2202"/>
      <c r="T2202" s="204">
        <v>42746.609131944446</v>
      </c>
      <c r="U2202"/>
      <c r="V2202">
        <v>0.4</v>
      </c>
      <c r="W2202">
        <v>3</v>
      </c>
      <c r="X2202" s="200" t="str">
        <f t="shared" si="34"/>
        <v>Highlands County Criminal CGE CQ1-16</v>
      </c>
    </row>
    <row r="2203" spans="1:24" ht="15" customHeight="1" x14ac:dyDescent="0.25">
      <c r="A2203" t="s">
        <v>75</v>
      </c>
      <c r="B2203" t="s">
        <v>39</v>
      </c>
      <c r="C2203" t="s">
        <v>274</v>
      </c>
      <c r="D2203" s="202">
        <v>111596.33</v>
      </c>
      <c r="E2203" s="202">
        <v>111227.25</v>
      </c>
      <c r="F2203" s="202">
        <v>111177.25</v>
      </c>
      <c r="G2203" s="202">
        <v>111177.25</v>
      </c>
      <c r="H2203" s="202"/>
      <c r="I2203" s="202">
        <v>9164.25</v>
      </c>
      <c r="J2203" s="202">
        <v>18348.25</v>
      </c>
      <c r="K2203" s="202">
        <v>24944.5</v>
      </c>
      <c r="L2203" s="202">
        <v>26433.75</v>
      </c>
      <c r="M2203" s="202"/>
      <c r="N2203" s="203"/>
      <c r="O2203" s="203"/>
      <c r="P2203"/>
      <c r="Q2203"/>
      <c r="R2203"/>
      <c r="S2203"/>
      <c r="T2203" s="204">
        <v>42746.609131944446</v>
      </c>
      <c r="U2203"/>
      <c r="V2203">
        <v>0.4</v>
      </c>
      <c r="W2203">
        <v>3</v>
      </c>
      <c r="X2203" s="200" t="str">
        <f t="shared" si="34"/>
        <v>Highlands County Criminal CGE CQ1-17</v>
      </c>
    </row>
    <row r="2204" spans="1:24" ht="15" customHeight="1" x14ac:dyDescent="0.25">
      <c r="A2204" t="s">
        <v>75</v>
      </c>
      <c r="B2204" t="s">
        <v>39</v>
      </c>
      <c r="C2204" t="s">
        <v>271</v>
      </c>
      <c r="D2204" s="202">
        <v>119217.25</v>
      </c>
      <c r="E2204" s="202">
        <v>119181.75</v>
      </c>
      <c r="F2204" s="202">
        <v>119111.75</v>
      </c>
      <c r="G2204" s="202">
        <v>119701.25</v>
      </c>
      <c r="H2204" s="202">
        <v>119701.25</v>
      </c>
      <c r="I2204" s="202">
        <v>15710.5</v>
      </c>
      <c r="J2204" s="202">
        <v>22782.5</v>
      </c>
      <c r="K2204" s="202">
        <v>27461.75</v>
      </c>
      <c r="L2204" s="202">
        <v>29602</v>
      </c>
      <c r="M2204" s="202">
        <v>34047.97</v>
      </c>
      <c r="N2204" s="203"/>
      <c r="O2204" s="203"/>
      <c r="P2204"/>
      <c r="Q2204"/>
      <c r="R2204"/>
      <c r="S2204"/>
      <c r="T2204" s="204">
        <v>42746.609131944446</v>
      </c>
      <c r="U2204"/>
      <c r="V2204">
        <v>0.4</v>
      </c>
      <c r="W2204">
        <v>3</v>
      </c>
      <c r="X2204" s="200" t="str">
        <f t="shared" si="34"/>
        <v>Highlands County Criminal CGE CQ2-16</v>
      </c>
    </row>
    <row r="2205" spans="1:24" ht="15" customHeight="1" x14ac:dyDescent="0.25">
      <c r="A2205" t="s">
        <v>75</v>
      </c>
      <c r="B2205" t="s">
        <v>39</v>
      </c>
      <c r="C2205" t="s">
        <v>275</v>
      </c>
      <c r="D2205" s="202">
        <v>115857.75</v>
      </c>
      <c r="E2205" s="202">
        <v>115418.5</v>
      </c>
      <c r="F2205" s="202">
        <v>115368.5</v>
      </c>
      <c r="G2205" s="202"/>
      <c r="H2205" s="202"/>
      <c r="I2205" s="202">
        <v>12759.25</v>
      </c>
      <c r="J2205" s="202">
        <v>24511.75</v>
      </c>
      <c r="K2205" s="202">
        <v>27101.5</v>
      </c>
      <c r="L2205" s="202"/>
      <c r="M2205" s="202"/>
      <c r="N2205" s="203"/>
      <c r="O2205" s="203"/>
      <c r="P2205"/>
      <c r="Q2205"/>
      <c r="R2205"/>
      <c r="S2205"/>
      <c r="T2205" s="204">
        <v>42746.609131944446</v>
      </c>
      <c r="U2205"/>
      <c r="V2205">
        <v>0.4</v>
      </c>
      <c r="W2205">
        <v>3</v>
      </c>
      <c r="X2205" s="200" t="str">
        <f t="shared" si="34"/>
        <v>Highlands County Criminal CGE CQ2-17</v>
      </c>
    </row>
    <row r="2206" spans="1:24" ht="15" customHeight="1" x14ac:dyDescent="0.25">
      <c r="A2206" t="s">
        <v>75</v>
      </c>
      <c r="B2206" t="s">
        <v>39</v>
      </c>
      <c r="C2206" t="s">
        <v>272</v>
      </c>
      <c r="D2206" s="202">
        <v>112692.75</v>
      </c>
      <c r="E2206" s="202">
        <v>111939.75</v>
      </c>
      <c r="F2206" s="202">
        <v>111982.75</v>
      </c>
      <c r="G2206" s="202">
        <v>111975.75</v>
      </c>
      <c r="H2206" s="202">
        <v>112025.75</v>
      </c>
      <c r="I2206" s="202">
        <v>13840</v>
      </c>
      <c r="J2206" s="202">
        <v>21269.75</v>
      </c>
      <c r="K2206" s="202">
        <v>26807.5</v>
      </c>
      <c r="L2206" s="202">
        <v>27999.279999999999</v>
      </c>
      <c r="M2206" s="202">
        <v>38551.78</v>
      </c>
      <c r="N2206" s="203"/>
      <c r="O2206" s="203"/>
      <c r="P2206"/>
      <c r="Q2206"/>
      <c r="R2206"/>
      <c r="S2206"/>
      <c r="T2206" s="204">
        <v>42746.609131944446</v>
      </c>
      <c r="U2206"/>
      <c r="V2206">
        <v>0.4</v>
      </c>
      <c r="W2206">
        <v>3</v>
      </c>
      <c r="X2206" s="200" t="str">
        <f t="shared" si="34"/>
        <v>Highlands County Criminal CGE CQ3-16</v>
      </c>
    </row>
    <row r="2207" spans="1:24" ht="15" customHeight="1" x14ac:dyDescent="0.25">
      <c r="A2207" t="s">
        <v>75</v>
      </c>
      <c r="B2207" t="s">
        <v>39</v>
      </c>
      <c r="C2207" t="s">
        <v>276</v>
      </c>
      <c r="D2207" s="202">
        <v>130375.75</v>
      </c>
      <c r="E2207" s="202">
        <v>130275.75</v>
      </c>
      <c r="F2207" s="202"/>
      <c r="G2207" s="202"/>
      <c r="H2207" s="202"/>
      <c r="I2207" s="202">
        <v>10952.25</v>
      </c>
      <c r="J2207" s="202">
        <v>15879.25</v>
      </c>
      <c r="K2207" s="202"/>
      <c r="L2207" s="202"/>
      <c r="M2207" s="202"/>
      <c r="N2207" s="203"/>
      <c r="O2207" s="203"/>
      <c r="P2207"/>
      <c r="Q2207"/>
      <c r="R2207"/>
      <c r="S2207"/>
      <c r="T2207" s="204">
        <v>42746.609131944446</v>
      </c>
      <c r="U2207"/>
      <c r="V2207">
        <v>0.4</v>
      </c>
      <c r="W2207">
        <v>3</v>
      </c>
      <c r="X2207" s="200" t="str">
        <f t="shared" si="34"/>
        <v>Highlands County Criminal CGE CQ3-17</v>
      </c>
    </row>
    <row r="2208" spans="1:24" ht="15" customHeight="1" x14ac:dyDescent="0.25">
      <c r="A2208" t="s">
        <v>75</v>
      </c>
      <c r="B2208" t="s">
        <v>39</v>
      </c>
      <c r="C2208" t="s">
        <v>273</v>
      </c>
      <c r="D2208" s="202">
        <v>124522.02</v>
      </c>
      <c r="E2208" s="202">
        <v>124759.02</v>
      </c>
      <c r="F2208" s="202">
        <v>124759.02</v>
      </c>
      <c r="G2208" s="202">
        <v>124709.02</v>
      </c>
      <c r="H2208" s="202">
        <v>124709.02</v>
      </c>
      <c r="I2208" s="202">
        <v>9595.75</v>
      </c>
      <c r="J2208" s="202">
        <v>18164.75</v>
      </c>
      <c r="K2208" s="202">
        <v>23330.53</v>
      </c>
      <c r="L2208" s="202">
        <v>28113.51</v>
      </c>
      <c r="M2208" s="202">
        <v>37456.82</v>
      </c>
      <c r="N2208" s="203"/>
      <c r="O2208" s="203"/>
      <c r="P2208"/>
      <c r="Q2208"/>
      <c r="R2208"/>
      <c r="S2208"/>
      <c r="T2208" s="204">
        <v>42746.609131944446</v>
      </c>
      <c r="U2208"/>
      <c r="V2208">
        <v>0.4</v>
      </c>
      <c r="W2208">
        <v>3</v>
      </c>
      <c r="X2208" s="200" t="str">
        <f t="shared" si="34"/>
        <v>Highlands County Criminal CGE CQ4-16</v>
      </c>
    </row>
    <row r="2209" spans="1:24" ht="15" customHeight="1" x14ac:dyDescent="0.25">
      <c r="A2209" t="s">
        <v>75</v>
      </c>
      <c r="B2209" t="s">
        <v>39</v>
      </c>
      <c r="C2209" t="s">
        <v>277</v>
      </c>
      <c r="D2209" s="202">
        <v>124888.75</v>
      </c>
      <c r="E2209" s="202"/>
      <c r="F2209" s="202"/>
      <c r="G2209" s="202"/>
      <c r="H2209" s="202"/>
      <c r="I2209" s="202">
        <v>9803.75</v>
      </c>
      <c r="J2209" s="202"/>
      <c r="K2209" s="202"/>
      <c r="L2209" s="202"/>
      <c r="M2209" s="202"/>
      <c r="N2209" s="203"/>
      <c r="O2209" s="203"/>
      <c r="P2209"/>
      <c r="Q2209"/>
      <c r="R2209"/>
      <c r="S2209"/>
      <c r="T2209" s="204">
        <v>42746.609131944446</v>
      </c>
      <c r="U2209"/>
      <c r="V2209">
        <v>0.4</v>
      </c>
      <c r="W2209">
        <v>3</v>
      </c>
      <c r="X2209" s="200" t="str">
        <f t="shared" si="34"/>
        <v>Highlands County Criminal CGE CQ4-17</v>
      </c>
    </row>
    <row r="2210" spans="1:24" ht="15" customHeight="1" x14ac:dyDescent="0.25">
      <c r="A2210" t="s">
        <v>75</v>
      </c>
      <c r="B2210" t="s">
        <v>41</v>
      </c>
      <c r="C2210" t="s">
        <v>270</v>
      </c>
      <c r="D2210" s="202">
        <v>85602.5</v>
      </c>
      <c r="E2210" s="202">
        <v>86335.5</v>
      </c>
      <c r="F2210" s="202">
        <v>86328.5</v>
      </c>
      <c r="G2210" s="202">
        <v>86328.5</v>
      </c>
      <c r="H2210" s="202">
        <v>86328.5</v>
      </c>
      <c r="I2210" s="202">
        <v>18430.75</v>
      </c>
      <c r="J2210" s="202">
        <v>32158</v>
      </c>
      <c r="K2210" s="202">
        <v>37610.5</v>
      </c>
      <c r="L2210" s="202">
        <v>43016.05</v>
      </c>
      <c r="M2210" s="202">
        <v>49091.75</v>
      </c>
      <c r="N2210" s="203"/>
      <c r="O2210" s="203"/>
      <c r="P2210"/>
      <c r="Q2210"/>
      <c r="R2210"/>
      <c r="S2210"/>
      <c r="T2210" s="204">
        <v>42746.609131944446</v>
      </c>
      <c r="U2210"/>
      <c r="V2210">
        <v>0.4</v>
      </c>
      <c r="W2210">
        <v>5</v>
      </c>
      <c r="X2210" s="200" t="str">
        <f t="shared" si="34"/>
        <v>Highlands Criminal Traffic CGE CQ1-16</v>
      </c>
    </row>
    <row r="2211" spans="1:24" ht="15" customHeight="1" x14ac:dyDescent="0.25">
      <c r="A2211" t="s">
        <v>75</v>
      </c>
      <c r="B2211" t="s">
        <v>41</v>
      </c>
      <c r="C2211" t="s">
        <v>274</v>
      </c>
      <c r="D2211" s="202">
        <v>149200.5</v>
      </c>
      <c r="E2211" s="202">
        <v>149229</v>
      </c>
      <c r="F2211" s="202">
        <v>149229</v>
      </c>
      <c r="G2211" s="202">
        <v>149229</v>
      </c>
      <c r="H2211" s="202"/>
      <c r="I2211" s="202">
        <v>19009.5</v>
      </c>
      <c r="J2211" s="202">
        <v>35767.75</v>
      </c>
      <c r="K2211" s="202">
        <v>41705.25</v>
      </c>
      <c r="L2211" s="202">
        <v>45015.15</v>
      </c>
      <c r="M2211" s="202"/>
      <c r="N2211" s="203"/>
      <c r="O2211" s="203"/>
      <c r="P2211"/>
      <c r="Q2211"/>
      <c r="R2211"/>
      <c r="S2211"/>
      <c r="T2211" s="204">
        <v>42746.609131944446</v>
      </c>
      <c r="U2211"/>
      <c r="V2211">
        <v>0.4</v>
      </c>
      <c r="W2211">
        <v>5</v>
      </c>
      <c r="X2211" s="200" t="str">
        <f t="shared" si="34"/>
        <v>Highlands Criminal Traffic CGE CQ1-17</v>
      </c>
    </row>
    <row r="2212" spans="1:24" ht="15" customHeight="1" x14ac:dyDescent="0.25">
      <c r="A2212" t="s">
        <v>75</v>
      </c>
      <c r="B2212" t="s">
        <v>41</v>
      </c>
      <c r="C2212" t="s">
        <v>271</v>
      </c>
      <c r="D2212" s="202">
        <v>141376.75</v>
      </c>
      <c r="E2212" s="202">
        <v>141356.75</v>
      </c>
      <c r="F2212" s="202">
        <v>141356.75</v>
      </c>
      <c r="G2212" s="202">
        <v>141356.75</v>
      </c>
      <c r="H2212" s="202">
        <v>171662.25</v>
      </c>
      <c r="I2212" s="202">
        <v>25170.25</v>
      </c>
      <c r="J2212" s="202">
        <v>41402.68</v>
      </c>
      <c r="K2212" s="202">
        <v>51462.59</v>
      </c>
      <c r="L2212" s="202">
        <v>55619.199999999997</v>
      </c>
      <c r="M2212" s="202">
        <v>65039.75</v>
      </c>
      <c r="N2212" s="203"/>
      <c r="O2212" s="203"/>
      <c r="P2212"/>
      <c r="Q2212"/>
      <c r="R2212"/>
      <c r="S2212"/>
      <c r="T2212" s="204">
        <v>42746.609131944446</v>
      </c>
      <c r="U2212"/>
      <c r="V2212">
        <v>0.4</v>
      </c>
      <c r="W2212">
        <v>5</v>
      </c>
      <c r="X2212" s="200" t="str">
        <f t="shared" si="34"/>
        <v>Highlands Criminal Traffic CGE CQ2-16</v>
      </c>
    </row>
    <row r="2213" spans="1:24" ht="15" customHeight="1" x14ac:dyDescent="0.25">
      <c r="A2213" t="s">
        <v>75</v>
      </c>
      <c r="B2213" t="s">
        <v>41</v>
      </c>
      <c r="C2213" t="s">
        <v>275</v>
      </c>
      <c r="D2213" s="202">
        <v>141378</v>
      </c>
      <c r="E2213" s="202">
        <v>141378</v>
      </c>
      <c r="F2213" s="202">
        <v>141378</v>
      </c>
      <c r="G2213" s="202"/>
      <c r="H2213" s="202"/>
      <c r="I2213" s="202">
        <v>27324.25</v>
      </c>
      <c r="J2213" s="202">
        <v>45775.25</v>
      </c>
      <c r="K2213" s="202">
        <v>59696.5</v>
      </c>
      <c r="L2213" s="202"/>
      <c r="M2213" s="202"/>
      <c r="N2213" s="203"/>
      <c r="O2213" s="203"/>
      <c r="P2213"/>
      <c r="Q2213"/>
      <c r="R2213"/>
      <c r="S2213"/>
      <c r="T2213" s="204">
        <v>42746.609131944446</v>
      </c>
      <c r="U2213"/>
      <c r="V2213">
        <v>0.4</v>
      </c>
      <c r="W2213">
        <v>5</v>
      </c>
      <c r="X2213" s="200" t="str">
        <f t="shared" si="34"/>
        <v>Highlands Criminal Traffic CGE CQ2-17</v>
      </c>
    </row>
    <row r="2214" spans="1:24" ht="15" customHeight="1" x14ac:dyDescent="0.25">
      <c r="A2214" t="s">
        <v>75</v>
      </c>
      <c r="B2214" t="s">
        <v>41</v>
      </c>
      <c r="C2214" t="s">
        <v>272</v>
      </c>
      <c r="D2214" s="202">
        <v>128748</v>
      </c>
      <c r="E2214" s="202">
        <v>128748</v>
      </c>
      <c r="F2214" s="202">
        <v>128748</v>
      </c>
      <c r="G2214" s="202">
        <v>131527.75</v>
      </c>
      <c r="H2214" s="202">
        <v>131670.75</v>
      </c>
      <c r="I2214" s="202">
        <v>21332.25</v>
      </c>
      <c r="J2214" s="202">
        <v>39528.25</v>
      </c>
      <c r="K2214" s="202">
        <v>44643.25</v>
      </c>
      <c r="L2214" s="202">
        <v>47136.75</v>
      </c>
      <c r="M2214" s="202">
        <v>63366.75</v>
      </c>
      <c r="N2214" s="203"/>
      <c r="O2214" s="203"/>
      <c r="P2214"/>
      <c r="Q2214"/>
      <c r="R2214"/>
      <c r="S2214"/>
      <c r="T2214" s="204">
        <v>42746.609131944446</v>
      </c>
      <c r="U2214"/>
      <c r="V2214">
        <v>0.4</v>
      </c>
      <c r="W2214">
        <v>5</v>
      </c>
      <c r="X2214" s="200" t="str">
        <f t="shared" si="34"/>
        <v>Highlands Criminal Traffic CGE CQ3-16</v>
      </c>
    </row>
    <row r="2215" spans="1:24" ht="15" customHeight="1" x14ac:dyDescent="0.25">
      <c r="A2215" t="s">
        <v>75</v>
      </c>
      <c r="B2215" t="s">
        <v>41</v>
      </c>
      <c r="C2215" t="s">
        <v>276</v>
      </c>
      <c r="D2215" s="202">
        <v>135594.35</v>
      </c>
      <c r="E2215" s="202">
        <v>135594.35</v>
      </c>
      <c r="F2215" s="202"/>
      <c r="G2215" s="202"/>
      <c r="H2215" s="202"/>
      <c r="I2215" s="202">
        <v>21849.599999999999</v>
      </c>
      <c r="J2215" s="202">
        <v>41406.6</v>
      </c>
      <c r="K2215" s="202"/>
      <c r="L2215" s="202"/>
      <c r="M2215" s="202"/>
      <c r="N2215" s="203"/>
      <c r="O2215" s="203"/>
      <c r="P2215"/>
      <c r="Q2215"/>
      <c r="R2215"/>
      <c r="S2215"/>
      <c r="T2215" s="204">
        <v>42746.609131944446</v>
      </c>
      <c r="U2215"/>
      <c r="V2215">
        <v>0.4</v>
      </c>
      <c r="W2215">
        <v>5</v>
      </c>
      <c r="X2215" s="200" t="str">
        <f t="shared" si="34"/>
        <v>Highlands Criminal Traffic CGE CQ3-17</v>
      </c>
    </row>
    <row r="2216" spans="1:24" ht="15" customHeight="1" x14ac:dyDescent="0.25">
      <c r="A2216" t="s">
        <v>75</v>
      </c>
      <c r="B2216" t="s">
        <v>41</v>
      </c>
      <c r="C2216" t="s">
        <v>273</v>
      </c>
      <c r="D2216" s="202">
        <v>132219.5</v>
      </c>
      <c r="E2216" s="202">
        <v>138744.25</v>
      </c>
      <c r="F2216" s="202">
        <v>138744.25</v>
      </c>
      <c r="G2216" s="202">
        <v>138744.25</v>
      </c>
      <c r="H2216" s="202">
        <v>138744.25</v>
      </c>
      <c r="I2216" s="202">
        <v>19784.5</v>
      </c>
      <c r="J2216" s="202">
        <v>31860.59</v>
      </c>
      <c r="K2216" s="202">
        <v>37356.089999999997</v>
      </c>
      <c r="L2216" s="202">
        <v>47458.09</v>
      </c>
      <c r="M2216" s="202">
        <v>60974.34</v>
      </c>
      <c r="N2216" s="203"/>
      <c r="O2216" s="203"/>
      <c r="P2216"/>
      <c r="Q2216"/>
      <c r="R2216"/>
      <c r="S2216"/>
      <c r="T2216" s="204">
        <v>42746.609131944446</v>
      </c>
      <c r="U2216"/>
      <c r="V2216">
        <v>0.4</v>
      </c>
      <c r="W2216">
        <v>5</v>
      </c>
      <c r="X2216" s="200" t="str">
        <f t="shared" si="34"/>
        <v>Highlands Criminal Traffic CGE CQ4-16</v>
      </c>
    </row>
    <row r="2217" spans="1:24" ht="15" customHeight="1" x14ac:dyDescent="0.25">
      <c r="A2217" t="s">
        <v>75</v>
      </c>
      <c r="B2217" t="s">
        <v>41</v>
      </c>
      <c r="C2217" t="s">
        <v>277</v>
      </c>
      <c r="D2217" s="202">
        <v>97541</v>
      </c>
      <c r="E2217" s="202"/>
      <c r="F2217" s="202"/>
      <c r="G2217" s="202"/>
      <c r="H2217" s="202"/>
      <c r="I2217" s="202">
        <v>11354.25</v>
      </c>
      <c r="J2217" s="202"/>
      <c r="K2217" s="202"/>
      <c r="L2217" s="202"/>
      <c r="M2217" s="202"/>
      <c r="N2217" s="203"/>
      <c r="O2217" s="203"/>
      <c r="P2217"/>
      <c r="Q2217"/>
      <c r="R2217"/>
      <c r="S2217"/>
      <c r="T2217" s="204">
        <v>42746.609131944446</v>
      </c>
      <c r="U2217"/>
      <c r="V2217">
        <v>0.4</v>
      </c>
      <c r="W2217">
        <v>5</v>
      </c>
      <c r="X2217" s="200" t="str">
        <f t="shared" si="34"/>
        <v>Highlands Criminal Traffic CGE CQ4-17</v>
      </c>
    </row>
    <row r="2218" spans="1:24" ht="15" customHeight="1" x14ac:dyDescent="0.25">
      <c r="A2218" t="s">
        <v>75</v>
      </c>
      <c r="B2218" t="s">
        <v>46</v>
      </c>
      <c r="C2218" t="s">
        <v>270</v>
      </c>
      <c r="D2218" s="202">
        <v>35023</v>
      </c>
      <c r="E2218" s="202">
        <v>35994.5</v>
      </c>
      <c r="F2218" s="202">
        <v>35994.5</v>
      </c>
      <c r="G2218" s="202">
        <v>35994.5</v>
      </c>
      <c r="H2218" s="202">
        <v>36094.5</v>
      </c>
      <c r="I2218" s="202">
        <v>32657</v>
      </c>
      <c r="J2218" s="202">
        <v>33628.5</v>
      </c>
      <c r="K2218" s="202">
        <v>33628.5</v>
      </c>
      <c r="L2218" s="202">
        <v>33628.5</v>
      </c>
      <c r="M2218" s="202">
        <v>33628.5</v>
      </c>
      <c r="N2218" s="203"/>
      <c r="O2218" s="203"/>
      <c r="P2218"/>
      <c r="Q2218"/>
      <c r="R2218"/>
      <c r="S2218"/>
      <c r="T2218" s="204">
        <v>42746.609131944446</v>
      </c>
      <c r="U2218"/>
      <c r="V2218">
        <v>0.75</v>
      </c>
      <c r="W2218">
        <v>10</v>
      </c>
      <c r="X2218" s="200" t="str">
        <f t="shared" si="34"/>
        <v>Highlands Family CGE CQ1-16</v>
      </c>
    </row>
    <row r="2219" spans="1:24" ht="15" customHeight="1" x14ac:dyDescent="0.25">
      <c r="A2219" t="s">
        <v>75</v>
      </c>
      <c r="B2219" t="s">
        <v>46</v>
      </c>
      <c r="C2219" t="s">
        <v>274</v>
      </c>
      <c r="D2219" s="202">
        <v>39368</v>
      </c>
      <c r="E2219" s="202">
        <v>39308</v>
      </c>
      <c r="F2219" s="202">
        <v>39308</v>
      </c>
      <c r="G2219" s="202">
        <v>39308</v>
      </c>
      <c r="H2219" s="202"/>
      <c r="I2219" s="202">
        <v>37588</v>
      </c>
      <c r="J2219" s="202">
        <v>38008</v>
      </c>
      <c r="K2219" s="202">
        <v>38008</v>
      </c>
      <c r="L2219" s="202">
        <v>38008</v>
      </c>
      <c r="M2219" s="202"/>
      <c r="N2219" s="203"/>
      <c r="O2219" s="203"/>
      <c r="P2219"/>
      <c r="Q2219"/>
      <c r="R2219"/>
      <c r="S2219"/>
      <c r="T2219" s="204">
        <v>42746.609131944446</v>
      </c>
      <c r="U2219"/>
      <c r="V2219">
        <v>0.75</v>
      </c>
      <c r="W2219">
        <v>10</v>
      </c>
      <c r="X2219" s="200" t="str">
        <f t="shared" si="34"/>
        <v>Highlands Family CGE CQ1-17</v>
      </c>
    </row>
    <row r="2220" spans="1:24" ht="15" customHeight="1" x14ac:dyDescent="0.25">
      <c r="A2220" t="s">
        <v>75</v>
      </c>
      <c r="B2220" t="s">
        <v>46</v>
      </c>
      <c r="C2220" t="s">
        <v>271</v>
      </c>
      <c r="D2220" s="202">
        <v>42809.5</v>
      </c>
      <c r="E2220" s="202">
        <v>43217.5</v>
      </c>
      <c r="F2220" s="202">
        <v>43217.5</v>
      </c>
      <c r="G2220" s="202">
        <v>43425.5</v>
      </c>
      <c r="H2220" s="202">
        <v>43425.5</v>
      </c>
      <c r="I2220" s="202">
        <v>41049.5</v>
      </c>
      <c r="J2220" s="202">
        <v>41457.5</v>
      </c>
      <c r="K2220" s="202">
        <v>41457.5</v>
      </c>
      <c r="L2220" s="202">
        <v>41865.5</v>
      </c>
      <c r="M2220" s="202">
        <v>41865.5</v>
      </c>
      <c r="N2220" s="203"/>
      <c r="O2220" s="203"/>
      <c r="P2220"/>
      <c r="Q2220"/>
      <c r="R2220"/>
      <c r="S2220"/>
      <c r="T2220" s="204">
        <v>42746.609131944446</v>
      </c>
      <c r="U2220"/>
      <c r="V2220">
        <v>0.75</v>
      </c>
      <c r="W2220">
        <v>10</v>
      </c>
      <c r="X2220" s="200" t="str">
        <f t="shared" si="34"/>
        <v>Highlands Family CGE CQ2-16</v>
      </c>
    </row>
    <row r="2221" spans="1:24" ht="15" customHeight="1" x14ac:dyDescent="0.25">
      <c r="A2221" t="s">
        <v>75</v>
      </c>
      <c r="B2221" t="s">
        <v>46</v>
      </c>
      <c r="C2221" t="s">
        <v>275</v>
      </c>
      <c r="D2221" s="202">
        <v>51494</v>
      </c>
      <c r="E2221" s="202">
        <v>51494</v>
      </c>
      <c r="F2221" s="202">
        <v>51594</v>
      </c>
      <c r="G2221" s="202"/>
      <c r="H2221" s="202"/>
      <c r="I2221" s="202">
        <v>50336</v>
      </c>
      <c r="J2221" s="202">
        <v>50336</v>
      </c>
      <c r="K2221" s="202">
        <v>50336</v>
      </c>
      <c r="L2221" s="202"/>
      <c r="M2221" s="202"/>
      <c r="N2221" s="203"/>
      <c r="O2221" s="203"/>
      <c r="P2221"/>
      <c r="Q2221"/>
      <c r="R2221"/>
      <c r="S2221"/>
      <c r="T2221" s="204">
        <v>42746.609131944446</v>
      </c>
      <c r="U2221"/>
      <c r="V2221">
        <v>0.75</v>
      </c>
      <c r="W2221">
        <v>10</v>
      </c>
      <c r="X2221" s="200" t="str">
        <f t="shared" si="34"/>
        <v>Highlands Family CGE CQ2-17</v>
      </c>
    </row>
    <row r="2222" spans="1:24" ht="15" customHeight="1" x14ac:dyDescent="0.25">
      <c r="A2222" t="s">
        <v>75</v>
      </c>
      <c r="B2222" t="s">
        <v>46</v>
      </c>
      <c r="C2222" t="s">
        <v>272</v>
      </c>
      <c r="D2222" s="202">
        <v>40517</v>
      </c>
      <c r="E2222" s="202">
        <v>40417</v>
      </c>
      <c r="F2222" s="202">
        <v>40417</v>
      </c>
      <c r="G2222" s="202">
        <v>40417</v>
      </c>
      <c r="H2222" s="202">
        <v>40838</v>
      </c>
      <c r="I2222" s="202">
        <v>36158</v>
      </c>
      <c r="J2222" s="202">
        <v>36168</v>
      </c>
      <c r="K2222" s="202">
        <v>36168</v>
      </c>
      <c r="L2222" s="202">
        <v>36168</v>
      </c>
      <c r="M2222" s="202">
        <v>36626</v>
      </c>
      <c r="N2222" s="203"/>
      <c r="O2222" s="203"/>
      <c r="P2222"/>
      <c r="Q2222"/>
      <c r="R2222"/>
      <c r="S2222"/>
      <c r="T2222" s="204">
        <v>42746.609131944446</v>
      </c>
      <c r="U2222"/>
      <c r="V2222">
        <v>0.75</v>
      </c>
      <c r="W2222">
        <v>10</v>
      </c>
      <c r="X2222" s="200" t="str">
        <f t="shared" si="34"/>
        <v>Highlands Family CGE CQ3-16</v>
      </c>
    </row>
    <row r="2223" spans="1:24" ht="15" customHeight="1" x14ac:dyDescent="0.25">
      <c r="A2223" t="s">
        <v>75</v>
      </c>
      <c r="B2223" t="s">
        <v>46</v>
      </c>
      <c r="C2223" t="s">
        <v>276</v>
      </c>
      <c r="D2223" s="202">
        <v>59778</v>
      </c>
      <c r="E2223" s="202">
        <v>59918</v>
      </c>
      <c r="F2223" s="202"/>
      <c r="G2223" s="202"/>
      <c r="H2223" s="202"/>
      <c r="I2223" s="202">
        <v>56998</v>
      </c>
      <c r="J2223" s="202">
        <v>57298</v>
      </c>
      <c r="K2223" s="202"/>
      <c r="L2223" s="202"/>
      <c r="M2223" s="202"/>
      <c r="N2223" s="203"/>
      <c r="O2223" s="203"/>
      <c r="P2223"/>
      <c r="Q2223"/>
      <c r="R2223"/>
      <c r="S2223"/>
      <c r="T2223" s="204">
        <v>42746.609131944446</v>
      </c>
      <c r="U2223"/>
      <c r="V2223">
        <v>0.75</v>
      </c>
      <c r="W2223">
        <v>10</v>
      </c>
      <c r="X2223" s="200" t="str">
        <f t="shared" si="34"/>
        <v>Highlands Family CGE CQ3-17</v>
      </c>
    </row>
    <row r="2224" spans="1:24" ht="15" customHeight="1" x14ac:dyDescent="0.25">
      <c r="A2224" t="s">
        <v>75</v>
      </c>
      <c r="B2224" t="s">
        <v>46</v>
      </c>
      <c r="C2224" t="s">
        <v>273</v>
      </c>
      <c r="D2224" s="202">
        <v>32860</v>
      </c>
      <c r="E2224" s="202">
        <v>32860</v>
      </c>
      <c r="F2224" s="202">
        <v>32860</v>
      </c>
      <c r="G2224" s="202">
        <v>32860</v>
      </c>
      <c r="H2224" s="202">
        <v>32910</v>
      </c>
      <c r="I2224" s="202">
        <v>30414</v>
      </c>
      <c r="J2224" s="202">
        <v>30474</v>
      </c>
      <c r="K2224" s="202">
        <v>30474</v>
      </c>
      <c r="L2224" s="202">
        <v>30474</v>
      </c>
      <c r="M2224" s="202">
        <v>30474</v>
      </c>
      <c r="N2224" s="203"/>
      <c r="O2224" s="203"/>
      <c r="P2224"/>
      <c r="Q2224"/>
      <c r="R2224"/>
      <c r="S2224"/>
      <c r="T2224" s="204">
        <v>42746.609131944446</v>
      </c>
      <c r="U2224"/>
      <c r="V2224">
        <v>0.75</v>
      </c>
      <c r="W2224">
        <v>10</v>
      </c>
      <c r="X2224" s="200" t="str">
        <f t="shared" si="34"/>
        <v>Highlands Family CGE CQ4-16</v>
      </c>
    </row>
    <row r="2225" spans="1:24" ht="15" customHeight="1" x14ac:dyDescent="0.25">
      <c r="A2225" t="s">
        <v>75</v>
      </c>
      <c r="B2225" t="s">
        <v>46</v>
      </c>
      <c r="C2225" t="s">
        <v>277</v>
      </c>
      <c r="D2225" s="202">
        <v>42784</v>
      </c>
      <c r="E2225" s="202"/>
      <c r="F2225" s="202"/>
      <c r="G2225" s="202"/>
      <c r="H2225" s="202"/>
      <c r="I2225" s="202">
        <v>37633</v>
      </c>
      <c r="J2225" s="202"/>
      <c r="K2225" s="202"/>
      <c r="L2225" s="202"/>
      <c r="M2225" s="202"/>
      <c r="N2225" s="203"/>
      <c r="O2225" s="203"/>
      <c r="P2225"/>
      <c r="Q2225"/>
      <c r="R2225"/>
      <c r="S2225"/>
      <c r="T2225" s="204">
        <v>42746.609131944446</v>
      </c>
      <c r="U2225"/>
      <c r="V2225">
        <v>0.75</v>
      </c>
      <c r="W2225">
        <v>10</v>
      </c>
      <c r="X2225" s="200" t="str">
        <f t="shared" si="34"/>
        <v>Highlands Family CGE CQ4-17</v>
      </c>
    </row>
    <row r="2226" spans="1:24" ht="15" customHeight="1" x14ac:dyDescent="0.25">
      <c r="A2226" t="s">
        <v>75</v>
      </c>
      <c r="B2226" t="s">
        <v>40</v>
      </c>
      <c r="C2226" t="s">
        <v>270</v>
      </c>
      <c r="D2226" s="202">
        <v>17108.5</v>
      </c>
      <c r="E2226" s="202">
        <v>15616.5</v>
      </c>
      <c r="F2226" s="202">
        <v>14044.63</v>
      </c>
      <c r="G2226" s="202">
        <v>13022.07</v>
      </c>
      <c r="H2226" s="202">
        <v>12546.18</v>
      </c>
      <c r="I2226" s="202">
        <v>343.5</v>
      </c>
      <c r="J2226" s="202">
        <v>363.5</v>
      </c>
      <c r="K2226" s="202">
        <v>538.20000000000005</v>
      </c>
      <c r="L2226" s="202">
        <v>538.20000000000005</v>
      </c>
      <c r="M2226" s="202">
        <v>588.70000000000005</v>
      </c>
      <c r="N2226" s="203"/>
      <c r="O2226" s="203"/>
      <c r="P2226"/>
      <c r="Q2226"/>
      <c r="R2226"/>
      <c r="S2226"/>
      <c r="T2226" s="204">
        <v>42746.609131944446</v>
      </c>
      <c r="U2226"/>
      <c r="V2226">
        <v>0.09</v>
      </c>
      <c r="W2226">
        <v>4</v>
      </c>
      <c r="X2226" s="200" t="str">
        <f t="shared" si="34"/>
        <v>Highlands Juvenile Delinquency CGE CQ1-16</v>
      </c>
    </row>
    <row r="2227" spans="1:24" ht="15" customHeight="1" x14ac:dyDescent="0.25">
      <c r="A2227" t="s">
        <v>75</v>
      </c>
      <c r="B2227" t="s">
        <v>40</v>
      </c>
      <c r="C2227" t="s">
        <v>274</v>
      </c>
      <c r="D2227" s="202">
        <v>17349.21</v>
      </c>
      <c r="E2227" s="202">
        <v>17334.72</v>
      </c>
      <c r="F2227" s="202">
        <v>17334.72</v>
      </c>
      <c r="G2227" s="202">
        <v>17384.72</v>
      </c>
      <c r="H2227" s="202"/>
      <c r="I2227" s="202">
        <v>884.21</v>
      </c>
      <c r="J2227" s="202">
        <v>1511.21</v>
      </c>
      <c r="K2227" s="202">
        <v>2002.21</v>
      </c>
      <c r="L2227" s="202">
        <v>2178.77</v>
      </c>
      <c r="M2227" s="202"/>
      <c r="N2227" s="203"/>
      <c r="O2227" s="203"/>
      <c r="P2227"/>
      <c r="Q2227"/>
      <c r="R2227"/>
      <c r="S2227"/>
      <c r="T2227" s="204">
        <v>42746.609131944446</v>
      </c>
      <c r="U2227"/>
      <c r="V2227">
        <v>0.09</v>
      </c>
      <c r="W2227">
        <v>4</v>
      </c>
      <c r="X2227" s="200" t="str">
        <f t="shared" si="34"/>
        <v>Highlands Juvenile Delinquency CGE CQ1-17</v>
      </c>
    </row>
    <row r="2228" spans="1:24" ht="15" customHeight="1" x14ac:dyDescent="0.25">
      <c r="A2228" t="s">
        <v>75</v>
      </c>
      <c r="B2228" t="s">
        <v>40</v>
      </c>
      <c r="C2228" t="s">
        <v>271</v>
      </c>
      <c r="D2228" s="202">
        <v>24956.5</v>
      </c>
      <c r="E2228" s="202">
        <v>22758.28</v>
      </c>
      <c r="F2228" s="202">
        <v>21126.23</v>
      </c>
      <c r="G2228" s="202">
        <v>19250.23</v>
      </c>
      <c r="H2228" s="202">
        <v>18624.23</v>
      </c>
      <c r="I2228" s="202">
        <v>577.5</v>
      </c>
      <c r="J2228" s="202">
        <v>755.5</v>
      </c>
      <c r="K2228" s="202">
        <v>935.5</v>
      </c>
      <c r="L2228" s="202">
        <v>1065.5</v>
      </c>
      <c r="M2228" s="202">
        <v>1428.5</v>
      </c>
      <c r="N2228" s="203"/>
      <c r="O2228" s="203"/>
      <c r="P2228"/>
      <c r="Q2228"/>
      <c r="R2228"/>
      <c r="S2228"/>
      <c r="T2228" s="204">
        <v>42746.609131944446</v>
      </c>
      <c r="U2228"/>
      <c r="V2228">
        <v>0.09</v>
      </c>
      <c r="W2228">
        <v>4</v>
      </c>
      <c r="X2228" s="200" t="str">
        <f t="shared" si="34"/>
        <v>Highlands Juvenile Delinquency CGE CQ2-16</v>
      </c>
    </row>
    <row r="2229" spans="1:24" ht="15" customHeight="1" x14ac:dyDescent="0.25">
      <c r="A2229" t="s">
        <v>75</v>
      </c>
      <c r="B2229" t="s">
        <v>40</v>
      </c>
      <c r="C2229" t="s">
        <v>275</v>
      </c>
      <c r="D2229" s="202">
        <v>23387.91</v>
      </c>
      <c r="E2229" s="202">
        <v>23610.91</v>
      </c>
      <c r="F2229" s="202">
        <v>23610.91</v>
      </c>
      <c r="G2229" s="202"/>
      <c r="H2229" s="202"/>
      <c r="I2229" s="202">
        <v>1094.5</v>
      </c>
      <c r="J2229" s="202">
        <v>2342.02</v>
      </c>
      <c r="K2229" s="202">
        <v>3321.5</v>
      </c>
      <c r="L2229" s="202"/>
      <c r="M2229" s="202"/>
      <c r="N2229" s="203"/>
      <c r="O2229" s="203"/>
      <c r="P2229"/>
      <c r="Q2229"/>
      <c r="R2229"/>
      <c r="S2229"/>
      <c r="T2229" s="204">
        <v>42746.609131944446</v>
      </c>
      <c r="U2229"/>
      <c r="V2229">
        <v>0.09</v>
      </c>
      <c r="W2229">
        <v>4</v>
      </c>
      <c r="X2229" s="200" t="str">
        <f t="shared" si="34"/>
        <v>Highlands Juvenile Delinquency CGE CQ2-17</v>
      </c>
    </row>
    <row r="2230" spans="1:24" ht="15" customHeight="1" x14ac:dyDescent="0.25">
      <c r="A2230" t="s">
        <v>75</v>
      </c>
      <c r="B2230" t="s">
        <v>40</v>
      </c>
      <c r="C2230" t="s">
        <v>272</v>
      </c>
      <c r="D2230" s="202">
        <v>14454.5</v>
      </c>
      <c r="E2230" s="202">
        <v>13761.47</v>
      </c>
      <c r="F2230" s="202">
        <v>12919.17</v>
      </c>
      <c r="G2230" s="202">
        <v>12719.17</v>
      </c>
      <c r="H2230" s="202">
        <v>12519.17</v>
      </c>
      <c r="I2230" s="202">
        <v>595.5</v>
      </c>
      <c r="J2230" s="202">
        <v>657.14</v>
      </c>
      <c r="K2230" s="202">
        <v>1210.1400000000001</v>
      </c>
      <c r="L2230" s="202">
        <v>1645.07</v>
      </c>
      <c r="M2230" s="202">
        <v>2025.54</v>
      </c>
      <c r="N2230" s="203"/>
      <c r="O2230" s="203"/>
      <c r="P2230"/>
      <c r="Q2230"/>
      <c r="R2230"/>
      <c r="S2230"/>
      <c r="T2230" s="204">
        <v>42746.609131944446</v>
      </c>
      <c r="U2230"/>
      <c r="V2230">
        <v>0.09</v>
      </c>
      <c r="W2230">
        <v>4</v>
      </c>
      <c r="X2230" s="200" t="str">
        <f t="shared" si="34"/>
        <v>Highlands Juvenile Delinquency CGE CQ3-16</v>
      </c>
    </row>
    <row r="2231" spans="1:24" ht="15" customHeight="1" x14ac:dyDescent="0.25">
      <c r="A2231" t="s">
        <v>75</v>
      </c>
      <c r="B2231" t="s">
        <v>40</v>
      </c>
      <c r="C2231" t="s">
        <v>276</v>
      </c>
      <c r="D2231" s="202">
        <v>24513.5</v>
      </c>
      <c r="E2231" s="202">
        <v>24443.5</v>
      </c>
      <c r="F2231" s="202"/>
      <c r="G2231" s="202"/>
      <c r="H2231" s="202"/>
      <c r="I2231" s="202">
        <v>754.5</v>
      </c>
      <c r="J2231" s="202">
        <v>1024.5</v>
      </c>
      <c r="K2231" s="202"/>
      <c r="L2231" s="202"/>
      <c r="M2231" s="202"/>
      <c r="N2231" s="203"/>
      <c r="O2231" s="203"/>
      <c r="P2231"/>
      <c r="Q2231"/>
      <c r="R2231"/>
      <c r="S2231"/>
      <c r="T2231" s="204">
        <v>42746.609131944446</v>
      </c>
      <c r="U2231"/>
      <c r="V2231">
        <v>0.09</v>
      </c>
      <c r="W2231">
        <v>4</v>
      </c>
      <c r="X2231" s="200" t="str">
        <f t="shared" si="34"/>
        <v>Highlands Juvenile Delinquency CGE CQ3-17</v>
      </c>
    </row>
    <row r="2232" spans="1:24" ht="15" customHeight="1" x14ac:dyDescent="0.25">
      <c r="A2232" t="s">
        <v>75</v>
      </c>
      <c r="B2232" t="s">
        <v>40</v>
      </c>
      <c r="C2232" t="s">
        <v>273</v>
      </c>
      <c r="D2232" s="202">
        <v>23037</v>
      </c>
      <c r="E2232" s="202">
        <v>22829.15</v>
      </c>
      <c r="F2232" s="202">
        <v>22727</v>
      </c>
      <c r="G2232" s="202">
        <v>22827</v>
      </c>
      <c r="H2232" s="202">
        <v>22827</v>
      </c>
      <c r="I2232" s="202">
        <v>926</v>
      </c>
      <c r="J2232" s="202">
        <v>1705</v>
      </c>
      <c r="K2232" s="202">
        <v>1916</v>
      </c>
      <c r="L2232" s="202">
        <v>2432</v>
      </c>
      <c r="M2232" s="202">
        <v>3672.34</v>
      </c>
      <c r="N2232" s="203"/>
      <c r="O2232" s="203"/>
      <c r="P2232"/>
      <c r="Q2232"/>
      <c r="R2232"/>
      <c r="S2232"/>
      <c r="T2232" s="204">
        <v>42746.609131944446</v>
      </c>
      <c r="U2232"/>
      <c r="V2232">
        <v>0.09</v>
      </c>
      <c r="W2232">
        <v>4</v>
      </c>
      <c r="X2232" s="200" t="str">
        <f t="shared" si="34"/>
        <v>Highlands Juvenile Delinquency CGE CQ4-16</v>
      </c>
    </row>
    <row r="2233" spans="1:24" ht="15" customHeight="1" x14ac:dyDescent="0.25">
      <c r="A2233" t="s">
        <v>75</v>
      </c>
      <c r="B2233" t="s">
        <v>40</v>
      </c>
      <c r="C2233" t="s">
        <v>277</v>
      </c>
      <c r="D2233" s="202">
        <v>21515.5</v>
      </c>
      <c r="E2233" s="202"/>
      <c r="F2233" s="202"/>
      <c r="G2233" s="202"/>
      <c r="H2233" s="202"/>
      <c r="I2233" s="202">
        <v>389.5</v>
      </c>
      <c r="J2233" s="202"/>
      <c r="K2233" s="202"/>
      <c r="L2233" s="202"/>
      <c r="M2233" s="202"/>
      <c r="N2233" s="203"/>
      <c r="O2233" s="203"/>
      <c r="P2233"/>
      <c r="Q2233"/>
      <c r="R2233"/>
      <c r="S2233"/>
      <c r="T2233" s="204">
        <v>42746.609131944446</v>
      </c>
      <c r="U2233"/>
      <c r="V2233">
        <v>0.09</v>
      </c>
      <c r="W2233">
        <v>4</v>
      </c>
      <c r="X2233" s="200" t="str">
        <f t="shared" si="34"/>
        <v>Highlands Juvenile Delinquency CGE CQ4-17</v>
      </c>
    </row>
    <row r="2234" spans="1:24" ht="15" customHeight="1" x14ac:dyDescent="0.25">
      <c r="A2234" t="s">
        <v>75</v>
      </c>
      <c r="B2234" t="s">
        <v>45</v>
      </c>
      <c r="C2234" t="s">
        <v>270</v>
      </c>
      <c r="D2234" s="202">
        <v>36694</v>
      </c>
      <c r="E2234" s="202">
        <v>36694</v>
      </c>
      <c r="F2234" s="202">
        <v>34700</v>
      </c>
      <c r="G2234" s="202">
        <v>36700</v>
      </c>
      <c r="H2234" s="202">
        <v>36700</v>
      </c>
      <c r="I2234" s="202">
        <v>36598</v>
      </c>
      <c r="J2234" s="202">
        <v>36653</v>
      </c>
      <c r="K2234" s="202">
        <v>36659</v>
      </c>
      <c r="L2234" s="202">
        <v>36659</v>
      </c>
      <c r="M2234" s="202">
        <v>36659</v>
      </c>
      <c r="N2234" s="203"/>
      <c r="O2234" s="203"/>
      <c r="P2234"/>
      <c r="Q2234"/>
      <c r="R2234"/>
      <c r="S2234"/>
      <c r="T2234" s="204">
        <v>42746.609131944446</v>
      </c>
      <c r="U2234"/>
      <c r="V2234">
        <v>0.9</v>
      </c>
      <c r="W2234">
        <v>9</v>
      </c>
      <c r="X2234" s="200" t="str">
        <f t="shared" si="34"/>
        <v>Highlands Probate CGE CQ1-16</v>
      </c>
    </row>
    <row r="2235" spans="1:24" ht="15" customHeight="1" x14ac:dyDescent="0.25">
      <c r="A2235" t="s">
        <v>75</v>
      </c>
      <c r="B2235" t="s">
        <v>45</v>
      </c>
      <c r="C2235" t="s">
        <v>274</v>
      </c>
      <c r="D2235" s="202">
        <v>36156.5</v>
      </c>
      <c r="E2235" s="202">
        <v>36156.5</v>
      </c>
      <c r="F2235" s="202">
        <v>36156.5</v>
      </c>
      <c r="G2235" s="202">
        <v>36156.5</v>
      </c>
      <c r="H2235" s="202"/>
      <c r="I2235" s="202">
        <v>35925.5</v>
      </c>
      <c r="J2235" s="202">
        <v>35925.5</v>
      </c>
      <c r="K2235" s="202">
        <v>35925.5</v>
      </c>
      <c r="L2235" s="202">
        <v>35925.5</v>
      </c>
      <c r="M2235" s="202"/>
      <c r="N2235" s="203"/>
      <c r="O2235" s="203"/>
      <c r="P2235"/>
      <c r="Q2235"/>
      <c r="R2235"/>
      <c r="S2235"/>
      <c r="T2235" s="204">
        <v>42746.609131944446</v>
      </c>
      <c r="U2235"/>
      <c r="V2235">
        <v>0.9</v>
      </c>
      <c r="W2235">
        <v>9</v>
      </c>
      <c r="X2235" s="200" t="str">
        <f t="shared" si="34"/>
        <v>Highlands Probate CGE CQ1-17</v>
      </c>
    </row>
    <row r="2236" spans="1:24" ht="15" customHeight="1" x14ac:dyDescent="0.25">
      <c r="A2236" t="s">
        <v>75</v>
      </c>
      <c r="B2236" t="s">
        <v>45</v>
      </c>
      <c r="C2236" t="s">
        <v>271</v>
      </c>
      <c r="D2236" s="202">
        <v>49204.27</v>
      </c>
      <c r="E2236" s="202">
        <v>49214.27</v>
      </c>
      <c r="F2236" s="202">
        <v>49214.27</v>
      </c>
      <c r="G2236" s="202">
        <v>49214.27</v>
      </c>
      <c r="H2236" s="202">
        <v>49214.27</v>
      </c>
      <c r="I2236" s="202">
        <v>48301.27</v>
      </c>
      <c r="J2236" s="202">
        <v>48711.27</v>
      </c>
      <c r="K2236" s="202">
        <v>48942.27</v>
      </c>
      <c r="L2236" s="202">
        <v>48942.27</v>
      </c>
      <c r="M2236" s="202">
        <v>48942.27</v>
      </c>
      <c r="N2236" s="203"/>
      <c r="O2236" s="203"/>
      <c r="P2236"/>
      <c r="Q2236"/>
      <c r="R2236"/>
      <c r="S2236"/>
      <c r="T2236" s="204">
        <v>42746.609131944446</v>
      </c>
      <c r="U2236"/>
      <c r="V2236">
        <v>0.9</v>
      </c>
      <c r="W2236">
        <v>9</v>
      </c>
      <c r="X2236" s="200" t="str">
        <f t="shared" si="34"/>
        <v>Highlands Probate CGE CQ2-16</v>
      </c>
    </row>
    <row r="2237" spans="1:24" ht="15" customHeight="1" x14ac:dyDescent="0.25">
      <c r="A2237" t="s">
        <v>75</v>
      </c>
      <c r="B2237" t="s">
        <v>45</v>
      </c>
      <c r="C2237" t="s">
        <v>275</v>
      </c>
      <c r="D2237" s="202">
        <v>44695.18</v>
      </c>
      <c r="E2237" s="202">
        <v>44720.18</v>
      </c>
      <c r="F2237" s="202">
        <v>44720.18</v>
      </c>
      <c r="G2237" s="202"/>
      <c r="H2237" s="202"/>
      <c r="I2237" s="202">
        <v>44449.18</v>
      </c>
      <c r="J2237" s="202">
        <v>44474.18</v>
      </c>
      <c r="K2237" s="202">
        <v>44474.18</v>
      </c>
      <c r="L2237" s="202"/>
      <c r="M2237" s="202"/>
      <c r="N2237" s="203"/>
      <c r="O2237" s="203"/>
      <c r="P2237"/>
      <c r="Q2237"/>
      <c r="R2237"/>
      <c r="S2237"/>
      <c r="T2237" s="204">
        <v>42746.609131944446</v>
      </c>
      <c r="U2237"/>
      <c r="V2237">
        <v>0.9</v>
      </c>
      <c r="W2237">
        <v>9</v>
      </c>
      <c r="X2237" s="200" t="str">
        <f t="shared" si="34"/>
        <v>Highlands Probate CGE CQ2-17</v>
      </c>
    </row>
    <row r="2238" spans="1:24" ht="15" customHeight="1" x14ac:dyDescent="0.25">
      <c r="A2238" t="s">
        <v>75</v>
      </c>
      <c r="B2238" t="s">
        <v>45</v>
      </c>
      <c r="C2238" t="s">
        <v>272</v>
      </c>
      <c r="D2238" s="202">
        <v>56789.5</v>
      </c>
      <c r="E2238" s="202">
        <v>56789.5</v>
      </c>
      <c r="F2238" s="202">
        <v>56789.5</v>
      </c>
      <c r="G2238" s="202">
        <v>56789.5</v>
      </c>
      <c r="H2238" s="202">
        <v>56789.5</v>
      </c>
      <c r="I2238" s="202">
        <v>56158.5</v>
      </c>
      <c r="J2238" s="202">
        <v>56558.5</v>
      </c>
      <c r="K2238" s="202">
        <v>56558.5</v>
      </c>
      <c r="L2238" s="202">
        <v>56558.5</v>
      </c>
      <c r="M2238" s="202">
        <v>56558.5</v>
      </c>
      <c r="N2238" s="203"/>
      <c r="O2238" s="203"/>
      <c r="P2238"/>
      <c r="Q2238"/>
      <c r="R2238"/>
      <c r="S2238"/>
      <c r="T2238" s="204">
        <v>42746.609131944446</v>
      </c>
      <c r="U2238"/>
      <c r="V2238">
        <v>0.9</v>
      </c>
      <c r="W2238">
        <v>9</v>
      </c>
      <c r="X2238" s="200" t="str">
        <f t="shared" si="34"/>
        <v>Highlands Probate CGE CQ3-16</v>
      </c>
    </row>
    <row r="2239" spans="1:24" ht="15" customHeight="1" x14ac:dyDescent="0.25">
      <c r="A2239" t="s">
        <v>75</v>
      </c>
      <c r="B2239" t="s">
        <v>45</v>
      </c>
      <c r="C2239" t="s">
        <v>276</v>
      </c>
      <c r="D2239" s="202">
        <v>45585.88</v>
      </c>
      <c r="E2239" s="202">
        <v>45597.88</v>
      </c>
      <c r="F2239" s="202"/>
      <c r="G2239" s="202"/>
      <c r="H2239" s="202"/>
      <c r="I2239" s="202">
        <v>45544.88</v>
      </c>
      <c r="J2239" s="202">
        <v>45556.88</v>
      </c>
      <c r="K2239" s="202"/>
      <c r="L2239" s="202"/>
      <c r="M2239" s="202"/>
      <c r="N2239" s="203"/>
      <c r="O2239" s="203"/>
      <c r="P2239"/>
      <c r="Q2239"/>
      <c r="R2239"/>
      <c r="S2239"/>
      <c r="T2239" s="204">
        <v>42746.609131944446</v>
      </c>
      <c r="U2239"/>
      <c r="V2239">
        <v>0.9</v>
      </c>
      <c r="W2239">
        <v>9</v>
      </c>
      <c r="X2239" s="200" t="str">
        <f t="shared" si="34"/>
        <v>Highlands Probate CGE CQ3-17</v>
      </c>
    </row>
    <row r="2240" spans="1:24" ht="15" customHeight="1" x14ac:dyDescent="0.25">
      <c r="A2240" t="s">
        <v>75</v>
      </c>
      <c r="B2240" t="s">
        <v>45</v>
      </c>
      <c r="C2240" t="s">
        <v>273</v>
      </c>
      <c r="D2240" s="202">
        <v>55845</v>
      </c>
      <c r="E2240" s="202">
        <v>55845</v>
      </c>
      <c r="F2240" s="202">
        <v>55845</v>
      </c>
      <c r="G2240" s="202">
        <v>55849</v>
      </c>
      <c r="H2240" s="202">
        <v>55849</v>
      </c>
      <c r="I2240" s="202">
        <v>55383</v>
      </c>
      <c r="J2240" s="202">
        <v>55383</v>
      </c>
      <c r="K2240" s="202">
        <v>55383</v>
      </c>
      <c r="L2240" s="202">
        <v>55383</v>
      </c>
      <c r="M2240" s="202">
        <v>55383</v>
      </c>
      <c r="N2240" s="203"/>
      <c r="O2240" s="203"/>
      <c r="P2240"/>
      <c r="Q2240"/>
      <c r="R2240"/>
      <c r="S2240"/>
      <c r="T2240" s="204">
        <v>42746.609131944446</v>
      </c>
      <c r="U2240"/>
      <c r="V2240">
        <v>0.9</v>
      </c>
      <c r="W2240">
        <v>9</v>
      </c>
      <c r="X2240" s="200" t="str">
        <f t="shared" si="34"/>
        <v>Highlands Probate CGE CQ4-16</v>
      </c>
    </row>
    <row r="2241" spans="1:24" ht="15" customHeight="1" x14ac:dyDescent="0.25">
      <c r="A2241" t="s">
        <v>75</v>
      </c>
      <c r="B2241" t="s">
        <v>45</v>
      </c>
      <c r="C2241" t="s">
        <v>277</v>
      </c>
      <c r="D2241" s="202">
        <v>47563.5</v>
      </c>
      <c r="E2241" s="202"/>
      <c r="F2241" s="202"/>
      <c r="G2241" s="202"/>
      <c r="H2241" s="202"/>
      <c r="I2241" s="202">
        <v>47312.5</v>
      </c>
      <c r="J2241" s="202"/>
      <c r="K2241" s="202"/>
      <c r="L2241" s="202"/>
      <c r="M2241" s="202"/>
      <c r="N2241" s="203"/>
      <c r="O2241" s="203"/>
      <c r="P2241"/>
      <c r="Q2241"/>
      <c r="R2241"/>
      <c r="S2241"/>
      <c r="T2241" s="204">
        <v>42746.609131944446</v>
      </c>
      <c r="U2241"/>
      <c r="V2241">
        <v>0.9</v>
      </c>
      <c r="W2241">
        <v>9</v>
      </c>
      <c r="X2241" s="200" t="str">
        <f t="shared" si="34"/>
        <v>Highlands Probate CGE CQ4-17</v>
      </c>
    </row>
    <row r="2242" spans="1:24" ht="15" customHeight="1" x14ac:dyDescent="0.25">
      <c r="A2242" t="s">
        <v>76</v>
      </c>
      <c r="B2242" t="s">
        <v>280</v>
      </c>
      <c r="C2242" t="s">
        <v>270</v>
      </c>
      <c r="D2242" s="202">
        <v>9996033</v>
      </c>
      <c r="E2242" s="202">
        <v>9996033</v>
      </c>
      <c r="F2242" s="202">
        <v>9996033</v>
      </c>
      <c r="G2242" s="202">
        <v>9996033</v>
      </c>
      <c r="H2242" s="202">
        <v>9996033</v>
      </c>
      <c r="I2242" s="202">
        <v>173.56</v>
      </c>
      <c r="J2242" s="202">
        <v>1468.67</v>
      </c>
      <c r="K2242" s="202">
        <v>653.84</v>
      </c>
      <c r="L2242" s="202">
        <v>572.19000000000005</v>
      </c>
      <c r="M2242" s="202">
        <v>991.26</v>
      </c>
      <c r="N2242" s="203"/>
      <c r="O2242" s="203"/>
      <c r="P2242"/>
      <c r="Q2242"/>
      <c r="R2242"/>
      <c r="S2242"/>
      <c r="T2242" s="204">
        <v>42746.609131944446</v>
      </c>
      <c r="U2242"/>
      <c r="V2242">
        <v>0.09</v>
      </c>
      <c r="W2242">
        <v>2</v>
      </c>
      <c r="X2242" s="200" t="str">
        <f t="shared" ref="X2242:X2305" si="35">A2242&amp;" "&amp;B2242&amp;" "&amp;C2242</f>
        <v>Hillsborough Circ Crim Drug Trfc Cases CGE CQ1-16</v>
      </c>
    </row>
    <row r="2243" spans="1:24" ht="15" customHeight="1" x14ac:dyDescent="0.25">
      <c r="A2243" t="s">
        <v>76</v>
      </c>
      <c r="B2243" t="s">
        <v>280</v>
      </c>
      <c r="C2243" t="s">
        <v>274</v>
      </c>
      <c r="D2243" s="202">
        <v>2690580</v>
      </c>
      <c r="E2243" s="202">
        <v>2690580</v>
      </c>
      <c r="F2243" s="202">
        <v>2690580</v>
      </c>
      <c r="G2243" s="202">
        <v>2690580</v>
      </c>
      <c r="H2243" s="202"/>
      <c r="I2243" s="202">
        <v>96.15</v>
      </c>
      <c r="J2243" s="202">
        <v>1158.6500000000001</v>
      </c>
      <c r="K2243" s="202">
        <v>2001.93</v>
      </c>
      <c r="L2243" s="202">
        <v>1273.08</v>
      </c>
      <c r="M2243" s="202"/>
      <c r="N2243" s="203"/>
      <c r="O2243" s="203"/>
      <c r="P2243"/>
      <c r="Q2243"/>
      <c r="R2243"/>
      <c r="S2243"/>
      <c r="T2243" s="204">
        <v>42746.609131944446</v>
      </c>
      <c r="U2243"/>
      <c r="V2243">
        <v>0.09</v>
      </c>
      <c r="W2243">
        <v>2</v>
      </c>
      <c r="X2243" s="200" t="str">
        <f t="shared" si="35"/>
        <v>Hillsborough Circ Crim Drug Trfc Cases CGE CQ1-17</v>
      </c>
    </row>
    <row r="2244" spans="1:24" ht="15" customHeight="1" x14ac:dyDescent="0.25">
      <c r="A2244" t="s">
        <v>76</v>
      </c>
      <c r="B2244" t="s">
        <v>280</v>
      </c>
      <c r="C2244" t="s">
        <v>271</v>
      </c>
      <c r="D2244" s="202">
        <v>4554894</v>
      </c>
      <c r="E2244" s="202">
        <v>4554894</v>
      </c>
      <c r="F2244" s="202">
        <v>4554894</v>
      </c>
      <c r="G2244" s="202">
        <v>4554894</v>
      </c>
      <c r="H2244" s="202">
        <v>4554894</v>
      </c>
      <c r="I2244" s="202">
        <v>168.26</v>
      </c>
      <c r="J2244" s="202">
        <v>515.46</v>
      </c>
      <c r="K2244" s="202">
        <v>215.48</v>
      </c>
      <c r="L2244" s="202">
        <v>540.13</v>
      </c>
      <c r="M2244" s="202">
        <v>577.98</v>
      </c>
      <c r="N2244" s="203"/>
      <c r="O2244" s="203"/>
      <c r="P2244"/>
      <c r="Q2244"/>
      <c r="R2244"/>
      <c r="S2244"/>
      <c r="T2244" s="204">
        <v>42746.609131944446</v>
      </c>
      <c r="U2244"/>
      <c r="V2244">
        <v>0.09</v>
      </c>
      <c r="W2244">
        <v>2</v>
      </c>
      <c r="X2244" s="200" t="str">
        <f t="shared" si="35"/>
        <v>Hillsborough Circ Crim Drug Trfc Cases CGE CQ2-16</v>
      </c>
    </row>
    <row r="2245" spans="1:24" ht="15" customHeight="1" x14ac:dyDescent="0.25">
      <c r="A2245" t="s">
        <v>76</v>
      </c>
      <c r="B2245" t="s">
        <v>280</v>
      </c>
      <c r="C2245" t="s">
        <v>275</v>
      </c>
      <c r="D2245" s="202">
        <v>4863921</v>
      </c>
      <c r="E2245" s="202">
        <v>4863921</v>
      </c>
      <c r="F2245" s="202">
        <v>4863921</v>
      </c>
      <c r="G2245" s="202"/>
      <c r="H2245" s="202"/>
      <c r="I2245" s="202">
        <v>87.74</v>
      </c>
      <c r="J2245" s="202">
        <v>989.16</v>
      </c>
      <c r="K2245" s="202">
        <v>795.99</v>
      </c>
      <c r="L2245" s="202"/>
      <c r="M2245" s="202"/>
      <c r="N2245" s="203"/>
      <c r="O2245" s="203"/>
      <c r="P2245"/>
      <c r="Q2245"/>
      <c r="R2245"/>
      <c r="S2245"/>
      <c r="T2245" s="204">
        <v>42746.609131944446</v>
      </c>
      <c r="U2245"/>
      <c r="V2245">
        <v>0.09</v>
      </c>
      <c r="W2245">
        <v>2</v>
      </c>
      <c r="X2245" s="200" t="str">
        <f t="shared" si="35"/>
        <v>Hillsborough Circ Crim Drug Trfc Cases CGE CQ2-17</v>
      </c>
    </row>
    <row r="2246" spans="1:24" ht="15" customHeight="1" x14ac:dyDescent="0.25">
      <c r="A2246" t="s">
        <v>76</v>
      </c>
      <c r="B2246" t="s">
        <v>280</v>
      </c>
      <c r="C2246" t="s">
        <v>272</v>
      </c>
      <c r="D2246" s="202">
        <v>11083957</v>
      </c>
      <c r="E2246" s="202">
        <v>11083957</v>
      </c>
      <c r="F2246" s="202">
        <v>11083957</v>
      </c>
      <c r="G2246" s="202">
        <v>11083957</v>
      </c>
      <c r="H2246" s="202">
        <v>11083957</v>
      </c>
      <c r="I2246" s="202">
        <v>76.92</v>
      </c>
      <c r="J2246" s="202">
        <v>10903.85</v>
      </c>
      <c r="K2246" s="202">
        <v>1258.1600000000001</v>
      </c>
      <c r="L2246" s="202">
        <v>829.89</v>
      </c>
      <c r="M2246" s="202">
        <v>1231.75</v>
      </c>
      <c r="N2246" s="203"/>
      <c r="O2246" s="203"/>
      <c r="P2246"/>
      <c r="Q2246"/>
      <c r="R2246"/>
      <c r="S2246"/>
      <c r="T2246" s="204">
        <v>42746.609131944446</v>
      </c>
      <c r="U2246"/>
      <c r="V2246">
        <v>0.09</v>
      </c>
      <c r="W2246">
        <v>2</v>
      </c>
      <c r="X2246" s="200" t="str">
        <f t="shared" si="35"/>
        <v>Hillsborough Circ Crim Drug Trfc Cases CGE CQ3-16</v>
      </c>
    </row>
    <row r="2247" spans="1:24" ht="15" customHeight="1" x14ac:dyDescent="0.25">
      <c r="A2247" t="s">
        <v>76</v>
      </c>
      <c r="B2247" t="s">
        <v>280</v>
      </c>
      <c r="C2247" t="s">
        <v>276</v>
      </c>
      <c r="D2247" s="202">
        <v>4910703.59</v>
      </c>
      <c r="E2247" s="202">
        <v>4910703.59</v>
      </c>
      <c r="F2247" s="202"/>
      <c r="G2247" s="202"/>
      <c r="H2247" s="202"/>
      <c r="I2247" s="202">
        <v>355.55</v>
      </c>
      <c r="J2247" s="202">
        <v>199.41</v>
      </c>
      <c r="K2247" s="202"/>
      <c r="L2247" s="202"/>
      <c r="M2247" s="202"/>
      <c r="N2247" s="203"/>
      <c r="O2247" s="203"/>
      <c r="P2247"/>
      <c r="Q2247"/>
      <c r="R2247"/>
      <c r="S2247"/>
      <c r="T2247" s="204">
        <v>42746.609131944446</v>
      </c>
      <c r="U2247"/>
      <c r="V2247">
        <v>0.09</v>
      </c>
      <c r="W2247">
        <v>2</v>
      </c>
      <c r="X2247" s="200" t="str">
        <f t="shared" si="35"/>
        <v>Hillsborough Circ Crim Drug Trfc Cases CGE CQ3-17</v>
      </c>
    </row>
    <row r="2248" spans="1:24" ht="15" customHeight="1" x14ac:dyDescent="0.25">
      <c r="A2248" t="s">
        <v>76</v>
      </c>
      <c r="B2248" t="s">
        <v>280</v>
      </c>
      <c r="C2248" t="s">
        <v>273</v>
      </c>
      <c r="D2248" s="202">
        <v>3850168</v>
      </c>
      <c r="E2248" s="202">
        <v>3850168</v>
      </c>
      <c r="F2248" s="202">
        <v>3850168</v>
      </c>
      <c r="G2248" s="202">
        <v>3850168</v>
      </c>
      <c r="H2248" s="202">
        <v>3850168</v>
      </c>
      <c r="I2248" s="202">
        <v>211.54</v>
      </c>
      <c r="J2248" s="202">
        <v>430.93</v>
      </c>
      <c r="K2248" s="202">
        <v>298.11</v>
      </c>
      <c r="L2248" s="202">
        <v>784.25</v>
      </c>
      <c r="M2248" s="202">
        <v>255.88</v>
      </c>
      <c r="N2248" s="203"/>
      <c r="O2248" s="203"/>
      <c r="P2248"/>
      <c r="Q2248"/>
      <c r="R2248"/>
      <c r="S2248"/>
      <c r="T2248" s="204">
        <v>42746.609131944446</v>
      </c>
      <c r="U2248"/>
      <c r="V2248">
        <v>0.09</v>
      </c>
      <c r="W2248">
        <v>2</v>
      </c>
      <c r="X2248" s="200" t="str">
        <f t="shared" si="35"/>
        <v>Hillsborough Circ Crim Drug Trfc Cases CGE CQ4-16</v>
      </c>
    </row>
    <row r="2249" spans="1:24" ht="15" customHeight="1" x14ac:dyDescent="0.25">
      <c r="A2249" t="s">
        <v>76</v>
      </c>
      <c r="B2249" t="s">
        <v>280</v>
      </c>
      <c r="C2249" t="s">
        <v>277</v>
      </c>
      <c r="D2249" s="202">
        <v>6002590</v>
      </c>
      <c r="E2249" s="202"/>
      <c r="F2249" s="202"/>
      <c r="G2249" s="202"/>
      <c r="H2249" s="202"/>
      <c r="I2249" s="202">
        <v>0</v>
      </c>
      <c r="J2249" s="202"/>
      <c r="K2249" s="202"/>
      <c r="L2249" s="202"/>
      <c r="M2249" s="202"/>
      <c r="N2249" s="203"/>
      <c r="O2249" s="203"/>
      <c r="P2249"/>
      <c r="Q2249"/>
      <c r="R2249"/>
      <c r="S2249"/>
      <c r="T2249" s="204">
        <v>42746.609131944446</v>
      </c>
      <c r="U2249"/>
      <c r="V2249">
        <v>0.09</v>
      </c>
      <c r="W2249">
        <v>2</v>
      </c>
      <c r="X2249" s="200" t="str">
        <f t="shared" si="35"/>
        <v>Hillsborough Circ Crim Drug Trfc Cases CGE CQ4-17</v>
      </c>
    </row>
    <row r="2250" spans="1:24" ht="15" customHeight="1" x14ac:dyDescent="0.25">
      <c r="A2250" t="s">
        <v>76</v>
      </c>
      <c r="B2250" t="s">
        <v>42</v>
      </c>
      <c r="C2250" t="s">
        <v>270</v>
      </c>
      <c r="D2250" s="202">
        <v>3147276</v>
      </c>
      <c r="E2250" s="202">
        <v>3139507</v>
      </c>
      <c r="F2250" s="202">
        <v>3138611</v>
      </c>
      <c r="G2250" s="202">
        <v>3137253</v>
      </c>
      <c r="H2250" s="202">
        <v>3137253</v>
      </c>
      <c r="I2250" s="202">
        <v>2965827</v>
      </c>
      <c r="J2250" s="202">
        <v>3060591</v>
      </c>
      <c r="K2250" s="202">
        <v>3082888</v>
      </c>
      <c r="L2250" s="202">
        <v>3089424</v>
      </c>
      <c r="M2250" s="202">
        <v>3094861</v>
      </c>
      <c r="N2250" s="203"/>
      <c r="O2250" s="203"/>
      <c r="P2250"/>
      <c r="Q2250"/>
      <c r="R2250"/>
      <c r="S2250"/>
      <c r="T2250" s="204">
        <v>42746.609131944446</v>
      </c>
      <c r="U2250"/>
      <c r="V2250">
        <v>0.9</v>
      </c>
      <c r="W2250">
        <v>6</v>
      </c>
      <c r="X2250" s="200" t="str">
        <f t="shared" si="35"/>
        <v>Hillsborough Circuit Civil CGE CQ1-16</v>
      </c>
    </row>
    <row r="2251" spans="1:24" ht="15" customHeight="1" x14ac:dyDescent="0.25">
      <c r="A2251" t="s">
        <v>76</v>
      </c>
      <c r="B2251" t="s">
        <v>42</v>
      </c>
      <c r="C2251" t="s">
        <v>274</v>
      </c>
      <c r="D2251" s="202">
        <v>2516050</v>
      </c>
      <c r="E2251" s="202">
        <v>2507951</v>
      </c>
      <c r="F2251" s="202">
        <v>2507851</v>
      </c>
      <c r="G2251" s="202">
        <v>2507681</v>
      </c>
      <c r="H2251" s="202"/>
      <c r="I2251" s="202">
        <v>2415698</v>
      </c>
      <c r="J2251" s="202">
        <v>2466328</v>
      </c>
      <c r="K2251" s="202">
        <v>2473252</v>
      </c>
      <c r="L2251" s="202">
        <v>2475425</v>
      </c>
      <c r="M2251" s="202"/>
      <c r="N2251" s="203"/>
      <c r="O2251" s="203"/>
      <c r="P2251"/>
      <c r="Q2251"/>
      <c r="R2251"/>
      <c r="S2251"/>
      <c r="T2251" s="204">
        <v>42746.609131944446</v>
      </c>
      <c r="U2251"/>
      <c r="V2251">
        <v>0.9</v>
      </c>
      <c r="W2251">
        <v>6</v>
      </c>
      <c r="X2251" s="200" t="str">
        <f t="shared" si="35"/>
        <v>Hillsborough Circuit Civil CGE CQ1-17</v>
      </c>
    </row>
    <row r="2252" spans="1:24" ht="15" customHeight="1" x14ac:dyDescent="0.25">
      <c r="A2252" t="s">
        <v>76</v>
      </c>
      <c r="B2252" t="s">
        <v>42</v>
      </c>
      <c r="C2252" t="s">
        <v>271</v>
      </c>
      <c r="D2252" s="202">
        <v>3004037</v>
      </c>
      <c r="E2252" s="202">
        <v>2996968</v>
      </c>
      <c r="F2252" s="202">
        <v>2995941</v>
      </c>
      <c r="G2252" s="202">
        <v>2995871</v>
      </c>
      <c r="H2252" s="202">
        <v>2995871</v>
      </c>
      <c r="I2252" s="202">
        <v>2865384</v>
      </c>
      <c r="J2252" s="202">
        <v>2939446</v>
      </c>
      <c r="K2252" s="202">
        <v>2950638</v>
      </c>
      <c r="L2252" s="202">
        <v>2953671</v>
      </c>
      <c r="M2252" s="202">
        <v>2954503</v>
      </c>
      <c r="N2252" s="203"/>
      <c r="O2252" s="203"/>
      <c r="P2252"/>
      <c r="Q2252"/>
      <c r="R2252"/>
      <c r="S2252"/>
      <c r="T2252" s="204">
        <v>42746.609131944446</v>
      </c>
      <c r="U2252"/>
      <c r="V2252">
        <v>0.9</v>
      </c>
      <c r="W2252">
        <v>6</v>
      </c>
      <c r="X2252" s="200" t="str">
        <f t="shared" si="35"/>
        <v>Hillsborough Circuit Civil CGE CQ2-16</v>
      </c>
    </row>
    <row r="2253" spans="1:24" ht="15" customHeight="1" x14ac:dyDescent="0.25">
      <c r="A2253" t="s">
        <v>76</v>
      </c>
      <c r="B2253" t="s">
        <v>42</v>
      </c>
      <c r="C2253" t="s">
        <v>275</v>
      </c>
      <c r="D2253" s="202">
        <v>2749640</v>
      </c>
      <c r="E2253" s="202">
        <v>2746280</v>
      </c>
      <c r="F2253" s="202">
        <v>2746280</v>
      </c>
      <c r="G2253" s="202"/>
      <c r="H2253" s="202"/>
      <c r="I2253" s="202">
        <v>2679070</v>
      </c>
      <c r="J2253" s="202">
        <v>2713019</v>
      </c>
      <c r="K2253" s="202">
        <v>2718732</v>
      </c>
      <c r="L2253" s="202"/>
      <c r="M2253" s="202"/>
      <c r="N2253" s="203"/>
      <c r="O2253" s="203"/>
      <c r="P2253"/>
      <c r="Q2253"/>
      <c r="R2253"/>
      <c r="S2253"/>
      <c r="T2253" s="204">
        <v>42746.609131944446</v>
      </c>
      <c r="U2253"/>
      <c r="V2253">
        <v>0.9</v>
      </c>
      <c r="W2253">
        <v>6</v>
      </c>
      <c r="X2253" s="200" t="str">
        <f t="shared" si="35"/>
        <v>Hillsborough Circuit Civil CGE CQ2-17</v>
      </c>
    </row>
    <row r="2254" spans="1:24" ht="15" customHeight="1" x14ac:dyDescent="0.25">
      <c r="A2254" t="s">
        <v>76</v>
      </c>
      <c r="B2254" t="s">
        <v>42</v>
      </c>
      <c r="C2254" t="s">
        <v>272</v>
      </c>
      <c r="D2254" s="202">
        <v>2793608</v>
      </c>
      <c r="E2254" s="202">
        <v>2776186</v>
      </c>
      <c r="F2254" s="202">
        <v>2776047</v>
      </c>
      <c r="G2254" s="202">
        <v>2775587</v>
      </c>
      <c r="H2254" s="202">
        <v>2775587</v>
      </c>
      <c r="I2254" s="202">
        <v>2689141</v>
      </c>
      <c r="J2254" s="202">
        <v>2727655</v>
      </c>
      <c r="K2254" s="202">
        <v>2735282</v>
      </c>
      <c r="L2254" s="202">
        <v>2738679</v>
      </c>
      <c r="M2254" s="202">
        <v>2739945</v>
      </c>
      <c r="N2254" s="203"/>
      <c r="O2254" s="203"/>
      <c r="P2254"/>
      <c r="Q2254"/>
      <c r="R2254"/>
      <c r="S2254"/>
      <c r="T2254" s="204">
        <v>42746.609131944446</v>
      </c>
      <c r="U2254"/>
      <c r="V2254">
        <v>0.9</v>
      </c>
      <c r="W2254">
        <v>6</v>
      </c>
      <c r="X2254" s="200" t="str">
        <f t="shared" si="35"/>
        <v>Hillsborough Circuit Civil CGE CQ3-16</v>
      </c>
    </row>
    <row r="2255" spans="1:24" ht="15" customHeight="1" x14ac:dyDescent="0.25">
      <c r="A2255" t="s">
        <v>76</v>
      </c>
      <c r="B2255" t="s">
        <v>42</v>
      </c>
      <c r="C2255" t="s">
        <v>276</v>
      </c>
      <c r="D2255" s="202">
        <v>2787210</v>
      </c>
      <c r="E2255" s="202">
        <v>2780780</v>
      </c>
      <c r="F2255" s="202"/>
      <c r="G2255" s="202"/>
      <c r="H2255" s="202"/>
      <c r="I2255" s="202">
        <v>2718938</v>
      </c>
      <c r="J2255" s="202">
        <v>2747290</v>
      </c>
      <c r="K2255" s="202"/>
      <c r="L2255" s="202"/>
      <c r="M2255" s="202"/>
      <c r="N2255" s="203"/>
      <c r="O2255" s="203"/>
      <c r="P2255"/>
      <c r="Q2255"/>
      <c r="R2255"/>
      <c r="S2255"/>
      <c r="T2255" s="204">
        <v>42746.609131944446</v>
      </c>
      <c r="U2255"/>
      <c r="V2255">
        <v>0.9</v>
      </c>
      <c r="W2255">
        <v>6</v>
      </c>
      <c r="X2255" s="200" t="str">
        <f t="shared" si="35"/>
        <v>Hillsborough Circuit Civil CGE CQ3-17</v>
      </c>
    </row>
    <row r="2256" spans="1:24" ht="15" customHeight="1" x14ac:dyDescent="0.25">
      <c r="A2256" t="s">
        <v>76</v>
      </c>
      <c r="B2256" t="s">
        <v>42</v>
      </c>
      <c r="C2256" t="s">
        <v>273</v>
      </c>
      <c r="D2256" s="202">
        <v>2693072</v>
      </c>
      <c r="E2256" s="202">
        <v>2687157</v>
      </c>
      <c r="F2256" s="202">
        <v>2686749</v>
      </c>
      <c r="G2256" s="202">
        <v>2686349</v>
      </c>
      <c r="H2256" s="202">
        <v>2686349</v>
      </c>
      <c r="I2256" s="202">
        <v>2618954</v>
      </c>
      <c r="J2256" s="202">
        <v>2645737</v>
      </c>
      <c r="K2256" s="202">
        <v>2654122</v>
      </c>
      <c r="L2256" s="202">
        <v>2655605</v>
      </c>
      <c r="M2256" s="202">
        <v>2655814</v>
      </c>
      <c r="N2256" s="203"/>
      <c r="O2256" s="203"/>
      <c r="P2256"/>
      <c r="Q2256"/>
      <c r="R2256"/>
      <c r="S2256"/>
      <c r="T2256" s="204">
        <v>42746.609131944446</v>
      </c>
      <c r="U2256"/>
      <c r="V2256">
        <v>0.9</v>
      </c>
      <c r="W2256">
        <v>6</v>
      </c>
      <c r="X2256" s="200" t="str">
        <f t="shared" si="35"/>
        <v>Hillsborough Circuit Civil CGE CQ4-16</v>
      </c>
    </row>
    <row r="2257" spans="1:24" ht="15" customHeight="1" x14ac:dyDescent="0.25">
      <c r="A2257" t="s">
        <v>76</v>
      </c>
      <c r="B2257" t="s">
        <v>42</v>
      </c>
      <c r="C2257" t="s">
        <v>277</v>
      </c>
      <c r="D2257" s="202">
        <v>2583570</v>
      </c>
      <c r="E2257" s="202"/>
      <c r="F2257" s="202"/>
      <c r="G2257" s="202"/>
      <c r="H2257" s="202"/>
      <c r="I2257" s="202">
        <v>2511514</v>
      </c>
      <c r="J2257" s="202"/>
      <c r="K2257" s="202"/>
      <c r="L2257" s="202"/>
      <c r="M2257" s="202"/>
      <c r="N2257" s="203"/>
      <c r="O2257" s="203"/>
      <c r="P2257"/>
      <c r="Q2257"/>
      <c r="R2257"/>
      <c r="S2257"/>
      <c r="T2257" s="204">
        <v>42746.609131944446</v>
      </c>
      <c r="U2257"/>
      <c r="V2257">
        <v>0.9</v>
      </c>
      <c r="W2257">
        <v>6</v>
      </c>
      <c r="X2257" s="200" t="str">
        <f t="shared" si="35"/>
        <v>Hillsborough Circuit Civil CGE CQ4-17</v>
      </c>
    </row>
    <row r="2258" spans="1:24" ht="15" customHeight="1" x14ac:dyDescent="0.25">
      <c r="A2258" t="s">
        <v>76</v>
      </c>
      <c r="B2258" t="s">
        <v>38</v>
      </c>
      <c r="C2258" t="s">
        <v>270</v>
      </c>
      <c r="D2258" s="202">
        <v>13771796</v>
      </c>
      <c r="E2258" s="202">
        <v>13754279</v>
      </c>
      <c r="F2258" s="202">
        <v>13747704</v>
      </c>
      <c r="G2258" s="202">
        <v>13735676</v>
      </c>
      <c r="H2258" s="202">
        <v>13729238</v>
      </c>
      <c r="I2258" s="202">
        <v>264011</v>
      </c>
      <c r="J2258" s="202">
        <v>366247</v>
      </c>
      <c r="K2258" s="202">
        <v>437920</v>
      </c>
      <c r="L2258" s="202">
        <v>494085</v>
      </c>
      <c r="M2258" s="202">
        <v>543739</v>
      </c>
      <c r="N2258" s="203"/>
      <c r="O2258" s="203"/>
      <c r="P2258"/>
      <c r="Q2258"/>
      <c r="R2258"/>
      <c r="S2258"/>
      <c r="T2258" s="204">
        <v>42746.609131944446</v>
      </c>
      <c r="U2258"/>
      <c r="V2258">
        <v>0.09</v>
      </c>
      <c r="W2258">
        <v>1</v>
      </c>
      <c r="X2258" s="200" t="str">
        <f t="shared" si="35"/>
        <v>Hillsborough Circuit Criminal CGE CQ1-16</v>
      </c>
    </row>
    <row r="2259" spans="1:24" ht="15" customHeight="1" x14ac:dyDescent="0.25">
      <c r="A2259" t="s">
        <v>76</v>
      </c>
      <c r="B2259" t="s">
        <v>38</v>
      </c>
      <c r="C2259" t="s">
        <v>274</v>
      </c>
      <c r="D2259" s="202">
        <v>5625441</v>
      </c>
      <c r="E2259" s="202">
        <v>5604722</v>
      </c>
      <c r="F2259" s="202">
        <v>5596126</v>
      </c>
      <c r="G2259" s="202">
        <v>5589325</v>
      </c>
      <c r="H2259" s="202"/>
      <c r="I2259" s="202">
        <v>376142</v>
      </c>
      <c r="J2259" s="202">
        <v>443789</v>
      </c>
      <c r="K2259" s="202">
        <v>516801</v>
      </c>
      <c r="L2259" s="202">
        <v>566300</v>
      </c>
      <c r="M2259" s="202"/>
      <c r="N2259" s="203"/>
      <c r="O2259" s="203"/>
      <c r="P2259"/>
      <c r="Q2259"/>
      <c r="R2259"/>
      <c r="S2259"/>
      <c r="T2259" s="204">
        <v>42746.609131944446</v>
      </c>
      <c r="U2259"/>
      <c r="V2259">
        <v>0.09</v>
      </c>
      <c r="W2259">
        <v>1</v>
      </c>
      <c r="X2259" s="200" t="str">
        <f t="shared" si="35"/>
        <v>Hillsborough Circuit Criminal CGE CQ1-17</v>
      </c>
    </row>
    <row r="2260" spans="1:24" ht="15" customHeight="1" x14ac:dyDescent="0.25">
      <c r="A2260" t="s">
        <v>76</v>
      </c>
      <c r="B2260" t="s">
        <v>38</v>
      </c>
      <c r="C2260" t="s">
        <v>271</v>
      </c>
      <c r="D2260" s="202">
        <v>7290202</v>
      </c>
      <c r="E2260" s="202">
        <v>7254166</v>
      </c>
      <c r="F2260" s="202">
        <v>7244455</v>
      </c>
      <c r="G2260" s="202">
        <v>7239099</v>
      </c>
      <c r="H2260" s="202">
        <v>7121019</v>
      </c>
      <c r="I2260" s="202">
        <v>239252</v>
      </c>
      <c r="J2260" s="202">
        <v>287843</v>
      </c>
      <c r="K2260" s="202">
        <v>342947</v>
      </c>
      <c r="L2260" s="202">
        <v>389499</v>
      </c>
      <c r="M2260" s="202">
        <v>427088</v>
      </c>
      <c r="N2260" s="203"/>
      <c r="O2260" s="203"/>
      <c r="P2260"/>
      <c r="Q2260"/>
      <c r="R2260"/>
      <c r="S2260"/>
      <c r="T2260" s="204">
        <v>42746.609131944446</v>
      </c>
      <c r="U2260"/>
      <c r="V2260">
        <v>0.09</v>
      </c>
      <c r="W2260">
        <v>1</v>
      </c>
      <c r="X2260" s="200" t="str">
        <f t="shared" si="35"/>
        <v>Hillsborough Circuit Criminal CGE CQ2-16</v>
      </c>
    </row>
    <row r="2261" spans="1:24" ht="15" customHeight="1" x14ac:dyDescent="0.25">
      <c r="A2261" t="s">
        <v>76</v>
      </c>
      <c r="B2261" t="s">
        <v>38</v>
      </c>
      <c r="C2261" t="s">
        <v>275</v>
      </c>
      <c r="D2261" s="202">
        <v>7364900</v>
      </c>
      <c r="E2261" s="202">
        <v>6191460</v>
      </c>
      <c r="F2261" s="202">
        <v>6228047</v>
      </c>
      <c r="G2261" s="202"/>
      <c r="H2261" s="202"/>
      <c r="I2261" s="202">
        <v>199563</v>
      </c>
      <c r="J2261" s="202">
        <v>287899</v>
      </c>
      <c r="K2261" s="202">
        <v>340870</v>
      </c>
      <c r="L2261" s="202"/>
      <c r="M2261" s="202"/>
      <c r="N2261" s="203"/>
      <c r="O2261" s="203"/>
      <c r="P2261"/>
      <c r="Q2261"/>
      <c r="R2261"/>
      <c r="S2261"/>
      <c r="T2261" s="204">
        <v>42746.609131944446</v>
      </c>
      <c r="U2261"/>
      <c r="V2261">
        <v>0.09</v>
      </c>
      <c r="W2261">
        <v>1</v>
      </c>
      <c r="X2261" s="200" t="str">
        <f t="shared" si="35"/>
        <v>Hillsborough Circuit Criminal CGE CQ2-17</v>
      </c>
    </row>
    <row r="2262" spans="1:24" ht="15" customHeight="1" x14ac:dyDescent="0.25">
      <c r="A2262" t="s">
        <v>76</v>
      </c>
      <c r="B2262" t="s">
        <v>38</v>
      </c>
      <c r="C2262" t="s">
        <v>272</v>
      </c>
      <c r="D2262" s="202">
        <v>15079280</v>
      </c>
      <c r="E2262" s="202">
        <v>15061653</v>
      </c>
      <c r="F2262" s="202">
        <v>15048218</v>
      </c>
      <c r="G2262" s="202">
        <v>15035014</v>
      </c>
      <c r="H2262" s="202">
        <v>14971147</v>
      </c>
      <c r="I2262" s="202">
        <v>250769</v>
      </c>
      <c r="J2262" s="202">
        <v>341681</v>
      </c>
      <c r="K2262" s="202">
        <v>397699</v>
      </c>
      <c r="L2262" s="202">
        <v>460927</v>
      </c>
      <c r="M2262" s="202">
        <v>516095</v>
      </c>
      <c r="N2262" s="203"/>
      <c r="O2262" s="203"/>
      <c r="P2262"/>
      <c r="Q2262"/>
      <c r="R2262"/>
      <c r="S2262"/>
      <c r="T2262" s="204">
        <v>42746.609131944446</v>
      </c>
      <c r="U2262"/>
      <c r="V2262">
        <v>0.09</v>
      </c>
      <c r="W2262">
        <v>1</v>
      </c>
      <c r="X2262" s="200" t="str">
        <f t="shared" si="35"/>
        <v>Hillsborough Circuit Criminal CGE CQ3-16</v>
      </c>
    </row>
    <row r="2263" spans="1:24" ht="15" customHeight="1" x14ac:dyDescent="0.25">
      <c r="A2263" t="s">
        <v>76</v>
      </c>
      <c r="B2263" t="s">
        <v>38</v>
      </c>
      <c r="C2263" t="s">
        <v>276</v>
      </c>
      <c r="D2263" s="202">
        <v>8064336</v>
      </c>
      <c r="E2263" s="202">
        <v>8094138</v>
      </c>
      <c r="F2263" s="202"/>
      <c r="G2263" s="202"/>
      <c r="H2263" s="202"/>
      <c r="I2263" s="202">
        <v>254154</v>
      </c>
      <c r="J2263" s="202">
        <v>336021</v>
      </c>
      <c r="K2263" s="202"/>
      <c r="L2263" s="202"/>
      <c r="M2263" s="202"/>
      <c r="N2263" s="203"/>
      <c r="O2263" s="203"/>
      <c r="P2263"/>
      <c r="Q2263"/>
      <c r="R2263"/>
      <c r="S2263"/>
      <c r="T2263" s="204">
        <v>42746.609131944446</v>
      </c>
      <c r="U2263"/>
      <c r="V2263">
        <v>0.09</v>
      </c>
      <c r="W2263">
        <v>1</v>
      </c>
      <c r="X2263" s="200" t="str">
        <f t="shared" si="35"/>
        <v>Hillsborough Circuit Criminal CGE CQ3-17</v>
      </c>
    </row>
    <row r="2264" spans="1:24" ht="15" customHeight="1" x14ac:dyDescent="0.25">
      <c r="A2264" t="s">
        <v>76</v>
      </c>
      <c r="B2264" t="s">
        <v>38</v>
      </c>
      <c r="C2264" t="s">
        <v>273</v>
      </c>
      <c r="D2264" s="202">
        <v>6718163</v>
      </c>
      <c r="E2264" s="202">
        <v>6692405</v>
      </c>
      <c r="F2264" s="202">
        <v>6676508</v>
      </c>
      <c r="G2264" s="202">
        <v>6667280</v>
      </c>
      <c r="H2264" s="202">
        <v>6657692</v>
      </c>
      <c r="I2264" s="202">
        <v>337137</v>
      </c>
      <c r="J2264" s="202">
        <v>420345</v>
      </c>
      <c r="K2264" s="202">
        <v>490281</v>
      </c>
      <c r="L2264" s="202">
        <v>569772</v>
      </c>
      <c r="M2264" s="202">
        <v>617623</v>
      </c>
      <c r="N2264" s="203"/>
      <c r="O2264" s="203"/>
      <c r="P2264"/>
      <c r="Q2264"/>
      <c r="R2264"/>
      <c r="S2264"/>
      <c r="T2264" s="204">
        <v>42746.609131944446</v>
      </c>
      <c r="U2264"/>
      <c r="V2264">
        <v>0.09</v>
      </c>
      <c r="W2264">
        <v>1</v>
      </c>
      <c r="X2264" s="200" t="str">
        <f t="shared" si="35"/>
        <v>Hillsborough Circuit Criminal CGE CQ4-16</v>
      </c>
    </row>
    <row r="2265" spans="1:24" ht="15" customHeight="1" x14ac:dyDescent="0.25">
      <c r="A2265" t="s">
        <v>76</v>
      </c>
      <c r="B2265" t="s">
        <v>38</v>
      </c>
      <c r="C2265" t="s">
        <v>277</v>
      </c>
      <c r="D2265" s="202">
        <v>8743511</v>
      </c>
      <c r="E2265" s="202"/>
      <c r="F2265" s="202"/>
      <c r="G2265" s="202"/>
      <c r="H2265" s="202"/>
      <c r="I2265" s="202">
        <v>393263</v>
      </c>
      <c r="J2265" s="202"/>
      <c r="K2265" s="202"/>
      <c r="L2265" s="202"/>
      <c r="M2265" s="202"/>
      <c r="N2265" s="203"/>
      <c r="O2265" s="203"/>
      <c r="P2265"/>
      <c r="Q2265"/>
      <c r="R2265"/>
      <c r="S2265"/>
      <c r="T2265" s="204">
        <v>42746.609131944446</v>
      </c>
      <c r="U2265"/>
      <c r="V2265">
        <v>0.09</v>
      </c>
      <c r="W2265">
        <v>1</v>
      </c>
      <c r="X2265" s="200" t="str">
        <f t="shared" si="35"/>
        <v>Hillsborough Circuit Criminal CGE CQ4-17</v>
      </c>
    </row>
    <row r="2266" spans="1:24" ht="15" customHeight="1" x14ac:dyDescent="0.25">
      <c r="A2266" t="s">
        <v>76</v>
      </c>
      <c r="B2266" t="s">
        <v>44</v>
      </c>
      <c r="C2266" t="s">
        <v>270</v>
      </c>
      <c r="D2266" s="202">
        <v>8167531</v>
      </c>
      <c r="E2266" s="202">
        <v>6373769</v>
      </c>
      <c r="F2266" s="202">
        <v>6034047</v>
      </c>
      <c r="G2266" s="202">
        <v>5970605</v>
      </c>
      <c r="H2266" s="202">
        <v>5921247</v>
      </c>
      <c r="I2266" s="202">
        <v>2777068</v>
      </c>
      <c r="J2266" s="202">
        <v>3974721</v>
      </c>
      <c r="K2266" s="202">
        <v>4290631</v>
      </c>
      <c r="L2266" s="202">
        <v>4373043</v>
      </c>
      <c r="M2266" s="202">
        <v>4416201</v>
      </c>
      <c r="N2266" s="203"/>
      <c r="O2266" s="203"/>
      <c r="P2266"/>
      <c r="Q2266"/>
      <c r="R2266"/>
      <c r="S2266"/>
      <c r="T2266" s="204">
        <v>42746.609131944446</v>
      </c>
      <c r="U2266"/>
      <c r="V2266">
        <v>0.9</v>
      </c>
      <c r="W2266">
        <v>8</v>
      </c>
      <c r="X2266" s="200" t="str">
        <f t="shared" si="35"/>
        <v>Hillsborough Civil Traffic CGE CQ1-16</v>
      </c>
    </row>
    <row r="2267" spans="1:24" ht="15" customHeight="1" x14ac:dyDescent="0.25">
      <c r="A2267" t="s">
        <v>76</v>
      </c>
      <c r="B2267" t="s">
        <v>44</v>
      </c>
      <c r="C2267" t="s">
        <v>274</v>
      </c>
      <c r="D2267" s="202">
        <v>7727109</v>
      </c>
      <c r="E2267" s="202">
        <v>6429005</v>
      </c>
      <c r="F2267" s="202">
        <v>5736439</v>
      </c>
      <c r="G2267" s="202">
        <v>5575662</v>
      </c>
      <c r="H2267" s="202"/>
      <c r="I2267" s="202">
        <v>2639230</v>
      </c>
      <c r="J2267" s="202">
        <v>4054699</v>
      </c>
      <c r="K2267" s="202">
        <v>4455893</v>
      </c>
      <c r="L2267" s="202">
        <v>4581707</v>
      </c>
      <c r="M2267" s="202"/>
      <c r="N2267" s="203"/>
      <c r="O2267" s="203"/>
      <c r="P2267"/>
      <c r="Q2267"/>
      <c r="R2267"/>
      <c r="S2267"/>
      <c r="T2267" s="204">
        <v>42746.609131944446</v>
      </c>
      <c r="U2267"/>
      <c r="V2267">
        <v>0.9</v>
      </c>
      <c r="W2267">
        <v>8</v>
      </c>
      <c r="X2267" s="200" t="str">
        <f t="shared" si="35"/>
        <v>Hillsborough Civil Traffic CGE CQ1-17</v>
      </c>
    </row>
    <row r="2268" spans="1:24" ht="15" customHeight="1" x14ac:dyDescent="0.25">
      <c r="A2268" t="s">
        <v>76</v>
      </c>
      <c r="B2268" t="s">
        <v>44</v>
      </c>
      <c r="C2268" t="s">
        <v>271</v>
      </c>
      <c r="D2268" s="202">
        <v>8198371</v>
      </c>
      <c r="E2268" s="202">
        <v>6428749</v>
      </c>
      <c r="F2268" s="202">
        <v>6154503</v>
      </c>
      <c r="G2268" s="202">
        <v>6089543</v>
      </c>
      <c r="H2268" s="202">
        <v>6036149</v>
      </c>
      <c r="I2268" s="202">
        <v>2896763</v>
      </c>
      <c r="J2268" s="202">
        <v>4383783</v>
      </c>
      <c r="K2268" s="202">
        <v>4688131</v>
      </c>
      <c r="L2268" s="202">
        <v>4789455</v>
      </c>
      <c r="M2268" s="202">
        <v>4896842</v>
      </c>
      <c r="N2268" s="203"/>
      <c r="O2268" s="203"/>
      <c r="P2268"/>
      <c r="Q2268"/>
      <c r="R2268"/>
      <c r="S2268"/>
      <c r="T2268" s="204">
        <v>42746.609131944446</v>
      </c>
      <c r="U2268"/>
      <c r="V2268">
        <v>0.9</v>
      </c>
      <c r="W2268">
        <v>8</v>
      </c>
      <c r="X2268" s="200" t="str">
        <f t="shared" si="35"/>
        <v>Hillsborough Civil Traffic CGE CQ2-16</v>
      </c>
    </row>
    <row r="2269" spans="1:24" ht="15" customHeight="1" x14ac:dyDescent="0.25">
      <c r="A2269" t="s">
        <v>76</v>
      </c>
      <c r="B2269" t="s">
        <v>44</v>
      </c>
      <c r="C2269" t="s">
        <v>275</v>
      </c>
      <c r="D2269" s="202">
        <v>8491754</v>
      </c>
      <c r="E2269" s="202">
        <v>7203270</v>
      </c>
      <c r="F2269" s="202">
        <v>6536268</v>
      </c>
      <c r="G2269" s="202"/>
      <c r="H2269" s="202"/>
      <c r="I2269" s="202">
        <v>3272196</v>
      </c>
      <c r="J2269" s="202">
        <v>4602904</v>
      </c>
      <c r="K2269" s="202">
        <v>5042726</v>
      </c>
      <c r="L2269" s="202"/>
      <c r="M2269" s="202"/>
      <c r="N2269" s="203"/>
      <c r="O2269" s="203"/>
      <c r="P2269"/>
      <c r="Q2269"/>
      <c r="R2269"/>
      <c r="S2269"/>
      <c r="T2269" s="204">
        <v>42746.609131944446</v>
      </c>
      <c r="U2269"/>
      <c r="V2269">
        <v>0.9</v>
      </c>
      <c r="W2269">
        <v>8</v>
      </c>
      <c r="X2269" s="200" t="str">
        <f t="shared" si="35"/>
        <v>Hillsborough Civil Traffic CGE CQ2-17</v>
      </c>
    </row>
    <row r="2270" spans="1:24" ht="15" customHeight="1" x14ac:dyDescent="0.25">
      <c r="A2270" t="s">
        <v>76</v>
      </c>
      <c r="B2270" t="s">
        <v>44</v>
      </c>
      <c r="C2270" t="s">
        <v>272</v>
      </c>
      <c r="D2270" s="202">
        <v>8912150</v>
      </c>
      <c r="E2270" s="202">
        <v>7266872</v>
      </c>
      <c r="F2270" s="202">
        <v>6786244</v>
      </c>
      <c r="G2270" s="202">
        <v>6648922</v>
      </c>
      <c r="H2270" s="202">
        <v>6585948</v>
      </c>
      <c r="I2270" s="202">
        <v>3251414</v>
      </c>
      <c r="J2270" s="202">
        <v>4826356</v>
      </c>
      <c r="K2270" s="202">
        <v>5234961</v>
      </c>
      <c r="L2270" s="202">
        <v>5477686</v>
      </c>
      <c r="M2270" s="202">
        <v>5583654</v>
      </c>
      <c r="N2270" s="203"/>
      <c r="O2270" s="203"/>
      <c r="P2270"/>
      <c r="Q2270"/>
      <c r="R2270"/>
      <c r="S2270"/>
      <c r="T2270" s="204">
        <v>42746.609131944446</v>
      </c>
      <c r="U2270"/>
      <c r="V2270">
        <v>0.9</v>
      </c>
      <c r="W2270">
        <v>8</v>
      </c>
      <c r="X2270" s="200" t="str">
        <f t="shared" si="35"/>
        <v>Hillsborough Civil Traffic CGE CQ3-16</v>
      </c>
    </row>
    <row r="2271" spans="1:24" ht="15" customHeight="1" x14ac:dyDescent="0.25">
      <c r="A2271" t="s">
        <v>76</v>
      </c>
      <c r="B2271" t="s">
        <v>44</v>
      </c>
      <c r="C2271" t="s">
        <v>276</v>
      </c>
      <c r="D2271" s="202">
        <v>8336511</v>
      </c>
      <c r="E2271" s="202">
        <v>7016616</v>
      </c>
      <c r="F2271" s="202"/>
      <c r="G2271" s="202"/>
      <c r="H2271" s="202"/>
      <c r="I2271" s="202">
        <v>3004336</v>
      </c>
      <c r="J2271" s="202">
        <v>4436461</v>
      </c>
      <c r="K2271" s="202"/>
      <c r="L2271" s="202"/>
      <c r="M2271" s="202"/>
      <c r="N2271" s="203"/>
      <c r="O2271" s="203"/>
      <c r="P2271"/>
      <c r="Q2271"/>
      <c r="R2271"/>
      <c r="S2271"/>
      <c r="T2271" s="204">
        <v>42746.609131944446</v>
      </c>
      <c r="U2271"/>
      <c r="V2271">
        <v>0.9</v>
      </c>
      <c r="W2271">
        <v>8</v>
      </c>
      <c r="X2271" s="200" t="str">
        <f t="shared" si="35"/>
        <v>Hillsborough Civil Traffic CGE CQ3-17</v>
      </c>
    </row>
    <row r="2272" spans="1:24" ht="15" customHeight="1" x14ac:dyDescent="0.25">
      <c r="A2272" t="s">
        <v>76</v>
      </c>
      <c r="B2272" t="s">
        <v>44</v>
      </c>
      <c r="C2272" t="s">
        <v>273</v>
      </c>
      <c r="D2272" s="202">
        <v>8172635</v>
      </c>
      <c r="E2272" s="202">
        <v>6784098</v>
      </c>
      <c r="F2272" s="202">
        <v>6071805</v>
      </c>
      <c r="G2272" s="202">
        <v>5913277</v>
      </c>
      <c r="H2272" s="202">
        <v>5853342</v>
      </c>
      <c r="I2272" s="202">
        <v>2830675</v>
      </c>
      <c r="J2272" s="202">
        <v>4131356</v>
      </c>
      <c r="K2272" s="202">
        <v>4701961</v>
      </c>
      <c r="L2272" s="202">
        <v>4856013</v>
      </c>
      <c r="M2272" s="202">
        <v>4931234</v>
      </c>
      <c r="N2272" s="203"/>
      <c r="O2272" s="203"/>
      <c r="P2272"/>
      <c r="Q2272"/>
      <c r="R2272"/>
      <c r="S2272"/>
      <c r="T2272" s="204">
        <v>42746.609131944446</v>
      </c>
      <c r="U2272"/>
      <c r="V2272">
        <v>0.9</v>
      </c>
      <c r="W2272">
        <v>8</v>
      </c>
      <c r="X2272" s="200" t="str">
        <f t="shared" si="35"/>
        <v>Hillsborough Civil Traffic CGE CQ4-16</v>
      </c>
    </row>
    <row r="2273" spans="1:24" ht="15" customHeight="1" x14ac:dyDescent="0.25">
      <c r="A2273" t="s">
        <v>76</v>
      </c>
      <c r="B2273" t="s">
        <v>44</v>
      </c>
      <c r="C2273" t="s">
        <v>277</v>
      </c>
      <c r="D2273" s="202">
        <v>9647183</v>
      </c>
      <c r="E2273" s="202"/>
      <c r="F2273" s="202"/>
      <c r="G2273" s="202"/>
      <c r="H2273" s="202"/>
      <c r="I2273" s="202">
        <v>3148603</v>
      </c>
      <c r="J2273" s="202"/>
      <c r="K2273" s="202"/>
      <c r="L2273" s="202"/>
      <c r="M2273" s="202"/>
      <c r="N2273" s="203"/>
      <c r="O2273" s="203"/>
      <c r="P2273"/>
      <c r="Q2273"/>
      <c r="R2273"/>
      <c r="S2273"/>
      <c r="T2273" s="204">
        <v>42746.609131944446</v>
      </c>
      <c r="U2273"/>
      <c r="V2273">
        <v>0.9</v>
      </c>
      <c r="W2273">
        <v>8</v>
      </c>
      <c r="X2273" s="200" t="str">
        <f t="shared" si="35"/>
        <v>Hillsborough Civil Traffic CGE CQ4-17</v>
      </c>
    </row>
    <row r="2274" spans="1:24" ht="15" customHeight="1" x14ac:dyDescent="0.25">
      <c r="A2274" t="s">
        <v>76</v>
      </c>
      <c r="B2274" t="s">
        <v>43</v>
      </c>
      <c r="C2274" t="s">
        <v>270</v>
      </c>
      <c r="D2274" s="202">
        <v>1766426</v>
      </c>
      <c r="E2274" s="202">
        <v>1765035</v>
      </c>
      <c r="F2274" s="202">
        <v>1764950</v>
      </c>
      <c r="G2274" s="202">
        <v>1764919</v>
      </c>
      <c r="H2274" s="202">
        <v>1764724</v>
      </c>
      <c r="I2274" s="202">
        <v>1755733</v>
      </c>
      <c r="J2274" s="202">
        <v>1756592</v>
      </c>
      <c r="K2274" s="202">
        <v>1756537</v>
      </c>
      <c r="L2274" s="202">
        <v>1756537</v>
      </c>
      <c r="M2274" s="202">
        <v>1756537</v>
      </c>
      <c r="N2274" s="203"/>
      <c r="O2274" s="203"/>
      <c r="P2274"/>
      <c r="Q2274"/>
      <c r="R2274"/>
      <c r="S2274"/>
      <c r="T2274" s="204">
        <v>42746.609131944446</v>
      </c>
      <c r="U2274"/>
      <c r="V2274">
        <v>0.9</v>
      </c>
      <c r="W2274">
        <v>7</v>
      </c>
      <c r="X2274" s="200" t="str">
        <f t="shared" si="35"/>
        <v>Hillsborough County Civil CGE CQ1-16</v>
      </c>
    </row>
    <row r="2275" spans="1:24" ht="15" customHeight="1" x14ac:dyDescent="0.25">
      <c r="A2275" t="s">
        <v>76</v>
      </c>
      <c r="B2275" t="s">
        <v>43</v>
      </c>
      <c r="C2275" t="s">
        <v>274</v>
      </c>
      <c r="D2275" s="202">
        <v>1803381</v>
      </c>
      <c r="E2275" s="202">
        <v>1802427</v>
      </c>
      <c r="F2275" s="202">
        <v>1802427</v>
      </c>
      <c r="G2275" s="202">
        <v>1802427</v>
      </c>
      <c r="H2275" s="202"/>
      <c r="I2275" s="202">
        <v>1783748</v>
      </c>
      <c r="J2275" s="202">
        <v>1784906</v>
      </c>
      <c r="K2275" s="202">
        <v>1784986</v>
      </c>
      <c r="L2275" s="202">
        <v>1785046</v>
      </c>
      <c r="M2275" s="202"/>
      <c r="N2275" s="203"/>
      <c r="O2275" s="203"/>
      <c r="P2275"/>
      <c r="Q2275"/>
      <c r="R2275"/>
      <c r="S2275"/>
      <c r="T2275" s="204">
        <v>42746.609131944446</v>
      </c>
      <c r="U2275"/>
      <c r="V2275">
        <v>0.9</v>
      </c>
      <c r="W2275">
        <v>7</v>
      </c>
      <c r="X2275" s="200" t="str">
        <f t="shared" si="35"/>
        <v>Hillsborough County Civil CGE CQ1-17</v>
      </c>
    </row>
    <row r="2276" spans="1:24" ht="15" customHeight="1" x14ac:dyDescent="0.25">
      <c r="A2276" t="s">
        <v>76</v>
      </c>
      <c r="B2276" t="s">
        <v>43</v>
      </c>
      <c r="C2276" t="s">
        <v>271</v>
      </c>
      <c r="D2276" s="202">
        <v>1893454</v>
      </c>
      <c r="E2276" s="202">
        <v>1890590</v>
      </c>
      <c r="F2276" s="202">
        <v>1890195</v>
      </c>
      <c r="G2276" s="202">
        <v>1890195</v>
      </c>
      <c r="H2276" s="202">
        <v>1890110</v>
      </c>
      <c r="I2276" s="202">
        <v>1871383</v>
      </c>
      <c r="J2276" s="202">
        <v>1874383</v>
      </c>
      <c r="K2276" s="202">
        <v>1874383</v>
      </c>
      <c r="L2276" s="202">
        <v>1874413</v>
      </c>
      <c r="M2276" s="202">
        <v>1874358</v>
      </c>
      <c r="N2276" s="203"/>
      <c r="O2276" s="203"/>
      <c r="P2276"/>
      <c r="Q2276"/>
      <c r="R2276"/>
      <c r="S2276"/>
      <c r="T2276" s="204">
        <v>42746.609131944446</v>
      </c>
      <c r="U2276"/>
      <c r="V2276">
        <v>0.9</v>
      </c>
      <c r="W2276">
        <v>7</v>
      </c>
      <c r="X2276" s="200" t="str">
        <f t="shared" si="35"/>
        <v>Hillsborough County Civil CGE CQ2-16</v>
      </c>
    </row>
    <row r="2277" spans="1:24" ht="15" customHeight="1" x14ac:dyDescent="0.25">
      <c r="A2277" t="s">
        <v>76</v>
      </c>
      <c r="B2277" t="s">
        <v>43</v>
      </c>
      <c r="C2277" t="s">
        <v>275</v>
      </c>
      <c r="D2277" s="202">
        <v>2059283</v>
      </c>
      <c r="E2277" s="202">
        <v>2056729</v>
      </c>
      <c r="F2277" s="202">
        <v>2056524</v>
      </c>
      <c r="G2277" s="202"/>
      <c r="H2277" s="202"/>
      <c r="I2277" s="202">
        <v>2041059</v>
      </c>
      <c r="J2277" s="202">
        <v>2042246</v>
      </c>
      <c r="K2277" s="202">
        <v>2042302</v>
      </c>
      <c r="L2277" s="202"/>
      <c r="M2277" s="202"/>
      <c r="N2277" s="203"/>
      <c r="O2277" s="203"/>
      <c r="P2277"/>
      <c r="Q2277"/>
      <c r="R2277"/>
      <c r="S2277"/>
      <c r="T2277" s="204">
        <v>42746.609131944446</v>
      </c>
      <c r="U2277"/>
      <c r="V2277">
        <v>0.9</v>
      </c>
      <c r="W2277">
        <v>7</v>
      </c>
      <c r="X2277" s="200" t="str">
        <f t="shared" si="35"/>
        <v>Hillsborough County Civil CGE CQ2-17</v>
      </c>
    </row>
    <row r="2278" spans="1:24" ht="15" customHeight="1" x14ac:dyDescent="0.25">
      <c r="A2278" t="s">
        <v>76</v>
      </c>
      <c r="B2278" t="s">
        <v>43</v>
      </c>
      <c r="C2278" t="s">
        <v>272</v>
      </c>
      <c r="D2278" s="202">
        <v>2161769</v>
      </c>
      <c r="E2278" s="202">
        <v>2159169</v>
      </c>
      <c r="F2278" s="202">
        <v>2159172</v>
      </c>
      <c r="G2278" s="202">
        <v>2159172</v>
      </c>
      <c r="H2278" s="202">
        <v>2158862</v>
      </c>
      <c r="I2278" s="202">
        <v>2109526</v>
      </c>
      <c r="J2278" s="202">
        <v>2109631</v>
      </c>
      <c r="K2278" s="202">
        <v>2109975</v>
      </c>
      <c r="L2278" s="202">
        <v>2110025</v>
      </c>
      <c r="M2278" s="202">
        <v>2110107</v>
      </c>
      <c r="N2278" s="203"/>
      <c r="O2278" s="203"/>
      <c r="P2278"/>
      <c r="Q2278"/>
      <c r="R2278"/>
      <c r="S2278"/>
      <c r="T2278" s="204">
        <v>42746.609131944446</v>
      </c>
      <c r="U2278"/>
      <c r="V2278">
        <v>0.9</v>
      </c>
      <c r="W2278">
        <v>7</v>
      </c>
      <c r="X2278" s="200" t="str">
        <f t="shared" si="35"/>
        <v>Hillsborough County Civil CGE CQ3-16</v>
      </c>
    </row>
    <row r="2279" spans="1:24" ht="15" customHeight="1" x14ac:dyDescent="0.25">
      <c r="A2279" t="s">
        <v>76</v>
      </c>
      <c r="B2279" t="s">
        <v>43</v>
      </c>
      <c r="C2279" t="s">
        <v>276</v>
      </c>
      <c r="D2279" s="202">
        <v>1957301</v>
      </c>
      <c r="E2279" s="202">
        <v>1954586</v>
      </c>
      <c r="F2279" s="202"/>
      <c r="G2279" s="202"/>
      <c r="H2279" s="202"/>
      <c r="I2279" s="202">
        <v>1941228</v>
      </c>
      <c r="J2279" s="202">
        <v>1941146</v>
      </c>
      <c r="K2279" s="202"/>
      <c r="L2279" s="202"/>
      <c r="M2279" s="202"/>
      <c r="N2279" s="203"/>
      <c r="O2279" s="203"/>
      <c r="P2279"/>
      <c r="Q2279"/>
      <c r="R2279"/>
      <c r="S2279"/>
      <c r="T2279" s="204">
        <v>42746.609131944446</v>
      </c>
      <c r="U2279"/>
      <c r="V2279">
        <v>0.9</v>
      </c>
      <c r="W2279">
        <v>7</v>
      </c>
      <c r="X2279" s="200" t="str">
        <f t="shared" si="35"/>
        <v>Hillsborough County Civil CGE CQ3-17</v>
      </c>
    </row>
    <row r="2280" spans="1:24" ht="15" customHeight="1" x14ac:dyDescent="0.25">
      <c r="A2280" t="s">
        <v>76</v>
      </c>
      <c r="B2280" t="s">
        <v>43</v>
      </c>
      <c r="C2280" t="s">
        <v>273</v>
      </c>
      <c r="D2280" s="202">
        <v>1962894</v>
      </c>
      <c r="E2280" s="202">
        <v>1961442</v>
      </c>
      <c r="F2280" s="202">
        <v>1961247</v>
      </c>
      <c r="G2280" s="202">
        <v>1961247</v>
      </c>
      <c r="H2280" s="202">
        <v>1961247</v>
      </c>
      <c r="I2280" s="202">
        <v>1935890</v>
      </c>
      <c r="J2280" s="202">
        <v>1937142</v>
      </c>
      <c r="K2280" s="202">
        <v>1937192</v>
      </c>
      <c r="L2280" s="202">
        <v>1937255</v>
      </c>
      <c r="M2280" s="202">
        <v>1937268</v>
      </c>
      <c r="N2280" s="203"/>
      <c r="O2280" s="203"/>
      <c r="P2280"/>
      <c r="Q2280"/>
      <c r="R2280"/>
      <c r="S2280"/>
      <c r="T2280" s="204">
        <v>42746.609131944446</v>
      </c>
      <c r="U2280"/>
      <c r="V2280">
        <v>0.9</v>
      </c>
      <c r="W2280">
        <v>7</v>
      </c>
      <c r="X2280" s="200" t="str">
        <f t="shared" si="35"/>
        <v>Hillsborough County Civil CGE CQ4-16</v>
      </c>
    </row>
    <row r="2281" spans="1:24" ht="15" customHeight="1" x14ac:dyDescent="0.25">
      <c r="A2281" t="s">
        <v>76</v>
      </c>
      <c r="B2281" t="s">
        <v>43</v>
      </c>
      <c r="C2281" t="s">
        <v>277</v>
      </c>
      <c r="D2281" s="202">
        <v>2124803</v>
      </c>
      <c r="E2281" s="202"/>
      <c r="F2281" s="202"/>
      <c r="G2281" s="202"/>
      <c r="H2281" s="202"/>
      <c r="I2281" s="202">
        <v>2103839</v>
      </c>
      <c r="J2281" s="202"/>
      <c r="K2281" s="202"/>
      <c r="L2281" s="202"/>
      <c r="M2281" s="202"/>
      <c r="N2281" s="203"/>
      <c r="O2281" s="203"/>
      <c r="P2281"/>
      <c r="Q2281"/>
      <c r="R2281"/>
      <c r="S2281"/>
      <c r="T2281" s="204">
        <v>42746.609131944446</v>
      </c>
      <c r="U2281"/>
      <c r="V2281">
        <v>0.9</v>
      </c>
      <c r="W2281">
        <v>7</v>
      </c>
      <c r="X2281" s="200" t="str">
        <f t="shared" si="35"/>
        <v>Hillsborough County Civil CGE CQ4-17</v>
      </c>
    </row>
    <row r="2282" spans="1:24" ht="15" customHeight="1" x14ac:dyDescent="0.25">
      <c r="A2282" t="s">
        <v>76</v>
      </c>
      <c r="B2282" t="s">
        <v>39</v>
      </c>
      <c r="C2282" t="s">
        <v>270</v>
      </c>
      <c r="D2282" s="202">
        <v>1375712</v>
      </c>
      <c r="E2282" s="202">
        <v>1299549</v>
      </c>
      <c r="F2282" s="202">
        <v>1285526</v>
      </c>
      <c r="G2282" s="202">
        <v>1281029</v>
      </c>
      <c r="H2282" s="202">
        <v>1275291</v>
      </c>
      <c r="I2282" s="202">
        <v>125087</v>
      </c>
      <c r="J2282" s="202">
        <v>248139</v>
      </c>
      <c r="K2282" s="202">
        <v>298040</v>
      </c>
      <c r="L2282" s="202">
        <v>318992</v>
      </c>
      <c r="M2282" s="202">
        <v>325884</v>
      </c>
      <c r="N2282" s="203"/>
      <c r="O2282" s="203"/>
      <c r="P2282"/>
      <c r="Q2282"/>
      <c r="R2282"/>
      <c r="S2282"/>
      <c r="T2282" s="204">
        <v>42746.609131944446</v>
      </c>
      <c r="U2282"/>
      <c r="V2282">
        <v>0.4</v>
      </c>
      <c r="W2282">
        <v>3</v>
      </c>
      <c r="X2282" s="200" t="str">
        <f t="shared" si="35"/>
        <v>Hillsborough County Criminal CGE CQ1-16</v>
      </c>
    </row>
    <row r="2283" spans="1:24" ht="15" customHeight="1" x14ac:dyDescent="0.25">
      <c r="A2283" t="s">
        <v>76</v>
      </c>
      <c r="B2283" t="s">
        <v>39</v>
      </c>
      <c r="C2283" t="s">
        <v>274</v>
      </c>
      <c r="D2283" s="202">
        <v>1589740</v>
      </c>
      <c r="E2283" s="202">
        <v>1458722</v>
      </c>
      <c r="F2283" s="202">
        <v>1444642</v>
      </c>
      <c r="G2283" s="202">
        <v>1440110</v>
      </c>
      <c r="H2283" s="202"/>
      <c r="I2283" s="202">
        <v>320711</v>
      </c>
      <c r="J2283" s="202">
        <v>385845</v>
      </c>
      <c r="K2283" s="202">
        <v>428384</v>
      </c>
      <c r="L2283" s="202">
        <v>445105</v>
      </c>
      <c r="M2283" s="202"/>
      <c r="N2283" s="203"/>
      <c r="O2283" s="203"/>
      <c r="P2283"/>
      <c r="Q2283"/>
      <c r="R2283"/>
      <c r="S2283"/>
      <c r="T2283" s="204">
        <v>42746.609131944446</v>
      </c>
      <c r="U2283"/>
      <c r="V2283">
        <v>0.4</v>
      </c>
      <c r="W2283">
        <v>3</v>
      </c>
      <c r="X2283" s="200" t="str">
        <f t="shared" si="35"/>
        <v>Hillsborough County Criminal CGE CQ1-17</v>
      </c>
    </row>
    <row r="2284" spans="1:24" ht="15" customHeight="1" x14ac:dyDescent="0.25">
      <c r="A2284" t="s">
        <v>76</v>
      </c>
      <c r="B2284" t="s">
        <v>39</v>
      </c>
      <c r="C2284" t="s">
        <v>271</v>
      </c>
      <c r="D2284" s="202">
        <v>1565860</v>
      </c>
      <c r="E2284" s="202">
        <v>1484515</v>
      </c>
      <c r="F2284" s="202">
        <v>1467413</v>
      </c>
      <c r="G2284" s="202">
        <v>1461202</v>
      </c>
      <c r="H2284" s="202">
        <v>1457159</v>
      </c>
      <c r="I2284" s="202">
        <v>154398</v>
      </c>
      <c r="J2284" s="202">
        <v>283160</v>
      </c>
      <c r="K2284" s="202">
        <v>333265</v>
      </c>
      <c r="L2284" s="202">
        <v>358583</v>
      </c>
      <c r="M2284" s="202">
        <v>374348</v>
      </c>
      <c r="N2284" s="203"/>
      <c r="O2284" s="203"/>
      <c r="P2284"/>
      <c r="Q2284"/>
      <c r="R2284"/>
      <c r="S2284"/>
      <c r="T2284" s="204">
        <v>42746.609131944446</v>
      </c>
      <c r="U2284"/>
      <c r="V2284">
        <v>0.4</v>
      </c>
      <c r="W2284">
        <v>3</v>
      </c>
      <c r="X2284" s="200" t="str">
        <f t="shared" si="35"/>
        <v>Hillsborough County Criminal CGE CQ2-16</v>
      </c>
    </row>
    <row r="2285" spans="1:24" ht="15" customHeight="1" x14ac:dyDescent="0.25">
      <c r="A2285" t="s">
        <v>76</v>
      </c>
      <c r="B2285" t="s">
        <v>39</v>
      </c>
      <c r="C2285" t="s">
        <v>275</v>
      </c>
      <c r="D2285" s="202">
        <v>1756026</v>
      </c>
      <c r="E2285" s="202">
        <v>1702879</v>
      </c>
      <c r="F2285" s="202">
        <v>1687130</v>
      </c>
      <c r="G2285" s="202"/>
      <c r="H2285" s="202"/>
      <c r="I2285" s="202">
        <v>491944</v>
      </c>
      <c r="J2285" s="202">
        <v>610427</v>
      </c>
      <c r="K2285" s="202">
        <v>650056</v>
      </c>
      <c r="L2285" s="202"/>
      <c r="M2285" s="202"/>
      <c r="N2285" s="203"/>
      <c r="O2285" s="203"/>
      <c r="P2285"/>
      <c r="Q2285"/>
      <c r="R2285"/>
      <c r="S2285"/>
      <c r="T2285" s="204">
        <v>42746.609131944446</v>
      </c>
      <c r="U2285"/>
      <c r="V2285">
        <v>0.4</v>
      </c>
      <c r="W2285">
        <v>3</v>
      </c>
      <c r="X2285" s="200" t="str">
        <f t="shared" si="35"/>
        <v>Hillsborough County Criminal CGE CQ2-17</v>
      </c>
    </row>
    <row r="2286" spans="1:24" ht="15" customHeight="1" x14ac:dyDescent="0.25">
      <c r="A2286" t="s">
        <v>76</v>
      </c>
      <c r="B2286" t="s">
        <v>39</v>
      </c>
      <c r="C2286" t="s">
        <v>272</v>
      </c>
      <c r="D2286" s="202">
        <v>1519449</v>
      </c>
      <c r="E2286" s="202">
        <v>1472494</v>
      </c>
      <c r="F2286" s="202">
        <v>1461608</v>
      </c>
      <c r="G2286" s="202">
        <v>1454572</v>
      </c>
      <c r="H2286" s="202">
        <v>1452484</v>
      </c>
      <c r="I2286" s="202">
        <v>146016</v>
      </c>
      <c r="J2286" s="202">
        <v>275665</v>
      </c>
      <c r="K2286" s="202">
        <v>317822</v>
      </c>
      <c r="L2286" s="202">
        <v>349210</v>
      </c>
      <c r="M2286" s="202">
        <v>359292</v>
      </c>
      <c r="N2286" s="203"/>
      <c r="O2286" s="203"/>
      <c r="P2286"/>
      <c r="Q2286"/>
      <c r="R2286"/>
      <c r="S2286"/>
      <c r="T2286" s="204">
        <v>42746.609131944446</v>
      </c>
      <c r="U2286"/>
      <c r="V2286">
        <v>0.4</v>
      </c>
      <c r="W2286">
        <v>3</v>
      </c>
      <c r="X2286" s="200" t="str">
        <f t="shared" si="35"/>
        <v>Hillsborough County Criminal CGE CQ3-16</v>
      </c>
    </row>
    <row r="2287" spans="1:24" ht="15" customHeight="1" x14ac:dyDescent="0.25">
      <c r="A2287" t="s">
        <v>76</v>
      </c>
      <c r="B2287" t="s">
        <v>39</v>
      </c>
      <c r="C2287" t="s">
        <v>276</v>
      </c>
      <c r="D2287" s="202">
        <v>1615980</v>
      </c>
      <c r="E2287" s="202">
        <v>1559348</v>
      </c>
      <c r="F2287" s="202"/>
      <c r="G2287" s="202"/>
      <c r="H2287" s="202"/>
      <c r="I2287" s="202">
        <v>407614</v>
      </c>
      <c r="J2287" s="202">
        <v>519416</v>
      </c>
      <c r="K2287" s="202"/>
      <c r="L2287" s="202"/>
      <c r="M2287" s="202"/>
      <c r="N2287" s="203"/>
      <c r="O2287" s="203"/>
      <c r="P2287"/>
      <c r="Q2287"/>
      <c r="R2287"/>
      <c r="S2287"/>
      <c r="T2287" s="204">
        <v>42746.609131944446</v>
      </c>
      <c r="U2287"/>
      <c r="V2287">
        <v>0.4</v>
      </c>
      <c r="W2287">
        <v>3</v>
      </c>
      <c r="X2287" s="200" t="str">
        <f t="shared" si="35"/>
        <v>Hillsborough County Criminal CGE CQ3-17</v>
      </c>
    </row>
    <row r="2288" spans="1:24" ht="15" customHeight="1" x14ac:dyDescent="0.25">
      <c r="A2288" t="s">
        <v>76</v>
      </c>
      <c r="B2288" t="s">
        <v>39</v>
      </c>
      <c r="C2288" t="s">
        <v>273</v>
      </c>
      <c r="D2288" s="202">
        <v>1535219</v>
      </c>
      <c r="E2288" s="202">
        <v>1476985</v>
      </c>
      <c r="F2288" s="202">
        <v>1460096</v>
      </c>
      <c r="G2288" s="202">
        <v>1453789</v>
      </c>
      <c r="H2288" s="202">
        <v>1451464</v>
      </c>
      <c r="I2288" s="202">
        <v>130669</v>
      </c>
      <c r="J2288" s="202">
        <v>244415</v>
      </c>
      <c r="K2288" s="202">
        <v>310822</v>
      </c>
      <c r="L2288" s="202">
        <v>338491</v>
      </c>
      <c r="M2288" s="202">
        <v>352794</v>
      </c>
      <c r="N2288" s="203"/>
      <c r="O2288" s="203"/>
      <c r="P2288"/>
      <c r="Q2288"/>
      <c r="R2288"/>
      <c r="S2288"/>
      <c r="T2288" s="204">
        <v>42746.609131944446</v>
      </c>
      <c r="U2288"/>
      <c r="V2288">
        <v>0.4</v>
      </c>
      <c r="W2288">
        <v>3</v>
      </c>
      <c r="X2288" s="200" t="str">
        <f t="shared" si="35"/>
        <v>Hillsborough County Criminal CGE CQ4-16</v>
      </c>
    </row>
    <row r="2289" spans="1:24" ht="15" customHeight="1" x14ac:dyDescent="0.25">
      <c r="A2289" t="s">
        <v>76</v>
      </c>
      <c r="B2289" t="s">
        <v>39</v>
      </c>
      <c r="C2289" t="s">
        <v>277</v>
      </c>
      <c r="D2289" s="202">
        <v>1857260</v>
      </c>
      <c r="E2289" s="202"/>
      <c r="F2289" s="202"/>
      <c r="G2289" s="202"/>
      <c r="H2289" s="202"/>
      <c r="I2289" s="202">
        <v>382156</v>
      </c>
      <c r="J2289" s="202"/>
      <c r="K2289" s="202"/>
      <c r="L2289" s="202"/>
      <c r="M2289" s="202"/>
      <c r="N2289" s="203"/>
      <c r="O2289" s="203"/>
      <c r="P2289"/>
      <c r="Q2289"/>
      <c r="R2289"/>
      <c r="S2289"/>
      <c r="T2289" s="204">
        <v>42746.609131944446</v>
      </c>
      <c r="U2289"/>
      <c r="V2289">
        <v>0.4</v>
      </c>
      <c r="W2289">
        <v>3</v>
      </c>
      <c r="X2289" s="200" t="str">
        <f t="shared" si="35"/>
        <v>Hillsborough County Criminal CGE CQ4-17</v>
      </c>
    </row>
    <row r="2290" spans="1:24" ht="15" customHeight="1" x14ac:dyDescent="0.25">
      <c r="A2290" t="s">
        <v>76</v>
      </c>
      <c r="B2290" t="s">
        <v>41</v>
      </c>
      <c r="C2290" t="s">
        <v>270</v>
      </c>
      <c r="D2290" s="202">
        <v>8162624</v>
      </c>
      <c r="E2290" s="202">
        <v>6692777</v>
      </c>
      <c r="F2290" s="202">
        <v>6361406</v>
      </c>
      <c r="G2290" s="202">
        <v>6271184</v>
      </c>
      <c r="H2290" s="202">
        <v>6236100</v>
      </c>
      <c r="I2290" s="202">
        <v>2486620</v>
      </c>
      <c r="J2290" s="202">
        <v>3827453</v>
      </c>
      <c r="K2290" s="202">
        <v>4275816</v>
      </c>
      <c r="L2290" s="202">
        <v>4457225</v>
      </c>
      <c r="M2290" s="202">
        <v>4545849</v>
      </c>
      <c r="N2290" s="203"/>
      <c r="O2290" s="203"/>
      <c r="P2290"/>
      <c r="Q2290"/>
      <c r="R2290"/>
      <c r="S2290"/>
      <c r="T2290" s="204">
        <v>42746.609131944446</v>
      </c>
      <c r="U2290"/>
      <c r="V2290">
        <v>0.4</v>
      </c>
      <c r="W2290">
        <v>5</v>
      </c>
      <c r="X2290" s="200" t="str">
        <f t="shared" si="35"/>
        <v>Hillsborough Criminal Traffic CGE CQ1-16</v>
      </c>
    </row>
    <row r="2291" spans="1:24" ht="15" customHeight="1" x14ac:dyDescent="0.25">
      <c r="A2291" t="s">
        <v>76</v>
      </c>
      <c r="B2291" t="s">
        <v>41</v>
      </c>
      <c r="C2291" t="s">
        <v>274</v>
      </c>
      <c r="D2291" s="202">
        <v>10257827</v>
      </c>
      <c r="E2291" s="202">
        <v>8937460</v>
      </c>
      <c r="F2291" s="202">
        <v>8227778</v>
      </c>
      <c r="G2291" s="202">
        <v>8051885</v>
      </c>
      <c r="H2291" s="202"/>
      <c r="I2291" s="202">
        <v>3341032</v>
      </c>
      <c r="J2291" s="202">
        <v>5279036</v>
      </c>
      <c r="K2291" s="202">
        <v>5899060</v>
      </c>
      <c r="L2291" s="202">
        <v>6185749</v>
      </c>
      <c r="M2291" s="202"/>
      <c r="N2291" s="203"/>
      <c r="O2291" s="203"/>
      <c r="P2291"/>
      <c r="Q2291"/>
      <c r="R2291"/>
      <c r="S2291"/>
      <c r="T2291" s="204">
        <v>42746.609131944446</v>
      </c>
      <c r="U2291"/>
      <c r="V2291">
        <v>0.4</v>
      </c>
      <c r="W2291">
        <v>5</v>
      </c>
      <c r="X2291" s="200" t="str">
        <f t="shared" si="35"/>
        <v>Hillsborough Criminal Traffic CGE CQ1-17</v>
      </c>
    </row>
    <row r="2292" spans="1:24" ht="15" customHeight="1" x14ac:dyDescent="0.25">
      <c r="A2292" t="s">
        <v>76</v>
      </c>
      <c r="B2292" t="s">
        <v>41</v>
      </c>
      <c r="C2292" t="s">
        <v>271</v>
      </c>
      <c r="D2292" s="202">
        <v>8006377</v>
      </c>
      <c r="E2292" s="202">
        <v>6587796</v>
      </c>
      <c r="F2292" s="202">
        <v>6354635</v>
      </c>
      <c r="G2292" s="202">
        <v>6283388</v>
      </c>
      <c r="H2292" s="202">
        <v>6236453</v>
      </c>
      <c r="I2292" s="202">
        <v>2946747</v>
      </c>
      <c r="J2292" s="202">
        <v>4283864</v>
      </c>
      <c r="K2292" s="202">
        <v>4694909</v>
      </c>
      <c r="L2292" s="202">
        <v>4877976</v>
      </c>
      <c r="M2292" s="202">
        <v>5056515</v>
      </c>
      <c r="N2292" s="203"/>
      <c r="O2292" s="203"/>
      <c r="P2292"/>
      <c r="Q2292"/>
      <c r="R2292"/>
      <c r="S2292"/>
      <c r="T2292" s="204">
        <v>42746.609131944446</v>
      </c>
      <c r="U2292"/>
      <c r="V2292">
        <v>0.4</v>
      </c>
      <c r="W2292">
        <v>5</v>
      </c>
      <c r="X2292" s="200" t="str">
        <f t="shared" si="35"/>
        <v>Hillsborough Criminal Traffic CGE CQ2-16</v>
      </c>
    </row>
    <row r="2293" spans="1:24" ht="15" customHeight="1" x14ac:dyDescent="0.25">
      <c r="A2293" t="s">
        <v>76</v>
      </c>
      <c r="B2293" t="s">
        <v>41</v>
      </c>
      <c r="C2293" t="s">
        <v>275</v>
      </c>
      <c r="D2293" s="202">
        <v>11151560</v>
      </c>
      <c r="E2293" s="202">
        <v>9841107</v>
      </c>
      <c r="F2293" s="202">
        <v>9162842</v>
      </c>
      <c r="G2293" s="202"/>
      <c r="H2293" s="202"/>
      <c r="I2293" s="202">
        <v>4193172</v>
      </c>
      <c r="J2293" s="202">
        <v>5956072</v>
      </c>
      <c r="K2293" s="202">
        <v>6588111</v>
      </c>
      <c r="L2293" s="202"/>
      <c r="M2293" s="202"/>
      <c r="N2293" s="203"/>
      <c r="O2293" s="203"/>
      <c r="P2293"/>
      <c r="Q2293"/>
      <c r="R2293"/>
      <c r="S2293"/>
      <c r="T2293" s="204">
        <v>42746.609131944446</v>
      </c>
      <c r="U2293"/>
      <c r="V2293">
        <v>0.4</v>
      </c>
      <c r="W2293">
        <v>5</v>
      </c>
      <c r="X2293" s="200" t="str">
        <f t="shared" si="35"/>
        <v>Hillsborough Criminal Traffic CGE CQ2-17</v>
      </c>
    </row>
    <row r="2294" spans="1:24" ht="15" customHeight="1" x14ac:dyDescent="0.25">
      <c r="A2294" t="s">
        <v>76</v>
      </c>
      <c r="B2294" t="s">
        <v>41</v>
      </c>
      <c r="C2294" t="s">
        <v>272</v>
      </c>
      <c r="D2294" s="202">
        <v>8325252</v>
      </c>
      <c r="E2294" s="202">
        <v>7004844</v>
      </c>
      <c r="F2294" s="202">
        <v>6667970</v>
      </c>
      <c r="G2294" s="202">
        <v>6544693</v>
      </c>
      <c r="H2294" s="202">
        <v>6496007</v>
      </c>
      <c r="I2294" s="202">
        <v>3018491</v>
      </c>
      <c r="J2294" s="202">
        <v>4374748</v>
      </c>
      <c r="K2294" s="202">
        <v>4816764</v>
      </c>
      <c r="L2294" s="202">
        <v>5131421</v>
      </c>
      <c r="M2294" s="202">
        <v>5245641</v>
      </c>
      <c r="N2294" s="203"/>
      <c r="O2294" s="203"/>
      <c r="P2294"/>
      <c r="Q2294"/>
      <c r="R2294"/>
      <c r="S2294"/>
      <c r="T2294" s="204">
        <v>42746.609131944446</v>
      </c>
      <c r="U2294"/>
      <c r="V2294">
        <v>0.4</v>
      </c>
      <c r="W2294">
        <v>5</v>
      </c>
      <c r="X2294" s="200" t="str">
        <f t="shared" si="35"/>
        <v>Hillsborough Criminal Traffic CGE CQ3-16</v>
      </c>
    </row>
    <row r="2295" spans="1:24" ht="15" customHeight="1" x14ac:dyDescent="0.25">
      <c r="A2295" t="s">
        <v>76</v>
      </c>
      <c r="B2295" t="s">
        <v>41</v>
      </c>
      <c r="C2295" t="s">
        <v>276</v>
      </c>
      <c r="D2295" s="202">
        <v>11026972</v>
      </c>
      <c r="E2295" s="202">
        <v>9694297</v>
      </c>
      <c r="F2295" s="202"/>
      <c r="G2295" s="202"/>
      <c r="H2295" s="202"/>
      <c r="I2295" s="202">
        <v>3884541</v>
      </c>
      <c r="J2295" s="202">
        <v>5756502</v>
      </c>
      <c r="K2295" s="202"/>
      <c r="L2295" s="202"/>
      <c r="M2295" s="202"/>
      <c r="N2295" s="203"/>
      <c r="O2295" s="203"/>
      <c r="P2295"/>
      <c r="Q2295"/>
      <c r="R2295"/>
      <c r="S2295"/>
      <c r="T2295" s="204">
        <v>42746.609131944446</v>
      </c>
      <c r="U2295"/>
      <c r="V2295">
        <v>0.4</v>
      </c>
      <c r="W2295">
        <v>5</v>
      </c>
      <c r="X2295" s="200" t="str">
        <f t="shared" si="35"/>
        <v>Hillsborough Criminal Traffic CGE CQ3-17</v>
      </c>
    </row>
    <row r="2296" spans="1:24" ht="15" customHeight="1" x14ac:dyDescent="0.25">
      <c r="A2296" t="s">
        <v>76</v>
      </c>
      <c r="B2296" t="s">
        <v>41</v>
      </c>
      <c r="C2296" t="s">
        <v>273</v>
      </c>
      <c r="D2296" s="202">
        <v>10463289</v>
      </c>
      <c r="E2296" s="202">
        <v>9054853</v>
      </c>
      <c r="F2296" s="202">
        <v>8317832</v>
      </c>
      <c r="G2296" s="202">
        <v>8129401</v>
      </c>
      <c r="H2296" s="202">
        <v>8058135</v>
      </c>
      <c r="I2296" s="202">
        <v>3261422</v>
      </c>
      <c r="J2296" s="202">
        <v>5003718</v>
      </c>
      <c r="K2296" s="202">
        <v>5879322</v>
      </c>
      <c r="L2296" s="202">
        <v>6182106</v>
      </c>
      <c r="M2296" s="202">
        <v>6315795</v>
      </c>
      <c r="N2296" s="203"/>
      <c r="O2296" s="203"/>
      <c r="P2296"/>
      <c r="Q2296"/>
      <c r="R2296"/>
      <c r="S2296"/>
      <c r="T2296" s="204">
        <v>42746.609131944446</v>
      </c>
      <c r="U2296"/>
      <c r="V2296">
        <v>0.4</v>
      </c>
      <c r="W2296">
        <v>5</v>
      </c>
      <c r="X2296" s="200" t="str">
        <f t="shared" si="35"/>
        <v>Hillsborough Criminal Traffic CGE CQ4-16</v>
      </c>
    </row>
    <row r="2297" spans="1:24" ht="15" customHeight="1" x14ac:dyDescent="0.25">
      <c r="A2297" t="s">
        <v>76</v>
      </c>
      <c r="B2297" t="s">
        <v>41</v>
      </c>
      <c r="C2297" t="s">
        <v>277</v>
      </c>
      <c r="D2297" s="202">
        <v>12455260</v>
      </c>
      <c r="E2297" s="202"/>
      <c r="F2297" s="202"/>
      <c r="G2297" s="202"/>
      <c r="H2297" s="202"/>
      <c r="I2297" s="202">
        <v>3947735</v>
      </c>
      <c r="J2297" s="202"/>
      <c r="K2297" s="202"/>
      <c r="L2297" s="202"/>
      <c r="M2297" s="202"/>
      <c r="N2297" s="203"/>
      <c r="O2297" s="203"/>
      <c r="P2297"/>
      <c r="Q2297"/>
      <c r="R2297"/>
      <c r="S2297"/>
      <c r="T2297" s="204">
        <v>42746.609131944446</v>
      </c>
      <c r="U2297"/>
      <c r="V2297">
        <v>0.4</v>
      </c>
      <c r="W2297">
        <v>5</v>
      </c>
      <c r="X2297" s="200" t="str">
        <f t="shared" si="35"/>
        <v>Hillsborough Criminal Traffic CGE CQ4-17</v>
      </c>
    </row>
    <row r="2298" spans="1:24" ht="15" customHeight="1" x14ac:dyDescent="0.25">
      <c r="A2298" t="s">
        <v>76</v>
      </c>
      <c r="B2298" t="s">
        <v>46</v>
      </c>
      <c r="C2298" t="s">
        <v>270</v>
      </c>
      <c r="D2298" s="202">
        <v>633417</v>
      </c>
      <c r="E2298" s="202">
        <v>630670</v>
      </c>
      <c r="F2298" s="202">
        <v>629961</v>
      </c>
      <c r="G2298" s="202">
        <v>629601</v>
      </c>
      <c r="H2298" s="202">
        <v>629194</v>
      </c>
      <c r="I2298" s="202">
        <v>598206</v>
      </c>
      <c r="J2298" s="202">
        <v>600437</v>
      </c>
      <c r="K2298" s="202">
        <v>600517</v>
      </c>
      <c r="L2298" s="202">
        <v>600531</v>
      </c>
      <c r="M2298" s="202">
        <v>600596</v>
      </c>
      <c r="N2298" s="203"/>
      <c r="O2298" s="203"/>
      <c r="P2298"/>
      <c r="Q2298"/>
      <c r="R2298"/>
      <c r="S2298"/>
      <c r="T2298" s="204">
        <v>42746.609131944446</v>
      </c>
      <c r="U2298"/>
      <c r="V2298">
        <v>0.75</v>
      </c>
      <c r="W2298">
        <v>10</v>
      </c>
      <c r="X2298" s="200" t="str">
        <f t="shared" si="35"/>
        <v>Hillsborough Family CGE CQ1-16</v>
      </c>
    </row>
    <row r="2299" spans="1:24" ht="15" customHeight="1" x14ac:dyDescent="0.25">
      <c r="A2299" t="s">
        <v>76</v>
      </c>
      <c r="B2299" t="s">
        <v>46</v>
      </c>
      <c r="C2299" t="s">
        <v>274</v>
      </c>
      <c r="D2299" s="202">
        <v>677850</v>
      </c>
      <c r="E2299" s="202">
        <v>673144</v>
      </c>
      <c r="F2299" s="202">
        <v>669907</v>
      </c>
      <c r="G2299" s="202">
        <v>668722</v>
      </c>
      <c r="H2299" s="202"/>
      <c r="I2299" s="202">
        <v>632342</v>
      </c>
      <c r="J2299" s="202">
        <v>636142</v>
      </c>
      <c r="K2299" s="202">
        <v>636790</v>
      </c>
      <c r="L2299" s="202">
        <v>637236</v>
      </c>
      <c r="M2299" s="202"/>
      <c r="N2299" s="203"/>
      <c r="O2299" s="203"/>
      <c r="P2299"/>
      <c r="Q2299"/>
      <c r="R2299"/>
      <c r="S2299"/>
      <c r="T2299" s="204">
        <v>42746.609131944446</v>
      </c>
      <c r="U2299"/>
      <c r="V2299">
        <v>0.75</v>
      </c>
      <c r="W2299">
        <v>10</v>
      </c>
      <c r="X2299" s="200" t="str">
        <f t="shared" si="35"/>
        <v>Hillsborough Family CGE CQ1-17</v>
      </c>
    </row>
    <row r="2300" spans="1:24" ht="15" customHeight="1" x14ac:dyDescent="0.25">
      <c r="A2300" t="s">
        <v>76</v>
      </c>
      <c r="B2300" t="s">
        <v>46</v>
      </c>
      <c r="C2300" t="s">
        <v>271</v>
      </c>
      <c r="D2300" s="202">
        <v>717717</v>
      </c>
      <c r="E2300" s="202">
        <v>714026</v>
      </c>
      <c r="F2300" s="202">
        <v>713558</v>
      </c>
      <c r="G2300" s="202">
        <v>712830</v>
      </c>
      <c r="H2300" s="202">
        <v>712830</v>
      </c>
      <c r="I2300" s="202">
        <v>677700</v>
      </c>
      <c r="J2300" s="202">
        <v>685804</v>
      </c>
      <c r="K2300" s="202">
        <v>689111</v>
      </c>
      <c r="L2300" s="202">
        <v>689161</v>
      </c>
      <c r="M2300" s="202">
        <v>689181</v>
      </c>
      <c r="N2300" s="203"/>
      <c r="O2300" s="203"/>
      <c r="P2300"/>
      <c r="Q2300"/>
      <c r="R2300"/>
      <c r="S2300"/>
      <c r="T2300" s="204">
        <v>42746.609131944446</v>
      </c>
      <c r="U2300"/>
      <c r="V2300">
        <v>0.75</v>
      </c>
      <c r="W2300">
        <v>10</v>
      </c>
      <c r="X2300" s="200" t="str">
        <f t="shared" si="35"/>
        <v>Hillsborough Family CGE CQ2-16</v>
      </c>
    </row>
    <row r="2301" spans="1:24" ht="15" customHeight="1" x14ac:dyDescent="0.25">
      <c r="A2301" t="s">
        <v>76</v>
      </c>
      <c r="B2301" t="s">
        <v>46</v>
      </c>
      <c r="C2301" t="s">
        <v>275</v>
      </c>
      <c r="D2301" s="202">
        <v>766128</v>
      </c>
      <c r="E2301" s="202">
        <v>755217</v>
      </c>
      <c r="F2301" s="202">
        <v>752334</v>
      </c>
      <c r="G2301" s="202"/>
      <c r="H2301" s="202"/>
      <c r="I2301" s="202">
        <v>713404</v>
      </c>
      <c r="J2301" s="202">
        <v>719629</v>
      </c>
      <c r="K2301" s="202">
        <v>722267</v>
      </c>
      <c r="L2301" s="202"/>
      <c r="M2301" s="202"/>
      <c r="N2301" s="203"/>
      <c r="O2301" s="203"/>
      <c r="P2301"/>
      <c r="Q2301"/>
      <c r="R2301"/>
      <c r="S2301"/>
      <c r="T2301" s="204">
        <v>42746.609131944446</v>
      </c>
      <c r="U2301"/>
      <c r="V2301">
        <v>0.75</v>
      </c>
      <c r="W2301">
        <v>10</v>
      </c>
      <c r="X2301" s="200" t="str">
        <f t="shared" si="35"/>
        <v>Hillsborough Family CGE CQ2-17</v>
      </c>
    </row>
    <row r="2302" spans="1:24" ht="15" customHeight="1" x14ac:dyDescent="0.25">
      <c r="A2302" t="s">
        <v>76</v>
      </c>
      <c r="B2302" t="s">
        <v>46</v>
      </c>
      <c r="C2302" t="s">
        <v>272</v>
      </c>
      <c r="D2302" s="202">
        <v>752185</v>
      </c>
      <c r="E2302" s="202">
        <v>744272</v>
      </c>
      <c r="F2302" s="202">
        <v>740848</v>
      </c>
      <c r="G2302" s="202">
        <v>740848</v>
      </c>
      <c r="H2302" s="202">
        <v>738616</v>
      </c>
      <c r="I2302" s="202">
        <v>702977</v>
      </c>
      <c r="J2302" s="202">
        <v>708420</v>
      </c>
      <c r="K2302" s="202">
        <v>710492</v>
      </c>
      <c r="L2302" s="202">
        <v>711417</v>
      </c>
      <c r="M2302" s="202">
        <v>711596</v>
      </c>
      <c r="N2302" s="203"/>
      <c r="O2302" s="203"/>
      <c r="P2302"/>
      <c r="Q2302"/>
      <c r="R2302"/>
      <c r="S2302"/>
      <c r="T2302" s="204">
        <v>42746.609131944446</v>
      </c>
      <c r="U2302"/>
      <c r="V2302">
        <v>0.75</v>
      </c>
      <c r="W2302">
        <v>10</v>
      </c>
      <c r="X2302" s="200" t="str">
        <f t="shared" si="35"/>
        <v>Hillsborough Family CGE CQ3-16</v>
      </c>
    </row>
    <row r="2303" spans="1:24" ht="15" customHeight="1" x14ac:dyDescent="0.25">
      <c r="A2303" t="s">
        <v>76</v>
      </c>
      <c r="B2303" t="s">
        <v>46</v>
      </c>
      <c r="C2303" t="s">
        <v>276</v>
      </c>
      <c r="D2303" s="202">
        <v>773176</v>
      </c>
      <c r="E2303" s="202">
        <v>766549</v>
      </c>
      <c r="F2303" s="202"/>
      <c r="G2303" s="202"/>
      <c r="H2303" s="202"/>
      <c r="I2303" s="202">
        <v>732645</v>
      </c>
      <c r="J2303" s="202">
        <v>737404</v>
      </c>
      <c r="K2303" s="202"/>
      <c r="L2303" s="202"/>
      <c r="M2303" s="202"/>
      <c r="N2303" s="203"/>
      <c r="O2303" s="203"/>
      <c r="P2303"/>
      <c r="Q2303"/>
      <c r="R2303"/>
      <c r="S2303"/>
      <c r="T2303" s="204">
        <v>42746.609131944446</v>
      </c>
      <c r="U2303"/>
      <c r="V2303">
        <v>0.75</v>
      </c>
      <c r="W2303">
        <v>10</v>
      </c>
      <c r="X2303" s="200" t="str">
        <f t="shared" si="35"/>
        <v>Hillsborough Family CGE CQ3-17</v>
      </c>
    </row>
    <row r="2304" spans="1:24" ht="15" customHeight="1" x14ac:dyDescent="0.25">
      <c r="A2304" t="s">
        <v>76</v>
      </c>
      <c r="B2304" t="s">
        <v>46</v>
      </c>
      <c r="C2304" t="s">
        <v>273</v>
      </c>
      <c r="D2304" s="202">
        <v>735875</v>
      </c>
      <c r="E2304" s="202">
        <v>726395</v>
      </c>
      <c r="F2304" s="202">
        <v>725023</v>
      </c>
      <c r="G2304" s="202">
        <v>723188</v>
      </c>
      <c r="H2304" s="202">
        <v>721886</v>
      </c>
      <c r="I2304" s="202">
        <v>690408</v>
      </c>
      <c r="J2304" s="202">
        <v>693202</v>
      </c>
      <c r="K2304" s="202">
        <v>695683</v>
      </c>
      <c r="L2304" s="202">
        <v>695452</v>
      </c>
      <c r="M2304" s="202">
        <v>695343</v>
      </c>
      <c r="N2304" s="203"/>
      <c r="O2304" s="203"/>
      <c r="P2304"/>
      <c r="Q2304"/>
      <c r="R2304"/>
      <c r="S2304"/>
      <c r="T2304" s="204">
        <v>42746.609131944446</v>
      </c>
      <c r="U2304"/>
      <c r="V2304">
        <v>0.75</v>
      </c>
      <c r="W2304">
        <v>10</v>
      </c>
      <c r="X2304" s="200" t="str">
        <f t="shared" si="35"/>
        <v>Hillsborough Family CGE CQ4-16</v>
      </c>
    </row>
    <row r="2305" spans="1:24" ht="15" customHeight="1" x14ac:dyDescent="0.25">
      <c r="A2305" t="s">
        <v>76</v>
      </c>
      <c r="B2305" t="s">
        <v>46</v>
      </c>
      <c r="C2305" t="s">
        <v>277</v>
      </c>
      <c r="D2305" s="202">
        <v>662258</v>
      </c>
      <c r="E2305" s="202"/>
      <c r="F2305" s="202"/>
      <c r="G2305" s="202"/>
      <c r="H2305" s="202"/>
      <c r="I2305" s="202">
        <v>632571</v>
      </c>
      <c r="J2305" s="202"/>
      <c r="K2305" s="202"/>
      <c r="L2305" s="202"/>
      <c r="M2305" s="202"/>
      <c r="N2305" s="203"/>
      <c r="O2305" s="203"/>
      <c r="P2305"/>
      <c r="Q2305"/>
      <c r="R2305"/>
      <c r="S2305"/>
      <c r="T2305" s="204">
        <v>42746.609131944446</v>
      </c>
      <c r="U2305"/>
      <c r="V2305">
        <v>0.75</v>
      </c>
      <c r="W2305">
        <v>10</v>
      </c>
      <c r="X2305" s="200" t="str">
        <f t="shared" si="35"/>
        <v>Hillsborough Family CGE CQ4-17</v>
      </c>
    </row>
    <row r="2306" spans="1:24" ht="15" customHeight="1" x14ac:dyDescent="0.25">
      <c r="A2306" t="s">
        <v>76</v>
      </c>
      <c r="B2306" t="s">
        <v>40</v>
      </c>
      <c r="C2306" t="s">
        <v>270</v>
      </c>
      <c r="D2306" s="202">
        <v>107122</v>
      </c>
      <c r="E2306" s="202">
        <v>105379</v>
      </c>
      <c r="F2306" s="202">
        <v>104681</v>
      </c>
      <c r="G2306" s="202">
        <v>104582</v>
      </c>
      <c r="H2306" s="202">
        <v>104482</v>
      </c>
      <c r="I2306" s="202">
        <v>5542</v>
      </c>
      <c r="J2306" s="202">
        <v>10868</v>
      </c>
      <c r="K2306" s="202">
        <v>13785</v>
      </c>
      <c r="L2306" s="202">
        <v>14938</v>
      </c>
      <c r="M2306" s="202">
        <v>15777</v>
      </c>
      <c r="N2306" s="203"/>
      <c r="O2306" s="203"/>
      <c r="P2306"/>
      <c r="Q2306"/>
      <c r="R2306"/>
      <c r="S2306"/>
      <c r="T2306" s="204">
        <v>42746.609131944446</v>
      </c>
      <c r="U2306"/>
      <c r="V2306">
        <v>0.09</v>
      </c>
      <c r="W2306">
        <v>4</v>
      </c>
      <c r="X2306" s="200" t="str">
        <f t="shared" ref="X2306:X2369" si="36">A2306&amp;" "&amp;B2306&amp;" "&amp;C2306</f>
        <v>Hillsborough Juvenile Delinquency CGE CQ1-16</v>
      </c>
    </row>
    <row r="2307" spans="1:24" ht="15" customHeight="1" x14ac:dyDescent="0.25">
      <c r="A2307" t="s">
        <v>76</v>
      </c>
      <c r="B2307" t="s">
        <v>40</v>
      </c>
      <c r="C2307" t="s">
        <v>274</v>
      </c>
      <c r="D2307" s="202">
        <v>103548</v>
      </c>
      <c r="E2307" s="202">
        <v>102098</v>
      </c>
      <c r="F2307" s="202">
        <v>101598</v>
      </c>
      <c r="G2307" s="202">
        <v>100998</v>
      </c>
      <c r="H2307" s="202"/>
      <c r="I2307" s="202">
        <v>3820</v>
      </c>
      <c r="J2307" s="202">
        <v>9705</v>
      </c>
      <c r="K2307" s="202">
        <v>12677</v>
      </c>
      <c r="L2307" s="202">
        <v>13613</v>
      </c>
      <c r="M2307" s="202"/>
      <c r="N2307" s="203"/>
      <c r="O2307" s="203"/>
      <c r="P2307"/>
      <c r="Q2307"/>
      <c r="R2307"/>
      <c r="S2307"/>
      <c r="T2307" s="204">
        <v>42746.609131944446</v>
      </c>
      <c r="U2307"/>
      <c r="V2307">
        <v>0.09</v>
      </c>
      <c r="W2307">
        <v>4</v>
      </c>
      <c r="X2307" s="200" t="str">
        <f t="shared" si="36"/>
        <v>Hillsborough Juvenile Delinquency CGE CQ1-17</v>
      </c>
    </row>
    <row r="2308" spans="1:24" ht="15" customHeight="1" x14ac:dyDescent="0.25">
      <c r="A2308" t="s">
        <v>76</v>
      </c>
      <c r="B2308" t="s">
        <v>40</v>
      </c>
      <c r="C2308" t="s">
        <v>271</v>
      </c>
      <c r="D2308" s="202">
        <v>115806</v>
      </c>
      <c r="E2308" s="202">
        <v>113806</v>
      </c>
      <c r="F2308" s="202">
        <v>113556</v>
      </c>
      <c r="G2308" s="202">
        <v>113256</v>
      </c>
      <c r="H2308" s="202">
        <v>112706</v>
      </c>
      <c r="I2308" s="202">
        <v>8258</v>
      </c>
      <c r="J2308" s="202">
        <v>16381</v>
      </c>
      <c r="K2308" s="202">
        <v>21129</v>
      </c>
      <c r="L2308" s="202">
        <v>23592</v>
      </c>
      <c r="M2308" s="202">
        <v>24594</v>
      </c>
      <c r="N2308" s="203"/>
      <c r="O2308" s="203"/>
      <c r="P2308"/>
      <c r="Q2308"/>
      <c r="R2308"/>
      <c r="S2308"/>
      <c r="T2308" s="204">
        <v>42746.609131944446</v>
      </c>
      <c r="U2308"/>
      <c r="V2308">
        <v>0.09</v>
      </c>
      <c r="W2308">
        <v>4</v>
      </c>
      <c r="X2308" s="200" t="str">
        <f t="shared" si="36"/>
        <v>Hillsborough Juvenile Delinquency CGE CQ2-16</v>
      </c>
    </row>
    <row r="2309" spans="1:24" ht="15" customHeight="1" x14ac:dyDescent="0.25">
      <c r="A2309" t="s">
        <v>76</v>
      </c>
      <c r="B2309" t="s">
        <v>40</v>
      </c>
      <c r="C2309" t="s">
        <v>275</v>
      </c>
      <c r="D2309" s="202">
        <v>118971</v>
      </c>
      <c r="E2309" s="202">
        <v>116971</v>
      </c>
      <c r="F2309" s="202">
        <v>116021</v>
      </c>
      <c r="G2309" s="202"/>
      <c r="H2309" s="202"/>
      <c r="I2309" s="202">
        <v>6617</v>
      </c>
      <c r="J2309" s="202">
        <v>11749</v>
      </c>
      <c r="K2309" s="202">
        <v>15569</v>
      </c>
      <c r="L2309" s="202"/>
      <c r="M2309" s="202"/>
      <c r="N2309" s="203"/>
      <c r="O2309" s="203"/>
      <c r="P2309"/>
      <c r="Q2309"/>
      <c r="R2309"/>
      <c r="S2309"/>
      <c r="T2309" s="204">
        <v>42746.609131944446</v>
      </c>
      <c r="U2309"/>
      <c r="V2309">
        <v>0.09</v>
      </c>
      <c r="W2309">
        <v>4</v>
      </c>
      <c r="X2309" s="200" t="str">
        <f t="shared" si="36"/>
        <v>Hillsborough Juvenile Delinquency CGE CQ2-17</v>
      </c>
    </row>
    <row r="2310" spans="1:24" ht="15" customHeight="1" x14ac:dyDescent="0.25">
      <c r="A2310" t="s">
        <v>76</v>
      </c>
      <c r="B2310" t="s">
        <v>40</v>
      </c>
      <c r="C2310" t="s">
        <v>272</v>
      </c>
      <c r="D2310" s="202">
        <v>114384</v>
      </c>
      <c r="E2310" s="202">
        <v>113134</v>
      </c>
      <c r="F2310" s="202">
        <v>112784</v>
      </c>
      <c r="G2310" s="202">
        <v>112734</v>
      </c>
      <c r="H2310" s="202">
        <v>112684</v>
      </c>
      <c r="I2310" s="202">
        <v>7353</v>
      </c>
      <c r="J2310" s="202">
        <v>13045</v>
      </c>
      <c r="K2310" s="202">
        <v>17331</v>
      </c>
      <c r="L2310" s="202">
        <v>20294</v>
      </c>
      <c r="M2310" s="202">
        <v>21355</v>
      </c>
      <c r="N2310" s="203"/>
      <c r="O2310" s="203"/>
      <c r="P2310"/>
      <c r="Q2310"/>
      <c r="R2310"/>
      <c r="S2310"/>
      <c r="T2310" s="204">
        <v>42746.609131944446</v>
      </c>
      <c r="U2310"/>
      <c r="V2310">
        <v>0.09</v>
      </c>
      <c r="W2310">
        <v>4</v>
      </c>
      <c r="X2310" s="200" t="str">
        <f t="shared" si="36"/>
        <v>Hillsborough Juvenile Delinquency CGE CQ3-16</v>
      </c>
    </row>
    <row r="2311" spans="1:24" ht="15" customHeight="1" x14ac:dyDescent="0.25">
      <c r="A2311" t="s">
        <v>76</v>
      </c>
      <c r="B2311" t="s">
        <v>40</v>
      </c>
      <c r="C2311" t="s">
        <v>276</v>
      </c>
      <c r="D2311" s="202">
        <v>115359</v>
      </c>
      <c r="E2311" s="202">
        <v>112124</v>
      </c>
      <c r="F2311" s="202"/>
      <c r="G2311" s="202"/>
      <c r="H2311" s="202"/>
      <c r="I2311" s="202">
        <v>5036</v>
      </c>
      <c r="J2311" s="202">
        <v>9470</v>
      </c>
      <c r="K2311" s="202"/>
      <c r="L2311" s="202"/>
      <c r="M2311" s="202"/>
      <c r="N2311" s="203"/>
      <c r="O2311" s="203"/>
      <c r="P2311"/>
      <c r="Q2311"/>
      <c r="R2311"/>
      <c r="S2311"/>
      <c r="T2311" s="204">
        <v>42746.609131944446</v>
      </c>
      <c r="U2311"/>
      <c r="V2311">
        <v>0.09</v>
      </c>
      <c r="W2311">
        <v>4</v>
      </c>
      <c r="X2311" s="200" t="str">
        <f t="shared" si="36"/>
        <v>Hillsborough Juvenile Delinquency CGE CQ3-17</v>
      </c>
    </row>
    <row r="2312" spans="1:24" ht="15" customHeight="1" x14ac:dyDescent="0.25">
      <c r="A2312" t="s">
        <v>76</v>
      </c>
      <c r="B2312" t="s">
        <v>40</v>
      </c>
      <c r="C2312" t="s">
        <v>273</v>
      </c>
      <c r="D2312" s="202">
        <v>118436</v>
      </c>
      <c r="E2312" s="202">
        <v>117836</v>
      </c>
      <c r="F2312" s="202">
        <v>117436</v>
      </c>
      <c r="G2312" s="202">
        <v>117236</v>
      </c>
      <c r="H2312" s="202">
        <v>117086</v>
      </c>
      <c r="I2312" s="202">
        <v>5702</v>
      </c>
      <c r="J2312" s="202">
        <v>11977</v>
      </c>
      <c r="K2312" s="202">
        <v>16049</v>
      </c>
      <c r="L2312" s="202">
        <v>18282</v>
      </c>
      <c r="M2312" s="202">
        <v>18982</v>
      </c>
      <c r="N2312" s="203"/>
      <c r="O2312" s="203"/>
      <c r="P2312"/>
      <c r="Q2312"/>
      <c r="R2312"/>
      <c r="S2312"/>
      <c r="T2312" s="204">
        <v>42746.609131944446</v>
      </c>
      <c r="U2312"/>
      <c r="V2312">
        <v>0.09</v>
      </c>
      <c r="W2312">
        <v>4</v>
      </c>
      <c r="X2312" s="200" t="str">
        <f t="shared" si="36"/>
        <v>Hillsborough Juvenile Delinquency CGE CQ4-16</v>
      </c>
    </row>
    <row r="2313" spans="1:24" ht="15" customHeight="1" x14ac:dyDescent="0.25">
      <c r="A2313" t="s">
        <v>76</v>
      </c>
      <c r="B2313" t="s">
        <v>40</v>
      </c>
      <c r="C2313" t="s">
        <v>277</v>
      </c>
      <c r="D2313" s="202">
        <v>113084</v>
      </c>
      <c r="E2313" s="202"/>
      <c r="F2313" s="202"/>
      <c r="G2313" s="202"/>
      <c r="H2313" s="202"/>
      <c r="I2313" s="202">
        <v>4524</v>
      </c>
      <c r="J2313" s="202"/>
      <c r="K2313" s="202"/>
      <c r="L2313" s="202"/>
      <c r="M2313" s="202"/>
      <c r="N2313" s="203"/>
      <c r="O2313" s="203"/>
      <c r="P2313"/>
      <c r="Q2313"/>
      <c r="R2313"/>
      <c r="S2313"/>
      <c r="T2313" s="204">
        <v>42746.609131944446</v>
      </c>
      <c r="U2313"/>
      <c r="V2313">
        <v>0.09</v>
      </c>
      <c r="W2313">
        <v>4</v>
      </c>
      <c r="X2313" s="200" t="str">
        <f t="shared" si="36"/>
        <v>Hillsborough Juvenile Delinquency CGE CQ4-17</v>
      </c>
    </row>
    <row r="2314" spans="1:24" ht="15" customHeight="1" x14ac:dyDescent="0.25">
      <c r="A2314" t="s">
        <v>76</v>
      </c>
      <c r="B2314" t="s">
        <v>45</v>
      </c>
      <c r="C2314" t="s">
        <v>270</v>
      </c>
      <c r="D2314" s="202">
        <v>250408</v>
      </c>
      <c r="E2314" s="202">
        <v>249502</v>
      </c>
      <c r="F2314" s="202">
        <v>249502</v>
      </c>
      <c r="G2314" s="202">
        <v>249502</v>
      </c>
      <c r="H2314" s="202">
        <v>249417</v>
      </c>
      <c r="I2314" s="202">
        <v>242251</v>
      </c>
      <c r="J2314" s="202">
        <v>244884</v>
      </c>
      <c r="K2314" s="202">
        <v>245244</v>
      </c>
      <c r="L2314" s="202">
        <v>245964</v>
      </c>
      <c r="M2314" s="202">
        <v>246134</v>
      </c>
      <c r="N2314" s="203"/>
      <c r="O2314" s="203"/>
      <c r="P2314"/>
      <c r="Q2314"/>
      <c r="R2314"/>
      <c r="S2314"/>
      <c r="T2314" s="204">
        <v>42746.609131944446</v>
      </c>
      <c r="U2314"/>
      <c r="V2314">
        <v>0.9</v>
      </c>
      <c r="W2314">
        <v>9</v>
      </c>
      <c r="X2314" s="200" t="str">
        <f t="shared" si="36"/>
        <v>Hillsborough Probate CGE CQ1-16</v>
      </c>
    </row>
    <row r="2315" spans="1:24" ht="15" customHeight="1" x14ac:dyDescent="0.25">
      <c r="A2315" t="s">
        <v>76</v>
      </c>
      <c r="B2315" t="s">
        <v>45</v>
      </c>
      <c r="C2315" t="s">
        <v>274</v>
      </c>
      <c r="D2315" s="202">
        <v>294753</v>
      </c>
      <c r="E2315" s="202">
        <v>292409</v>
      </c>
      <c r="F2315" s="202">
        <v>292409</v>
      </c>
      <c r="G2315" s="202">
        <v>292409</v>
      </c>
      <c r="H2315" s="202"/>
      <c r="I2315" s="202">
        <v>281724</v>
      </c>
      <c r="J2315" s="202">
        <v>285328</v>
      </c>
      <c r="K2315" s="202">
        <v>285603</v>
      </c>
      <c r="L2315" s="202">
        <v>285878</v>
      </c>
      <c r="M2315" s="202"/>
      <c r="N2315" s="203"/>
      <c r="O2315" s="203"/>
      <c r="P2315"/>
      <c r="Q2315"/>
      <c r="R2315"/>
      <c r="S2315"/>
      <c r="T2315" s="204">
        <v>42746.609131944446</v>
      </c>
      <c r="U2315"/>
      <c r="V2315">
        <v>0.9</v>
      </c>
      <c r="W2315">
        <v>9</v>
      </c>
      <c r="X2315" s="200" t="str">
        <f t="shared" si="36"/>
        <v>Hillsborough Probate CGE CQ1-17</v>
      </c>
    </row>
    <row r="2316" spans="1:24" ht="15" customHeight="1" x14ac:dyDescent="0.25">
      <c r="A2316" t="s">
        <v>76</v>
      </c>
      <c r="B2316" t="s">
        <v>45</v>
      </c>
      <c r="C2316" t="s">
        <v>271</v>
      </c>
      <c r="D2316" s="202">
        <v>308541</v>
      </c>
      <c r="E2316" s="202">
        <v>308141</v>
      </c>
      <c r="F2316" s="202">
        <v>307796</v>
      </c>
      <c r="G2316" s="202">
        <v>307796</v>
      </c>
      <c r="H2316" s="202">
        <v>307796</v>
      </c>
      <c r="I2316" s="202">
        <v>294824</v>
      </c>
      <c r="J2316" s="202">
        <v>296518</v>
      </c>
      <c r="K2316" s="202">
        <v>297281</v>
      </c>
      <c r="L2316" s="202">
        <v>297471</v>
      </c>
      <c r="M2316" s="202">
        <v>297556</v>
      </c>
      <c r="N2316" s="203"/>
      <c r="O2316" s="203"/>
      <c r="P2316"/>
      <c r="Q2316"/>
      <c r="R2316"/>
      <c r="S2316"/>
      <c r="T2316" s="204">
        <v>42746.609131944446</v>
      </c>
      <c r="U2316"/>
      <c r="V2316">
        <v>0.9</v>
      </c>
      <c r="W2316">
        <v>9</v>
      </c>
      <c r="X2316" s="200" t="str">
        <f t="shared" si="36"/>
        <v>Hillsborough Probate CGE CQ2-16</v>
      </c>
    </row>
    <row r="2317" spans="1:24" ht="15" customHeight="1" x14ac:dyDescent="0.25">
      <c r="A2317" t="s">
        <v>76</v>
      </c>
      <c r="B2317" t="s">
        <v>45</v>
      </c>
      <c r="C2317" t="s">
        <v>275</v>
      </c>
      <c r="D2317" s="202">
        <v>337298</v>
      </c>
      <c r="E2317" s="202">
        <v>336267</v>
      </c>
      <c r="F2317" s="202">
        <v>336182</v>
      </c>
      <c r="G2317" s="202"/>
      <c r="H2317" s="202"/>
      <c r="I2317" s="202">
        <v>325635</v>
      </c>
      <c r="J2317" s="202">
        <v>329132</v>
      </c>
      <c r="K2317" s="202">
        <v>329827</v>
      </c>
      <c r="L2317" s="202"/>
      <c r="M2317" s="202"/>
      <c r="N2317" s="203"/>
      <c r="O2317" s="203"/>
      <c r="P2317"/>
      <c r="Q2317"/>
      <c r="R2317"/>
      <c r="S2317"/>
      <c r="T2317" s="204">
        <v>42746.609131944446</v>
      </c>
      <c r="U2317"/>
      <c r="V2317">
        <v>0.9</v>
      </c>
      <c r="W2317">
        <v>9</v>
      </c>
      <c r="X2317" s="200" t="str">
        <f t="shared" si="36"/>
        <v>Hillsborough Probate CGE CQ2-17</v>
      </c>
    </row>
    <row r="2318" spans="1:24" ht="15" customHeight="1" x14ac:dyDescent="0.25">
      <c r="A2318" t="s">
        <v>76</v>
      </c>
      <c r="B2318" t="s">
        <v>45</v>
      </c>
      <c r="C2318" t="s">
        <v>272</v>
      </c>
      <c r="D2318" s="202">
        <v>305620</v>
      </c>
      <c r="E2318" s="202">
        <v>305620</v>
      </c>
      <c r="F2318" s="202">
        <v>304630</v>
      </c>
      <c r="G2318" s="202">
        <v>304545</v>
      </c>
      <c r="H2318" s="202">
        <v>304525</v>
      </c>
      <c r="I2318" s="202">
        <v>294433</v>
      </c>
      <c r="J2318" s="202">
        <v>297025</v>
      </c>
      <c r="K2318" s="202">
        <v>297160</v>
      </c>
      <c r="L2318" s="202">
        <v>297160</v>
      </c>
      <c r="M2318" s="202">
        <v>297160</v>
      </c>
      <c r="N2318" s="203"/>
      <c r="O2318" s="203"/>
      <c r="P2318"/>
      <c r="Q2318"/>
      <c r="R2318"/>
      <c r="S2318"/>
      <c r="T2318" s="204">
        <v>42746.609131944446</v>
      </c>
      <c r="U2318"/>
      <c r="V2318">
        <v>0.9</v>
      </c>
      <c r="W2318">
        <v>9</v>
      </c>
      <c r="X2318" s="200" t="str">
        <f t="shared" si="36"/>
        <v>Hillsborough Probate CGE CQ3-16</v>
      </c>
    </row>
    <row r="2319" spans="1:24" ht="15" customHeight="1" x14ac:dyDescent="0.25">
      <c r="A2319" t="s">
        <v>76</v>
      </c>
      <c r="B2319" t="s">
        <v>45</v>
      </c>
      <c r="C2319" t="s">
        <v>276</v>
      </c>
      <c r="D2319" s="202">
        <v>325063</v>
      </c>
      <c r="E2319" s="202">
        <v>324259</v>
      </c>
      <c r="F2319" s="202"/>
      <c r="G2319" s="202"/>
      <c r="H2319" s="202"/>
      <c r="I2319" s="202">
        <v>317623</v>
      </c>
      <c r="J2319" s="202">
        <v>318875</v>
      </c>
      <c r="K2319" s="202"/>
      <c r="L2319" s="202"/>
      <c r="M2319" s="202"/>
      <c r="N2319" s="203"/>
      <c r="O2319" s="203"/>
      <c r="P2319"/>
      <c r="Q2319"/>
      <c r="R2319"/>
      <c r="S2319"/>
      <c r="T2319" s="204">
        <v>42746.609131944446</v>
      </c>
      <c r="U2319"/>
      <c r="V2319">
        <v>0.9</v>
      </c>
      <c r="W2319">
        <v>9</v>
      </c>
      <c r="X2319" s="200" t="str">
        <f t="shared" si="36"/>
        <v>Hillsborough Probate CGE CQ3-17</v>
      </c>
    </row>
    <row r="2320" spans="1:24" ht="15" customHeight="1" x14ac:dyDescent="0.25">
      <c r="A2320" t="s">
        <v>76</v>
      </c>
      <c r="B2320" t="s">
        <v>45</v>
      </c>
      <c r="C2320" t="s">
        <v>273</v>
      </c>
      <c r="D2320" s="202">
        <v>329793</v>
      </c>
      <c r="E2320" s="202">
        <v>325785</v>
      </c>
      <c r="F2320" s="202">
        <v>325785</v>
      </c>
      <c r="G2320" s="202">
        <v>325385</v>
      </c>
      <c r="H2320" s="202">
        <v>325300</v>
      </c>
      <c r="I2320" s="202">
        <v>317157</v>
      </c>
      <c r="J2320" s="202">
        <v>319408</v>
      </c>
      <c r="K2320" s="202">
        <v>319936</v>
      </c>
      <c r="L2320" s="202">
        <v>319725</v>
      </c>
      <c r="M2320" s="202">
        <v>320000</v>
      </c>
      <c r="N2320" s="203"/>
      <c r="O2320" s="203"/>
      <c r="P2320"/>
      <c r="Q2320"/>
      <c r="R2320"/>
      <c r="S2320"/>
      <c r="T2320" s="204">
        <v>42746.609131944446</v>
      </c>
      <c r="U2320"/>
      <c r="V2320">
        <v>0.9</v>
      </c>
      <c r="W2320">
        <v>9</v>
      </c>
      <c r="X2320" s="200" t="str">
        <f t="shared" si="36"/>
        <v>Hillsborough Probate CGE CQ4-16</v>
      </c>
    </row>
    <row r="2321" spans="1:24" ht="15" customHeight="1" x14ac:dyDescent="0.25">
      <c r="A2321" t="s">
        <v>76</v>
      </c>
      <c r="B2321" t="s">
        <v>45</v>
      </c>
      <c r="C2321" t="s">
        <v>277</v>
      </c>
      <c r="D2321" s="202">
        <v>321627</v>
      </c>
      <c r="E2321" s="202"/>
      <c r="F2321" s="202"/>
      <c r="G2321" s="202"/>
      <c r="H2321" s="202"/>
      <c r="I2321" s="202">
        <v>307044</v>
      </c>
      <c r="J2321" s="202"/>
      <c r="K2321" s="202"/>
      <c r="L2321" s="202"/>
      <c r="M2321" s="202"/>
      <c r="N2321" s="203"/>
      <c r="O2321" s="203"/>
      <c r="P2321"/>
      <c r="Q2321"/>
      <c r="R2321"/>
      <c r="S2321"/>
      <c r="T2321" s="204">
        <v>42746.609131944446</v>
      </c>
      <c r="U2321"/>
      <c r="V2321">
        <v>0.9</v>
      </c>
      <c r="W2321">
        <v>9</v>
      </c>
      <c r="X2321" s="200" t="str">
        <f t="shared" si="36"/>
        <v>Hillsborough Probate CGE CQ4-17</v>
      </c>
    </row>
    <row r="2322" spans="1:24" ht="15" customHeight="1" x14ac:dyDescent="0.25">
      <c r="A2322" t="s">
        <v>77</v>
      </c>
      <c r="B2322" t="s">
        <v>280</v>
      </c>
      <c r="C2322" t="s">
        <v>270</v>
      </c>
      <c r="D2322" s="202">
        <v>53093</v>
      </c>
      <c r="E2322" s="202">
        <v>53093</v>
      </c>
      <c r="F2322" s="202">
        <v>53093</v>
      </c>
      <c r="G2322" s="202">
        <v>53093</v>
      </c>
      <c r="H2322" s="202">
        <v>53093</v>
      </c>
      <c r="I2322" s="202">
        <v>0</v>
      </c>
      <c r="J2322" s="202">
        <v>0</v>
      </c>
      <c r="K2322" s="202">
        <v>0</v>
      </c>
      <c r="L2322" s="202">
        <v>0</v>
      </c>
      <c r="M2322" s="202">
        <v>0</v>
      </c>
      <c r="N2322" s="203"/>
      <c r="O2322" s="203"/>
      <c r="P2322"/>
      <c r="Q2322"/>
      <c r="R2322"/>
      <c r="S2322"/>
      <c r="T2322" s="204">
        <v>42746.609131944446</v>
      </c>
      <c r="U2322"/>
      <c r="V2322">
        <v>0.09</v>
      </c>
      <c r="W2322">
        <v>2</v>
      </c>
      <c r="X2322" s="200" t="str">
        <f t="shared" si="36"/>
        <v>Holmes Circ Crim Drug Trfc Cases CGE CQ1-16</v>
      </c>
    </row>
    <row r="2323" spans="1:24" ht="15" customHeight="1" x14ac:dyDescent="0.25">
      <c r="A2323" t="s">
        <v>77</v>
      </c>
      <c r="B2323" t="s">
        <v>280</v>
      </c>
      <c r="C2323" t="s">
        <v>274</v>
      </c>
      <c r="D2323" s="202">
        <v>0</v>
      </c>
      <c r="E2323" s="202">
        <v>0</v>
      </c>
      <c r="F2323" s="202">
        <v>0</v>
      </c>
      <c r="G2323" s="202">
        <v>0</v>
      </c>
      <c r="H2323" s="202"/>
      <c r="I2323" s="202">
        <v>0</v>
      </c>
      <c r="J2323" s="202">
        <v>0</v>
      </c>
      <c r="K2323" s="202">
        <v>0</v>
      </c>
      <c r="L2323" s="202">
        <v>0</v>
      </c>
      <c r="M2323" s="202"/>
      <c r="N2323" s="203"/>
      <c r="O2323" s="203"/>
      <c r="P2323"/>
      <c r="Q2323"/>
      <c r="R2323"/>
      <c r="S2323"/>
      <c r="T2323" s="204">
        <v>42746.609131944446</v>
      </c>
      <c r="U2323"/>
      <c r="V2323">
        <v>0.09</v>
      </c>
      <c r="W2323">
        <v>2</v>
      </c>
      <c r="X2323" s="200" t="str">
        <f t="shared" si="36"/>
        <v>Holmes Circ Crim Drug Trfc Cases CGE CQ1-17</v>
      </c>
    </row>
    <row r="2324" spans="1:24" ht="15" customHeight="1" x14ac:dyDescent="0.25">
      <c r="A2324" t="s">
        <v>77</v>
      </c>
      <c r="B2324" t="s">
        <v>280</v>
      </c>
      <c r="C2324" t="s">
        <v>271</v>
      </c>
      <c r="D2324" s="202">
        <v>52520</v>
      </c>
      <c r="E2324" s="202">
        <v>52520</v>
      </c>
      <c r="F2324" s="202">
        <v>52520</v>
      </c>
      <c r="G2324" s="202">
        <v>52520</v>
      </c>
      <c r="H2324" s="202">
        <v>52520</v>
      </c>
      <c r="I2324" s="202">
        <v>0</v>
      </c>
      <c r="J2324" s="202">
        <v>0</v>
      </c>
      <c r="K2324" s="202">
        <v>0</v>
      </c>
      <c r="L2324" s="202">
        <v>0</v>
      </c>
      <c r="M2324" s="202">
        <v>0</v>
      </c>
      <c r="N2324" s="203"/>
      <c r="O2324" s="203"/>
      <c r="P2324"/>
      <c r="Q2324"/>
      <c r="R2324"/>
      <c r="S2324"/>
      <c r="T2324" s="204">
        <v>42746.609131944446</v>
      </c>
      <c r="U2324"/>
      <c r="V2324">
        <v>0.09</v>
      </c>
      <c r="W2324">
        <v>2</v>
      </c>
      <c r="X2324" s="200" t="str">
        <f t="shared" si="36"/>
        <v>Holmes Circ Crim Drug Trfc Cases CGE CQ2-16</v>
      </c>
    </row>
    <row r="2325" spans="1:24" ht="15" customHeight="1" x14ac:dyDescent="0.25">
      <c r="A2325" t="s">
        <v>77</v>
      </c>
      <c r="B2325" t="s">
        <v>280</v>
      </c>
      <c r="C2325" t="s">
        <v>275</v>
      </c>
      <c r="D2325" s="202">
        <v>106236</v>
      </c>
      <c r="E2325" s="202">
        <v>106236</v>
      </c>
      <c r="F2325" s="202">
        <v>106236</v>
      </c>
      <c r="G2325" s="202"/>
      <c r="H2325" s="202"/>
      <c r="I2325" s="202">
        <v>0</v>
      </c>
      <c r="J2325" s="202">
        <v>0</v>
      </c>
      <c r="K2325" s="202">
        <v>0</v>
      </c>
      <c r="L2325" s="202"/>
      <c r="M2325" s="202"/>
      <c r="N2325" s="203"/>
      <c r="O2325" s="203"/>
      <c r="P2325"/>
      <c r="Q2325"/>
      <c r="R2325"/>
      <c r="S2325"/>
      <c r="T2325" s="204">
        <v>42746.609131944446</v>
      </c>
      <c r="U2325"/>
      <c r="V2325">
        <v>0.09</v>
      </c>
      <c r="W2325">
        <v>2</v>
      </c>
      <c r="X2325" s="200" t="str">
        <f t="shared" si="36"/>
        <v>Holmes Circ Crim Drug Trfc Cases CGE CQ2-17</v>
      </c>
    </row>
    <row r="2326" spans="1:24" ht="15" customHeight="1" x14ac:dyDescent="0.25">
      <c r="A2326" t="s">
        <v>77</v>
      </c>
      <c r="B2326" t="s">
        <v>280</v>
      </c>
      <c r="C2326" t="s">
        <v>272</v>
      </c>
      <c r="D2326" s="202">
        <v>0</v>
      </c>
      <c r="E2326" s="202">
        <v>0</v>
      </c>
      <c r="F2326" s="202">
        <v>0</v>
      </c>
      <c r="G2326" s="202">
        <v>0</v>
      </c>
      <c r="H2326" s="202">
        <v>0</v>
      </c>
      <c r="I2326" s="202">
        <v>0</v>
      </c>
      <c r="J2326" s="202">
        <v>0</v>
      </c>
      <c r="K2326" s="202">
        <v>0</v>
      </c>
      <c r="L2326" s="202">
        <v>0</v>
      </c>
      <c r="M2326" s="202">
        <v>0</v>
      </c>
      <c r="N2326" s="203"/>
      <c r="O2326" s="203"/>
      <c r="P2326"/>
      <c r="Q2326"/>
      <c r="R2326"/>
      <c r="S2326"/>
      <c r="T2326" s="204">
        <v>42746.609131944446</v>
      </c>
      <c r="U2326"/>
      <c r="V2326">
        <v>0.09</v>
      </c>
      <c r="W2326">
        <v>2</v>
      </c>
      <c r="X2326" s="200" t="str">
        <f t="shared" si="36"/>
        <v>Holmes Circ Crim Drug Trfc Cases CGE CQ3-16</v>
      </c>
    </row>
    <row r="2327" spans="1:24" ht="15" customHeight="1" x14ac:dyDescent="0.25">
      <c r="A2327" t="s">
        <v>77</v>
      </c>
      <c r="B2327" t="s">
        <v>280</v>
      </c>
      <c r="C2327" t="s">
        <v>276</v>
      </c>
      <c r="D2327" s="202">
        <v>0</v>
      </c>
      <c r="E2327" s="202">
        <v>0</v>
      </c>
      <c r="F2327" s="202"/>
      <c r="G2327" s="202"/>
      <c r="H2327" s="202"/>
      <c r="I2327" s="202">
        <v>0</v>
      </c>
      <c r="J2327" s="202">
        <v>0</v>
      </c>
      <c r="K2327" s="202"/>
      <c r="L2327" s="202"/>
      <c r="M2327" s="202"/>
      <c r="N2327" s="203"/>
      <c r="O2327" s="203"/>
      <c r="P2327"/>
      <c r="Q2327"/>
      <c r="R2327"/>
      <c r="S2327"/>
      <c r="T2327" s="204">
        <v>42746.609131944446</v>
      </c>
      <c r="U2327"/>
      <c r="V2327">
        <v>0.09</v>
      </c>
      <c r="W2327">
        <v>2</v>
      </c>
      <c r="X2327" s="200" t="str">
        <f t="shared" si="36"/>
        <v>Holmes Circ Crim Drug Trfc Cases CGE CQ3-17</v>
      </c>
    </row>
    <row r="2328" spans="1:24" ht="15" customHeight="1" x14ac:dyDescent="0.25">
      <c r="A2328" t="s">
        <v>77</v>
      </c>
      <c r="B2328" t="s">
        <v>280</v>
      </c>
      <c r="C2328" t="s">
        <v>273</v>
      </c>
      <c r="D2328" s="202">
        <v>0</v>
      </c>
      <c r="E2328" s="202">
        <v>0</v>
      </c>
      <c r="F2328" s="202">
        <v>0</v>
      </c>
      <c r="G2328" s="202">
        <v>0</v>
      </c>
      <c r="H2328" s="202">
        <v>0</v>
      </c>
      <c r="I2328" s="202">
        <v>0</v>
      </c>
      <c r="J2328" s="202">
        <v>0</v>
      </c>
      <c r="K2328" s="202">
        <v>0</v>
      </c>
      <c r="L2328" s="202">
        <v>0</v>
      </c>
      <c r="M2328" s="202">
        <v>0</v>
      </c>
      <c r="N2328" s="203"/>
      <c r="O2328" s="203"/>
      <c r="P2328"/>
      <c r="Q2328"/>
      <c r="R2328"/>
      <c r="S2328"/>
      <c r="T2328" s="204">
        <v>42746.609131944446</v>
      </c>
      <c r="U2328"/>
      <c r="V2328">
        <v>0.09</v>
      </c>
      <c r="W2328">
        <v>2</v>
      </c>
      <c r="X2328" s="200" t="str">
        <f t="shared" si="36"/>
        <v>Holmes Circ Crim Drug Trfc Cases CGE CQ4-16</v>
      </c>
    </row>
    <row r="2329" spans="1:24" ht="15" customHeight="1" x14ac:dyDescent="0.25">
      <c r="A2329" t="s">
        <v>77</v>
      </c>
      <c r="B2329" t="s">
        <v>280</v>
      </c>
      <c r="C2329" t="s">
        <v>277</v>
      </c>
      <c r="D2329" s="202">
        <v>53118</v>
      </c>
      <c r="E2329" s="202"/>
      <c r="F2329" s="202"/>
      <c r="G2329" s="202"/>
      <c r="H2329" s="202"/>
      <c r="I2329" s="202">
        <v>0</v>
      </c>
      <c r="J2329" s="202"/>
      <c r="K2329" s="202"/>
      <c r="L2329" s="202"/>
      <c r="M2329" s="202"/>
      <c r="N2329" s="203"/>
      <c r="O2329" s="203"/>
      <c r="P2329"/>
      <c r="Q2329"/>
      <c r="R2329"/>
      <c r="S2329"/>
      <c r="T2329" s="204">
        <v>42746.609131944446</v>
      </c>
      <c r="U2329"/>
      <c r="V2329">
        <v>0.09</v>
      </c>
      <c r="W2329">
        <v>2</v>
      </c>
      <c r="X2329" s="200" t="str">
        <f t="shared" si="36"/>
        <v>Holmes Circ Crim Drug Trfc Cases CGE CQ4-17</v>
      </c>
    </row>
    <row r="2330" spans="1:24" ht="15" customHeight="1" x14ac:dyDescent="0.25">
      <c r="A2330" t="s">
        <v>77</v>
      </c>
      <c r="B2330" t="s">
        <v>42</v>
      </c>
      <c r="C2330" t="s">
        <v>270</v>
      </c>
      <c r="D2330" s="202">
        <v>60011.8</v>
      </c>
      <c r="E2330" s="202">
        <v>60011.8</v>
      </c>
      <c r="F2330" s="202">
        <v>60011.8</v>
      </c>
      <c r="G2330" s="202">
        <v>60011.8</v>
      </c>
      <c r="H2330" s="202">
        <v>60011.8</v>
      </c>
      <c r="I2330" s="202">
        <v>59611.8</v>
      </c>
      <c r="J2330" s="202">
        <v>59611.8</v>
      </c>
      <c r="K2330" s="202">
        <v>59611.8</v>
      </c>
      <c r="L2330" s="202">
        <v>59611.8</v>
      </c>
      <c r="M2330" s="202">
        <v>59611.8</v>
      </c>
      <c r="N2330" s="203"/>
      <c r="O2330" s="203"/>
      <c r="P2330"/>
      <c r="Q2330"/>
      <c r="R2330"/>
      <c r="S2330"/>
      <c r="T2330" s="204">
        <v>42746.609131944446</v>
      </c>
      <c r="U2330"/>
      <c r="V2330">
        <v>0.9</v>
      </c>
      <c r="W2330">
        <v>6</v>
      </c>
      <c r="X2330" s="200" t="str">
        <f t="shared" si="36"/>
        <v>Holmes Circuit Civil CGE CQ1-16</v>
      </c>
    </row>
    <row r="2331" spans="1:24" ht="15" customHeight="1" x14ac:dyDescent="0.25">
      <c r="A2331" t="s">
        <v>77</v>
      </c>
      <c r="B2331" t="s">
        <v>42</v>
      </c>
      <c r="C2331" t="s">
        <v>274</v>
      </c>
      <c r="D2331" s="202">
        <v>40572.94</v>
      </c>
      <c r="E2331" s="202">
        <v>40572.94</v>
      </c>
      <c r="F2331" s="202">
        <v>40572.94</v>
      </c>
      <c r="G2331" s="202">
        <v>40572.94</v>
      </c>
      <c r="H2331" s="202"/>
      <c r="I2331" s="202">
        <v>39772.94</v>
      </c>
      <c r="J2331" s="202">
        <v>39772.94</v>
      </c>
      <c r="K2331" s="202">
        <v>39772.94</v>
      </c>
      <c r="L2331" s="202">
        <v>39772.94</v>
      </c>
      <c r="M2331" s="202"/>
      <c r="N2331" s="203"/>
      <c r="O2331" s="203"/>
      <c r="P2331"/>
      <c r="Q2331"/>
      <c r="R2331"/>
      <c r="S2331"/>
      <c r="T2331" s="204">
        <v>42746.609131944446</v>
      </c>
      <c r="U2331"/>
      <c r="V2331">
        <v>0.9</v>
      </c>
      <c r="W2331">
        <v>6</v>
      </c>
      <c r="X2331" s="200" t="str">
        <f t="shared" si="36"/>
        <v>Holmes Circuit Civil CGE CQ1-17</v>
      </c>
    </row>
    <row r="2332" spans="1:24" ht="15" customHeight="1" x14ac:dyDescent="0.25">
      <c r="A2332" t="s">
        <v>77</v>
      </c>
      <c r="B2332" t="s">
        <v>42</v>
      </c>
      <c r="C2332" t="s">
        <v>271</v>
      </c>
      <c r="D2332" s="202">
        <v>25841.26</v>
      </c>
      <c r="E2332" s="202">
        <v>25841.26</v>
      </c>
      <c r="F2332" s="202">
        <v>25841.26</v>
      </c>
      <c r="G2332" s="202">
        <v>25841.26</v>
      </c>
      <c r="H2332" s="202">
        <v>25841.26</v>
      </c>
      <c r="I2332" s="202">
        <v>24951.26</v>
      </c>
      <c r="J2332" s="202">
        <v>24961.26</v>
      </c>
      <c r="K2332" s="202">
        <v>24961.26</v>
      </c>
      <c r="L2332" s="202">
        <v>24961.26</v>
      </c>
      <c r="M2332" s="202">
        <v>24961.26</v>
      </c>
      <c r="N2332" s="203"/>
      <c r="O2332" s="203"/>
      <c r="P2332"/>
      <c r="Q2332"/>
      <c r="R2332"/>
      <c r="S2332"/>
      <c r="T2332" s="204">
        <v>42746.609131944446</v>
      </c>
      <c r="U2332"/>
      <c r="V2332">
        <v>0.9</v>
      </c>
      <c r="W2332">
        <v>6</v>
      </c>
      <c r="X2332" s="200" t="str">
        <f t="shared" si="36"/>
        <v>Holmes Circuit Civil CGE CQ2-16</v>
      </c>
    </row>
    <row r="2333" spans="1:24" ht="15" customHeight="1" x14ac:dyDescent="0.25">
      <c r="A2333" t="s">
        <v>77</v>
      </c>
      <c r="B2333" t="s">
        <v>42</v>
      </c>
      <c r="C2333" t="s">
        <v>275</v>
      </c>
      <c r="D2333" s="202">
        <v>24557</v>
      </c>
      <c r="E2333" s="202">
        <v>24557</v>
      </c>
      <c r="F2333" s="202">
        <v>24557</v>
      </c>
      <c r="G2333" s="202"/>
      <c r="H2333" s="202"/>
      <c r="I2333" s="202">
        <v>24157</v>
      </c>
      <c r="J2333" s="202">
        <v>24157</v>
      </c>
      <c r="K2333" s="202">
        <v>24157</v>
      </c>
      <c r="L2333" s="202"/>
      <c r="M2333" s="202"/>
      <c r="N2333" s="203"/>
      <c r="O2333" s="203"/>
      <c r="P2333"/>
      <c r="Q2333"/>
      <c r="R2333"/>
      <c r="S2333"/>
      <c r="T2333" s="204">
        <v>42746.609131944446</v>
      </c>
      <c r="U2333"/>
      <c r="V2333">
        <v>0.9</v>
      </c>
      <c r="W2333">
        <v>6</v>
      </c>
      <c r="X2333" s="200" t="str">
        <f t="shared" si="36"/>
        <v>Holmes Circuit Civil CGE CQ2-17</v>
      </c>
    </row>
    <row r="2334" spans="1:24" ht="15" customHeight="1" x14ac:dyDescent="0.25">
      <c r="A2334" t="s">
        <v>77</v>
      </c>
      <c r="B2334" t="s">
        <v>42</v>
      </c>
      <c r="C2334" t="s">
        <v>272</v>
      </c>
      <c r="D2334" s="202">
        <v>154678.5</v>
      </c>
      <c r="E2334" s="202">
        <v>154678.5</v>
      </c>
      <c r="F2334" s="202">
        <v>154678.5</v>
      </c>
      <c r="G2334" s="202">
        <v>154678.5</v>
      </c>
      <c r="H2334" s="202">
        <v>154678.5</v>
      </c>
      <c r="I2334" s="202">
        <v>154678.5</v>
      </c>
      <c r="J2334" s="202">
        <v>154678.5</v>
      </c>
      <c r="K2334" s="202">
        <v>154678.5</v>
      </c>
      <c r="L2334" s="202">
        <v>154678.5</v>
      </c>
      <c r="M2334" s="202">
        <v>154678.5</v>
      </c>
      <c r="N2334" s="203"/>
      <c r="O2334" s="203"/>
      <c r="P2334"/>
      <c r="Q2334"/>
      <c r="R2334"/>
      <c r="S2334"/>
      <c r="T2334" s="204">
        <v>42746.609131944446</v>
      </c>
      <c r="U2334"/>
      <c r="V2334">
        <v>0.9</v>
      </c>
      <c r="W2334">
        <v>6</v>
      </c>
      <c r="X2334" s="200" t="str">
        <f t="shared" si="36"/>
        <v>Holmes Circuit Civil CGE CQ3-16</v>
      </c>
    </row>
    <row r="2335" spans="1:24" ht="15" customHeight="1" x14ac:dyDescent="0.25">
      <c r="A2335" t="s">
        <v>77</v>
      </c>
      <c r="B2335" t="s">
        <v>42</v>
      </c>
      <c r="C2335" t="s">
        <v>276</v>
      </c>
      <c r="D2335" s="202">
        <v>31934</v>
      </c>
      <c r="E2335" s="202">
        <v>31934</v>
      </c>
      <c r="F2335" s="202"/>
      <c r="G2335" s="202"/>
      <c r="H2335" s="202"/>
      <c r="I2335" s="202">
        <v>31134</v>
      </c>
      <c r="J2335" s="202">
        <v>31134</v>
      </c>
      <c r="K2335" s="202"/>
      <c r="L2335" s="202"/>
      <c r="M2335" s="202"/>
      <c r="N2335" s="203"/>
      <c r="O2335" s="203"/>
      <c r="P2335"/>
      <c r="Q2335"/>
      <c r="R2335"/>
      <c r="S2335"/>
      <c r="T2335" s="204">
        <v>42746.609131944446</v>
      </c>
      <c r="U2335"/>
      <c r="V2335">
        <v>0.9</v>
      </c>
      <c r="W2335">
        <v>6</v>
      </c>
      <c r="X2335" s="200" t="str">
        <f t="shared" si="36"/>
        <v>Holmes Circuit Civil CGE CQ3-17</v>
      </c>
    </row>
    <row r="2336" spans="1:24" ht="15" customHeight="1" x14ac:dyDescent="0.25">
      <c r="A2336" t="s">
        <v>77</v>
      </c>
      <c r="B2336" t="s">
        <v>42</v>
      </c>
      <c r="C2336" t="s">
        <v>273</v>
      </c>
      <c r="D2336" s="202">
        <v>108010</v>
      </c>
      <c r="E2336" s="202">
        <v>108010</v>
      </c>
      <c r="F2336" s="202">
        <v>108010</v>
      </c>
      <c r="G2336" s="202">
        <v>108010</v>
      </c>
      <c r="H2336" s="202">
        <v>108010</v>
      </c>
      <c r="I2336" s="202">
        <v>106810</v>
      </c>
      <c r="J2336" s="202">
        <v>106810</v>
      </c>
      <c r="K2336" s="202">
        <v>106810</v>
      </c>
      <c r="L2336" s="202">
        <v>106810</v>
      </c>
      <c r="M2336" s="202">
        <v>106810</v>
      </c>
      <c r="N2336" s="203"/>
      <c r="O2336" s="203"/>
      <c r="P2336"/>
      <c r="Q2336"/>
      <c r="R2336"/>
      <c r="S2336"/>
      <c r="T2336" s="204">
        <v>42746.609131944446</v>
      </c>
      <c r="U2336"/>
      <c r="V2336">
        <v>0.9</v>
      </c>
      <c r="W2336">
        <v>6</v>
      </c>
      <c r="X2336" s="200" t="str">
        <f t="shared" si="36"/>
        <v>Holmes Circuit Civil CGE CQ4-16</v>
      </c>
    </row>
    <row r="2337" spans="1:24" ht="15" customHeight="1" x14ac:dyDescent="0.25">
      <c r="A2337" t="s">
        <v>77</v>
      </c>
      <c r="B2337" t="s">
        <v>42</v>
      </c>
      <c r="C2337" t="s">
        <v>277</v>
      </c>
      <c r="D2337" s="202">
        <v>34316</v>
      </c>
      <c r="E2337" s="202"/>
      <c r="F2337" s="202"/>
      <c r="G2337" s="202"/>
      <c r="H2337" s="202"/>
      <c r="I2337" s="202">
        <v>34316</v>
      </c>
      <c r="J2337" s="202"/>
      <c r="K2337" s="202"/>
      <c r="L2337" s="202"/>
      <c r="M2337" s="202"/>
      <c r="N2337" s="203"/>
      <c r="O2337" s="203"/>
      <c r="P2337"/>
      <c r="Q2337"/>
      <c r="R2337"/>
      <c r="S2337"/>
      <c r="T2337" s="204">
        <v>42746.609131944446</v>
      </c>
      <c r="U2337"/>
      <c r="V2337">
        <v>0.9</v>
      </c>
      <c r="W2337">
        <v>6</v>
      </c>
      <c r="X2337" s="200" t="str">
        <f t="shared" si="36"/>
        <v>Holmes Circuit Civil CGE CQ4-17</v>
      </c>
    </row>
    <row r="2338" spans="1:24" ht="15" customHeight="1" x14ac:dyDescent="0.25">
      <c r="A2338" t="s">
        <v>77</v>
      </c>
      <c r="B2338" t="s">
        <v>38</v>
      </c>
      <c r="C2338" t="s">
        <v>270</v>
      </c>
      <c r="D2338" s="202">
        <v>194375.25</v>
      </c>
      <c r="E2338" s="202">
        <v>194275.25</v>
      </c>
      <c r="F2338" s="202">
        <v>194075.25</v>
      </c>
      <c r="G2338" s="202">
        <v>194025.25</v>
      </c>
      <c r="H2338" s="202">
        <v>191217.35</v>
      </c>
      <c r="I2338" s="202">
        <v>2395.12</v>
      </c>
      <c r="J2338" s="202">
        <v>5344.24</v>
      </c>
      <c r="K2338" s="202">
        <v>7432.69</v>
      </c>
      <c r="L2338" s="202">
        <v>9722.31</v>
      </c>
      <c r="M2338" s="202">
        <v>11720.51</v>
      </c>
      <c r="N2338" s="203"/>
      <c r="O2338" s="203"/>
      <c r="P2338"/>
      <c r="Q2338"/>
      <c r="R2338"/>
      <c r="S2338"/>
      <c r="T2338" s="204">
        <v>42746.609131944446</v>
      </c>
      <c r="U2338"/>
      <c r="V2338">
        <v>0.09</v>
      </c>
      <c r="W2338">
        <v>1</v>
      </c>
      <c r="X2338" s="200" t="str">
        <f t="shared" si="36"/>
        <v>Holmes Circuit Criminal CGE CQ1-16</v>
      </c>
    </row>
    <row r="2339" spans="1:24" ht="15" customHeight="1" x14ac:dyDescent="0.25">
      <c r="A2339" t="s">
        <v>77</v>
      </c>
      <c r="B2339" t="s">
        <v>38</v>
      </c>
      <c r="C2339" t="s">
        <v>274</v>
      </c>
      <c r="D2339" s="202">
        <v>165239.84</v>
      </c>
      <c r="E2339" s="202">
        <v>165139.84</v>
      </c>
      <c r="F2339" s="202">
        <v>165089.84</v>
      </c>
      <c r="G2339" s="202">
        <v>164539.84</v>
      </c>
      <c r="H2339" s="202"/>
      <c r="I2339" s="202">
        <v>1427.43</v>
      </c>
      <c r="J2339" s="202">
        <v>8216.2999999999993</v>
      </c>
      <c r="K2339" s="202">
        <v>13008.45</v>
      </c>
      <c r="L2339" s="202">
        <v>14932.96</v>
      </c>
      <c r="M2339" s="202"/>
      <c r="N2339" s="203"/>
      <c r="O2339" s="203"/>
      <c r="P2339"/>
      <c r="Q2339"/>
      <c r="R2339"/>
      <c r="S2339"/>
      <c r="T2339" s="204">
        <v>42746.609131944446</v>
      </c>
      <c r="U2339"/>
      <c r="V2339">
        <v>0.09</v>
      </c>
      <c r="W2339">
        <v>1</v>
      </c>
      <c r="X2339" s="200" t="str">
        <f t="shared" si="36"/>
        <v>Holmes Circuit Criminal CGE CQ1-17</v>
      </c>
    </row>
    <row r="2340" spans="1:24" ht="15" customHeight="1" x14ac:dyDescent="0.25">
      <c r="A2340" t="s">
        <v>77</v>
      </c>
      <c r="B2340" t="s">
        <v>38</v>
      </c>
      <c r="C2340" t="s">
        <v>271</v>
      </c>
      <c r="D2340" s="202">
        <v>277601.25</v>
      </c>
      <c r="E2340" s="202">
        <v>277451.25</v>
      </c>
      <c r="F2340" s="202">
        <v>277401.25</v>
      </c>
      <c r="G2340" s="202">
        <v>277351.25</v>
      </c>
      <c r="H2340" s="202">
        <v>277251.25</v>
      </c>
      <c r="I2340" s="202">
        <v>3083.39</v>
      </c>
      <c r="J2340" s="202">
        <v>9836.52</v>
      </c>
      <c r="K2340" s="202">
        <v>13034.59</v>
      </c>
      <c r="L2340" s="202">
        <v>16178.77</v>
      </c>
      <c r="M2340" s="202">
        <v>21146.26</v>
      </c>
      <c r="N2340" s="203"/>
      <c r="O2340" s="203"/>
      <c r="P2340"/>
      <c r="Q2340"/>
      <c r="R2340"/>
      <c r="S2340"/>
      <c r="T2340" s="204">
        <v>42746.609131944446</v>
      </c>
      <c r="U2340"/>
      <c r="V2340">
        <v>0.09</v>
      </c>
      <c r="W2340">
        <v>1</v>
      </c>
      <c r="X2340" s="200" t="str">
        <f t="shared" si="36"/>
        <v>Holmes Circuit Criminal CGE CQ2-16</v>
      </c>
    </row>
    <row r="2341" spans="1:24" ht="15" customHeight="1" x14ac:dyDescent="0.25">
      <c r="A2341" t="s">
        <v>77</v>
      </c>
      <c r="B2341" t="s">
        <v>38</v>
      </c>
      <c r="C2341" t="s">
        <v>275</v>
      </c>
      <c r="D2341" s="202">
        <v>270475.5</v>
      </c>
      <c r="E2341" s="202">
        <v>270375.5</v>
      </c>
      <c r="F2341" s="202">
        <v>270319.5</v>
      </c>
      <c r="G2341" s="202"/>
      <c r="H2341" s="202"/>
      <c r="I2341" s="202">
        <v>2271.27</v>
      </c>
      <c r="J2341" s="202">
        <v>7080.97</v>
      </c>
      <c r="K2341" s="202">
        <v>15965.3</v>
      </c>
      <c r="L2341" s="202"/>
      <c r="M2341" s="202"/>
      <c r="N2341" s="203"/>
      <c r="O2341" s="203"/>
      <c r="P2341"/>
      <c r="Q2341"/>
      <c r="R2341"/>
      <c r="S2341"/>
      <c r="T2341" s="204">
        <v>42746.609131944446</v>
      </c>
      <c r="U2341"/>
      <c r="V2341">
        <v>0.09</v>
      </c>
      <c r="W2341">
        <v>1</v>
      </c>
      <c r="X2341" s="200" t="str">
        <f t="shared" si="36"/>
        <v>Holmes Circuit Criminal CGE CQ2-17</v>
      </c>
    </row>
    <row r="2342" spans="1:24" ht="15" customHeight="1" x14ac:dyDescent="0.25">
      <c r="A2342" t="s">
        <v>77</v>
      </c>
      <c r="B2342" t="s">
        <v>38</v>
      </c>
      <c r="C2342" t="s">
        <v>272</v>
      </c>
      <c r="D2342" s="202">
        <v>176674.5</v>
      </c>
      <c r="E2342" s="202">
        <v>173494.87</v>
      </c>
      <c r="F2342" s="202">
        <v>173394.87</v>
      </c>
      <c r="G2342" s="202">
        <v>173394.87</v>
      </c>
      <c r="H2342" s="202">
        <v>172782.87</v>
      </c>
      <c r="I2342" s="202">
        <v>2174.12</v>
      </c>
      <c r="J2342" s="202">
        <v>4974.18</v>
      </c>
      <c r="K2342" s="202">
        <v>5968.58</v>
      </c>
      <c r="L2342" s="202">
        <v>7894.11</v>
      </c>
      <c r="M2342" s="202">
        <v>9057.1200000000008</v>
      </c>
      <c r="N2342" s="203"/>
      <c r="O2342" s="203"/>
      <c r="P2342"/>
      <c r="Q2342"/>
      <c r="R2342"/>
      <c r="S2342"/>
      <c r="T2342" s="204">
        <v>42746.609131944446</v>
      </c>
      <c r="U2342"/>
      <c r="V2342">
        <v>0.09</v>
      </c>
      <c r="W2342">
        <v>1</v>
      </c>
      <c r="X2342" s="200" t="str">
        <f t="shared" si="36"/>
        <v>Holmes Circuit Criminal CGE CQ3-16</v>
      </c>
    </row>
    <row r="2343" spans="1:24" ht="15" customHeight="1" x14ac:dyDescent="0.25">
      <c r="A2343" t="s">
        <v>77</v>
      </c>
      <c r="B2343" t="s">
        <v>38</v>
      </c>
      <c r="C2343" t="s">
        <v>276</v>
      </c>
      <c r="D2343" s="202">
        <v>224083.56</v>
      </c>
      <c r="E2343" s="202">
        <v>224033.56</v>
      </c>
      <c r="F2343" s="202"/>
      <c r="G2343" s="202"/>
      <c r="H2343" s="202"/>
      <c r="I2343" s="202">
        <v>5852.99</v>
      </c>
      <c r="J2343" s="202">
        <v>12784.63</v>
      </c>
      <c r="K2343" s="202"/>
      <c r="L2343" s="202"/>
      <c r="M2343" s="202"/>
      <c r="N2343" s="203"/>
      <c r="O2343" s="203"/>
      <c r="P2343"/>
      <c r="Q2343"/>
      <c r="R2343"/>
      <c r="S2343"/>
      <c r="T2343" s="204">
        <v>42746.609131944446</v>
      </c>
      <c r="U2343"/>
      <c r="V2343">
        <v>0.09</v>
      </c>
      <c r="W2343">
        <v>1</v>
      </c>
      <c r="X2343" s="200" t="str">
        <f t="shared" si="36"/>
        <v>Holmes Circuit Criminal CGE CQ3-17</v>
      </c>
    </row>
    <row r="2344" spans="1:24" ht="15" customHeight="1" x14ac:dyDescent="0.25">
      <c r="A2344" t="s">
        <v>77</v>
      </c>
      <c r="B2344" t="s">
        <v>38</v>
      </c>
      <c r="C2344" t="s">
        <v>273</v>
      </c>
      <c r="D2344" s="202">
        <v>236886</v>
      </c>
      <c r="E2344" s="202">
        <v>234716</v>
      </c>
      <c r="F2344" s="202">
        <v>234166</v>
      </c>
      <c r="G2344" s="202">
        <v>233666</v>
      </c>
      <c r="H2344" s="202">
        <v>230800.81</v>
      </c>
      <c r="I2344" s="202">
        <v>2340.37</v>
      </c>
      <c r="J2344" s="202">
        <v>8745.6</v>
      </c>
      <c r="K2344" s="202">
        <v>15034.09</v>
      </c>
      <c r="L2344" s="202">
        <v>20976.6</v>
      </c>
      <c r="M2344" s="202">
        <v>23913.72</v>
      </c>
      <c r="N2344" s="203"/>
      <c r="O2344" s="203"/>
      <c r="P2344"/>
      <c r="Q2344"/>
      <c r="R2344"/>
      <c r="S2344"/>
      <c r="T2344" s="204">
        <v>42746.609131944446</v>
      </c>
      <c r="U2344"/>
      <c r="V2344">
        <v>0.09</v>
      </c>
      <c r="W2344">
        <v>1</v>
      </c>
      <c r="X2344" s="200" t="str">
        <f t="shared" si="36"/>
        <v>Holmes Circuit Criminal CGE CQ4-16</v>
      </c>
    </row>
    <row r="2345" spans="1:24" ht="15" customHeight="1" x14ac:dyDescent="0.25">
      <c r="A2345" t="s">
        <v>77</v>
      </c>
      <c r="B2345" t="s">
        <v>38</v>
      </c>
      <c r="C2345" t="s">
        <v>277</v>
      </c>
      <c r="D2345" s="202">
        <v>327081.81</v>
      </c>
      <c r="E2345" s="202"/>
      <c r="F2345" s="202"/>
      <c r="G2345" s="202"/>
      <c r="H2345" s="202"/>
      <c r="I2345" s="202">
        <v>2865.34</v>
      </c>
      <c r="J2345" s="202"/>
      <c r="K2345" s="202"/>
      <c r="L2345" s="202"/>
      <c r="M2345" s="202"/>
      <c r="N2345" s="203"/>
      <c r="O2345" s="203"/>
      <c r="P2345"/>
      <c r="Q2345"/>
      <c r="R2345"/>
      <c r="S2345"/>
      <c r="T2345" s="204">
        <v>42746.609131944446</v>
      </c>
      <c r="U2345"/>
      <c r="V2345">
        <v>0.09</v>
      </c>
      <c r="W2345">
        <v>1</v>
      </c>
      <c r="X2345" s="200" t="str">
        <f t="shared" si="36"/>
        <v>Holmes Circuit Criminal CGE CQ4-17</v>
      </c>
    </row>
    <row r="2346" spans="1:24" ht="15" customHeight="1" x14ac:dyDescent="0.25">
      <c r="A2346" t="s">
        <v>77</v>
      </c>
      <c r="B2346" t="s">
        <v>44</v>
      </c>
      <c r="C2346" t="s">
        <v>270</v>
      </c>
      <c r="D2346" s="202">
        <v>115381.4</v>
      </c>
      <c r="E2346" s="202">
        <v>113067.65</v>
      </c>
      <c r="F2346" s="202">
        <v>113067.65</v>
      </c>
      <c r="G2346" s="202">
        <v>113067.65</v>
      </c>
      <c r="H2346" s="202">
        <v>113067.65</v>
      </c>
      <c r="I2346" s="202">
        <v>51248.6</v>
      </c>
      <c r="J2346" s="202">
        <v>94112.33</v>
      </c>
      <c r="K2346" s="202">
        <v>99099</v>
      </c>
      <c r="L2346" s="202">
        <v>100219</v>
      </c>
      <c r="M2346" s="202">
        <v>100811</v>
      </c>
      <c r="N2346"/>
      <c r="O2346" s="203"/>
      <c r="P2346"/>
      <c r="Q2346"/>
      <c r="R2346"/>
      <c r="S2346"/>
      <c r="T2346" s="204">
        <v>42746.609131944446</v>
      </c>
      <c r="U2346"/>
      <c r="V2346">
        <v>0.9</v>
      </c>
      <c r="W2346">
        <v>8</v>
      </c>
      <c r="X2346" s="200" t="str">
        <f t="shared" si="36"/>
        <v>Holmes Civil Traffic CGE CQ1-16</v>
      </c>
    </row>
    <row r="2347" spans="1:24" ht="15" customHeight="1" x14ac:dyDescent="0.25">
      <c r="A2347" t="s">
        <v>77</v>
      </c>
      <c r="B2347" t="s">
        <v>44</v>
      </c>
      <c r="C2347" t="s">
        <v>274</v>
      </c>
      <c r="D2347" s="202">
        <v>103351.9</v>
      </c>
      <c r="E2347" s="202">
        <v>102128.4</v>
      </c>
      <c r="F2347" s="202">
        <v>102114.4</v>
      </c>
      <c r="G2347" s="202">
        <v>102114.4</v>
      </c>
      <c r="H2347" s="202"/>
      <c r="I2347" s="202">
        <v>49850.75</v>
      </c>
      <c r="J2347" s="202">
        <v>81835.41</v>
      </c>
      <c r="K2347" s="202">
        <v>85490.74</v>
      </c>
      <c r="L2347" s="202">
        <v>87856.74</v>
      </c>
      <c r="M2347" s="202"/>
      <c r="N2347"/>
      <c r="O2347" s="203"/>
      <c r="P2347"/>
      <c r="Q2347"/>
      <c r="R2347"/>
      <c r="S2347"/>
      <c r="T2347" s="204">
        <v>42746.609131944446</v>
      </c>
      <c r="U2347"/>
      <c r="V2347">
        <v>0.9</v>
      </c>
      <c r="W2347">
        <v>8</v>
      </c>
      <c r="X2347" s="200" t="str">
        <f t="shared" si="36"/>
        <v>Holmes Civil Traffic CGE CQ1-17</v>
      </c>
    </row>
    <row r="2348" spans="1:24" ht="15" customHeight="1" x14ac:dyDescent="0.25">
      <c r="A2348" t="s">
        <v>77</v>
      </c>
      <c r="B2348" t="s">
        <v>44</v>
      </c>
      <c r="C2348" t="s">
        <v>271</v>
      </c>
      <c r="D2348" s="202">
        <v>124180.15</v>
      </c>
      <c r="E2348" s="202">
        <v>124886.9</v>
      </c>
      <c r="F2348" s="202">
        <v>124886.9</v>
      </c>
      <c r="G2348" s="202">
        <v>125228.9</v>
      </c>
      <c r="H2348" s="202">
        <v>125031.9</v>
      </c>
      <c r="I2348" s="202">
        <v>59635.32</v>
      </c>
      <c r="J2348" s="202">
        <v>101640.91</v>
      </c>
      <c r="K2348" s="202">
        <v>107275.9</v>
      </c>
      <c r="L2348" s="202">
        <v>110645.9</v>
      </c>
      <c r="M2348" s="202">
        <v>114328.4</v>
      </c>
      <c r="N2348"/>
      <c r="O2348" s="203"/>
      <c r="P2348"/>
      <c r="Q2348"/>
      <c r="R2348"/>
      <c r="S2348"/>
      <c r="T2348" s="204">
        <v>42746.609131944446</v>
      </c>
      <c r="U2348"/>
      <c r="V2348">
        <v>0.9</v>
      </c>
      <c r="W2348">
        <v>8</v>
      </c>
      <c r="X2348" s="200" t="str">
        <f t="shared" si="36"/>
        <v>Holmes Civil Traffic CGE CQ2-16</v>
      </c>
    </row>
    <row r="2349" spans="1:24" ht="15" customHeight="1" x14ac:dyDescent="0.25">
      <c r="A2349" t="s">
        <v>77</v>
      </c>
      <c r="B2349" t="s">
        <v>44</v>
      </c>
      <c r="C2349" t="s">
        <v>275</v>
      </c>
      <c r="D2349" s="202">
        <v>123377.15</v>
      </c>
      <c r="E2349" s="202">
        <v>126630.3</v>
      </c>
      <c r="F2349" s="202">
        <v>126623.3</v>
      </c>
      <c r="G2349" s="202"/>
      <c r="H2349" s="202"/>
      <c r="I2349" s="202">
        <v>58274.32</v>
      </c>
      <c r="J2349" s="202">
        <v>103748.4</v>
      </c>
      <c r="K2349" s="202">
        <v>109429.72</v>
      </c>
      <c r="L2349" s="202"/>
      <c r="M2349" s="202"/>
      <c r="N2349"/>
      <c r="O2349" s="203"/>
      <c r="P2349"/>
      <c r="Q2349"/>
      <c r="R2349"/>
      <c r="S2349"/>
      <c r="T2349" s="204">
        <v>42746.609131944446</v>
      </c>
      <c r="U2349"/>
      <c r="V2349">
        <v>0.9</v>
      </c>
      <c r="W2349">
        <v>8</v>
      </c>
      <c r="X2349" s="200" t="str">
        <f t="shared" si="36"/>
        <v>Holmes Civil Traffic CGE CQ2-17</v>
      </c>
    </row>
    <row r="2350" spans="1:24" ht="15" customHeight="1" x14ac:dyDescent="0.25">
      <c r="A2350" t="s">
        <v>77</v>
      </c>
      <c r="B2350" t="s">
        <v>44</v>
      </c>
      <c r="C2350" t="s">
        <v>272</v>
      </c>
      <c r="D2350" s="202">
        <v>134869.15</v>
      </c>
      <c r="E2350" s="202">
        <v>134254.39999999999</v>
      </c>
      <c r="F2350" s="202">
        <v>135405.4</v>
      </c>
      <c r="G2350" s="202">
        <v>135405.4</v>
      </c>
      <c r="H2350" s="202">
        <v>135405.4</v>
      </c>
      <c r="I2350" s="202">
        <v>71991.490000000005</v>
      </c>
      <c r="J2350" s="202">
        <v>114043.41</v>
      </c>
      <c r="K2350" s="202">
        <v>119328.15</v>
      </c>
      <c r="L2350" s="202">
        <v>122808.4</v>
      </c>
      <c r="M2350" s="202">
        <v>123400.4</v>
      </c>
      <c r="N2350"/>
      <c r="O2350" s="203"/>
      <c r="P2350"/>
      <c r="Q2350"/>
      <c r="R2350"/>
      <c r="S2350"/>
      <c r="T2350" s="204">
        <v>42746.609131944446</v>
      </c>
      <c r="U2350"/>
      <c r="V2350">
        <v>0.9</v>
      </c>
      <c r="W2350">
        <v>8</v>
      </c>
      <c r="X2350" s="200" t="str">
        <f t="shared" si="36"/>
        <v>Holmes Civil Traffic CGE CQ3-16</v>
      </c>
    </row>
    <row r="2351" spans="1:24" ht="15" customHeight="1" x14ac:dyDescent="0.25">
      <c r="A2351" t="s">
        <v>77</v>
      </c>
      <c r="B2351" t="s">
        <v>44</v>
      </c>
      <c r="C2351" t="s">
        <v>276</v>
      </c>
      <c r="D2351" s="202">
        <v>108536.25</v>
      </c>
      <c r="E2351" s="202">
        <v>106465.25</v>
      </c>
      <c r="F2351" s="202"/>
      <c r="G2351" s="202"/>
      <c r="H2351" s="202"/>
      <c r="I2351" s="202">
        <v>57330.5</v>
      </c>
      <c r="J2351" s="202">
        <v>84711</v>
      </c>
      <c r="K2351" s="202"/>
      <c r="L2351" s="202"/>
      <c r="M2351" s="202"/>
      <c r="N2351"/>
      <c r="O2351" s="203"/>
      <c r="P2351"/>
      <c r="Q2351"/>
      <c r="R2351"/>
      <c r="S2351"/>
      <c r="T2351" s="204">
        <v>42746.609131944446</v>
      </c>
      <c r="U2351"/>
      <c r="V2351">
        <v>0.9</v>
      </c>
      <c r="W2351">
        <v>8</v>
      </c>
      <c r="X2351" s="200" t="str">
        <f t="shared" si="36"/>
        <v>Holmes Civil Traffic CGE CQ3-17</v>
      </c>
    </row>
    <row r="2352" spans="1:24" ht="15" customHeight="1" x14ac:dyDescent="0.25">
      <c r="A2352" t="s">
        <v>77</v>
      </c>
      <c r="B2352" t="s">
        <v>44</v>
      </c>
      <c r="C2352" t="s">
        <v>273</v>
      </c>
      <c r="D2352" s="202">
        <v>116276.8</v>
      </c>
      <c r="E2352" s="202">
        <v>116276.8</v>
      </c>
      <c r="F2352" s="202">
        <v>116439.8</v>
      </c>
      <c r="G2352" s="202">
        <v>116646.8</v>
      </c>
      <c r="H2352" s="202">
        <v>116646.8</v>
      </c>
      <c r="I2352" s="202">
        <v>55378.74</v>
      </c>
      <c r="J2352" s="202">
        <v>96524.4</v>
      </c>
      <c r="K2352" s="202">
        <v>102609.14</v>
      </c>
      <c r="L2352" s="202">
        <v>104808.14</v>
      </c>
      <c r="M2352" s="202">
        <v>105350.14</v>
      </c>
      <c r="N2352"/>
      <c r="O2352" s="203"/>
      <c r="P2352"/>
      <c r="Q2352"/>
      <c r="R2352"/>
      <c r="S2352"/>
      <c r="T2352" s="204">
        <v>42746.609131944446</v>
      </c>
      <c r="U2352"/>
      <c r="V2352">
        <v>0.9</v>
      </c>
      <c r="W2352">
        <v>8</v>
      </c>
      <c r="X2352" s="200" t="str">
        <f t="shared" si="36"/>
        <v>Holmes Civil Traffic CGE CQ4-16</v>
      </c>
    </row>
    <row r="2353" spans="1:24" ht="15" customHeight="1" x14ac:dyDescent="0.25">
      <c r="A2353" t="s">
        <v>77</v>
      </c>
      <c r="B2353" t="s">
        <v>44</v>
      </c>
      <c r="C2353" t="s">
        <v>277</v>
      </c>
      <c r="D2353" s="202">
        <v>87304.15</v>
      </c>
      <c r="E2353" s="202"/>
      <c r="F2353" s="202"/>
      <c r="G2353" s="202"/>
      <c r="H2353" s="202"/>
      <c r="I2353" s="202">
        <v>45143.15</v>
      </c>
      <c r="J2353" s="202"/>
      <c r="K2353" s="202"/>
      <c r="L2353" s="202"/>
      <c r="M2353" s="202"/>
      <c r="N2353"/>
      <c r="O2353" s="203"/>
      <c r="P2353"/>
      <c r="Q2353"/>
      <c r="R2353"/>
      <c r="S2353"/>
      <c r="T2353" s="204">
        <v>42746.609131944446</v>
      </c>
      <c r="U2353"/>
      <c r="V2353">
        <v>0.9</v>
      </c>
      <c r="W2353">
        <v>8</v>
      </c>
      <c r="X2353" s="200" t="str">
        <f t="shared" si="36"/>
        <v>Holmes Civil Traffic CGE CQ4-17</v>
      </c>
    </row>
    <row r="2354" spans="1:24" ht="15" customHeight="1" x14ac:dyDescent="0.25">
      <c r="A2354" t="s">
        <v>77</v>
      </c>
      <c r="B2354" t="s">
        <v>43</v>
      </c>
      <c r="C2354" t="s">
        <v>270</v>
      </c>
      <c r="D2354" s="202">
        <v>9144</v>
      </c>
      <c r="E2354" s="202">
        <v>9144</v>
      </c>
      <c r="F2354" s="202">
        <v>9144</v>
      </c>
      <c r="G2354" s="202">
        <v>9144</v>
      </c>
      <c r="H2354" s="202">
        <v>9144</v>
      </c>
      <c r="I2354" s="202">
        <v>9144</v>
      </c>
      <c r="J2354" s="202">
        <v>9144</v>
      </c>
      <c r="K2354" s="202">
        <v>9144</v>
      </c>
      <c r="L2354" s="202">
        <v>9144</v>
      </c>
      <c r="M2354" s="202">
        <v>9144</v>
      </c>
      <c r="N2354" s="203"/>
      <c r="O2354" s="203"/>
      <c r="P2354"/>
      <c r="Q2354"/>
      <c r="R2354"/>
      <c r="S2354"/>
      <c r="T2354" s="204">
        <v>42746.609131944446</v>
      </c>
      <c r="U2354"/>
      <c r="V2354">
        <v>0.9</v>
      </c>
      <c r="W2354">
        <v>7</v>
      </c>
      <c r="X2354" s="200" t="str">
        <f t="shared" si="36"/>
        <v>Holmes County Civil CGE CQ1-16</v>
      </c>
    </row>
    <row r="2355" spans="1:24" ht="15" customHeight="1" x14ac:dyDescent="0.25">
      <c r="A2355" t="s">
        <v>77</v>
      </c>
      <c r="B2355" t="s">
        <v>43</v>
      </c>
      <c r="C2355" t="s">
        <v>274</v>
      </c>
      <c r="D2355" s="202">
        <v>15081.5</v>
      </c>
      <c r="E2355" s="202">
        <v>15081.5</v>
      </c>
      <c r="F2355" s="202">
        <v>15081.5</v>
      </c>
      <c r="G2355" s="202">
        <v>15081.5</v>
      </c>
      <c r="H2355" s="202"/>
      <c r="I2355" s="202">
        <v>15081.5</v>
      </c>
      <c r="J2355" s="202">
        <v>15081.5</v>
      </c>
      <c r="K2355" s="202">
        <v>15081.5</v>
      </c>
      <c r="L2355" s="202">
        <v>15081.5</v>
      </c>
      <c r="M2355" s="202"/>
      <c r="N2355" s="203"/>
      <c r="O2355" s="203"/>
      <c r="P2355"/>
      <c r="Q2355"/>
      <c r="R2355"/>
      <c r="S2355"/>
      <c r="T2355" s="204">
        <v>42746.609131944446</v>
      </c>
      <c r="U2355"/>
      <c r="V2355">
        <v>0.9</v>
      </c>
      <c r="W2355">
        <v>7</v>
      </c>
      <c r="X2355" s="200" t="str">
        <f t="shared" si="36"/>
        <v>Holmes County Civil CGE CQ1-17</v>
      </c>
    </row>
    <row r="2356" spans="1:24" ht="15" customHeight="1" x14ac:dyDescent="0.25">
      <c r="A2356" t="s">
        <v>77</v>
      </c>
      <c r="B2356" t="s">
        <v>43</v>
      </c>
      <c r="C2356" t="s">
        <v>271</v>
      </c>
      <c r="D2356" s="202">
        <v>17123</v>
      </c>
      <c r="E2356" s="202">
        <v>17123</v>
      </c>
      <c r="F2356" s="202">
        <v>17123</v>
      </c>
      <c r="G2356" s="202">
        <v>17123</v>
      </c>
      <c r="H2356" s="202">
        <v>17123</v>
      </c>
      <c r="I2356" s="202">
        <v>17123</v>
      </c>
      <c r="J2356" s="202">
        <v>17123</v>
      </c>
      <c r="K2356" s="202">
        <v>17123</v>
      </c>
      <c r="L2356" s="202">
        <v>17123</v>
      </c>
      <c r="M2356" s="202">
        <v>17123</v>
      </c>
      <c r="N2356" s="203"/>
      <c r="O2356" s="203"/>
      <c r="P2356"/>
      <c r="Q2356"/>
      <c r="R2356"/>
      <c r="S2356"/>
      <c r="T2356" s="204">
        <v>42746.609131944446</v>
      </c>
      <c r="U2356"/>
      <c r="V2356">
        <v>0.9</v>
      </c>
      <c r="W2356">
        <v>7</v>
      </c>
      <c r="X2356" s="200" t="str">
        <f t="shared" si="36"/>
        <v>Holmes County Civil CGE CQ2-16</v>
      </c>
    </row>
    <row r="2357" spans="1:24" ht="15" customHeight="1" x14ac:dyDescent="0.25">
      <c r="A2357" t="s">
        <v>77</v>
      </c>
      <c r="B2357" t="s">
        <v>43</v>
      </c>
      <c r="C2357" t="s">
        <v>275</v>
      </c>
      <c r="D2357" s="202">
        <v>12625.5</v>
      </c>
      <c r="E2357" s="202">
        <v>12625.5</v>
      </c>
      <c r="F2357" s="202">
        <v>12625.5</v>
      </c>
      <c r="G2357" s="202"/>
      <c r="H2357" s="202"/>
      <c r="I2357" s="202">
        <v>12625.5</v>
      </c>
      <c r="J2357" s="202">
        <v>12625.5</v>
      </c>
      <c r="K2357" s="202">
        <v>12625.5</v>
      </c>
      <c r="L2357" s="202"/>
      <c r="M2357" s="202"/>
      <c r="N2357" s="203"/>
      <c r="O2357" s="203"/>
      <c r="P2357"/>
      <c r="Q2357"/>
      <c r="R2357"/>
      <c r="S2357"/>
      <c r="T2357" s="204">
        <v>42746.609131944446</v>
      </c>
      <c r="U2357"/>
      <c r="V2357">
        <v>0.9</v>
      </c>
      <c r="W2357">
        <v>7</v>
      </c>
      <c r="X2357" s="200" t="str">
        <f t="shared" si="36"/>
        <v>Holmes County Civil CGE CQ2-17</v>
      </c>
    </row>
    <row r="2358" spans="1:24" ht="15" customHeight="1" x14ac:dyDescent="0.25">
      <c r="A2358" t="s">
        <v>77</v>
      </c>
      <c r="B2358" t="s">
        <v>43</v>
      </c>
      <c r="C2358" t="s">
        <v>272</v>
      </c>
      <c r="D2358" s="202">
        <v>13346.2</v>
      </c>
      <c r="E2358" s="202">
        <v>13346.2</v>
      </c>
      <c r="F2358" s="202">
        <v>13346.2</v>
      </c>
      <c r="G2358" s="202">
        <v>13346.2</v>
      </c>
      <c r="H2358" s="202">
        <v>13346.2</v>
      </c>
      <c r="I2358" s="202">
        <v>13346.2</v>
      </c>
      <c r="J2358" s="202">
        <v>13346.2</v>
      </c>
      <c r="K2358" s="202">
        <v>13346.2</v>
      </c>
      <c r="L2358" s="202">
        <v>13346.2</v>
      </c>
      <c r="M2358" s="202">
        <v>13346.2</v>
      </c>
      <c r="N2358" s="203"/>
      <c r="O2358" s="203"/>
      <c r="P2358"/>
      <c r="Q2358"/>
      <c r="R2358"/>
      <c r="S2358"/>
      <c r="T2358" s="204">
        <v>42746.609131944446</v>
      </c>
      <c r="U2358"/>
      <c r="V2358">
        <v>0.9</v>
      </c>
      <c r="W2358">
        <v>7</v>
      </c>
      <c r="X2358" s="200" t="str">
        <f t="shared" si="36"/>
        <v>Holmes County Civil CGE CQ3-16</v>
      </c>
    </row>
    <row r="2359" spans="1:24" ht="15" customHeight="1" x14ac:dyDescent="0.25">
      <c r="A2359" t="s">
        <v>77</v>
      </c>
      <c r="B2359" t="s">
        <v>43</v>
      </c>
      <c r="C2359" t="s">
        <v>276</v>
      </c>
      <c r="D2359" s="202">
        <v>11489</v>
      </c>
      <c r="E2359" s="202">
        <v>11489</v>
      </c>
      <c r="F2359" s="202"/>
      <c r="G2359" s="202"/>
      <c r="H2359" s="202"/>
      <c r="I2359" s="202">
        <v>11489</v>
      </c>
      <c r="J2359" s="202">
        <v>11489</v>
      </c>
      <c r="K2359" s="202"/>
      <c r="L2359" s="202"/>
      <c r="M2359" s="202"/>
      <c r="N2359" s="203"/>
      <c r="O2359" s="203"/>
      <c r="P2359"/>
      <c r="Q2359"/>
      <c r="R2359"/>
      <c r="S2359"/>
      <c r="T2359" s="204">
        <v>42746.609131944446</v>
      </c>
      <c r="U2359"/>
      <c r="V2359">
        <v>0.9</v>
      </c>
      <c r="W2359">
        <v>7</v>
      </c>
      <c r="X2359" s="200" t="str">
        <f t="shared" si="36"/>
        <v>Holmes County Civil CGE CQ3-17</v>
      </c>
    </row>
    <row r="2360" spans="1:24" ht="15" customHeight="1" x14ac:dyDescent="0.25">
      <c r="A2360" t="s">
        <v>77</v>
      </c>
      <c r="B2360" t="s">
        <v>43</v>
      </c>
      <c r="C2360" t="s">
        <v>273</v>
      </c>
      <c r="D2360" s="202">
        <v>11440.5</v>
      </c>
      <c r="E2360" s="202">
        <v>11440.5</v>
      </c>
      <c r="F2360" s="202">
        <v>11440.5</v>
      </c>
      <c r="G2360" s="202">
        <v>11440.5</v>
      </c>
      <c r="H2360" s="202">
        <v>11440.5</v>
      </c>
      <c r="I2360" s="202">
        <v>11440.5</v>
      </c>
      <c r="J2360" s="202">
        <v>11440.5</v>
      </c>
      <c r="K2360" s="202">
        <v>11440.5</v>
      </c>
      <c r="L2360" s="202">
        <v>11440.5</v>
      </c>
      <c r="M2360" s="202">
        <v>11440.5</v>
      </c>
      <c r="N2360" s="203"/>
      <c r="O2360" s="203"/>
      <c r="P2360"/>
      <c r="Q2360"/>
      <c r="R2360"/>
      <c r="S2360"/>
      <c r="T2360" s="204">
        <v>42746.609131944446</v>
      </c>
      <c r="U2360"/>
      <c r="V2360">
        <v>0.9</v>
      </c>
      <c r="W2360">
        <v>7</v>
      </c>
      <c r="X2360" s="200" t="str">
        <f t="shared" si="36"/>
        <v>Holmes County Civil CGE CQ4-16</v>
      </c>
    </row>
    <row r="2361" spans="1:24" ht="15" customHeight="1" x14ac:dyDescent="0.25">
      <c r="A2361" t="s">
        <v>77</v>
      </c>
      <c r="B2361" t="s">
        <v>43</v>
      </c>
      <c r="C2361" t="s">
        <v>277</v>
      </c>
      <c r="D2361" s="202">
        <v>13097</v>
      </c>
      <c r="E2361" s="202"/>
      <c r="F2361" s="202"/>
      <c r="G2361" s="202"/>
      <c r="H2361" s="202"/>
      <c r="I2361" s="202">
        <v>13097</v>
      </c>
      <c r="J2361" s="202"/>
      <c r="K2361" s="202"/>
      <c r="L2361" s="202"/>
      <c r="M2361" s="202"/>
      <c r="N2361" s="203"/>
      <c r="O2361" s="203"/>
      <c r="P2361"/>
      <c r="Q2361"/>
      <c r="R2361"/>
      <c r="S2361"/>
      <c r="T2361" s="204">
        <v>42746.609131944446</v>
      </c>
      <c r="U2361"/>
      <c r="V2361">
        <v>0.9</v>
      </c>
      <c r="W2361">
        <v>7</v>
      </c>
      <c r="X2361" s="200" t="str">
        <f t="shared" si="36"/>
        <v>Holmes County Civil CGE CQ4-17</v>
      </c>
    </row>
    <row r="2362" spans="1:24" ht="15" customHeight="1" x14ac:dyDescent="0.25">
      <c r="A2362" t="s">
        <v>77</v>
      </c>
      <c r="B2362" t="s">
        <v>39</v>
      </c>
      <c r="C2362" t="s">
        <v>270</v>
      </c>
      <c r="D2362" s="202">
        <v>40258.879999999997</v>
      </c>
      <c r="E2362" s="202">
        <v>40258.879999999997</v>
      </c>
      <c r="F2362" s="202">
        <v>39658.57</v>
      </c>
      <c r="G2362" s="202">
        <v>39288.82</v>
      </c>
      <c r="H2362" s="202">
        <v>39288.82</v>
      </c>
      <c r="I2362" s="202">
        <v>7411.47</v>
      </c>
      <c r="J2362" s="202">
        <v>12785.72</v>
      </c>
      <c r="K2362" s="202">
        <v>17634.990000000002</v>
      </c>
      <c r="L2362" s="202">
        <v>19270.490000000002</v>
      </c>
      <c r="M2362" s="202">
        <v>19630.740000000002</v>
      </c>
      <c r="N2362" s="203"/>
      <c r="O2362" s="203"/>
      <c r="P2362"/>
      <c r="Q2362"/>
      <c r="R2362"/>
      <c r="S2362"/>
      <c r="T2362" s="204">
        <v>42746.609131944446</v>
      </c>
      <c r="U2362"/>
      <c r="V2362">
        <v>0.4</v>
      </c>
      <c r="W2362">
        <v>3</v>
      </c>
      <c r="X2362" s="200" t="str">
        <f t="shared" si="36"/>
        <v>Holmes County Criminal CGE CQ1-16</v>
      </c>
    </row>
    <row r="2363" spans="1:24" ht="15" customHeight="1" x14ac:dyDescent="0.25">
      <c r="A2363" t="s">
        <v>77</v>
      </c>
      <c r="B2363" t="s">
        <v>39</v>
      </c>
      <c r="C2363" t="s">
        <v>274</v>
      </c>
      <c r="D2363" s="202">
        <v>32382.6</v>
      </c>
      <c r="E2363" s="202">
        <v>32382.6</v>
      </c>
      <c r="F2363" s="202">
        <v>31752.6</v>
      </c>
      <c r="G2363" s="202">
        <v>31752.6</v>
      </c>
      <c r="H2363" s="202"/>
      <c r="I2363" s="202">
        <v>5046.16</v>
      </c>
      <c r="J2363" s="202">
        <v>11675.14</v>
      </c>
      <c r="K2363" s="202">
        <v>16019.23</v>
      </c>
      <c r="L2363" s="202">
        <v>16282.53</v>
      </c>
      <c r="M2363" s="202"/>
      <c r="N2363" s="203"/>
      <c r="O2363" s="203"/>
      <c r="P2363"/>
      <c r="Q2363"/>
      <c r="R2363"/>
      <c r="S2363"/>
      <c r="T2363" s="204">
        <v>42746.609131944446</v>
      </c>
      <c r="U2363"/>
      <c r="V2363">
        <v>0.4</v>
      </c>
      <c r="W2363">
        <v>3</v>
      </c>
      <c r="X2363" s="200" t="str">
        <f t="shared" si="36"/>
        <v>Holmes County Criminal CGE CQ1-17</v>
      </c>
    </row>
    <row r="2364" spans="1:24" ht="15" customHeight="1" x14ac:dyDescent="0.25">
      <c r="A2364" t="s">
        <v>77</v>
      </c>
      <c r="B2364" t="s">
        <v>39</v>
      </c>
      <c r="C2364" t="s">
        <v>271</v>
      </c>
      <c r="D2364" s="202">
        <v>41824.75</v>
      </c>
      <c r="E2364" s="202">
        <v>41824.75</v>
      </c>
      <c r="F2364" s="202">
        <v>41824.75</v>
      </c>
      <c r="G2364" s="202">
        <v>41824.75</v>
      </c>
      <c r="H2364" s="202">
        <v>41824.75</v>
      </c>
      <c r="I2364" s="202">
        <v>12382.71</v>
      </c>
      <c r="J2364" s="202">
        <v>20142.63</v>
      </c>
      <c r="K2364" s="202">
        <v>23043.65</v>
      </c>
      <c r="L2364" s="202">
        <v>24532.5</v>
      </c>
      <c r="M2364" s="202">
        <v>24919.55</v>
      </c>
      <c r="N2364" s="203"/>
      <c r="O2364" s="203"/>
      <c r="P2364"/>
      <c r="Q2364"/>
      <c r="R2364"/>
      <c r="S2364"/>
      <c r="T2364" s="204">
        <v>42746.609131944446</v>
      </c>
      <c r="U2364"/>
      <c r="V2364">
        <v>0.4</v>
      </c>
      <c r="W2364">
        <v>3</v>
      </c>
      <c r="X2364" s="200" t="str">
        <f t="shared" si="36"/>
        <v>Holmes County Criminal CGE CQ2-16</v>
      </c>
    </row>
    <row r="2365" spans="1:24" ht="15" customHeight="1" x14ac:dyDescent="0.25">
      <c r="A2365" t="s">
        <v>77</v>
      </c>
      <c r="B2365" t="s">
        <v>39</v>
      </c>
      <c r="C2365" t="s">
        <v>275</v>
      </c>
      <c r="D2365" s="202">
        <v>44278.48</v>
      </c>
      <c r="E2365" s="202">
        <v>44278.48</v>
      </c>
      <c r="F2365" s="202">
        <v>44278.48</v>
      </c>
      <c r="G2365" s="202"/>
      <c r="H2365" s="202"/>
      <c r="I2365" s="202">
        <v>6031.3</v>
      </c>
      <c r="J2365" s="202">
        <v>13067.15</v>
      </c>
      <c r="K2365" s="202">
        <v>19326.07</v>
      </c>
      <c r="L2365" s="202"/>
      <c r="M2365" s="202"/>
      <c r="N2365" s="203"/>
      <c r="O2365" s="203"/>
      <c r="P2365"/>
      <c r="Q2365"/>
      <c r="R2365"/>
      <c r="S2365"/>
      <c r="T2365" s="204">
        <v>42746.609131944446</v>
      </c>
      <c r="U2365"/>
      <c r="V2365">
        <v>0.4</v>
      </c>
      <c r="W2365">
        <v>3</v>
      </c>
      <c r="X2365" s="200" t="str">
        <f t="shared" si="36"/>
        <v>Holmes County Criminal CGE CQ2-17</v>
      </c>
    </row>
    <row r="2366" spans="1:24" ht="15" customHeight="1" x14ac:dyDescent="0.25">
      <c r="A2366" t="s">
        <v>77</v>
      </c>
      <c r="B2366" t="s">
        <v>39</v>
      </c>
      <c r="C2366" t="s">
        <v>272</v>
      </c>
      <c r="D2366" s="202">
        <v>41871.730000000003</v>
      </c>
      <c r="E2366" s="202">
        <v>41871.730000000003</v>
      </c>
      <c r="F2366" s="202">
        <v>41245.339999999997</v>
      </c>
      <c r="G2366" s="202">
        <v>40771.339999999997</v>
      </c>
      <c r="H2366" s="202">
        <v>40066.339999999997</v>
      </c>
      <c r="I2366" s="202">
        <v>8111.94</v>
      </c>
      <c r="J2366" s="202">
        <v>15738.78</v>
      </c>
      <c r="K2366" s="202">
        <v>19036.95</v>
      </c>
      <c r="L2366" s="202">
        <v>21532.400000000001</v>
      </c>
      <c r="M2366" s="202">
        <v>22359.35</v>
      </c>
      <c r="N2366" s="203"/>
      <c r="O2366" s="203"/>
      <c r="P2366"/>
      <c r="Q2366"/>
      <c r="R2366"/>
      <c r="S2366"/>
      <c r="T2366" s="204">
        <v>42746.609131944446</v>
      </c>
      <c r="U2366"/>
      <c r="V2366">
        <v>0.4</v>
      </c>
      <c r="W2366">
        <v>3</v>
      </c>
      <c r="X2366" s="200" t="str">
        <f t="shared" si="36"/>
        <v>Holmes County Criminal CGE CQ3-16</v>
      </c>
    </row>
    <row r="2367" spans="1:24" ht="15" customHeight="1" x14ac:dyDescent="0.25">
      <c r="A2367" t="s">
        <v>77</v>
      </c>
      <c r="B2367" t="s">
        <v>39</v>
      </c>
      <c r="C2367" t="s">
        <v>276</v>
      </c>
      <c r="D2367" s="202">
        <v>44959.27</v>
      </c>
      <c r="E2367" s="202">
        <v>44959.27</v>
      </c>
      <c r="F2367" s="202"/>
      <c r="G2367" s="202"/>
      <c r="H2367" s="202"/>
      <c r="I2367" s="202">
        <v>5979.27</v>
      </c>
      <c r="J2367" s="202">
        <v>14341.49</v>
      </c>
      <c r="K2367" s="202"/>
      <c r="L2367" s="202"/>
      <c r="M2367" s="202"/>
      <c r="N2367" s="203"/>
      <c r="O2367" s="203"/>
      <c r="P2367"/>
      <c r="Q2367"/>
      <c r="R2367"/>
      <c r="S2367"/>
      <c r="T2367" s="204">
        <v>42746.609131944446</v>
      </c>
      <c r="U2367"/>
      <c r="V2367">
        <v>0.4</v>
      </c>
      <c r="W2367">
        <v>3</v>
      </c>
      <c r="X2367" s="200" t="str">
        <f t="shared" si="36"/>
        <v>Holmes County Criminal CGE CQ3-17</v>
      </c>
    </row>
    <row r="2368" spans="1:24" ht="15" customHeight="1" x14ac:dyDescent="0.25">
      <c r="A2368" t="s">
        <v>77</v>
      </c>
      <c r="B2368" t="s">
        <v>39</v>
      </c>
      <c r="C2368" t="s">
        <v>273</v>
      </c>
      <c r="D2368" s="202">
        <v>44874.16</v>
      </c>
      <c r="E2368" s="202">
        <v>44749.16</v>
      </c>
      <c r="F2368" s="202">
        <v>44669.16</v>
      </c>
      <c r="G2368" s="202">
        <v>44669.16</v>
      </c>
      <c r="H2368" s="202">
        <v>44669.16</v>
      </c>
      <c r="I2368" s="202">
        <v>7364.92</v>
      </c>
      <c r="J2368" s="202">
        <v>18855.509999999998</v>
      </c>
      <c r="K2368" s="202">
        <v>26192.12</v>
      </c>
      <c r="L2368" s="202">
        <v>28979.759999999998</v>
      </c>
      <c r="M2368" s="202">
        <v>29575.26</v>
      </c>
      <c r="N2368" s="203"/>
      <c r="O2368" s="203"/>
      <c r="P2368"/>
      <c r="Q2368"/>
      <c r="R2368"/>
      <c r="S2368"/>
      <c r="T2368" s="204">
        <v>42746.609131944446</v>
      </c>
      <c r="U2368"/>
      <c r="V2368">
        <v>0.4</v>
      </c>
      <c r="W2368">
        <v>3</v>
      </c>
      <c r="X2368" s="200" t="str">
        <f t="shared" si="36"/>
        <v>Holmes County Criminal CGE CQ4-16</v>
      </c>
    </row>
    <row r="2369" spans="1:24" ht="15" customHeight="1" x14ac:dyDescent="0.25">
      <c r="A2369" t="s">
        <v>77</v>
      </c>
      <c r="B2369" t="s">
        <v>39</v>
      </c>
      <c r="C2369" t="s">
        <v>277</v>
      </c>
      <c r="D2369" s="202">
        <v>51320.9</v>
      </c>
      <c r="E2369" s="202"/>
      <c r="F2369" s="202"/>
      <c r="G2369" s="202"/>
      <c r="H2369" s="202"/>
      <c r="I2369" s="202">
        <v>13792.55</v>
      </c>
      <c r="J2369" s="202"/>
      <c r="K2369" s="202"/>
      <c r="L2369" s="202"/>
      <c r="M2369" s="202"/>
      <c r="N2369" s="203"/>
      <c r="O2369" s="203"/>
      <c r="P2369"/>
      <c r="Q2369"/>
      <c r="R2369"/>
      <c r="S2369"/>
      <c r="T2369" s="204">
        <v>42746.609131944446</v>
      </c>
      <c r="U2369"/>
      <c r="V2369">
        <v>0.4</v>
      </c>
      <c r="W2369">
        <v>3</v>
      </c>
      <c r="X2369" s="200" t="str">
        <f t="shared" si="36"/>
        <v>Holmes County Criminal CGE CQ4-17</v>
      </c>
    </row>
    <row r="2370" spans="1:24" ht="15" customHeight="1" x14ac:dyDescent="0.25">
      <c r="A2370" t="s">
        <v>77</v>
      </c>
      <c r="B2370" t="s">
        <v>41</v>
      </c>
      <c r="C2370" t="s">
        <v>270</v>
      </c>
      <c r="D2370" s="202">
        <v>34987.75</v>
      </c>
      <c r="E2370" s="202">
        <v>34987.75</v>
      </c>
      <c r="F2370" s="202">
        <v>34987.75</v>
      </c>
      <c r="G2370" s="202">
        <v>34987.75</v>
      </c>
      <c r="H2370" s="202">
        <v>34987.75</v>
      </c>
      <c r="I2370" s="202">
        <v>6431.06</v>
      </c>
      <c r="J2370" s="202">
        <v>18439.27</v>
      </c>
      <c r="K2370" s="202">
        <v>23492.799999999999</v>
      </c>
      <c r="L2370" s="202">
        <v>24863.24</v>
      </c>
      <c r="M2370" s="202">
        <v>25737.99</v>
      </c>
      <c r="N2370" s="203"/>
      <c r="O2370" s="203"/>
      <c r="P2370"/>
      <c r="Q2370"/>
      <c r="R2370"/>
      <c r="S2370"/>
      <c r="T2370" s="204">
        <v>42746.609131944446</v>
      </c>
      <c r="U2370"/>
      <c r="V2370">
        <v>0.4</v>
      </c>
      <c r="W2370">
        <v>5</v>
      </c>
      <c r="X2370" s="200" t="str">
        <f t="shared" ref="X2370:X2433" si="37">A2370&amp;" "&amp;B2370&amp;" "&amp;C2370</f>
        <v>Holmes Criminal Traffic CGE CQ1-16</v>
      </c>
    </row>
    <row r="2371" spans="1:24" ht="15" customHeight="1" x14ac:dyDescent="0.25">
      <c r="A2371" t="s">
        <v>77</v>
      </c>
      <c r="B2371" t="s">
        <v>41</v>
      </c>
      <c r="C2371" t="s">
        <v>274</v>
      </c>
      <c r="D2371" s="202">
        <v>28525.88</v>
      </c>
      <c r="E2371" s="202">
        <v>28525.88</v>
      </c>
      <c r="F2371" s="202">
        <v>28525.88</v>
      </c>
      <c r="G2371" s="202">
        <v>28525.88</v>
      </c>
      <c r="H2371" s="202"/>
      <c r="I2371" s="202">
        <v>7303.79</v>
      </c>
      <c r="J2371" s="202">
        <v>13605.98</v>
      </c>
      <c r="K2371" s="202">
        <v>18014.98</v>
      </c>
      <c r="L2371" s="202">
        <v>19783.13</v>
      </c>
      <c r="M2371" s="202"/>
      <c r="N2371" s="203"/>
      <c r="O2371" s="203"/>
      <c r="P2371"/>
      <c r="Q2371"/>
      <c r="R2371"/>
      <c r="S2371"/>
      <c r="T2371" s="204">
        <v>42746.609131944446</v>
      </c>
      <c r="U2371"/>
      <c r="V2371">
        <v>0.4</v>
      </c>
      <c r="W2371">
        <v>5</v>
      </c>
      <c r="X2371" s="200" t="str">
        <f t="shared" si="37"/>
        <v>Holmes Criminal Traffic CGE CQ1-17</v>
      </c>
    </row>
    <row r="2372" spans="1:24" ht="15" customHeight="1" x14ac:dyDescent="0.25">
      <c r="A2372" t="s">
        <v>77</v>
      </c>
      <c r="B2372" t="s">
        <v>41</v>
      </c>
      <c r="C2372" t="s">
        <v>271</v>
      </c>
      <c r="D2372" s="202">
        <v>24933.25</v>
      </c>
      <c r="E2372" s="202">
        <v>24933.25</v>
      </c>
      <c r="F2372" s="202">
        <v>24933.25</v>
      </c>
      <c r="G2372" s="202">
        <v>24933.25</v>
      </c>
      <c r="H2372" s="202">
        <v>24933.25</v>
      </c>
      <c r="I2372" s="202">
        <v>7462.44</v>
      </c>
      <c r="J2372" s="202">
        <v>12923.6</v>
      </c>
      <c r="K2372" s="202">
        <v>14949.35</v>
      </c>
      <c r="L2372" s="202">
        <v>15836.85</v>
      </c>
      <c r="M2372" s="202">
        <v>17397.47</v>
      </c>
      <c r="N2372" s="203"/>
      <c r="O2372" s="203"/>
      <c r="P2372"/>
      <c r="Q2372"/>
      <c r="R2372"/>
      <c r="S2372"/>
      <c r="T2372" s="204">
        <v>42746.609131944446</v>
      </c>
      <c r="U2372"/>
      <c r="V2372">
        <v>0.4</v>
      </c>
      <c r="W2372">
        <v>5</v>
      </c>
      <c r="X2372" s="200" t="str">
        <f t="shared" si="37"/>
        <v>Holmes Criminal Traffic CGE CQ2-16</v>
      </c>
    </row>
    <row r="2373" spans="1:24" ht="15" customHeight="1" x14ac:dyDescent="0.25">
      <c r="A2373" t="s">
        <v>77</v>
      </c>
      <c r="B2373" t="s">
        <v>41</v>
      </c>
      <c r="C2373" t="s">
        <v>275</v>
      </c>
      <c r="D2373" s="202">
        <v>27509.87</v>
      </c>
      <c r="E2373" s="202">
        <v>27509.87</v>
      </c>
      <c r="F2373" s="202">
        <v>27509.87</v>
      </c>
      <c r="G2373" s="202"/>
      <c r="H2373" s="202"/>
      <c r="I2373" s="202">
        <v>8388.2199999999993</v>
      </c>
      <c r="J2373" s="202">
        <v>14817.47</v>
      </c>
      <c r="K2373" s="202">
        <v>20692.62</v>
      </c>
      <c r="L2373" s="202"/>
      <c r="M2373" s="202"/>
      <c r="N2373" s="203"/>
      <c r="O2373" s="203"/>
      <c r="P2373"/>
      <c r="Q2373"/>
      <c r="R2373"/>
      <c r="S2373"/>
      <c r="T2373" s="204">
        <v>42746.609131944446</v>
      </c>
      <c r="U2373"/>
      <c r="V2373">
        <v>0.4</v>
      </c>
      <c r="W2373">
        <v>5</v>
      </c>
      <c r="X2373" s="200" t="str">
        <f t="shared" si="37"/>
        <v>Holmes Criminal Traffic CGE CQ2-17</v>
      </c>
    </row>
    <row r="2374" spans="1:24" ht="15" customHeight="1" x14ac:dyDescent="0.25">
      <c r="A2374" t="s">
        <v>77</v>
      </c>
      <c r="B2374" t="s">
        <v>41</v>
      </c>
      <c r="C2374" t="s">
        <v>272</v>
      </c>
      <c r="D2374" s="202">
        <v>36116.75</v>
      </c>
      <c r="E2374" s="202">
        <v>36116.75</v>
      </c>
      <c r="F2374" s="202">
        <v>36116.75</v>
      </c>
      <c r="G2374" s="202">
        <v>36116.75</v>
      </c>
      <c r="H2374" s="202">
        <v>36116.75</v>
      </c>
      <c r="I2374" s="202">
        <v>12776.19</v>
      </c>
      <c r="J2374" s="202">
        <v>19795.37</v>
      </c>
      <c r="K2374" s="202">
        <v>23215.96</v>
      </c>
      <c r="L2374" s="202">
        <v>23558.71</v>
      </c>
      <c r="M2374" s="202">
        <v>24439.71</v>
      </c>
      <c r="N2374" s="203"/>
      <c r="O2374" s="203"/>
      <c r="P2374"/>
      <c r="Q2374"/>
      <c r="R2374"/>
      <c r="S2374"/>
      <c r="T2374" s="204">
        <v>42746.609131944446</v>
      </c>
      <c r="U2374"/>
      <c r="V2374">
        <v>0.4</v>
      </c>
      <c r="W2374">
        <v>5</v>
      </c>
      <c r="X2374" s="200" t="str">
        <f t="shared" si="37"/>
        <v>Holmes Criminal Traffic CGE CQ3-16</v>
      </c>
    </row>
    <row r="2375" spans="1:24" ht="15" customHeight="1" x14ac:dyDescent="0.25">
      <c r="A2375" t="s">
        <v>77</v>
      </c>
      <c r="B2375" t="s">
        <v>41</v>
      </c>
      <c r="C2375" t="s">
        <v>276</v>
      </c>
      <c r="D2375" s="202">
        <v>26945.71</v>
      </c>
      <c r="E2375" s="202">
        <v>26945.71</v>
      </c>
      <c r="F2375" s="202"/>
      <c r="G2375" s="202"/>
      <c r="H2375" s="202"/>
      <c r="I2375" s="202">
        <v>7673.68</v>
      </c>
      <c r="J2375" s="202">
        <v>16641.11</v>
      </c>
      <c r="K2375" s="202"/>
      <c r="L2375" s="202"/>
      <c r="M2375" s="202"/>
      <c r="N2375" s="203"/>
      <c r="O2375" s="203"/>
      <c r="P2375"/>
      <c r="Q2375"/>
      <c r="R2375"/>
      <c r="S2375"/>
      <c r="T2375" s="204">
        <v>42746.609131944446</v>
      </c>
      <c r="U2375"/>
      <c r="V2375">
        <v>0.4</v>
      </c>
      <c r="W2375">
        <v>5</v>
      </c>
      <c r="X2375" s="200" t="str">
        <f t="shared" si="37"/>
        <v>Holmes Criminal Traffic CGE CQ3-17</v>
      </c>
    </row>
    <row r="2376" spans="1:24" ht="15" customHeight="1" x14ac:dyDescent="0.25">
      <c r="A2376" t="s">
        <v>77</v>
      </c>
      <c r="B2376" t="s">
        <v>41</v>
      </c>
      <c r="C2376" t="s">
        <v>273</v>
      </c>
      <c r="D2376" s="202">
        <v>28624.5</v>
      </c>
      <c r="E2376" s="202">
        <v>28624.5</v>
      </c>
      <c r="F2376" s="202">
        <v>28624.5</v>
      </c>
      <c r="G2376" s="202">
        <v>28624.5</v>
      </c>
      <c r="H2376" s="202">
        <v>28624.5</v>
      </c>
      <c r="I2376" s="202">
        <v>5244.62</v>
      </c>
      <c r="J2376" s="202">
        <v>10752.45</v>
      </c>
      <c r="K2376" s="202">
        <v>15049.99</v>
      </c>
      <c r="L2376" s="202">
        <v>16136.67</v>
      </c>
      <c r="M2376" s="202">
        <v>17359.77</v>
      </c>
      <c r="N2376" s="203"/>
      <c r="O2376" s="203"/>
      <c r="P2376"/>
      <c r="Q2376"/>
      <c r="R2376"/>
      <c r="S2376"/>
      <c r="T2376" s="204">
        <v>42746.609131944446</v>
      </c>
      <c r="U2376"/>
      <c r="V2376">
        <v>0.4</v>
      </c>
      <c r="W2376">
        <v>5</v>
      </c>
      <c r="X2376" s="200" t="str">
        <f t="shared" si="37"/>
        <v>Holmes Criminal Traffic CGE CQ4-16</v>
      </c>
    </row>
    <row r="2377" spans="1:24" ht="15" customHeight="1" x14ac:dyDescent="0.25">
      <c r="A2377" t="s">
        <v>77</v>
      </c>
      <c r="B2377" t="s">
        <v>41</v>
      </c>
      <c r="C2377" t="s">
        <v>277</v>
      </c>
      <c r="D2377" s="202">
        <v>37733.51</v>
      </c>
      <c r="E2377" s="202"/>
      <c r="F2377" s="202"/>
      <c r="G2377" s="202"/>
      <c r="H2377" s="202"/>
      <c r="I2377" s="202">
        <v>7576.16</v>
      </c>
      <c r="J2377" s="202"/>
      <c r="K2377" s="202"/>
      <c r="L2377" s="202"/>
      <c r="M2377" s="202"/>
      <c r="N2377" s="203"/>
      <c r="O2377" s="203"/>
      <c r="P2377"/>
      <c r="Q2377"/>
      <c r="R2377"/>
      <c r="S2377"/>
      <c r="T2377" s="204">
        <v>42746.609131944446</v>
      </c>
      <c r="U2377"/>
      <c r="V2377">
        <v>0.4</v>
      </c>
      <c r="W2377">
        <v>5</v>
      </c>
      <c r="X2377" s="200" t="str">
        <f t="shared" si="37"/>
        <v>Holmes Criminal Traffic CGE CQ4-17</v>
      </c>
    </row>
    <row r="2378" spans="1:24" ht="15" customHeight="1" x14ac:dyDescent="0.25">
      <c r="A2378" t="s">
        <v>77</v>
      </c>
      <c r="B2378" t="s">
        <v>46</v>
      </c>
      <c r="C2378" t="s">
        <v>270</v>
      </c>
      <c r="D2378" s="202">
        <v>16080.56</v>
      </c>
      <c r="E2378" s="202">
        <v>16080.56</v>
      </c>
      <c r="F2378" s="202">
        <v>16080.56</v>
      </c>
      <c r="G2378" s="202">
        <v>16080.56</v>
      </c>
      <c r="H2378" s="202">
        <v>16080.56</v>
      </c>
      <c r="I2378" s="202">
        <v>14148.56</v>
      </c>
      <c r="J2378" s="202">
        <v>14273.56</v>
      </c>
      <c r="K2378" s="202">
        <v>14273.56</v>
      </c>
      <c r="L2378" s="202">
        <v>14273.56</v>
      </c>
      <c r="M2378" s="202">
        <v>14273.56</v>
      </c>
      <c r="N2378"/>
      <c r="O2378" s="203"/>
      <c r="P2378"/>
      <c r="Q2378"/>
      <c r="R2378"/>
      <c r="S2378"/>
      <c r="T2378" s="204">
        <v>42746.609131944446</v>
      </c>
      <c r="U2378"/>
      <c r="V2378">
        <v>0.75</v>
      </c>
      <c r="W2378">
        <v>10</v>
      </c>
      <c r="X2378" s="200" t="str">
        <f t="shared" si="37"/>
        <v>Holmes Family CGE CQ1-16</v>
      </c>
    </row>
    <row r="2379" spans="1:24" ht="15" customHeight="1" x14ac:dyDescent="0.25">
      <c r="A2379" t="s">
        <v>77</v>
      </c>
      <c r="B2379" t="s">
        <v>46</v>
      </c>
      <c r="C2379" t="s">
        <v>274</v>
      </c>
      <c r="D2379" s="202">
        <v>11751.5</v>
      </c>
      <c r="E2379" s="202">
        <v>11751.5</v>
      </c>
      <c r="F2379" s="202">
        <v>11751.5</v>
      </c>
      <c r="G2379" s="202">
        <v>11751.5</v>
      </c>
      <c r="H2379" s="202"/>
      <c r="I2379" s="202">
        <v>10385.5</v>
      </c>
      <c r="J2379" s="202">
        <v>10710.5</v>
      </c>
      <c r="K2379" s="202">
        <v>10893.5</v>
      </c>
      <c r="L2379" s="202">
        <v>10918.5</v>
      </c>
      <c r="M2379" s="202"/>
      <c r="N2379"/>
      <c r="O2379" s="203"/>
      <c r="P2379"/>
      <c r="Q2379"/>
      <c r="R2379"/>
      <c r="S2379"/>
      <c r="T2379" s="204">
        <v>42746.609131944446</v>
      </c>
      <c r="U2379"/>
      <c r="V2379">
        <v>0.75</v>
      </c>
      <c r="W2379">
        <v>10</v>
      </c>
      <c r="X2379" s="200" t="str">
        <f t="shared" si="37"/>
        <v>Holmes Family CGE CQ1-17</v>
      </c>
    </row>
    <row r="2380" spans="1:24" ht="15" customHeight="1" x14ac:dyDescent="0.25">
      <c r="A2380" t="s">
        <v>77</v>
      </c>
      <c r="B2380" t="s">
        <v>46</v>
      </c>
      <c r="C2380" t="s">
        <v>271</v>
      </c>
      <c r="D2380" s="202">
        <v>20957.599999999999</v>
      </c>
      <c r="E2380" s="202">
        <v>20957.599999999999</v>
      </c>
      <c r="F2380" s="202">
        <v>20957.599999999999</v>
      </c>
      <c r="G2380" s="202">
        <v>20957.599999999999</v>
      </c>
      <c r="H2380" s="202">
        <v>20957.599999999999</v>
      </c>
      <c r="I2380" s="202">
        <v>19000.599999999999</v>
      </c>
      <c r="J2380" s="202">
        <v>19100.599999999999</v>
      </c>
      <c r="K2380" s="202">
        <v>19175.599999999999</v>
      </c>
      <c r="L2380" s="202">
        <v>19258.599999999999</v>
      </c>
      <c r="M2380" s="202">
        <v>19433.599999999999</v>
      </c>
      <c r="N2380"/>
      <c r="O2380" s="203"/>
      <c r="P2380"/>
      <c r="Q2380"/>
      <c r="R2380"/>
      <c r="S2380"/>
      <c r="T2380" s="204">
        <v>42746.609131944446</v>
      </c>
      <c r="U2380"/>
      <c r="V2380">
        <v>0.75</v>
      </c>
      <c r="W2380">
        <v>10</v>
      </c>
      <c r="X2380" s="200" t="str">
        <f t="shared" si="37"/>
        <v>Holmes Family CGE CQ2-16</v>
      </c>
    </row>
    <row r="2381" spans="1:24" ht="15" customHeight="1" x14ac:dyDescent="0.25">
      <c r="A2381" t="s">
        <v>77</v>
      </c>
      <c r="B2381" t="s">
        <v>46</v>
      </c>
      <c r="C2381" t="s">
        <v>275</v>
      </c>
      <c r="D2381" s="202">
        <v>18475.89</v>
      </c>
      <c r="E2381" s="202">
        <v>18475.89</v>
      </c>
      <c r="F2381" s="202">
        <v>18475.89</v>
      </c>
      <c r="G2381" s="202"/>
      <c r="H2381" s="202"/>
      <c r="I2381" s="202">
        <v>16310.89</v>
      </c>
      <c r="J2381" s="202">
        <v>16410.89</v>
      </c>
      <c r="K2381" s="202">
        <v>16485.89</v>
      </c>
      <c r="L2381" s="202"/>
      <c r="M2381" s="202"/>
      <c r="N2381"/>
      <c r="O2381" s="203"/>
      <c r="P2381"/>
      <c r="Q2381"/>
      <c r="R2381"/>
      <c r="S2381"/>
      <c r="T2381" s="204">
        <v>42746.609131944446</v>
      </c>
      <c r="U2381"/>
      <c r="V2381">
        <v>0.75</v>
      </c>
      <c r="W2381">
        <v>10</v>
      </c>
      <c r="X2381" s="200" t="str">
        <f t="shared" si="37"/>
        <v>Holmes Family CGE CQ2-17</v>
      </c>
    </row>
    <row r="2382" spans="1:24" ht="15" customHeight="1" x14ac:dyDescent="0.25">
      <c r="A2382" t="s">
        <v>77</v>
      </c>
      <c r="B2382" t="s">
        <v>46</v>
      </c>
      <c r="C2382" t="s">
        <v>272</v>
      </c>
      <c r="D2382" s="202">
        <v>14444.27</v>
      </c>
      <c r="E2382" s="202">
        <v>14444.27</v>
      </c>
      <c r="F2382" s="202">
        <v>14444.27</v>
      </c>
      <c r="G2382" s="202">
        <v>14444.27</v>
      </c>
      <c r="H2382" s="202">
        <v>14444.27</v>
      </c>
      <c r="I2382" s="202">
        <v>11344.27</v>
      </c>
      <c r="J2382" s="202">
        <v>11654.27</v>
      </c>
      <c r="K2382" s="202">
        <v>11942.27</v>
      </c>
      <c r="L2382" s="202">
        <v>11942.27</v>
      </c>
      <c r="M2382" s="202">
        <v>11942.27</v>
      </c>
      <c r="N2382"/>
      <c r="O2382" s="203"/>
      <c r="P2382"/>
      <c r="Q2382"/>
      <c r="R2382"/>
      <c r="S2382"/>
      <c r="T2382" s="204">
        <v>42746.609131944446</v>
      </c>
      <c r="U2382"/>
      <c r="V2382">
        <v>0.75</v>
      </c>
      <c r="W2382">
        <v>10</v>
      </c>
      <c r="X2382" s="200" t="str">
        <f t="shared" si="37"/>
        <v>Holmes Family CGE CQ3-16</v>
      </c>
    </row>
    <row r="2383" spans="1:24" ht="15" customHeight="1" x14ac:dyDescent="0.25">
      <c r="A2383" t="s">
        <v>77</v>
      </c>
      <c r="B2383" t="s">
        <v>46</v>
      </c>
      <c r="C2383" t="s">
        <v>276</v>
      </c>
      <c r="D2383" s="202">
        <v>14482.95</v>
      </c>
      <c r="E2383" s="202">
        <v>14482.95</v>
      </c>
      <c r="F2383" s="202"/>
      <c r="G2383" s="202"/>
      <c r="H2383" s="202"/>
      <c r="I2383" s="202">
        <v>13116.95</v>
      </c>
      <c r="J2383" s="202">
        <v>13116.95</v>
      </c>
      <c r="K2383" s="202"/>
      <c r="L2383" s="202"/>
      <c r="M2383" s="202"/>
      <c r="N2383"/>
      <c r="O2383" s="203"/>
      <c r="P2383"/>
      <c r="Q2383"/>
      <c r="R2383"/>
      <c r="S2383"/>
      <c r="T2383" s="204">
        <v>42746.609131944446</v>
      </c>
      <c r="U2383"/>
      <c r="V2383">
        <v>0.75</v>
      </c>
      <c r="W2383">
        <v>10</v>
      </c>
      <c r="X2383" s="200" t="str">
        <f t="shared" si="37"/>
        <v>Holmes Family CGE CQ3-17</v>
      </c>
    </row>
    <row r="2384" spans="1:24" ht="15" customHeight="1" x14ac:dyDescent="0.25">
      <c r="A2384" t="s">
        <v>77</v>
      </c>
      <c r="B2384" t="s">
        <v>46</v>
      </c>
      <c r="C2384" t="s">
        <v>273</v>
      </c>
      <c r="D2384" s="202">
        <v>17804.75</v>
      </c>
      <c r="E2384" s="202">
        <v>17804.75</v>
      </c>
      <c r="F2384" s="202">
        <v>17804.75</v>
      </c>
      <c r="G2384" s="202">
        <v>17804.75</v>
      </c>
      <c r="H2384" s="202">
        <v>17804.75</v>
      </c>
      <c r="I2384" s="202">
        <v>14887.25</v>
      </c>
      <c r="J2384" s="202">
        <v>15235.25</v>
      </c>
      <c r="K2384" s="202">
        <v>15955.25</v>
      </c>
      <c r="L2384" s="202">
        <v>16067.75</v>
      </c>
      <c r="M2384" s="202">
        <v>16238.25</v>
      </c>
      <c r="N2384"/>
      <c r="O2384" s="203"/>
      <c r="P2384"/>
      <c r="Q2384"/>
      <c r="R2384"/>
      <c r="S2384"/>
      <c r="T2384" s="204">
        <v>42746.609131944446</v>
      </c>
      <c r="U2384"/>
      <c r="V2384">
        <v>0.75</v>
      </c>
      <c r="W2384">
        <v>10</v>
      </c>
      <c r="X2384" s="200" t="str">
        <f t="shared" si="37"/>
        <v>Holmes Family CGE CQ4-16</v>
      </c>
    </row>
    <row r="2385" spans="1:24" ht="15" customHeight="1" x14ac:dyDescent="0.25">
      <c r="A2385" t="s">
        <v>77</v>
      </c>
      <c r="B2385" t="s">
        <v>46</v>
      </c>
      <c r="C2385" t="s">
        <v>277</v>
      </c>
      <c r="D2385" s="202">
        <v>18857.8</v>
      </c>
      <c r="E2385" s="202"/>
      <c r="F2385" s="202"/>
      <c r="G2385" s="202"/>
      <c r="H2385" s="202"/>
      <c r="I2385" s="202">
        <v>16052.8</v>
      </c>
      <c r="J2385" s="202"/>
      <c r="K2385" s="202"/>
      <c r="L2385" s="202"/>
      <c r="M2385" s="202"/>
      <c r="N2385"/>
      <c r="O2385" s="203"/>
      <c r="P2385"/>
      <c r="Q2385"/>
      <c r="R2385"/>
      <c r="S2385"/>
      <c r="T2385" s="204">
        <v>42746.609131944446</v>
      </c>
      <c r="U2385"/>
      <c r="V2385">
        <v>0.75</v>
      </c>
      <c r="W2385">
        <v>10</v>
      </c>
      <c r="X2385" s="200" t="str">
        <f t="shared" si="37"/>
        <v>Holmes Family CGE CQ4-17</v>
      </c>
    </row>
    <row r="2386" spans="1:24" ht="15" customHeight="1" x14ac:dyDescent="0.25">
      <c r="A2386" t="s">
        <v>77</v>
      </c>
      <c r="B2386" t="s">
        <v>40</v>
      </c>
      <c r="C2386" t="s">
        <v>270</v>
      </c>
      <c r="D2386" s="202">
        <v>526</v>
      </c>
      <c r="E2386" s="202">
        <v>526</v>
      </c>
      <c r="F2386" s="202">
        <v>526</v>
      </c>
      <c r="G2386" s="202">
        <v>526</v>
      </c>
      <c r="H2386" s="202">
        <v>526</v>
      </c>
      <c r="I2386" s="202">
        <v>0</v>
      </c>
      <c r="J2386" s="202">
        <v>0</v>
      </c>
      <c r="K2386" s="202">
        <v>213</v>
      </c>
      <c r="L2386" s="202">
        <v>213</v>
      </c>
      <c r="M2386" s="202">
        <v>213</v>
      </c>
      <c r="N2386" s="203"/>
      <c r="O2386" s="203"/>
      <c r="P2386"/>
      <c r="Q2386"/>
      <c r="R2386"/>
      <c r="S2386"/>
      <c r="T2386" s="204">
        <v>42746.609131944446</v>
      </c>
      <c r="U2386"/>
      <c r="V2386">
        <v>0.09</v>
      </c>
      <c r="W2386">
        <v>4</v>
      </c>
      <c r="X2386" s="200" t="str">
        <f t="shared" si="37"/>
        <v>Holmes Juvenile Delinquency CGE CQ1-16</v>
      </c>
    </row>
    <row r="2387" spans="1:24" ht="15" customHeight="1" x14ac:dyDescent="0.25">
      <c r="A2387" t="s">
        <v>77</v>
      </c>
      <c r="B2387" t="s">
        <v>40</v>
      </c>
      <c r="C2387" t="s">
        <v>274</v>
      </c>
      <c r="D2387" s="202">
        <v>506</v>
      </c>
      <c r="E2387" s="202">
        <v>506</v>
      </c>
      <c r="F2387" s="202">
        <v>506</v>
      </c>
      <c r="G2387" s="202">
        <v>506</v>
      </c>
      <c r="H2387" s="202"/>
      <c r="I2387" s="202">
        <v>30</v>
      </c>
      <c r="J2387" s="202">
        <v>268</v>
      </c>
      <c r="K2387" s="202">
        <v>318</v>
      </c>
      <c r="L2387" s="202">
        <v>318</v>
      </c>
      <c r="M2387" s="202"/>
      <c r="N2387" s="203"/>
      <c r="O2387" s="203"/>
      <c r="P2387"/>
      <c r="Q2387"/>
      <c r="R2387"/>
      <c r="S2387"/>
      <c r="T2387" s="204">
        <v>42746.609131944446</v>
      </c>
      <c r="U2387"/>
      <c r="V2387">
        <v>0.09</v>
      </c>
      <c r="W2387">
        <v>4</v>
      </c>
      <c r="X2387" s="200" t="str">
        <f t="shared" si="37"/>
        <v>Holmes Juvenile Delinquency CGE CQ1-17</v>
      </c>
    </row>
    <row r="2388" spans="1:24" ht="15" customHeight="1" x14ac:dyDescent="0.25">
      <c r="A2388" t="s">
        <v>77</v>
      </c>
      <c r="B2388" t="s">
        <v>40</v>
      </c>
      <c r="C2388" t="s">
        <v>271</v>
      </c>
      <c r="D2388" s="202">
        <v>639</v>
      </c>
      <c r="E2388" s="202">
        <v>639</v>
      </c>
      <c r="F2388" s="202">
        <v>639</v>
      </c>
      <c r="G2388" s="202">
        <v>639</v>
      </c>
      <c r="H2388" s="202">
        <v>639</v>
      </c>
      <c r="I2388" s="202">
        <v>0</v>
      </c>
      <c r="J2388" s="202">
        <v>213</v>
      </c>
      <c r="K2388" s="202">
        <v>326</v>
      </c>
      <c r="L2388" s="202">
        <v>326</v>
      </c>
      <c r="M2388" s="202">
        <v>326</v>
      </c>
      <c r="N2388" s="203"/>
      <c r="O2388" s="203"/>
      <c r="P2388"/>
      <c r="Q2388"/>
      <c r="R2388"/>
      <c r="S2388"/>
      <c r="T2388" s="204">
        <v>42746.609131944446</v>
      </c>
      <c r="U2388"/>
      <c r="V2388">
        <v>0.09</v>
      </c>
      <c r="W2388">
        <v>4</v>
      </c>
      <c r="X2388" s="200" t="str">
        <f t="shared" si="37"/>
        <v>Holmes Juvenile Delinquency CGE CQ2-16</v>
      </c>
    </row>
    <row r="2389" spans="1:24" ht="15" customHeight="1" x14ac:dyDescent="0.25">
      <c r="A2389" t="s">
        <v>77</v>
      </c>
      <c r="B2389" t="s">
        <v>40</v>
      </c>
      <c r="C2389" t="s">
        <v>275</v>
      </c>
      <c r="D2389" s="202">
        <v>1253.5</v>
      </c>
      <c r="E2389" s="202">
        <v>1250</v>
      </c>
      <c r="F2389" s="202">
        <v>1250</v>
      </c>
      <c r="G2389" s="202"/>
      <c r="H2389" s="202"/>
      <c r="I2389" s="202">
        <v>0</v>
      </c>
      <c r="J2389" s="202">
        <v>0</v>
      </c>
      <c r="K2389" s="202">
        <v>468</v>
      </c>
      <c r="L2389" s="202"/>
      <c r="M2389" s="202"/>
      <c r="N2389" s="203"/>
      <c r="O2389" s="203"/>
      <c r="P2389"/>
      <c r="Q2389"/>
      <c r="R2389"/>
      <c r="S2389"/>
      <c r="T2389" s="204">
        <v>42746.609131944446</v>
      </c>
      <c r="U2389"/>
      <c r="V2389">
        <v>0.09</v>
      </c>
      <c r="W2389">
        <v>4</v>
      </c>
      <c r="X2389" s="200" t="str">
        <f t="shared" si="37"/>
        <v>Holmes Juvenile Delinquency CGE CQ2-17</v>
      </c>
    </row>
    <row r="2390" spans="1:24" ht="15" customHeight="1" x14ac:dyDescent="0.25">
      <c r="A2390" t="s">
        <v>77</v>
      </c>
      <c r="B2390" t="s">
        <v>40</v>
      </c>
      <c r="C2390" t="s">
        <v>272</v>
      </c>
      <c r="D2390" s="202">
        <v>934</v>
      </c>
      <c r="E2390" s="202">
        <v>934</v>
      </c>
      <c r="F2390" s="202">
        <v>934</v>
      </c>
      <c r="G2390" s="202">
        <v>934</v>
      </c>
      <c r="H2390" s="202">
        <v>934</v>
      </c>
      <c r="I2390" s="202">
        <v>295</v>
      </c>
      <c r="J2390" s="202">
        <v>295</v>
      </c>
      <c r="K2390" s="202">
        <v>295</v>
      </c>
      <c r="L2390" s="202">
        <v>508</v>
      </c>
      <c r="M2390" s="202">
        <v>508</v>
      </c>
      <c r="N2390" s="203"/>
      <c r="O2390" s="203"/>
      <c r="P2390"/>
      <c r="Q2390"/>
      <c r="R2390"/>
      <c r="S2390"/>
      <c r="T2390" s="204">
        <v>42746.609131944446</v>
      </c>
      <c r="U2390"/>
      <c r="V2390">
        <v>0.09</v>
      </c>
      <c r="W2390">
        <v>4</v>
      </c>
      <c r="X2390" s="200" t="str">
        <f t="shared" si="37"/>
        <v>Holmes Juvenile Delinquency CGE CQ3-16</v>
      </c>
    </row>
    <row r="2391" spans="1:24" ht="15" customHeight="1" x14ac:dyDescent="0.25">
      <c r="A2391" t="s">
        <v>77</v>
      </c>
      <c r="B2391" t="s">
        <v>40</v>
      </c>
      <c r="C2391" t="s">
        <v>276</v>
      </c>
      <c r="D2391" s="202">
        <v>490</v>
      </c>
      <c r="E2391" s="202">
        <v>490</v>
      </c>
      <c r="F2391" s="202"/>
      <c r="G2391" s="202"/>
      <c r="H2391" s="202"/>
      <c r="I2391" s="202">
        <v>14</v>
      </c>
      <c r="J2391" s="202">
        <v>34</v>
      </c>
      <c r="K2391" s="202"/>
      <c r="L2391" s="202"/>
      <c r="M2391" s="202"/>
      <c r="N2391" s="203"/>
      <c r="O2391" s="203"/>
      <c r="P2391"/>
      <c r="Q2391"/>
      <c r="R2391"/>
      <c r="S2391"/>
      <c r="T2391" s="204">
        <v>42746.609131944446</v>
      </c>
      <c r="U2391"/>
      <c r="V2391">
        <v>0.09</v>
      </c>
      <c r="W2391">
        <v>4</v>
      </c>
      <c r="X2391" s="200" t="str">
        <f t="shared" si="37"/>
        <v>Holmes Juvenile Delinquency CGE CQ3-17</v>
      </c>
    </row>
    <row r="2392" spans="1:24" ht="15" customHeight="1" x14ac:dyDescent="0.25">
      <c r="A2392" t="s">
        <v>77</v>
      </c>
      <c r="B2392" t="s">
        <v>40</v>
      </c>
      <c r="C2392" t="s">
        <v>273</v>
      </c>
      <c r="D2392" s="202">
        <v>548</v>
      </c>
      <c r="E2392" s="202">
        <v>548</v>
      </c>
      <c r="F2392" s="202">
        <v>548</v>
      </c>
      <c r="G2392" s="202">
        <v>548</v>
      </c>
      <c r="H2392" s="202">
        <v>548</v>
      </c>
      <c r="I2392" s="202">
        <v>122</v>
      </c>
      <c r="J2392" s="202">
        <v>335</v>
      </c>
      <c r="K2392" s="202">
        <v>335</v>
      </c>
      <c r="L2392" s="202">
        <v>335</v>
      </c>
      <c r="M2392" s="202">
        <v>335</v>
      </c>
      <c r="N2392" s="203"/>
      <c r="O2392" s="203"/>
      <c r="P2392"/>
      <c r="Q2392"/>
      <c r="R2392"/>
      <c r="S2392"/>
      <c r="T2392" s="204">
        <v>42746.609131944446</v>
      </c>
      <c r="U2392"/>
      <c r="V2392">
        <v>0.09</v>
      </c>
      <c r="W2392">
        <v>4</v>
      </c>
      <c r="X2392" s="200" t="str">
        <f t="shared" si="37"/>
        <v>Holmes Juvenile Delinquency CGE CQ4-16</v>
      </c>
    </row>
    <row r="2393" spans="1:24" ht="15" customHeight="1" x14ac:dyDescent="0.25">
      <c r="A2393" t="s">
        <v>77</v>
      </c>
      <c r="B2393" t="s">
        <v>40</v>
      </c>
      <c r="C2393" t="s">
        <v>277</v>
      </c>
      <c r="D2393" s="202">
        <v>300</v>
      </c>
      <c r="E2393" s="202"/>
      <c r="F2393" s="202"/>
      <c r="G2393" s="202"/>
      <c r="H2393" s="202"/>
      <c r="I2393" s="202">
        <v>0</v>
      </c>
      <c r="J2393" s="202"/>
      <c r="K2393" s="202"/>
      <c r="L2393" s="202"/>
      <c r="M2393" s="202"/>
      <c r="N2393" s="203"/>
      <c r="O2393" s="203"/>
      <c r="P2393"/>
      <c r="Q2393"/>
      <c r="R2393"/>
      <c r="S2393"/>
      <c r="T2393" s="204">
        <v>42746.609131944446</v>
      </c>
      <c r="U2393"/>
      <c r="V2393">
        <v>0.09</v>
      </c>
      <c r="W2393">
        <v>4</v>
      </c>
      <c r="X2393" s="200" t="str">
        <f t="shared" si="37"/>
        <v>Holmes Juvenile Delinquency CGE CQ4-17</v>
      </c>
    </row>
    <row r="2394" spans="1:24" ht="15" customHeight="1" x14ac:dyDescent="0.25">
      <c r="A2394" t="s">
        <v>77</v>
      </c>
      <c r="B2394" t="s">
        <v>45</v>
      </c>
      <c r="C2394" t="s">
        <v>270</v>
      </c>
      <c r="D2394" s="202">
        <v>8859</v>
      </c>
      <c r="E2394" s="202">
        <v>8859</v>
      </c>
      <c r="F2394" s="202">
        <v>8859</v>
      </c>
      <c r="G2394" s="202">
        <v>8859</v>
      </c>
      <c r="H2394" s="202">
        <v>8859</v>
      </c>
      <c r="I2394" s="202">
        <v>8859</v>
      </c>
      <c r="J2394" s="202">
        <v>8859</v>
      </c>
      <c r="K2394" s="202">
        <v>8859</v>
      </c>
      <c r="L2394" s="202">
        <v>8859</v>
      </c>
      <c r="M2394" s="202">
        <v>8859</v>
      </c>
      <c r="N2394"/>
      <c r="O2394" s="203"/>
      <c r="P2394"/>
      <c r="Q2394"/>
      <c r="R2394"/>
      <c r="S2394"/>
      <c r="T2394" s="204">
        <v>42746.609131944446</v>
      </c>
      <c r="U2394"/>
      <c r="V2394">
        <v>0.9</v>
      </c>
      <c r="W2394">
        <v>9</v>
      </c>
      <c r="X2394" s="200" t="str">
        <f t="shared" si="37"/>
        <v>Holmes Probate CGE CQ1-16</v>
      </c>
    </row>
    <row r="2395" spans="1:24" ht="15" customHeight="1" x14ac:dyDescent="0.25">
      <c r="A2395" t="s">
        <v>77</v>
      </c>
      <c r="B2395" t="s">
        <v>45</v>
      </c>
      <c r="C2395" t="s">
        <v>274</v>
      </c>
      <c r="D2395" s="202">
        <v>10710.7</v>
      </c>
      <c r="E2395" s="202">
        <v>10710.7</v>
      </c>
      <c r="F2395" s="202">
        <v>10710.7</v>
      </c>
      <c r="G2395" s="202">
        <v>10710.7</v>
      </c>
      <c r="H2395" s="202"/>
      <c r="I2395" s="202">
        <v>10710.7</v>
      </c>
      <c r="J2395" s="202">
        <v>10710.7</v>
      </c>
      <c r="K2395" s="202">
        <v>10710.7</v>
      </c>
      <c r="L2395" s="202">
        <v>10710.7</v>
      </c>
      <c r="M2395" s="202"/>
      <c r="N2395"/>
      <c r="O2395" s="203"/>
      <c r="P2395"/>
      <c r="Q2395"/>
      <c r="R2395"/>
      <c r="S2395"/>
      <c r="T2395" s="204">
        <v>42746.609131944446</v>
      </c>
      <c r="U2395"/>
      <c r="V2395">
        <v>0.9</v>
      </c>
      <c r="W2395">
        <v>9</v>
      </c>
      <c r="X2395" s="200" t="str">
        <f t="shared" si="37"/>
        <v>Holmes Probate CGE CQ1-17</v>
      </c>
    </row>
    <row r="2396" spans="1:24" ht="15" customHeight="1" x14ac:dyDescent="0.25">
      <c r="A2396" t="s">
        <v>77</v>
      </c>
      <c r="B2396" t="s">
        <v>45</v>
      </c>
      <c r="C2396" t="s">
        <v>271</v>
      </c>
      <c r="D2396" s="202">
        <v>6840</v>
      </c>
      <c r="E2396" s="202">
        <v>6840</v>
      </c>
      <c r="F2396" s="202">
        <v>6840</v>
      </c>
      <c r="G2396" s="202">
        <v>6840</v>
      </c>
      <c r="H2396" s="202">
        <v>6840</v>
      </c>
      <c r="I2396" s="202">
        <v>6378</v>
      </c>
      <c r="J2396" s="202">
        <v>6378</v>
      </c>
      <c r="K2396" s="202">
        <v>6378</v>
      </c>
      <c r="L2396" s="202">
        <v>6378</v>
      </c>
      <c r="M2396" s="202">
        <v>6378</v>
      </c>
      <c r="N2396"/>
      <c r="O2396" s="203"/>
      <c r="P2396"/>
      <c r="Q2396"/>
      <c r="R2396"/>
      <c r="S2396"/>
      <c r="T2396" s="204">
        <v>42746.609131944446</v>
      </c>
      <c r="U2396"/>
      <c r="V2396">
        <v>0.9</v>
      </c>
      <c r="W2396">
        <v>9</v>
      </c>
      <c r="X2396" s="200" t="str">
        <f t="shared" si="37"/>
        <v>Holmes Probate CGE CQ2-16</v>
      </c>
    </row>
    <row r="2397" spans="1:24" ht="15" customHeight="1" x14ac:dyDescent="0.25">
      <c r="A2397" t="s">
        <v>77</v>
      </c>
      <c r="B2397" t="s">
        <v>45</v>
      </c>
      <c r="C2397" t="s">
        <v>275</v>
      </c>
      <c r="D2397" s="202">
        <v>6170</v>
      </c>
      <c r="E2397" s="202">
        <v>6170</v>
      </c>
      <c r="F2397" s="202">
        <v>6170</v>
      </c>
      <c r="G2397" s="202"/>
      <c r="H2397" s="202"/>
      <c r="I2397" s="202">
        <v>5770</v>
      </c>
      <c r="J2397" s="202">
        <v>5832.5</v>
      </c>
      <c r="K2397" s="202">
        <v>5870</v>
      </c>
      <c r="L2397" s="202"/>
      <c r="M2397" s="202"/>
      <c r="N2397"/>
      <c r="O2397" s="203"/>
      <c r="P2397"/>
      <c r="Q2397"/>
      <c r="R2397"/>
      <c r="S2397"/>
      <c r="T2397" s="204">
        <v>42746.609131944446</v>
      </c>
      <c r="U2397"/>
      <c r="V2397">
        <v>0.9</v>
      </c>
      <c r="W2397">
        <v>9</v>
      </c>
      <c r="X2397" s="200" t="str">
        <f t="shared" si="37"/>
        <v>Holmes Probate CGE CQ2-17</v>
      </c>
    </row>
    <row r="2398" spans="1:24" ht="15" customHeight="1" x14ac:dyDescent="0.25">
      <c r="A2398" t="s">
        <v>77</v>
      </c>
      <c r="B2398" t="s">
        <v>45</v>
      </c>
      <c r="C2398" t="s">
        <v>272</v>
      </c>
      <c r="D2398" s="202">
        <v>9406</v>
      </c>
      <c r="E2398" s="202">
        <v>9406</v>
      </c>
      <c r="F2398" s="202">
        <v>9406</v>
      </c>
      <c r="G2398" s="202">
        <v>9406</v>
      </c>
      <c r="H2398" s="202">
        <v>9406</v>
      </c>
      <c r="I2398" s="202">
        <v>9406</v>
      </c>
      <c r="J2398" s="202">
        <v>9406</v>
      </c>
      <c r="K2398" s="202">
        <v>9406</v>
      </c>
      <c r="L2398" s="202">
        <v>9406</v>
      </c>
      <c r="M2398" s="202">
        <v>9406</v>
      </c>
      <c r="N2398"/>
      <c r="O2398" s="203"/>
      <c r="P2398"/>
      <c r="Q2398"/>
      <c r="R2398"/>
      <c r="S2398"/>
      <c r="T2398" s="204">
        <v>42746.609131944446</v>
      </c>
      <c r="U2398"/>
      <c r="V2398">
        <v>0.9</v>
      </c>
      <c r="W2398">
        <v>9</v>
      </c>
      <c r="X2398" s="200" t="str">
        <f t="shared" si="37"/>
        <v>Holmes Probate CGE CQ3-16</v>
      </c>
    </row>
    <row r="2399" spans="1:24" ht="15" customHeight="1" x14ac:dyDescent="0.25">
      <c r="A2399" t="s">
        <v>77</v>
      </c>
      <c r="B2399" t="s">
        <v>45</v>
      </c>
      <c r="C2399" t="s">
        <v>276</v>
      </c>
      <c r="D2399" s="202">
        <v>5213</v>
      </c>
      <c r="E2399" s="202">
        <v>5213</v>
      </c>
      <c r="F2399" s="202"/>
      <c r="G2399" s="202"/>
      <c r="H2399" s="202"/>
      <c r="I2399" s="202">
        <v>5213</v>
      </c>
      <c r="J2399" s="202">
        <v>5213</v>
      </c>
      <c r="K2399" s="202"/>
      <c r="L2399" s="202"/>
      <c r="M2399" s="202"/>
      <c r="N2399"/>
      <c r="O2399" s="203"/>
      <c r="P2399"/>
      <c r="Q2399"/>
      <c r="R2399"/>
      <c r="S2399"/>
      <c r="T2399" s="204">
        <v>42746.609131944446</v>
      </c>
      <c r="U2399"/>
      <c r="V2399">
        <v>0.9</v>
      </c>
      <c r="W2399">
        <v>9</v>
      </c>
      <c r="X2399" s="200" t="str">
        <f t="shared" si="37"/>
        <v>Holmes Probate CGE CQ3-17</v>
      </c>
    </row>
    <row r="2400" spans="1:24" ht="15" customHeight="1" x14ac:dyDescent="0.25">
      <c r="A2400" t="s">
        <v>77</v>
      </c>
      <c r="B2400" t="s">
        <v>45</v>
      </c>
      <c r="C2400" t="s">
        <v>273</v>
      </c>
      <c r="D2400" s="202">
        <v>8432</v>
      </c>
      <c r="E2400" s="202">
        <v>8432</v>
      </c>
      <c r="F2400" s="202">
        <v>8432</v>
      </c>
      <c r="G2400" s="202">
        <v>8432</v>
      </c>
      <c r="H2400" s="202">
        <v>8432</v>
      </c>
      <c r="I2400" s="202">
        <v>8432</v>
      </c>
      <c r="J2400" s="202">
        <v>8432</v>
      </c>
      <c r="K2400" s="202">
        <v>8432</v>
      </c>
      <c r="L2400" s="202">
        <v>8432</v>
      </c>
      <c r="M2400" s="202">
        <v>8432</v>
      </c>
      <c r="N2400"/>
      <c r="O2400" s="203"/>
      <c r="P2400"/>
      <c r="Q2400"/>
      <c r="R2400"/>
      <c r="S2400"/>
      <c r="T2400" s="204">
        <v>42746.609131944446</v>
      </c>
      <c r="U2400"/>
      <c r="V2400">
        <v>0.9</v>
      </c>
      <c r="W2400">
        <v>9</v>
      </c>
      <c r="X2400" s="200" t="str">
        <f t="shared" si="37"/>
        <v>Holmes Probate CGE CQ4-16</v>
      </c>
    </row>
    <row r="2401" spans="1:24" ht="15" customHeight="1" x14ac:dyDescent="0.25">
      <c r="A2401" t="s">
        <v>77</v>
      </c>
      <c r="B2401" t="s">
        <v>45</v>
      </c>
      <c r="C2401" t="s">
        <v>277</v>
      </c>
      <c r="D2401" s="202">
        <v>6520</v>
      </c>
      <c r="E2401" s="202"/>
      <c r="F2401" s="202"/>
      <c r="G2401" s="202"/>
      <c r="H2401" s="202"/>
      <c r="I2401" s="202">
        <v>6520</v>
      </c>
      <c r="J2401" s="202"/>
      <c r="K2401" s="202"/>
      <c r="L2401" s="202"/>
      <c r="M2401" s="202"/>
      <c r="N2401"/>
      <c r="O2401" s="203"/>
      <c r="P2401"/>
      <c r="Q2401"/>
      <c r="R2401"/>
      <c r="S2401"/>
      <c r="T2401" s="204">
        <v>42746.609131944446</v>
      </c>
      <c r="U2401"/>
      <c r="V2401">
        <v>0.9</v>
      </c>
      <c r="W2401">
        <v>9</v>
      </c>
      <c r="X2401" s="200" t="str">
        <f t="shared" si="37"/>
        <v>Holmes Probate CGE CQ4-17</v>
      </c>
    </row>
    <row r="2402" spans="1:24" ht="15" customHeight="1" x14ac:dyDescent="0.25">
      <c r="A2402" t="s">
        <v>78</v>
      </c>
      <c r="B2402" t="s">
        <v>280</v>
      </c>
      <c r="C2402" t="s">
        <v>270</v>
      </c>
      <c r="D2402" s="202">
        <v>841.02</v>
      </c>
      <c r="E2402" s="202">
        <v>841.02</v>
      </c>
      <c r="F2402" s="202">
        <v>841.02</v>
      </c>
      <c r="G2402" s="202">
        <v>841.02</v>
      </c>
      <c r="H2402" s="202">
        <v>841.02</v>
      </c>
      <c r="I2402" s="202">
        <v>841.02</v>
      </c>
      <c r="J2402" s="202">
        <v>841.02</v>
      </c>
      <c r="K2402" s="202">
        <v>841.02</v>
      </c>
      <c r="L2402" s="202">
        <v>841.02</v>
      </c>
      <c r="M2402" s="202">
        <v>841.02</v>
      </c>
      <c r="N2402"/>
      <c r="O2402" s="203"/>
      <c r="P2402"/>
      <c r="Q2402"/>
      <c r="R2402"/>
      <c r="S2402"/>
      <c r="T2402" s="204">
        <v>42746.609131944446</v>
      </c>
      <c r="U2402"/>
      <c r="V2402">
        <v>0.09</v>
      </c>
      <c r="W2402">
        <v>2</v>
      </c>
      <c r="X2402" s="200" t="str">
        <f t="shared" si="37"/>
        <v>Indian River Circ Crim Drug Trfc Cases CGE CQ1-16</v>
      </c>
    </row>
    <row r="2403" spans="1:24" ht="15" customHeight="1" x14ac:dyDescent="0.25">
      <c r="A2403" t="s">
        <v>78</v>
      </c>
      <c r="B2403" t="s">
        <v>280</v>
      </c>
      <c r="C2403" t="s">
        <v>274</v>
      </c>
      <c r="D2403" s="202">
        <v>423533</v>
      </c>
      <c r="E2403" s="202">
        <v>423533</v>
      </c>
      <c r="F2403" s="202">
        <v>423533</v>
      </c>
      <c r="G2403" s="202">
        <v>423533</v>
      </c>
      <c r="H2403" s="202"/>
      <c r="I2403" s="202">
        <v>0</v>
      </c>
      <c r="J2403" s="202">
        <v>0</v>
      </c>
      <c r="K2403" s="202">
        <v>0</v>
      </c>
      <c r="L2403" s="202">
        <v>0</v>
      </c>
      <c r="M2403"/>
      <c r="N2403"/>
      <c r="O2403" s="203"/>
      <c r="P2403"/>
      <c r="Q2403"/>
      <c r="R2403"/>
      <c r="S2403"/>
      <c r="T2403" s="204">
        <v>42746.609131944446</v>
      </c>
      <c r="U2403"/>
      <c r="V2403">
        <v>0.09</v>
      </c>
      <c r="W2403">
        <v>2</v>
      </c>
      <c r="X2403" s="200" t="str">
        <f t="shared" si="37"/>
        <v>Indian River Circ Crim Drug Trfc Cases CGE CQ1-17</v>
      </c>
    </row>
    <row r="2404" spans="1:24" ht="15" customHeight="1" x14ac:dyDescent="0.25">
      <c r="A2404" t="s">
        <v>78</v>
      </c>
      <c r="B2404" t="s">
        <v>280</v>
      </c>
      <c r="C2404" t="s">
        <v>271</v>
      </c>
      <c r="D2404" s="202">
        <v>1016659.91</v>
      </c>
      <c r="E2404" s="202">
        <v>1016659.91</v>
      </c>
      <c r="F2404" s="202">
        <v>1016659.91</v>
      </c>
      <c r="G2404" s="202">
        <v>1016659.91</v>
      </c>
      <c r="H2404" s="202">
        <v>1016659.91</v>
      </c>
      <c r="I2404" s="202">
        <v>131.97999999999999</v>
      </c>
      <c r="J2404" s="202">
        <v>664.62</v>
      </c>
      <c r="K2404" s="202">
        <v>664.62</v>
      </c>
      <c r="L2404" s="202">
        <v>664.62</v>
      </c>
      <c r="M2404" s="202">
        <v>664.62</v>
      </c>
      <c r="N2404"/>
      <c r="O2404" s="203"/>
      <c r="P2404"/>
      <c r="Q2404"/>
      <c r="R2404"/>
      <c r="S2404"/>
      <c r="T2404" s="204">
        <v>42746.609131944446</v>
      </c>
      <c r="U2404"/>
      <c r="V2404">
        <v>0.09</v>
      </c>
      <c r="W2404">
        <v>2</v>
      </c>
      <c r="X2404" s="200" t="str">
        <f t="shared" si="37"/>
        <v>Indian River Circ Crim Drug Trfc Cases CGE CQ2-16</v>
      </c>
    </row>
    <row r="2405" spans="1:24" ht="15" customHeight="1" x14ac:dyDescent="0.25">
      <c r="A2405" t="s">
        <v>78</v>
      </c>
      <c r="B2405" t="s">
        <v>280</v>
      </c>
      <c r="C2405" t="s">
        <v>275</v>
      </c>
      <c r="D2405" s="202">
        <v>106447</v>
      </c>
      <c r="E2405" s="202">
        <v>106447</v>
      </c>
      <c r="F2405" s="202">
        <v>106447</v>
      </c>
      <c r="G2405"/>
      <c r="H2405" s="202"/>
      <c r="I2405" s="202">
        <v>0</v>
      </c>
      <c r="J2405" s="202">
        <v>0</v>
      </c>
      <c r="K2405" s="202">
        <v>0</v>
      </c>
      <c r="L2405"/>
      <c r="M2405" s="202"/>
      <c r="N2405"/>
      <c r="O2405" s="203"/>
      <c r="P2405"/>
      <c r="Q2405"/>
      <c r="R2405"/>
      <c r="S2405"/>
      <c r="T2405" s="204">
        <v>42746.609131944446</v>
      </c>
      <c r="U2405"/>
      <c r="V2405">
        <v>0.09</v>
      </c>
      <c r="W2405">
        <v>2</v>
      </c>
      <c r="X2405" s="200" t="str">
        <f t="shared" si="37"/>
        <v>Indian River Circ Crim Drug Trfc Cases CGE CQ2-17</v>
      </c>
    </row>
    <row r="2406" spans="1:24" ht="15" customHeight="1" x14ac:dyDescent="0.25">
      <c r="A2406" t="s">
        <v>78</v>
      </c>
      <c r="B2406" t="s">
        <v>280</v>
      </c>
      <c r="C2406" t="s">
        <v>272</v>
      </c>
      <c r="D2406" s="202">
        <v>160344.4</v>
      </c>
      <c r="E2406" s="202">
        <v>1016659.91</v>
      </c>
      <c r="F2406" s="202">
        <v>160344.4</v>
      </c>
      <c r="G2406" s="202">
        <v>160344.4</v>
      </c>
      <c r="H2406" s="202">
        <v>160344.4</v>
      </c>
      <c r="I2406" s="202">
        <v>73.400000000000006</v>
      </c>
      <c r="J2406" s="202">
        <v>664.62</v>
      </c>
      <c r="K2406" s="202">
        <v>73.400000000000006</v>
      </c>
      <c r="L2406" s="202">
        <v>73.400000000000006</v>
      </c>
      <c r="M2406" s="202">
        <v>73.400000000000006</v>
      </c>
      <c r="N2406"/>
      <c r="O2406" s="203"/>
      <c r="P2406"/>
      <c r="Q2406"/>
      <c r="R2406"/>
      <c r="S2406"/>
      <c r="T2406" s="204">
        <v>42746.609131944446</v>
      </c>
      <c r="U2406"/>
      <c r="V2406">
        <v>0.09</v>
      </c>
      <c r="W2406">
        <v>2</v>
      </c>
      <c r="X2406" s="200" t="str">
        <f t="shared" si="37"/>
        <v>Indian River Circ Crim Drug Trfc Cases CGE CQ3-16</v>
      </c>
    </row>
    <row r="2407" spans="1:24" ht="15" customHeight="1" x14ac:dyDescent="0.25">
      <c r="A2407" t="s">
        <v>78</v>
      </c>
      <c r="B2407" t="s">
        <v>280</v>
      </c>
      <c r="C2407" t="s">
        <v>276</v>
      </c>
      <c r="D2407" s="202">
        <v>941</v>
      </c>
      <c r="E2407" s="202">
        <v>941</v>
      </c>
      <c r="F2407"/>
      <c r="G2407"/>
      <c r="H2407"/>
      <c r="I2407" s="202">
        <v>0</v>
      </c>
      <c r="J2407" s="202">
        <v>0</v>
      </c>
      <c r="K2407"/>
      <c r="L2407"/>
      <c r="M2407"/>
      <c r="N2407"/>
      <c r="O2407" s="203"/>
      <c r="P2407"/>
      <c r="Q2407"/>
      <c r="R2407"/>
      <c r="S2407"/>
      <c r="T2407" s="204">
        <v>42746.609131944446</v>
      </c>
      <c r="U2407"/>
      <c r="V2407">
        <v>0.09</v>
      </c>
      <c r="W2407">
        <v>2</v>
      </c>
      <c r="X2407" s="200" t="str">
        <f t="shared" si="37"/>
        <v>Indian River Circ Crim Drug Trfc Cases CGE CQ3-17</v>
      </c>
    </row>
    <row r="2408" spans="1:24" ht="15" customHeight="1" x14ac:dyDescent="0.25">
      <c r="A2408" t="s">
        <v>78</v>
      </c>
      <c r="B2408" t="s">
        <v>280</v>
      </c>
      <c r="C2408" t="s">
        <v>273</v>
      </c>
      <c r="D2408" s="202">
        <v>53947</v>
      </c>
      <c r="E2408" s="202">
        <v>53893.5</v>
      </c>
      <c r="F2408" s="202">
        <v>53893.5</v>
      </c>
      <c r="G2408" s="202">
        <v>53893.5</v>
      </c>
      <c r="H2408" s="202">
        <v>53893.5</v>
      </c>
      <c r="I2408" s="202">
        <v>0</v>
      </c>
      <c r="J2408" s="202">
        <v>0</v>
      </c>
      <c r="K2408" s="202">
        <v>0</v>
      </c>
      <c r="L2408" s="202">
        <v>0</v>
      </c>
      <c r="M2408" s="202">
        <v>0</v>
      </c>
      <c r="N2408"/>
      <c r="O2408" s="203"/>
      <c r="P2408"/>
      <c r="Q2408"/>
      <c r="R2408"/>
      <c r="S2408"/>
      <c r="T2408" s="204">
        <v>42746.609131944446</v>
      </c>
      <c r="U2408"/>
      <c r="V2408">
        <v>0.09</v>
      </c>
      <c r="W2408">
        <v>2</v>
      </c>
      <c r="X2408" s="200" t="str">
        <f t="shared" si="37"/>
        <v>Indian River Circ Crim Drug Trfc Cases CGE CQ4-16</v>
      </c>
    </row>
    <row r="2409" spans="1:24" ht="15" customHeight="1" x14ac:dyDescent="0.25">
      <c r="A2409" t="s">
        <v>78</v>
      </c>
      <c r="B2409" t="s">
        <v>280</v>
      </c>
      <c r="C2409" t="s">
        <v>277</v>
      </c>
      <c r="D2409" s="202">
        <v>215483.5</v>
      </c>
      <c r="E2409"/>
      <c r="F2409"/>
      <c r="G2409"/>
      <c r="H2409"/>
      <c r="I2409" s="202">
        <v>56.5</v>
      </c>
      <c r="J2409"/>
      <c r="K2409"/>
      <c r="L2409"/>
      <c r="M2409"/>
      <c r="N2409"/>
      <c r="O2409" s="203"/>
      <c r="P2409"/>
      <c r="Q2409"/>
      <c r="R2409"/>
      <c r="S2409"/>
      <c r="T2409" s="204">
        <v>42746.609131944446</v>
      </c>
      <c r="U2409"/>
      <c r="V2409">
        <v>0.09</v>
      </c>
      <c r="W2409">
        <v>2</v>
      </c>
      <c r="X2409" s="200" t="str">
        <f t="shared" si="37"/>
        <v>Indian River Circ Crim Drug Trfc Cases CGE CQ4-17</v>
      </c>
    </row>
    <row r="2410" spans="1:24" ht="15" customHeight="1" x14ac:dyDescent="0.25">
      <c r="A2410" t="s">
        <v>78</v>
      </c>
      <c r="B2410" t="s">
        <v>42</v>
      </c>
      <c r="C2410" t="s">
        <v>270</v>
      </c>
      <c r="D2410" s="202">
        <v>304354.65999999997</v>
      </c>
      <c r="E2410" s="202">
        <v>304354.65999999997</v>
      </c>
      <c r="F2410" s="202">
        <v>304354.65999999997</v>
      </c>
      <c r="G2410" s="202">
        <v>303721.65999999997</v>
      </c>
      <c r="H2410" s="202">
        <v>303720.65999999997</v>
      </c>
      <c r="I2410" s="202">
        <v>298518.61</v>
      </c>
      <c r="J2410" s="202">
        <v>303369.65999999997</v>
      </c>
      <c r="K2410" s="202">
        <v>303369.65999999997</v>
      </c>
      <c r="L2410" s="202">
        <v>303369.65999999997</v>
      </c>
      <c r="M2410" s="202">
        <v>303369.65999999997</v>
      </c>
      <c r="N2410"/>
      <c r="O2410" s="203"/>
      <c r="P2410"/>
      <c r="Q2410"/>
      <c r="R2410"/>
      <c r="S2410"/>
      <c r="T2410" s="204">
        <v>42746.609131944446</v>
      </c>
      <c r="U2410"/>
      <c r="V2410">
        <v>0.9</v>
      </c>
      <c r="W2410">
        <v>6</v>
      </c>
      <c r="X2410" s="200" t="str">
        <f t="shared" si="37"/>
        <v>Indian River Circuit Civil CGE CQ1-16</v>
      </c>
    </row>
    <row r="2411" spans="1:24" ht="15" customHeight="1" x14ac:dyDescent="0.25">
      <c r="A2411" t="s">
        <v>78</v>
      </c>
      <c r="B2411" t="s">
        <v>42</v>
      </c>
      <c r="C2411" t="s">
        <v>274</v>
      </c>
      <c r="D2411" s="202">
        <v>213666.53</v>
      </c>
      <c r="E2411" s="202">
        <v>213166.53</v>
      </c>
      <c r="F2411" s="202">
        <v>213166.53</v>
      </c>
      <c r="G2411" s="202">
        <v>213166.53</v>
      </c>
      <c r="H2411"/>
      <c r="I2411" s="202">
        <v>207505.03</v>
      </c>
      <c r="J2411" s="202">
        <v>212771.53</v>
      </c>
      <c r="K2411" s="202">
        <v>212771.53</v>
      </c>
      <c r="L2411" s="202">
        <v>212771.53</v>
      </c>
      <c r="M2411"/>
      <c r="N2411"/>
      <c r="O2411" s="203"/>
      <c r="P2411"/>
      <c r="Q2411"/>
      <c r="R2411"/>
      <c r="S2411"/>
      <c r="T2411" s="204">
        <v>42746.609131944446</v>
      </c>
      <c r="U2411"/>
      <c r="V2411">
        <v>0.9</v>
      </c>
      <c r="W2411">
        <v>6</v>
      </c>
      <c r="X2411" s="200" t="str">
        <f t="shared" si="37"/>
        <v>Indian River Circuit Civil CGE CQ1-17</v>
      </c>
    </row>
    <row r="2412" spans="1:24" ht="15" customHeight="1" x14ac:dyDescent="0.25">
      <c r="A2412" t="s">
        <v>78</v>
      </c>
      <c r="B2412" t="s">
        <v>42</v>
      </c>
      <c r="C2412" t="s">
        <v>271</v>
      </c>
      <c r="D2412" s="202">
        <v>299246.51</v>
      </c>
      <c r="E2412" s="202">
        <v>299246.51</v>
      </c>
      <c r="F2412" s="202">
        <v>296838.51</v>
      </c>
      <c r="G2412" s="202">
        <v>296838.51</v>
      </c>
      <c r="H2412" s="202">
        <v>296798.51</v>
      </c>
      <c r="I2412" s="202">
        <v>283589.28000000003</v>
      </c>
      <c r="J2412" s="202">
        <v>295696.78000000003</v>
      </c>
      <c r="K2412" s="202">
        <v>296698.51</v>
      </c>
      <c r="L2412" s="202">
        <v>296748.51</v>
      </c>
      <c r="M2412" s="202">
        <v>296748.51</v>
      </c>
      <c r="N2412"/>
      <c r="O2412" s="203"/>
      <c r="P2412"/>
      <c r="Q2412"/>
      <c r="R2412"/>
      <c r="S2412"/>
      <c r="T2412" s="204">
        <v>42746.609131944446</v>
      </c>
      <c r="U2412"/>
      <c r="V2412">
        <v>0.9</v>
      </c>
      <c r="W2412">
        <v>6</v>
      </c>
      <c r="X2412" s="200" t="str">
        <f t="shared" si="37"/>
        <v>Indian River Circuit Civil CGE CQ2-16</v>
      </c>
    </row>
    <row r="2413" spans="1:24" ht="15" customHeight="1" x14ac:dyDescent="0.25">
      <c r="A2413" t="s">
        <v>78</v>
      </c>
      <c r="B2413" t="s">
        <v>42</v>
      </c>
      <c r="C2413" t="s">
        <v>275</v>
      </c>
      <c r="D2413" s="202">
        <v>215905.49</v>
      </c>
      <c r="E2413" s="202">
        <v>214958.49</v>
      </c>
      <c r="F2413" s="202">
        <v>214958.49</v>
      </c>
      <c r="G2413"/>
      <c r="H2413"/>
      <c r="I2413" s="202">
        <v>197291</v>
      </c>
      <c r="J2413" s="202">
        <v>213268.49</v>
      </c>
      <c r="K2413" s="202">
        <v>213318.49</v>
      </c>
      <c r="L2413"/>
      <c r="M2413"/>
      <c r="N2413"/>
      <c r="O2413" s="203"/>
      <c r="P2413"/>
      <c r="Q2413"/>
      <c r="R2413"/>
      <c r="S2413"/>
      <c r="T2413" s="204">
        <v>42746.609131944446</v>
      </c>
      <c r="U2413"/>
      <c r="V2413">
        <v>0.9</v>
      </c>
      <c r="W2413">
        <v>6</v>
      </c>
      <c r="X2413" s="200" t="str">
        <f t="shared" si="37"/>
        <v>Indian River Circuit Civil CGE CQ2-17</v>
      </c>
    </row>
    <row r="2414" spans="1:24" x14ac:dyDescent="0.25">
      <c r="A2414" t="s">
        <v>78</v>
      </c>
      <c r="B2414" t="s">
        <v>42</v>
      </c>
      <c r="C2414" t="s">
        <v>272</v>
      </c>
      <c r="D2414" s="202">
        <v>297198.36</v>
      </c>
      <c r="E2414" s="202">
        <v>297198.36</v>
      </c>
      <c r="F2414" s="202">
        <v>297194.36</v>
      </c>
      <c r="G2414" s="202">
        <v>296632.36</v>
      </c>
      <c r="H2414" s="202">
        <v>296632.36</v>
      </c>
      <c r="I2414" s="202">
        <v>280182.36</v>
      </c>
      <c r="J2414" s="202">
        <v>296319.35999999999</v>
      </c>
      <c r="K2414" s="202">
        <v>296319.35999999999</v>
      </c>
      <c r="L2414" s="202">
        <v>296324.36</v>
      </c>
      <c r="M2414" s="202">
        <v>296324.36</v>
      </c>
      <c r="N2414"/>
      <c r="O2414" s="203"/>
      <c r="P2414"/>
      <c r="Q2414"/>
      <c r="R2414"/>
      <c r="S2414"/>
      <c r="T2414" s="204">
        <v>42746.609131944446</v>
      </c>
      <c r="U2414"/>
      <c r="V2414">
        <v>0.9</v>
      </c>
      <c r="W2414">
        <v>6</v>
      </c>
      <c r="X2414" s="200" t="str">
        <f t="shared" si="37"/>
        <v>Indian River Circuit Civil CGE CQ3-16</v>
      </c>
    </row>
    <row r="2415" spans="1:24" x14ac:dyDescent="0.25">
      <c r="A2415" t="s">
        <v>78</v>
      </c>
      <c r="B2415" t="s">
        <v>42</v>
      </c>
      <c r="C2415" t="s">
        <v>276</v>
      </c>
      <c r="D2415" s="202">
        <v>248342.49</v>
      </c>
      <c r="E2415" s="202">
        <v>248342.49</v>
      </c>
      <c r="F2415"/>
      <c r="G2415"/>
      <c r="H2415"/>
      <c r="I2415" s="202">
        <v>234187.34</v>
      </c>
      <c r="J2415" s="202">
        <v>246754.49</v>
      </c>
      <c r="K2415"/>
      <c r="L2415"/>
      <c r="M2415"/>
      <c r="N2415"/>
      <c r="O2415" s="203"/>
      <c r="P2415"/>
      <c r="Q2415"/>
      <c r="R2415"/>
      <c r="S2415"/>
      <c r="T2415" s="204">
        <v>42746.609131944446</v>
      </c>
      <c r="U2415"/>
      <c r="V2415">
        <v>0.9</v>
      </c>
      <c r="W2415">
        <v>6</v>
      </c>
      <c r="X2415" s="200" t="str">
        <f t="shared" si="37"/>
        <v>Indian River Circuit Civil CGE CQ3-17</v>
      </c>
    </row>
    <row r="2416" spans="1:24" x14ac:dyDescent="0.25">
      <c r="A2416" t="s">
        <v>78</v>
      </c>
      <c r="B2416" t="s">
        <v>42</v>
      </c>
      <c r="C2416" t="s">
        <v>273</v>
      </c>
      <c r="D2416" s="202">
        <v>254874.46</v>
      </c>
      <c r="E2416" s="202">
        <v>254424.46</v>
      </c>
      <c r="F2416" s="202">
        <v>254024.46</v>
      </c>
      <c r="G2416" s="202">
        <v>254024.46</v>
      </c>
      <c r="H2416" s="202">
        <v>254024.46</v>
      </c>
      <c r="I2416" s="202">
        <v>244726</v>
      </c>
      <c r="J2416" s="202">
        <v>253068.5</v>
      </c>
      <c r="K2416" s="202">
        <v>253853.96</v>
      </c>
      <c r="L2416" s="202">
        <v>253853.96</v>
      </c>
      <c r="M2416" s="202">
        <v>253853.96</v>
      </c>
      <c r="N2416"/>
      <c r="O2416" s="203"/>
      <c r="P2416"/>
      <c r="Q2416"/>
      <c r="R2416"/>
      <c r="S2416"/>
      <c r="T2416" s="204">
        <v>42746.609131944446</v>
      </c>
      <c r="U2416"/>
      <c r="V2416">
        <v>0.9</v>
      </c>
      <c r="W2416">
        <v>6</v>
      </c>
      <c r="X2416" s="200" t="str">
        <f t="shared" si="37"/>
        <v>Indian River Circuit Civil CGE CQ4-16</v>
      </c>
    </row>
    <row r="2417" spans="1:24" x14ac:dyDescent="0.25">
      <c r="A2417" t="s">
        <v>78</v>
      </c>
      <c r="B2417" t="s">
        <v>42</v>
      </c>
      <c r="C2417" t="s">
        <v>277</v>
      </c>
      <c r="D2417" s="202">
        <v>220705.25</v>
      </c>
      <c r="E2417"/>
      <c r="F2417"/>
      <c r="G2417"/>
      <c r="H2417"/>
      <c r="I2417" s="202">
        <v>211049.25</v>
      </c>
      <c r="J2417"/>
      <c r="K2417"/>
      <c r="L2417"/>
      <c r="M2417"/>
      <c r="N2417"/>
      <c r="O2417" s="203"/>
      <c r="P2417"/>
      <c r="Q2417"/>
      <c r="R2417"/>
      <c r="S2417"/>
      <c r="T2417" s="204">
        <v>42746.609131944446</v>
      </c>
      <c r="U2417"/>
      <c r="V2417">
        <v>0.9</v>
      </c>
      <c r="W2417">
        <v>6</v>
      </c>
      <c r="X2417" s="200" t="str">
        <f t="shared" si="37"/>
        <v>Indian River Circuit Civil CGE CQ4-17</v>
      </c>
    </row>
    <row r="2418" spans="1:24" x14ac:dyDescent="0.25">
      <c r="A2418" t="s">
        <v>78</v>
      </c>
      <c r="B2418" t="s">
        <v>38</v>
      </c>
      <c r="C2418" t="s">
        <v>270</v>
      </c>
      <c r="D2418" s="202">
        <v>311751.07</v>
      </c>
      <c r="E2418" s="202">
        <v>311751.07</v>
      </c>
      <c r="F2418" s="202">
        <v>311251.07</v>
      </c>
      <c r="G2418" s="202">
        <v>312705.08</v>
      </c>
      <c r="H2418" s="202">
        <v>312569.58</v>
      </c>
      <c r="I2418" s="202">
        <v>8202.7999999999993</v>
      </c>
      <c r="J2418" s="202">
        <v>14521.13</v>
      </c>
      <c r="K2418" s="202">
        <v>21254.27</v>
      </c>
      <c r="L2418" s="202">
        <v>24886.59</v>
      </c>
      <c r="M2418" s="202">
        <v>27226.7</v>
      </c>
      <c r="N2418"/>
      <c r="O2418" s="203"/>
      <c r="P2418"/>
      <c r="Q2418"/>
      <c r="R2418"/>
      <c r="S2418"/>
      <c r="T2418" s="204">
        <v>42746.609131944446</v>
      </c>
      <c r="U2418"/>
      <c r="V2418">
        <v>0.09</v>
      </c>
      <c r="W2418">
        <v>1</v>
      </c>
      <c r="X2418" s="200" t="str">
        <f t="shared" si="37"/>
        <v>Indian River Circuit Criminal CGE CQ1-16</v>
      </c>
    </row>
    <row r="2419" spans="1:24" x14ac:dyDescent="0.25">
      <c r="A2419" t="s">
        <v>78</v>
      </c>
      <c r="B2419" t="s">
        <v>38</v>
      </c>
      <c r="C2419" t="s">
        <v>274</v>
      </c>
      <c r="D2419" s="202">
        <v>784412.82</v>
      </c>
      <c r="E2419" s="202">
        <v>782612.33</v>
      </c>
      <c r="F2419" s="202">
        <v>781966.83</v>
      </c>
      <c r="G2419" s="202">
        <v>781859.83</v>
      </c>
      <c r="H2419" s="202"/>
      <c r="I2419" s="202">
        <v>13389.05</v>
      </c>
      <c r="J2419" s="202">
        <v>22612.98</v>
      </c>
      <c r="K2419" s="202">
        <v>30426.67</v>
      </c>
      <c r="L2419" s="202">
        <v>37114.49</v>
      </c>
      <c r="M2419" s="202"/>
      <c r="N2419"/>
      <c r="O2419" s="203"/>
      <c r="P2419"/>
      <c r="Q2419"/>
      <c r="R2419"/>
      <c r="S2419"/>
      <c r="T2419" s="204">
        <v>42746.609131944446</v>
      </c>
      <c r="U2419"/>
      <c r="V2419">
        <v>0.09</v>
      </c>
      <c r="W2419">
        <v>1</v>
      </c>
      <c r="X2419" s="200" t="str">
        <f t="shared" si="37"/>
        <v>Indian River Circuit Criminal CGE CQ1-17</v>
      </c>
    </row>
    <row r="2420" spans="1:24" x14ac:dyDescent="0.25">
      <c r="A2420" t="s">
        <v>78</v>
      </c>
      <c r="B2420" t="s">
        <v>38</v>
      </c>
      <c r="C2420" t="s">
        <v>271</v>
      </c>
      <c r="D2420" s="202">
        <v>1445446.99</v>
      </c>
      <c r="E2420" s="202">
        <v>1446392.17</v>
      </c>
      <c r="F2420" s="202">
        <v>1448160.17</v>
      </c>
      <c r="G2420" s="202">
        <v>1448192.35</v>
      </c>
      <c r="H2420" s="202">
        <v>1448249.35</v>
      </c>
      <c r="I2420" s="202">
        <v>6025.18</v>
      </c>
      <c r="J2420" s="202">
        <v>16720.78</v>
      </c>
      <c r="K2420" s="202">
        <v>23193.42</v>
      </c>
      <c r="L2420" s="202">
        <v>28044.18</v>
      </c>
      <c r="M2420" s="202">
        <v>38495.81</v>
      </c>
      <c r="N2420"/>
      <c r="O2420" s="203"/>
      <c r="P2420"/>
      <c r="Q2420"/>
      <c r="R2420"/>
      <c r="S2420"/>
      <c r="T2420" s="204">
        <v>42746.609131944446</v>
      </c>
      <c r="U2420"/>
      <c r="V2420">
        <v>0.09</v>
      </c>
      <c r="W2420">
        <v>1</v>
      </c>
      <c r="X2420" s="200" t="str">
        <f t="shared" si="37"/>
        <v>Indian River Circuit Criminal CGE CQ2-16</v>
      </c>
    </row>
    <row r="2421" spans="1:24" x14ac:dyDescent="0.25">
      <c r="A2421" t="s">
        <v>78</v>
      </c>
      <c r="B2421" t="s">
        <v>38</v>
      </c>
      <c r="C2421" t="s">
        <v>275</v>
      </c>
      <c r="D2421" s="202">
        <v>364387.24</v>
      </c>
      <c r="E2421" s="202">
        <v>362723.24</v>
      </c>
      <c r="F2421" s="202">
        <v>362312.74</v>
      </c>
      <c r="G2421" s="202"/>
      <c r="H2421" s="202"/>
      <c r="I2421" s="202">
        <v>15214.49</v>
      </c>
      <c r="J2421" s="202">
        <v>18561.650000000001</v>
      </c>
      <c r="K2421" s="202">
        <v>21341.46</v>
      </c>
      <c r="L2421" s="202"/>
      <c r="M2421" s="202"/>
      <c r="N2421"/>
      <c r="O2421" s="203"/>
      <c r="P2421"/>
      <c r="Q2421"/>
      <c r="R2421"/>
      <c r="S2421"/>
      <c r="T2421" s="204">
        <v>42746.609131944446</v>
      </c>
      <c r="U2421"/>
      <c r="V2421">
        <v>0.09</v>
      </c>
      <c r="W2421">
        <v>1</v>
      </c>
      <c r="X2421" s="200" t="str">
        <f t="shared" si="37"/>
        <v>Indian River Circuit Criminal CGE CQ2-17</v>
      </c>
    </row>
    <row r="2422" spans="1:24" x14ac:dyDescent="0.25">
      <c r="A2422" t="s">
        <v>78</v>
      </c>
      <c r="B2422" t="s">
        <v>38</v>
      </c>
      <c r="C2422" t="s">
        <v>272</v>
      </c>
      <c r="D2422" s="202">
        <v>488239.22</v>
      </c>
      <c r="E2422" s="202">
        <v>487283.47</v>
      </c>
      <c r="F2422" s="202">
        <v>486158.39</v>
      </c>
      <c r="G2422" s="202">
        <v>485219.39</v>
      </c>
      <c r="H2422" s="202">
        <v>483104.89</v>
      </c>
      <c r="I2422" s="202">
        <v>9360.94</v>
      </c>
      <c r="J2422" s="202">
        <v>19248.32</v>
      </c>
      <c r="K2422" s="202">
        <v>23526.57</v>
      </c>
      <c r="L2422" s="202">
        <v>29878.37</v>
      </c>
      <c r="M2422" s="202">
        <v>34045.94</v>
      </c>
      <c r="N2422"/>
      <c r="O2422" s="203"/>
      <c r="P2422"/>
      <c r="Q2422"/>
      <c r="R2422"/>
      <c r="S2422"/>
      <c r="T2422" s="204">
        <v>42746.609131944446</v>
      </c>
      <c r="U2422"/>
      <c r="V2422">
        <v>0.09</v>
      </c>
      <c r="W2422">
        <v>1</v>
      </c>
      <c r="X2422" s="200" t="str">
        <f t="shared" si="37"/>
        <v>Indian River Circuit Criminal CGE CQ3-16</v>
      </c>
    </row>
    <row r="2423" spans="1:24" x14ac:dyDescent="0.25">
      <c r="A2423" t="s">
        <v>78</v>
      </c>
      <c r="B2423" t="s">
        <v>38</v>
      </c>
      <c r="C2423" t="s">
        <v>276</v>
      </c>
      <c r="D2423" s="202">
        <v>318546.68</v>
      </c>
      <c r="E2423" s="202">
        <v>316199.18</v>
      </c>
      <c r="F2423" s="202"/>
      <c r="G2423" s="202"/>
      <c r="H2423" s="202"/>
      <c r="I2423" s="202">
        <v>12395.31</v>
      </c>
      <c r="J2423" s="202">
        <v>21451.25</v>
      </c>
      <c r="K2423" s="202"/>
      <c r="L2423" s="202"/>
      <c r="M2423" s="202"/>
      <c r="N2423"/>
      <c r="O2423" s="203"/>
      <c r="P2423"/>
      <c r="Q2423"/>
      <c r="R2423"/>
      <c r="S2423"/>
      <c r="T2423" s="204">
        <v>42746.609131944446</v>
      </c>
      <c r="U2423"/>
      <c r="V2423">
        <v>0.09</v>
      </c>
      <c r="W2423">
        <v>1</v>
      </c>
      <c r="X2423" s="200" t="str">
        <f t="shared" si="37"/>
        <v>Indian River Circuit Criminal CGE CQ3-17</v>
      </c>
    </row>
    <row r="2424" spans="1:24" x14ac:dyDescent="0.25">
      <c r="A2424" t="s">
        <v>78</v>
      </c>
      <c r="B2424" t="s">
        <v>38</v>
      </c>
      <c r="C2424" t="s">
        <v>273</v>
      </c>
      <c r="D2424" s="202">
        <v>363081.78</v>
      </c>
      <c r="E2424" s="202">
        <v>358839.28</v>
      </c>
      <c r="F2424" s="202">
        <v>358143.78</v>
      </c>
      <c r="G2424" s="202">
        <v>358372.78</v>
      </c>
      <c r="H2424" s="202">
        <v>358265.78</v>
      </c>
      <c r="I2424" s="202">
        <v>11292.67</v>
      </c>
      <c r="J2424" s="202">
        <v>17213.169999999998</v>
      </c>
      <c r="K2424" s="202">
        <v>21405.33</v>
      </c>
      <c r="L2424" s="202">
        <v>27722.04</v>
      </c>
      <c r="M2424" s="202">
        <v>34607.32</v>
      </c>
      <c r="N2424"/>
      <c r="O2424" s="203"/>
      <c r="P2424"/>
      <c r="Q2424"/>
      <c r="R2424"/>
      <c r="S2424"/>
      <c r="T2424" s="204">
        <v>42746.609131944446</v>
      </c>
      <c r="U2424"/>
      <c r="V2424">
        <v>0.09</v>
      </c>
      <c r="W2424">
        <v>1</v>
      </c>
      <c r="X2424" s="200" t="str">
        <f t="shared" si="37"/>
        <v>Indian River Circuit Criminal CGE CQ4-16</v>
      </c>
    </row>
    <row r="2425" spans="1:24" x14ac:dyDescent="0.25">
      <c r="A2425" t="s">
        <v>78</v>
      </c>
      <c r="B2425" t="s">
        <v>38</v>
      </c>
      <c r="C2425" t="s">
        <v>277</v>
      </c>
      <c r="D2425" s="202">
        <v>583153.23</v>
      </c>
      <c r="E2425" s="202"/>
      <c r="F2425" s="202"/>
      <c r="G2425" s="202"/>
      <c r="H2425" s="202"/>
      <c r="I2425" s="202">
        <v>15884.53</v>
      </c>
      <c r="J2425" s="202"/>
      <c r="K2425" s="202"/>
      <c r="L2425" s="202"/>
      <c r="M2425" s="202"/>
      <c r="N2425"/>
      <c r="O2425" s="203"/>
      <c r="P2425"/>
      <c r="Q2425"/>
      <c r="R2425"/>
      <c r="S2425"/>
      <c r="T2425" s="204">
        <v>42746.609131944446</v>
      </c>
      <c r="U2425"/>
      <c r="V2425">
        <v>0.09</v>
      </c>
      <c r="W2425">
        <v>1</v>
      </c>
      <c r="X2425" s="200" t="str">
        <f t="shared" si="37"/>
        <v>Indian River Circuit Criminal CGE CQ4-17</v>
      </c>
    </row>
    <row r="2426" spans="1:24" x14ac:dyDescent="0.25">
      <c r="A2426" t="s">
        <v>78</v>
      </c>
      <c r="B2426" t="s">
        <v>44</v>
      </c>
      <c r="C2426" t="s">
        <v>270</v>
      </c>
      <c r="D2426" s="202">
        <v>800190.09</v>
      </c>
      <c r="E2426" s="202">
        <v>784160.72</v>
      </c>
      <c r="F2426" s="202">
        <v>782942.22</v>
      </c>
      <c r="G2426" s="202">
        <v>782842.22</v>
      </c>
      <c r="H2426" s="202">
        <v>782852.26</v>
      </c>
      <c r="I2426" s="202">
        <v>445477.13</v>
      </c>
      <c r="J2426" s="202">
        <v>686586.04</v>
      </c>
      <c r="K2426" s="202">
        <v>723495.19</v>
      </c>
      <c r="L2426" s="202">
        <v>733141.48</v>
      </c>
      <c r="M2426" s="202">
        <v>737861.65</v>
      </c>
      <c r="N2426"/>
      <c r="O2426" s="203"/>
      <c r="P2426"/>
      <c r="Q2426"/>
      <c r="R2426"/>
      <c r="S2426"/>
      <c r="T2426" s="204">
        <v>42746.609131944446</v>
      </c>
      <c r="U2426"/>
      <c r="V2426">
        <v>0.9</v>
      </c>
      <c r="W2426">
        <v>8</v>
      </c>
      <c r="X2426" s="200" t="str">
        <f t="shared" si="37"/>
        <v>Indian River Civil Traffic CGE CQ1-16</v>
      </c>
    </row>
    <row r="2427" spans="1:24" x14ac:dyDescent="0.25">
      <c r="A2427" t="s">
        <v>78</v>
      </c>
      <c r="B2427" t="s">
        <v>44</v>
      </c>
      <c r="C2427" t="s">
        <v>274</v>
      </c>
      <c r="D2427" s="202">
        <v>636346.38</v>
      </c>
      <c r="E2427" s="202">
        <v>620272.88</v>
      </c>
      <c r="F2427" s="202">
        <v>618632.88</v>
      </c>
      <c r="G2427" s="202">
        <v>618459.88</v>
      </c>
      <c r="H2427"/>
      <c r="I2427" s="202">
        <v>322450.40999999997</v>
      </c>
      <c r="J2427" s="202">
        <v>535749.57999999996</v>
      </c>
      <c r="K2427" s="202">
        <v>561936.21</v>
      </c>
      <c r="L2427" s="202">
        <v>570290.21</v>
      </c>
      <c r="M2427"/>
      <c r="N2427"/>
      <c r="O2427" s="203"/>
      <c r="P2427"/>
      <c r="Q2427"/>
      <c r="R2427"/>
      <c r="S2427"/>
      <c r="T2427" s="204">
        <v>42746.609131944446</v>
      </c>
      <c r="U2427"/>
      <c r="V2427">
        <v>0.9</v>
      </c>
      <c r="W2427">
        <v>8</v>
      </c>
      <c r="X2427" s="200" t="str">
        <f t="shared" si="37"/>
        <v>Indian River Civil Traffic CGE CQ1-17</v>
      </c>
    </row>
    <row r="2428" spans="1:24" x14ac:dyDescent="0.25">
      <c r="A2428" t="s">
        <v>78</v>
      </c>
      <c r="B2428" t="s">
        <v>44</v>
      </c>
      <c r="C2428" t="s">
        <v>271</v>
      </c>
      <c r="D2428" s="202">
        <v>744848.29</v>
      </c>
      <c r="E2428" s="202">
        <v>714816.78</v>
      </c>
      <c r="F2428" s="202">
        <v>714285.52</v>
      </c>
      <c r="G2428" s="202">
        <v>715108.72</v>
      </c>
      <c r="H2428" s="202">
        <v>714954.72</v>
      </c>
      <c r="I2428" s="202">
        <v>392360.42</v>
      </c>
      <c r="J2428" s="202">
        <v>623869.28</v>
      </c>
      <c r="K2428" s="202">
        <v>649474.96</v>
      </c>
      <c r="L2428" s="202">
        <v>659054.72</v>
      </c>
      <c r="M2428" s="202">
        <v>667318.36</v>
      </c>
      <c r="N2428"/>
      <c r="O2428" s="203"/>
      <c r="P2428"/>
      <c r="Q2428"/>
      <c r="R2428"/>
      <c r="S2428"/>
      <c r="T2428" s="204">
        <v>42746.609131944446</v>
      </c>
      <c r="U2428"/>
      <c r="V2428">
        <v>0.9</v>
      </c>
      <c r="W2428">
        <v>8</v>
      </c>
      <c r="X2428" s="200" t="str">
        <f t="shared" si="37"/>
        <v>Indian River Civil Traffic CGE CQ2-16</v>
      </c>
    </row>
    <row r="2429" spans="1:24" x14ac:dyDescent="0.25">
      <c r="A2429" t="s">
        <v>78</v>
      </c>
      <c r="B2429" t="s">
        <v>44</v>
      </c>
      <c r="C2429" t="s">
        <v>275</v>
      </c>
      <c r="D2429" s="202">
        <v>687090.6</v>
      </c>
      <c r="E2429" s="202">
        <v>670225.72</v>
      </c>
      <c r="F2429" s="202">
        <v>669714.72</v>
      </c>
      <c r="G2429"/>
      <c r="H2429"/>
      <c r="I2429" s="202">
        <v>379036.37</v>
      </c>
      <c r="J2429" s="202">
        <v>591835.56999999995</v>
      </c>
      <c r="K2429" s="202">
        <v>615366.25</v>
      </c>
      <c r="L2429"/>
      <c r="M2429"/>
      <c r="N2429"/>
      <c r="O2429" s="203"/>
      <c r="P2429"/>
      <c r="Q2429"/>
      <c r="R2429"/>
      <c r="S2429"/>
      <c r="T2429" s="204">
        <v>42746.609131944446</v>
      </c>
      <c r="U2429"/>
      <c r="V2429">
        <v>0.9</v>
      </c>
      <c r="W2429">
        <v>8</v>
      </c>
      <c r="X2429" s="200" t="str">
        <f t="shared" si="37"/>
        <v>Indian River Civil Traffic CGE CQ2-17</v>
      </c>
    </row>
    <row r="2430" spans="1:24" x14ac:dyDescent="0.25">
      <c r="A2430" t="s">
        <v>78</v>
      </c>
      <c r="B2430" t="s">
        <v>44</v>
      </c>
      <c r="C2430" t="s">
        <v>272</v>
      </c>
      <c r="D2430" s="202">
        <v>683060.28</v>
      </c>
      <c r="E2430" s="202">
        <v>673158.23</v>
      </c>
      <c r="F2430" s="202">
        <v>673490.89</v>
      </c>
      <c r="G2430" s="202">
        <v>673346.89</v>
      </c>
      <c r="H2430" s="202">
        <v>673346.89</v>
      </c>
      <c r="I2430" s="202">
        <v>357044.08</v>
      </c>
      <c r="J2430" s="202">
        <v>576712.80000000005</v>
      </c>
      <c r="K2430" s="202">
        <v>605180.68999999994</v>
      </c>
      <c r="L2430" s="202">
        <v>619692.93000000005</v>
      </c>
      <c r="M2430" s="202">
        <v>624613.27</v>
      </c>
      <c r="N2430"/>
      <c r="O2430" s="203"/>
      <c r="P2430"/>
      <c r="Q2430"/>
      <c r="R2430"/>
      <c r="S2430"/>
      <c r="T2430" s="204">
        <v>42746.609131944446</v>
      </c>
      <c r="U2430"/>
      <c r="V2430">
        <v>0.9</v>
      </c>
      <c r="W2430">
        <v>8</v>
      </c>
      <c r="X2430" s="200" t="str">
        <f t="shared" si="37"/>
        <v>Indian River Civil Traffic CGE CQ3-16</v>
      </c>
    </row>
    <row r="2431" spans="1:24" x14ac:dyDescent="0.25">
      <c r="A2431" t="s">
        <v>78</v>
      </c>
      <c r="B2431" t="s">
        <v>44</v>
      </c>
      <c r="C2431" t="s">
        <v>276</v>
      </c>
      <c r="D2431" s="202">
        <v>589866</v>
      </c>
      <c r="E2431" s="202">
        <v>578452.4</v>
      </c>
      <c r="F2431"/>
      <c r="G2431"/>
      <c r="H2431"/>
      <c r="I2431" s="202">
        <v>324458.46999999997</v>
      </c>
      <c r="J2431" s="202">
        <v>502789.15</v>
      </c>
      <c r="K2431"/>
      <c r="L2431"/>
      <c r="M2431"/>
      <c r="N2431"/>
      <c r="O2431" s="203"/>
      <c r="P2431"/>
      <c r="Q2431"/>
      <c r="R2431"/>
      <c r="S2431"/>
      <c r="T2431" s="204">
        <v>42746.609131944446</v>
      </c>
      <c r="U2431"/>
      <c r="V2431">
        <v>0.9</v>
      </c>
      <c r="W2431">
        <v>8</v>
      </c>
      <c r="X2431" s="200" t="str">
        <f t="shared" si="37"/>
        <v>Indian River Civil Traffic CGE CQ3-17</v>
      </c>
    </row>
    <row r="2432" spans="1:24" x14ac:dyDescent="0.25">
      <c r="A2432" t="s">
        <v>78</v>
      </c>
      <c r="B2432" t="s">
        <v>44</v>
      </c>
      <c r="C2432" t="s">
        <v>273</v>
      </c>
      <c r="D2432" s="202">
        <v>591321.79</v>
      </c>
      <c r="E2432" s="202">
        <v>613277.64</v>
      </c>
      <c r="F2432" s="202">
        <v>613199.64</v>
      </c>
      <c r="G2432" s="202">
        <v>612578.64</v>
      </c>
      <c r="H2432" s="202">
        <v>612431.64</v>
      </c>
      <c r="I2432" s="202">
        <v>340556.65</v>
      </c>
      <c r="J2432" s="202">
        <v>518323.3</v>
      </c>
      <c r="K2432" s="202">
        <v>557268.53</v>
      </c>
      <c r="L2432" s="202">
        <v>566540.37</v>
      </c>
      <c r="M2432" s="202">
        <v>569712.27</v>
      </c>
      <c r="N2432"/>
      <c r="O2432" s="203"/>
      <c r="P2432"/>
      <c r="Q2432"/>
      <c r="R2432"/>
      <c r="S2432"/>
      <c r="T2432" s="204">
        <v>42746.609131944446</v>
      </c>
      <c r="U2432"/>
      <c r="V2432">
        <v>0.9</v>
      </c>
      <c r="W2432">
        <v>8</v>
      </c>
      <c r="X2432" s="200" t="str">
        <f t="shared" si="37"/>
        <v>Indian River Civil Traffic CGE CQ4-16</v>
      </c>
    </row>
    <row r="2433" spans="1:24" x14ac:dyDescent="0.25">
      <c r="A2433" t="s">
        <v>78</v>
      </c>
      <c r="B2433" t="s">
        <v>44</v>
      </c>
      <c r="C2433" t="s">
        <v>277</v>
      </c>
      <c r="D2433" s="202">
        <v>599481.07999999996</v>
      </c>
      <c r="E2433"/>
      <c r="F2433"/>
      <c r="G2433"/>
      <c r="H2433"/>
      <c r="I2433" s="202">
        <v>307055.03000000003</v>
      </c>
      <c r="J2433"/>
      <c r="K2433"/>
      <c r="L2433"/>
      <c r="M2433"/>
      <c r="N2433"/>
      <c r="O2433" s="203"/>
      <c r="P2433"/>
      <c r="Q2433"/>
      <c r="R2433"/>
      <c r="S2433"/>
      <c r="T2433" s="204">
        <v>42746.609131944446</v>
      </c>
      <c r="U2433"/>
      <c r="V2433">
        <v>0.9</v>
      </c>
      <c r="W2433">
        <v>8</v>
      </c>
      <c r="X2433" s="200" t="str">
        <f t="shared" si="37"/>
        <v>Indian River Civil Traffic CGE CQ4-17</v>
      </c>
    </row>
    <row r="2434" spans="1:24" x14ac:dyDescent="0.25">
      <c r="A2434" t="s">
        <v>78</v>
      </c>
      <c r="B2434" t="s">
        <v>43</v>
      </c>
      <c r="C2434" t="s">
        <v>270</v>
      </c>
      <c r="D2434" s="202">
        <v>109691.87</v>
      </c>
      <c r="E2434" s="202">
        <v>109671.87</v>
      </c>
      <c r="F2434" s="202">
        <v>109671.87</v>
      </c>
      <c r="G2434" s="202">
        <v>108938.87</v>
      </c>
      <c r="H2434" s="202">
        <v>108938.87</v>
      </c>
      <c r="I2434" s="202">
        <v>105097.87</v>
      </c>
      <c r="J2434" s="202">
        <v>108938.87</v>
      </c>
      <c r="K2434" s="202">
        <v>108938.87</v>
      </c>
      <c r="L2434" s="202">
        <v>108938.87</v>
      </c>
      <c r="M2434" s="202">
        <v>108938.87</v>
      </c>
      <c r="N2434"/>
      <c r="O2434" s="203"/>
      <c r="P2434"/>
      <c r="Q2434"/>
      <c r="R2434"/>
      <c r="S2434"/>
      <c r="T2434" s="204">
        <v>42746.609131944446</v>
      </c>
      <c r="U2434"/>
      <c r="V2434">
        <v>0.9</v>
      </c>
      <c r="W2434">
        <v>7</v>
      </c>
      <c r="X2434" s="200" t="str">
        <f t="shared" ref="X2434:X2497" si="38">A2434&amp;" "&amp;B2434&amp;" "&amp;C2434</f>
        <v>Indian River County Civil CGE CQ1-16</v>
      </c>
    </row>
    <row r="2435" spans="1:24" x14ac:dyDescent="0.25">
      <c r="A2435" t="s">
        <v>78</v>
      </c>
      <c r="B2435" t="s">
        <v>43</v>
      </c>
      <c r="C2435" t="s">
        <v>274</v>
      </c>
      <c r="D2435" s="202">
        <v>138401.18</v>
      </c>
      <c r="E2435" s="202">
        <v>137799.18</v>
      </c>
      <c r="F2435" s="202">
        <v>137799.18</v>
      </c>
      <c r="G2435" s="202">
        <v>137799.18</v>
      </c>
      <c r="H2435"/>
      <c r="I2435" s="202">
        <v>134638.18</v>
      </c>
      <c r="J2435" s="202">
        <v>137789.18</v>
      </c>
      <c r="K2435" s="202">
        <v>137799.18</v>
      </c>
      <c r="L2435" s="202">
        <v>137799.18</v>
      </c>
      <c r="M2435"/>
      <c r="N2435"/>
      <c r="O2435" s="203"/>
      <c r="P2435"/>
      <c r="Q2435"/>
      <c r="R2435"/>
      <c r="S2435"/>
      <c r="T2435" s="204">
        <v>42746.609131944446</v>
      </c>
      <c r="U2435"/>
      <c r="V2435">
        <v>0.9</v>
      </c>
      <c r="W2435">
        <v>7</v>
      </c>
      <c r="X2435" s="200" t="str">
        <f t="shared" si="38"/>
        <v>Indian River County Civil CGE CQ1-17</v>
      </c>
    </row>
    <row r="2436" spans="1:24" x14ac:dyDescent="0.25">
      <c r="A2436" t="s">
        <v>78</v>
      </c>
      <c r="B2436" t="s">
        <v>43</v>
      </c>
      <c r="C2436" t="s">
        <v>271</v>
      </c>
      <c r="D2436" s="202">
        <v>111108.27</v>
      </c>
      <c r="E2436" s="202">
        <v>111108.27</v>
      </c>
      <c r="F2436" s="202">
        <v>111108.27</v>
      </c>
      <c r="G2436" s="202">
        <v>111108.27</v>
      </c>
      <c r="H2436" s="202">
        <v>111108.27</v>
      </c>
      <c r="I2436" s="202">
        <v>104862.62</v>
      </c>
      <c r="J2436" s="202">
        <v>111049.62</v>
      </c>
      <c r="K2436" s="202">
        <v>111108.27</v>
      </c>
      <c r="L2436" s="202">
        <v>111108.27</v>
      </c>
      <c r="M2436" s="202">
        <v>111108.27</v>
      </c>
      <c r="N2436"/>
      <c r="O2436" s="203"/>
      <c r="P2436"/>
      <c r="Q2436"/>
      <c r="R2436"/>
      <c r="S2436"/>
      <c r="T2436" s="204">
        <v>42746.609131944446</v>
      </c>
      <c r="U2436"/>
      <c r="V2436">
        <v>0.9</v>
      </c>
      <c r="W2436">
        <v>7</v>
      </c>
      <c r="X2436" s="200" t="str">
        <f t="shared" si="38"/>
        <v>Indian River County Civil CGE CQ2-16</v>
      </c>
    </row>
    <row r="2437" spans="1:24" x14ac:dyDescent="0.25">
      <c r="A2437" t="s">
        <v>78</v>
      </c>
      <c r="B2437" t="s">
        <v>43</v>
      </c>
      <c r="C2437" t="s">
        <v>275</v>
      </c>
      <c r="D2437" s="202">
        <v>132693.75</v>
      </c>
      <c r="E2437" s="202">
        <v>132499.75</v>
      </c>
      <c r="F2437" s="202">
        <v>132499.75</v>
      </c>
      <c r="G2437"/>
      <c r="H2437"/>
      <c r="I2437" s="202">
        <v>126295.25</v>
      </c>
      <c r="J2437" s="202">
        <v>132324.75</v>
      </c>
      <c r="K2437" s="202">
        <v>132374.75</v>
      </c>
      <c r="L2437"/>
      <c r="M2437"/>
      <c r="N2437"/>
      <c r="O2437" s="203"/>
      <c r="P2437"/>
      <c r="Q2437"/>
      <c r="R2437"/>
      <c r="S2437"/>
      <c r="T2437" s="204">
        <v>42746.609131944446</v>
      </c>
      <c r="U2437"/>
      <c r="V2437">
        <v>0.9</v>
      </c>
      <c r="W2437">
        <v>7</v>
      </c>
      <c r="X2437" s="200" t="str">
        <f t="shared" si="38"/>
        <v>Indian River County Civil CGE CQ2-17</v>
      </c>
    </row>
    <row r="2438" spans="1:24" x14ac:dyDescent="0.25">
      <c r="A2438" t="s">
        <v>78</v>
      </c>
      <c r="B2438" t="s">
        <v>43</v>
      </c>
      <c r="C2438" t="s">
        <v>272</v>
      </c>
      <c r="D2438" s="202">
        <v>118952.96000000001</v>
      </c>
      <c r="E2438" s="202">
        <v>119252.96</v>
      </c>
      <c r="F2438" s="202">
        <v>119252.96</v>
      </c>
      <c r="G2438" s="202">
        <v>119252.96</v>
      </c>
      <c r="H2438" s="202">
        <v>119252.96</v>
      </c>
      <c r="I2438" s="202">
        <v>115622.96</v>
      </c>
      <c r="J2438" s="202">
        <v>119252.93</v>
      </c>
      <c r="K2438" s="202">
        <v>119252.96</v>
      </c>
      <c r="L2438" s="202">
        <v>119252.96</v>
      </c>
      <c r="M2438" s="202">
        <v>119252.96</v>
      </c>
      <c r="N2438"/>
      <c r="O2438" s="203"/>
      <c r="P2438"/>
      <c r="Q2438"/>
      <c r="R2438"/>
      <c r="S2438"/>
      <c r="T2438" s="204">
        <v>42746.609131944446</v>
      </c>
      <c r="U2438"/>
      <c r="V2438">
        <v>0.9</v>
      </c>
      <c r="W2438">
        <v>7</v>
      </c>
      <c r="X2438" s="200" t="str">
        <f t="shared" si="38"/>
        <v>Indian River County Civil CGE CQ3-16</v>
      </c>
    </row>
    <row r="2439" spans="1:24" x14ac:dyDescent="0.25">
      <c r="A2439" t="s">
        <v>78</v>
      </c>
      <c r="B2439" t="s">
        <v>43</v>
      </c>
      <c r="C2439" t="s">
        <v>276</v>
      </c>
      <c r="D2439" s="202">
        <v>114381.58</v>
      </c>
      <c r="E2439" s="202">
        <v>114371.58</v>
      </c>
      <c r="F2439"/>
      <c r="G2439"/>
      <c r="H2439"/>
      <c r="I2439" s="202">
        <v>111479.58</v>
      </c>
      <c r="J2439" s="202">
        <v>114381.58</v>
      </c>
      <c r="K2439"/>
      <c r="L2439"/>
      <c r="M2439"/>
      <c r="N2439"/>
      <c r="O2439" s="203"/>
      <c r="P2439"/>
      <c r="Q2439"/>
      <c r="R2439"/>
      <c r="S2439"/>
      <c r="T2439" s="204">
        <v>42746.609131944446</v>
      </c>
      <c r="U2439"/>
      <c r="V2439">
        <v>0.9</v>
      </c>
      <c r="W2439">
        <v>7</v>
      </c>
      <c r="X2439" s="200" t="str">
        <f t="shared" si="38"/>
        <v>Indian River County Civil CGE CQ3-17</v>
      </c>
    </row>
    <row r="2440" spans="1:24" x14ac:dyDescent="0.25">
      <c r="A2440" t="s">
        <v>78</v>
      </c>
      <c r="B2440" t="s">
        <v>43</v>
      </c>
      <c r="C2440" t="s">
        <v>273</v>
      </c>
      <c r="D2440" s="202">
        <v>133838.99</v>
      </c>
      <c r="E2440" s="202">
        <v>133298.99</v>
      </c>
      <c r="F2440" s="202">
        <v>133298.99</v>
      </c>
      <c r="G2440" s="202">
        <v>133298.99</v>
      </c>
      <c r="H2440" s="202">
        <v>133298.99</v>
      </c>
      <c r="I2440" s="202">
        <v>125921.99</v>
      </c>
      <c r="J2440" s="202">
        <v>133298.99</v>
      </c>
      <c r="K2440" s="202">
        <v>133298.99</v>
      </c>
      <c r="L2440" s="202">
        <v>133298.99</v>
      </c>
      <c r="M2440" s="202">
        <v>133298.99</v>
      </c>
      <c r="N2440"/>
      <c r="O2440" s="203"/>
      <c r="P2440"/>
      <c r="Q2440"/>
      <c r="R2440"/>
      <c r="S2440"/>
      <c r="T2440" s="204">
        <v>42746.609131944446</v>
      </c>
      <c r="U2440"/>
      <c r="V2440">
        <v>0.9</v>
      </c>
      <c r="W2440">
        <v>7</v>
      </c>
      <c r="X2440" s="200" t="str">
        <f t="shared" si="38"/>
        <v>Indian River County Civil CGE CQ4-16</v>
      </c>
    </row>
    <row r="2441" spans="1:24" x14ac:dyDescent="0.25">
      <c r="A2441" t="s">
        <v>78</v>
      </c>
      <c r="B2441" t="s">
        <v>43</v>
      </c>
      <c r="C2441" t="s">
        <v>277</v>
      </c>
      <c r="D2441" s="202">
        <v>133962.22</v>
      </c>
      <c r="E2441"/>
      <c r="F2441"/>
      <c r="G2441"/>
      <c r="H2441"/>
      <c r="I2441" s="202">
        <v>125858.76</v>
      </c>
      <c r="J2441"/>
      <c r="K2441"/>
      <c r="L2441"/>
      <c r="M2441"/>
      <c r="N2441"/>
      <c r="O2441" s="203"/>
      <c r="P2441"/>
      <c r="Q2441"/>
      <c r="R2441"/>
      <c r="S2441"/>
      <c r="T2441" s="204">
        <v>42746.609131944446</v>
      </c>
      <c r="U2441"/>
      <c r="V2441">
        <v>0.9</v>
      </c>
      <c r="W2441">
        <v>7</v>
      </c>
      <c r="X2441" s="200" t="str">
        <f t="shared" si="38"/>
        <v>Indian River County Civil CGE CQ4-17</v>
      </c>
    </row>
    <row r="2442" spans="1:24" x14ac:dyDescent="0.25">
      <c r="A2442" t="s">
        <v>78</v>
      </c>
      <c r="B2442" t="s">
        <v>39</v>
      </c>
      <c r="C2442" t="s">
        <v>270</v>
      </c>
      <c r="D2442" s="202">
        <v>144285.03</v>
      </c>
      <c r="E2442" s="202">
        <v>144065.03</v>
      </c>
      <c r="F2442" s="202">
        <v>143927.57999999999</v>
      </c>
      <c r="G2442" s="202">
        <v>162105.29999999999</v>
      </c>
      <c r="H2442" s="202">
        <v>164698.26999999999</v>
      </c>
      <c r="I2442" s="202">
        <v>41245.440000000002</v>
      </c>
      <c r="J2442" s="202">
        <v>67541.990000000005</v>
      </c>
      <c r="K2442" s="202">
        <v>76479.37</v>
      </c>
      <c r="L2442" s="202">
        <v>89067.12</v>
      </c>
      <c r="M2442" s="202">
        <v>93372.29</v>
      </c>
      <c r="N2442"/>
      <c r="O2442" s="203"/>
      <c r="P2442"/>
      <c r="Q2442"/>
      <c r="R2442"/>
      <c r="S2442"/>
      <c r="T2442" s="204">
        <v>42746.609131944446</v>
      </c>
      <c r="U2442"/>
      <c r="V2442">
        <v>0.4</v>
      </c>
      <c r="W2442">
        <v>3</v>
      </c>
      <c r="X2442" s="200" t="str">
        <f t="shared" si="38"/>
        <v>Indian River County Criminal CGE CQ1-16</v>
      </c>
    </row>
    <row r="2443" spans="1:24" x14ac:dyDescent="0.25">
      <c r="A2443" t="s">
        <v>78</v>
      </c>
      <c r="B2443" t="s">
        <v>39</v>
      </c>
      <c r="C2443" t="s">
        <v>274</v>
      </c>
      <c r="D2443" s="202">
        <v>195485.7</v>
      </c>
      <c r="E2443" s="202">
        <v>194852.46</v>
      </c>
      <c r="F2443" s="202">
        <v>194815.58</v>
      </c>
      <c r="G2443" s="202">
        <v>194376.08</v>
      </c>
      <c r="H2443"/>
      <c r="I2443" s="202">
        <v>59949.24</v>
      </c>
      <c r="J2443" s="202">
        <v>93064.58</v>
      </c>
      <c r="K2443" s="202">
        <v>106164.87</v>
      </c>
      <c r="L2443" s="202">
        <v>112344.79</v>
      </c>
      <c r="M2443"/>
      <c r="N2443"/>
      <c r="O2443" s="203"/>
      <c r="P2443"/>
      <c r="Q2443"/>
      <c r="R2443"/>
      <c r="S2443"/>
      <c r="T2443" s="204">
        <v>42746.609131944446</v>
      </c>
      <c r="U2443"/>
      <c r="V2443">
        <v>0.4</v>
      </c>
      <c r="W2443">
        <v>3</v>
      </c>
      <c r="X2443" s="200" t="str">
        <f t="shared" si="38"/>
        <v>Indian River County Criminal CGE CQ1-17</v>
      </c>
    </row>
    <row r="2444" spans="1:24" x14ac:dyDescent="0.25">
      <c r="A2444" t="s">
        <v>78</v>
      </c>
      <c r="B2444" t="s">
        <v>39</v>
      </c>
      <c r="C2444" t="s">
        <v>271</v>
      </c>
      <c r="D2444" s="202">
        <v>175059.83</v>
      </c>
      <c r="E2444" s="202">
        <v>174965.18</v>
      </c>
      <c r="F2444" s="202">
        <v>192526.49</v>
      </c>
      <c r="G2444" s="202">
        <v>196934.3</v>
      </c>
      <c r="H2444" s="202">
        <v>196965.33</v>
      </c>
      <c r="I2444" s="202">
        <v>58624.42</v>
      </c>
      <c r="J2444" s="202">
        <v>84288.960000000006</v>
      </c>
      <c r="K2444" s="202">
        <v>102124.76</v>
      </c>
      <c r="L2444" s="202">
        <v>107421.06</v>
      </c>
      <c r="M2444" s="202">
        <v>114048.68</v>
      </c>
      <c r="N2444"/>
      <c r="O2444" s="203"/>
      <c r="P2444"/>
      <c r="Q2444"/>
      <c r="R2444"/>
      <c r="S2444"/>
      <c r="T2444" s="204">
        <v>42746.609131944446</v>
      </c>
      <c r="U2444"/>
      <c r="V2444">
        <v>0.4</v>
      </c>
      <c r="W2444">
        <v>3</v>
      </c>
      <c r="X2444" s="200" t="str">
        <f t="shared" si="38"/>
        <v>Indian River County Criminal CGE CQ2-16</v>
      </c>
    </row>
    <row r="2445" spans="1:24" x14ac:dyDescent="0.25">
      <c r="A2445" t="s">
        <v>78</v>
      </c>
      <c r="B2445" t="s">
        <v>39</v>
      </c>
      <c r="C2445" t="s">
        <v>275</v>
      </c>
      <c r="D2445" s="202">
        <v>227677.93</v>
      </c>
      <c r="E2445" s="202">
        <v>226939.14</v>
      </c>
      <c r="F2445" s="202">
        <v>226896.15</v>
      </c>
      <c r="G2445"/>
      <c r="H2445"/>
      <c r="I2445" s="202">
        <v>67098.83</v>
      </c>
      <c r="J2445" s="202">
        <v>102686</v>
      </c>
      <c r="K2445" s="202">
        <v>118757.93</v>
      </c>
      <c r="L2445"/>
      <c r="M2445"/>
      <c r="N2445"/>
      <c r="O2445" s="203"/>
      <c r="P2445"/>
      <c r="Q2445"/>
      <c r="R2445"/>
      <c r="S2445"/>
      <c r="T2445" s="204">
        <v>42746.609131944446</v>
      </c>
      <c r="U2445"/>
      <c r="V2445">
        <v>0.4</v>
      </c>
      <c r="W2445">
        <v>3</v>
      </c>
      <c r="X2445" s="200" t="str">
        <f t="shared" si="38"/>
        <v>Indian River County Criminal CGE CQ2-17</v>
      </c>
    </row>
    <row r="2446" spans="1:24" x14ac:dyDescent="0.25">
      <c r="A2446" t="s">
        <v>78</v>
      </c>
      <c r="B2446" t="s">
        <v>39</v>
      </c>
      <c r="C2446" t="s">
        <v>272</v>
      </c>
      <c r="D2446" s="202">
        <v>162830.87</v>
      </c>
      <c r="E2446" s="202">
        <v>179722.03</v>
      </c>
      <c r="F2446" s="202">
        <v>183619.65</v>
      </c>
      <c r="G2446" s="202">
        <v>182787.86</v>
      </c>
      <c r="H2446" s="202">
        <v>182750.74</v>
      </c>
      <c r="I2446" s="202">
        <v>49417.04</v>
      </c>
      <c r="J2446" s="202">
        <v>75358.98</v>
      </c>
      <c r="K2446" s="202">
        <v>86927.64</v>
      </c>
      <c r="L2446" s="202">
        <v>96260.98</v>
      </c>
      <c r="M2446" s="202">
        <v>99790.98</v>
      </c>
      <c r="N2446"/>
      <c r="O2446" s="203"/>
      <c r="P2446"/>
      <c r="Q2446"/>
      <c r="R2446"/>
      <c r="S2446"/>
      <c r="T2446" s="204">
        <v>42746.609131944446</v>
      </c>
      <c r="U2446"/>
      <c r="V2446">
        <v>0.4</v>
      </c>
      <c r="W2446">
        <v>3</v>
      </c>
      <c r="X2446" s="200" t="str">
        <f t="shared" si="38"/>
        <v>Indian River County Criminal CGE CQ3-16</v>
      </c>
    </row>
    <row r="2447" spans="1:24" x14ac:dyDescent="0.25">
      <c r="A2447" t="s">
        <v>78</v>
      </c>
      <c r="B2447" t="s">
        <v>39</v>
      </c>
      <c r="C2447" t="s">
        <v>276</v>
      </c>
      <c r="D2447" s="202">
        <v>212188.62</v>
      </c>
      <c r="E2447" s="202">
        <v>209003.48</v>
      </c>
      <c r="F2447"/>
      <c r="G2447"/>
      <c r="H2447"/>
      <c r="I2447" s="202">
        <v>64965.2</v>
      </c>
      <c r="J2447" s="202">
        <v>93361.65</v>
      </c>
      <c r="K2447"/>
      <c r="L2447"/>
      <c r="M2447"/>
      <c r="N2447"/>
      <c r="O2447" s="203"/>
      <c r="P2447"/>
      <c r="Q2447"/>
      <c r="R2447"/>
      <c r="S2447"/>
      <c r="T2447" s="204">
        <v>42746.609131944446</v>
      </c>
      <c r="U2447"/>
      <c r="V2447">
        <v>0.4</v>
      </c>
      <c r="W2447">
        <v>3</v>
      </c>
      <c r="X2447" s="200" t="str">
        <f t="shared" si="38"/>
        <v>Indian River County Criminal CGE CQ3-17</v>
      </c>
    </row>
    <row r="2448" spans="1:24" x14ac:dyDescent="0.25">
      <c r="A2448" t="s">
        <v>78</v>
      </c>
      <c r="B2448" t="s">
        <v>39</v>
      </c>
      <c r="C2448" t="s">
        <v>273</v>
      </c>
      <c r="D2448" s="202">
        <v>188803.61</v>
      </c>
      <c r="E2448" s="202">
        <v>189050.17</v>
      </c>
      <c r="F2448" s="202">
        <v>188609.87</v>
      </c>
      <c r="G2448" s="202">
        <v>187577.33</v>
      </c>
      <c r="H2448" s="202">
        <v>187189.39</v>
      </c>
      <c r="I2448" s="202">
        <v>51086.14</v>
      </c>
      <c r="J2448" s="202">
        <v>75529.179999999993</v>
      </c>
      <c r="K2448" s="202">
        <v>91813.92</v>
      </c>
      <c r="L2448" s="202">
        <v>96454.92</v>
      </c>
      <c r="M2448" s="202">
        <v>97580.66</v>
      </c>
      <c r="N2448"/>
      <c r="O2448" s="203"/>
      <c r="P2448"/>
      <c r="Q2448"/>
      <c r="R2448"/>
      <c r="S2448"/>
      <c r="T2448" s="204">
        <v>42746.609131944446</v>
      </c>
      <c r="U2448"/>
      <c r="V2448">
        <v>0.4</v>
      </c>
      <c r="W2448">
        <v>3</v>
      </c>
      <c r="X2448" s="200" t="str">
        <f t="shared" si="38"/>
        <v>Indian River County Criminal CGE CQ4-16</v>
      </c>
    </row>
    <row r="2449" spans="1:24" x14ac:dyDescent="0.25">
      <c r="A2449" t="s">
        <v>78</v>
      </c>
      <c r="B2449" t="s">
        <v>39</v>
      </c>
      <c r="C2449" t="s">
        <v>277</v>
      </c>
      <c r="D2449" s="202">
        <v>190511.79</v>
      </c>
      <c r="E2449"/>
      <c r="F2449"/>
      <c r="G2449"/>
      <c r="H2449"/>
      <c r="I2449" s="202">
        <v>50240.25</v>
      </c>
      <c r="J2449"/>
      <c r="K2449"/>
      <c r="L2449"/>
      <c r="M2449"/>
      <c r="N2449"/>
      <c r="O2449" s="203"/>
      <c r="P2449"/>
      <c r="Q2449"/>
      <c r="R2449"/>
      <c r="S2449"/>
      <c r="T2449" s="204">
        <v>42746.609131944446</v>
      </c>
      <c r="U2449"/>
      <c r="V2449">
        <v>0.4</v>
      </c>
      <c r="W2449">
        <v>3</v>
      </c>
      <c r="X2449" s="200" t="str">
        <f t="shared" si="38"/>
        <v>Indian River County Criminal CGE CQ4-17</v>
      </c>
    </row>
    <row r="2450" spans="1:24" x14ac:dyDescent="0.25">
      <c r="A2450" t="s">
        <v>78</v>
      </c>
      <c r="B2450" t="s">
        <v>41</v>
      </c>
      <c r="C2450" t="s">
        <v>270</v>
      </c>
      <c r="D2450" s="202">
        <v>207865.37</v>
      </c>
      <c r="E2450" s="202">
        <v>203995.37</v>
      </c>
      <c r="F2450" s="202">
        <v>203894.71</v>
      </c>
      <c r="G2450" s="202">
        <v>222911.62</v>
      </c>
      <c r="H2450" s="202">
        <v>222225.67</v>
      </c>
      <c r="I2450" s="202">
        <v>77284.56</v>
      </c>
      <c r="J2450" s="202">
        <v>122644</v>
      </c>
      <c r="K2450" s="202">
        <v>138790.9</v>
      </c>
      <c r="L2450" s="202">
        <v>165007.53</v>
      </c>
      <c r="M2450" s="202">
        <v>167547.41</v>
      </c>
      <c r="N2450"/>
      <c r="O2450" s="203"/>
      <c r="P2450"/>
      <c r="Q2450"/>
      <c r="R2450"/>
      <c r="S2450"/>
      <c r="T2450" s="204">
        <v>42746.609131944446</v>
      </c>
      <c r="U2450"/>
      <c r="V2450">
        <v>0.4</v>
      </c>
      <c r="W2450">
        <v>5</v>
      </c>
      <c r="X2450" s="200" t="str">
        <f t="shared" si="38"/>
        <v>Indian River Criminal Traffic CGE CQ1-16</v>
      </c>
    </row>
    <row r="2451" spans="1:24" x14ac:dyDescent="0.25">
      <c r="A2451" t="s">
        <v>78</v>
      </c>
      <c r="B2451" t="s">
        <v>41</v>
      </c>
      <c r="C2451" t="s">
        <v>274</v>
      </c>
      <c r="D2451" s="202">
        <v>224370.96</v>
      </c>
      <c r="E2451" s="202">
        <v>224342.3</v>
      </c>
      <c r="F2451" s="202">
        <v>224353.49</v>
      </c>
      <c r="G2451" s="202">
        <v>224217.12</v>
      </c>
      <c r="H2451"/>
      <c r="I2451" s="202">
        <v>73789.19</v>
      </c>
      <c r="J2451" s="202">
        <v>120154.96</v>
      </c>
      <c r="K2451" s="202">
        <v>144157.43</v>
      </c>
      <c r="L2451" s="202">
        <v>155953.25</v>
      </c>
      <c r="M2451"/>
      <c r="N2451"/>
      <c r="O2451" s="203"/>
      <c r="P2451"/>
      <c r="Q2451"/>
      <c r="R2451"/>
      <c r="S2451"/>
      <c r="T2451" s="204">
        <v>42746.609131944446</v>
      </c>
      <c r="U2451"/>
      <c r="V2451">
        <v>0.4</v>
      </c>
      <c r="W2451">
        <v>5</v>
      </c>
      <c r="X2451" s="200" t="str">
        <f t="shared" si="38"/>
        <v>Indian River Criminal Traffic CGE CQ1-17</v>
      </c>
    </row>
    <row r="2452" spans="1:24" x14ac:dyDescent="0.25">
      <c r="A2452" t="s">
        <v>78</v>
      </c>
      <c r="B2452" t="s">
        <v>41</v>
      </c>
      <c r="C2452" t="s">
        <v>271</v>
      </c>
      <c r="D2452" s="202">
        <v>221464.08</v>
      </c>
      <c r="E2452" s="202">
        <v>219576.08</v>
      </c>
      <c r="F2452" s="202">
        <v>240044.18</v>
      </c>
      <c r="G2452" s="202">
        <v>240079.18</v>
      </c>
      <c r="H2452" s="202">
        <v>239516.94</v>
      </c>
      <c r="I2452" s="202">
        <v>97890.82</v>
      </c>
      <c r="J2452" s="202">
        <v>137033.22</v>
      </c>
      <c r="K2452" s="202">
        <v>167670.57999999999</v>
      </c>
      <c r="L2452" s="202">
        <v>179114.33</v>
      </c>
      <c r="M2452" s="202">
        <v>185393.36</v>
      </c>
      <c r="N2452"/>
      <c r="O2452" s="203"/>
      <c r="P2452"/>
      <c r="Q2452"/>
      <c r="R2452"/>
      <c r="S2452"/>
      <c r="T2452" s="204">
        <v>42746.609131944446</v>
      </c>
      <c r="U2452"/>
      <c r="V2452">
        <v>0.4</v>
      </c>
      <c r="W2452">
        <v>5</v>
      </c>
      <c r="X2452" s="200" t="str">
        <f t="shared" si="38"/>
        <v>Indian River Criminal Traffic CGE CQ2-16</v>
      </c>
    </row>
    <row r="2453" spans="1:24" x14ac:dyDescent="0.25">
      <c r="A2453" t="s">
        <v>78</v>
      </c>
      <c r="B2453" t="s">
        <v>41</v>
      </c>
      <c r="C2453" t="s">
        <v>275</v>
      </c>
      <c r="D2453" s="202">
        <v>231562.73</v>
      </c>
      <c r="E2453" s="202">
        <v>229802.2</v>
      </c>
      <c r="F2453" s="202">
        <v>229288.86</v>
      </c>
      <c r="G2453"/>
      <c r="H2453"/>
      <c r="I2453" s="202">
        <v>90734.44</v>
      </c>
      <c r="J2453" s="202">
        <v>131637.82999999999</v>
      </c>
      <c r="K2453" s="202">
        <v>159960.87</v>
      </c>
      <c r="L2453"/>
      <c r="M2453"/>
      <c r="N2453"/>
      <c r="O2453" s="203"/>
      <c r="P2453"/>
      <c r="Q2453"/>
      <c r="R2453"/>
      <c r="S2453"/>
      <c r="T2453" s="204">
        <v>42746.609131944446</v>
      </c>
      <c r="U2453"/>
      <c r="V2453">
        <v>0.4</v>
      </c>
      <c r="W2453">
        <v>5</v>
      </c>
      <c r="X2453" s="200" t="str">
        <f t="shared" si="38"/>
        <v>Indian River Criminal Traffic CGE CQ2-17</v>
      </c>
    </row>
    <row r="2454" spans="1:24" x14ac:dyDescent="0.25">
      <c r="A2454" t="s">
        <v>78</v>
      </c>
      <c r="B2454" t="s">
        <v>41</v>
      </c>
      <c r="C2454" t="s">
        <v>272</v>
      </c>
      <c r="D2454" s="202">
        <v>231613.17</v>
      </c>
      <c r="E2454" s="202">
        <v>249171.58</v>
      </c>
      <c r="F2454" s="202">
        <v>249487.18</v>
      </c>
      <c r="G2454" s="202">
        <v>249375.93</v>
      </c>
      <c r="H2454" s="202">
        <v>249375.93</v>
      </c>
      <c r="I2454" s="202">
        <v>92176.65</v>
      </c>
      <c r="J2454" s="202">
        <v>145221.67000000001</v>
      </c>
      <c r="K2454" s="202">
        <v>166952.16</v>
      </c>
      <c r="L2454" s="202">
        <v>186988.95</v>
      </c>
      <c r="M2454" s="202">
        <v>194455.63</v>
      </c>
      <c r="N2454"/>
      <c r="O2454" s="203"/>
      <c r="P2454"/>
      <c r="Q2454"/>
      <c r="R2454"/>
      <c r="S2454"/>
      <c r="T2454" s="204">
        <v>42746.609131944446</v>
      </c>
      <c r="U2454"/>
      <c r="V2454">
        <v>0.4</v>
      </c>
      <c r="W2454">
        <v>5</v>
      </c>
      <c r="X2454" s="200" t="str">
        <f t="shared" si="38"/>
        <v>Indian River Criminal Traffic CGE CQ3-16</v>
      </c>
    </row>
    <row r="2455" spans="1:24" x14ac:dyDescent="0.25">
      <c r="A2455" t="s">
        <v>78</v>
      </c>
      <c r="B2455" t="s">
        <v>41</v>
      </c>
      <c r="C2455" t="s">
        <v>276</v>
      </c>
      <c r="D2455" s="202">
        <v>289426.32</v>
      </c>
      <c r="E2455" s="202">
        <v>198531.58</v>
      </c>
      <c r="F2455"/>
      <c r="G2455"/>
      <c r="H2455"/>
      <c r="I2455" s="202">
        <v>123311.22</v>
      </c>
      <c r="J2455" s="202">
        <v>118561.63</v>
      </c>
      <c r="K2455"/>
      <c r="L2455"/>
      <c r="M2455"/>
      <c r="N2455"/>
      <c r="O2455" s="203"/>
      <c r="P2455"/>
      <c r="Q2455"/>
      <c r="R2455"/>
      <c r="S2455"/>
      <c r="T2455" s="204">
        <v>42746.609131944446</v>
      </c>
      <c r="U2455"/>
      <c r="V2455">
        <v>0.4</v>
      </c>
      <c r="W2455">
        <v>5</v>
      </c>
      <c r="X2455" s="200" t="str">
        <f t="shared" si="38"/>
        <v>Indian River Criminal Traffic CGE CQ3-17</v>
      </c>
    </row>
    <row r="2456" spans="1:24" x14ac:dyDescent="0.25">
      <c r="A2456" t="s">
        <v>78</v>
      </c>
      <c r="B2456" t="s">
        <v>41</v>
      </c>
      <c r="C2456" t="s">
        <v>273</v>
      </c>
      <c r="D2456" s="202">
        <v>212845.1</v>
      </c>
      <c r="E2456" s="202">
        <v>211082.17</v>
      </c>
      <c r="F2456" s="202">
        <v>210964.17</v>
      </c>
      <c r="G2456" s="202">
        <v>210939.22</v>
      </c>
      <c r="H2456" s="202">
        <v>210911.18</v>
      </c>
      <c r="I2456" s="202">
        <v>86425.16</v>
      </c>
      <c r="J2456" s="202">
        <v>125785.16</v>
      </c>
      <c r="K2456" s="202">
        <v>149259.32999999999</v>
      </c>
      <c r="L2456" s="202">
        <v>160236.37</v>
      </c>
      <c r="M2456" s="202">
        <v>164267.85</v>
      </c>
      <c r="N2456"/>
      <c r="O2456" s="203"/>
      <c r="P2456"/>
      <c r="Q2456"/>
      <c r="R2456"/>
      <c r="S2456"/>
      <c r="T2456" s="204">
        <v>42746.609131944446</v>
      </c>
      <c r="U2456"/>
      <c r="V2456">
        <v>0.4</v>
      </c>
      <c r="W2456">
        <v>5</v>
      </c>
      <c r="X2456" s="200" t="str">
        <f t="shared" si="38"/>
        <v>Indian River Criminal Traffic CGE CQ4-16</v>
      </c>
    </row>
    <row r="2457" spans="1:24" x14ac:dyDescent="0.25">
      <c r="A2457" t="s">
        <v>78</v>
      </c>
      <c r="B2457" t="s">
        <v>41</v>
      </c>
      <c r="C2457" t="s">
        <v>277</v>
      </c>
      <c r="D2457" s="202">
        <v>203861</v>
      </c>
      <c r="E2457"/>
      <c r="F2457"/>
      <c r="G2457"/>
      <c r="H2457"/>
      <c r="I2457" s="202">
        <v>85856.35</v>
      </c>
      <c r="J2457"/>
      <c r="K2457"/>
      <c r="L2457"/>
      <c r="M2457"/>
      <c r="N2457"/>
      <c r="O2457" s="203"/>
      <c r="P2457"/>
      <c r="Q2457"/>
      <c r="R2457"/>
      <c r="S2457"/>
      <c r="T2457" s="204">
        <v>42746.609131944446</v>
      </c>
      <c r="U2457"/>
      <c r="V2457">
        <v>0.4</v>
      </c>
      <c r="W2457">
        <v>5</v>
      </c>
      <c r="X2457" s="200" t="str">
        <f t="shared" si="38"/>
        <v>Indian River Criminal Traffic CGE CQ4-17</v>
      </c>
    </row>
    <row r="2458" spans="1:24" x14ac:dyDescent="0.25">
      <c r="A2458" t="s">
        <v>78</v>
      </c>
      <c r="B2458" t="s">
        <v>46</v>
      </c>
      <c r="C2458" t="s">
        <v>270</v>
      </c>
      <c r="D2458" s="202">
        <v>73781.2</v>
      </c>
      <c r="E2458" s="202">
        <v>73362.84</v>
      </c>
      <c r="F2458" s="202">
        <v>73347.839999999997</v>
      </c>
      <c r="G2458" s="202">
        <v>73361.33</v>
      </c>
      <c r="H2458" s="202">
        <v>73358.34</v>
      </c>
      <c r="I2458" s="202">
        <v>72359.14</v>
      </c>
      <c r="J2458" s="202">
        <v>72451.460000000006</v>
      </c>
      <c r="K2458" s="202">
        <v>72457.679999999993</v>
      </c>
      <c r="L2458" s="202">
        <v>72471.17</v>
      </c>
      <c r="M2458" s="202">
        <v>72468.179999999993</v>
      </c>
      <c r="N2458"/>
      <c r="O2458" s="203"/>
      <c r="P2458"/>
      <c r="Q2458"/>
      <c r="R2458"/>
      <c r="S2458"/>
      <c r="T2458" s="204">
        <v>42746.609131944446</v>
      </c>
      <c r="U2458"/>
      <c r="V2458">
        <v>0.75</v>
      </c>
      <c r="W2458">
        <v>10</v>
      </c>
      <c r="X2458" s="200" t="str">
        <f t="shared" si="38"/>
        <v>Indian River Family CGE CQ1-16</v>
      </c>
    </row>
    <row r="2459" spans="1:24" x14ac:dyDescent="0.25">
      <c r="A2459" t="s">
        <v>78</v>
      </c>
      <c r="B2459" t="s">
        <v>46</v>
      </c>
      <c r="C2459" t="s">
        <v>274</v>
      </c>
      <c r="D2459" s="202">
        <v>64129.62</v>
      </c>
      <c r="E2459" s="202">
        <v>63718.12</v>
      </c>
      <c r="F2459" s="202">
        <v>63718.12</v>
      </c>
      <c r="G2459" s="202">
        <v>63718.12</v>
      </c>
      <c r="H2459"/>
      <c r="I2459" s="202">
        <v>61091.62</v>
      </c>
      <c r="J2459" s="202">
        <v>62304.62</v>
      </c>
      <c r="K2459" s="202">
        <v>62304.62</v>
      </c>
      <c r="L2459" s="202">
        <v>62309.62</v>
      </c>
      <c r="M2459"/>
      <c r="N2459"/>
      <c r="O2459" s="203"/>
      <c r="P2459"/>
      <c r="Q2459"/>
      <c r="R2459"/>
      <c r="S2459"/>
      <c r="T2459" s="204">
        <v>42746.609131944446</v>
      </c>
      <c r="U2459"/>
      <c r="V2459">
        <v>0.75</v>
      </c>
      <c r="W2459">
        <v>10</v>
      </c>
      <c r="X2459" s="200" t="str">
        <f t="shared" si="38"/>
        <v>Indian River Family CGE CQ1-17</v>
      </c>
    </row>
    <row r="2460" spans="1:24" x14ac:dyDescent="0.25">
      <c r="A2460" t="s">
        <v>78</v>
      </c>
      <c r="B2460" t="s">
        <v>46</v>
      </c>
      <c r="C2460" t="s">
        <v>271</v>
      </c>
      <c r="D2460" s="202">
        <v>92820.55</v>
      </c>
      <c r="E2460" s="202">
        <v>92525.55</v>
      </c>
      <c r="F2460" s="202">
        <v>92480.79</v>
      </c>
      <c r="G2460" s="202">
        <v>92474.54</v>
      </c>
      <c r="H2460" s="202">
        <v>92472.16</v>
      </c>
      <c r="I2460" s="202">
        <v>87735.02</v>
      </c>
      <c r="J2460" s="202">
        <v>91671.02</v>
      </c>
      <c r="K2460" s="202">
        <v>91676.26</v>
      </c>
      <c r="L2460" s="202">
        <v>91670.01</v>
      </c>
      <c r="M2460" s="202">
        <v>91670.01</v>
      </c>
      <c r="N2460"/>
      <c r="O2460" s="203"/>
      <c r="P2460"/>
      <c r="Q2460"/>
      <c r="R2460"/>
      <c r="S2460"/>
      <c r="T2460" s="204">
        <v>42746.609131944446</v>
      </c>
      <c r="U2460"/>
      <c r="V2460">
        <v>0.75</v>
      </c>
      <c r="W2460">
        <v>10</v>
      </c>
      <c r="X2460" s="200" t="str">
        <f t="shared" si="38"/>
        <v>Indian River Family CGE CQ2-16</v>
      </c>
    </row>
    <row r="2461" spans="1:24" x14ac:dyDescent="0.25">
      <c r="A2461" t="s">
        <v>78</v>
      </c>
      <c r="B2461" t="s">
        <v>46</v>
      </c>
      <c r="C2461" t="s">
        <v>275</v>
      </c>
      <c r="D2461" s="202">
        <v>93387.37</v>
      </c>
      <c r="E2461" s="202">
        <v>92919.37</v>
      </c>
      <c r="F2461" s="202">
        <v>92919.37</v>
      </c>
      <c r="G2461"/>
      <c r="H2461"/>
      <c r="I2461" s="202">
        <v>89757.87</v>
      </c>
      <c r="J2461" s="202">
        <v>90873.37</v>
      </c>
      <c r="K2461" s="202">
        <v>90925.09</v>
      </c>
      <c r="L2461"/>
      <c r="M2461"/>
      <c r="N2461"/>
      <c r="O2461" s="203"/>
      <c r="P2461"/>
      <c r="Q2461"/>
      <c r="R2461"/>
      <c r="S2461"/>
      <c r="T2461" s="204">
        <v>42746.609131944446</v>
      </c>
      <c r="U2461"/>
      <c r="V2461">
        <v>0.75</v>
      </c>
      <c r="W2461">
        <v>10</v>
      </c>
      <c r="X2461" s="200" t="str">
        <f t="shared" si="38"/>
        <v>Indian River Family CGE CQ2-17</v>
      </c>
    </row>
    <row r="2462" spans="1:24" x14ac:dyDescent="0.25">
      <c r="A2462" t="s">
        <v>78</v>
      </c>
      <c r="B2462" t="s">
        <v>46</v>
      </c>
      <c r="C2462" t="s">
        <v>272</v>
      </c>
      <c r="D2462" s="202">
        <v>86520.36</v>
      </c>
      <c r="E2462" s="202">
        <v>86540.65</v>
      </c>
      <c r="F2462" s="202">
        <v>86122.59</v>
      </c>
      <c r="G2462" s="202">
        <v>86122.59</v>
      </c>
      <c r="H2462" s="202">
        <v>86072.59</v>
      </c>
      <c r="I2462" s="202">
        <v>82081.289999999994</v>
      </c>
      <c r="J2462" s="202">
        <v>83367.58</v>
      </c>
      <c r="K2462" s="202">
        <v>83367.58</v>
      </c>
      <c r="L2462" s="202">
        <v>83367.520000000004</v>
      </c>
      <c r="M2462" s="202">
        <v>83367.520000000004</v>
      </c>
      <c r="N2462"/>
      <c r="O2462" s="203"/>
      <c r="P2462"/>
      <c r="Q2462"/>
      <c r="R2462"/>
      <c r="S2462"/>
      <c r="T2462" s="204">
        <v>42746.609131944446</v>
      </c>
      <c r="U2462"/>
      <c r="V2462">
        <v>0.75</v>
      </c>
      <c r="W2462">
        <v>10</v>
      </c>
      <c r="X2462" s="200" t="str">
        <f t="shared" si="38"/>
        <v>Indian River Family CGE CQ3-16</v>
      </c>
    </row>
    <row r="2463" spans="1:24" x14ac:dyDescent="0.25">
      <c r="A2463" t="s">
        <v>78</v>
      </c>
      <c r="B2463" t="s">
        <v>46</v>
      </c>
      <c r="C2463" t="s">
        <v>276</v>
      </c>
      <c r="D2463" s="202">
        <v>88966.19</v>
      </c>
      <c r="E2463" s="202">
        <v>88743.19</v>
      </c>
      <c r="F2463"/>
      <c r="G2463"/>
      <c r="H2463"/>
      <c r="I2463" s="202">
        <v>84283.51</v>
      </c>
      <c r="J2463" s="202">
        <v>86974.71</v>
      </c>
      <c r="K2463"/>
      <c r="L2463"/>
      <c r="M2463"/>
      <c r="N2463"/>
      <c r="O2463" s="203"/>
      <c r="P2463"/>
      <c r="Q2463"/>
      <c r="R2463"/>
      <c r="S2463"/>
      <c r="T2463" s="204">
        <v>42746.609131944446</v>
      </c>
      <c r="U2463"/>
      <c r="V2463">
        <v>0.75</v>
      </c>
      <c r="W2463">
        <v>10</v>
      </c>
      <c r="X2463" s="200" t="str">
        <f t="shared" si="38"/>
        <v>Indian River Family CGE CQ3-17</v>
      </c>
    </row>
    <row r="2464" spans="1:24" x14ac:dyDescent="0.25">
      <c r="A2464" t="s">
        <v>78</v>
      </c>
      <c r="B2464" t="s">
        <v>46</v>
      </c>
      <c r="C2464" t="s">
        <v>273</v>
      </c>
      <c r="D2464" s="202">
        <v>80915.47</v>
      </c>
      <c r="E2464" s="202">
        <v>80913.11</v>
      </c>
      <c r="F2464" s="202">
        <v>80913.11</v>
      </c>
      <c r="G2464" s="202">
        <v>80913.11</v>
      </c>
      <c r="H2464" s="202">
        <v>80913.11</v>
      </c>
      <c r="I2464" s="202">
        <v>77102.27</v>
      </c>
      <c r="J2464" s="202">
        <v>79007.41</v>
      </c>
      <c r="K2464" s="202">
        <v>79027.41</v>
      </c>
      <c r="L2464" s="202">
        <v>79047.899999999994</v>
      </c>
      <c r="M2464" s="202">
        <v>79057.899999999994</v>
      </c>
      <c r="N2464"/>
      <c r="O2464" s="203"/>
      <c r="P2464"/>
      <c r="Q2464"/>
      <c r="R2464"/>
      <c r="S2464"/>
      <c r="T2464" s="204">
        <v>42746.609131944446</v>
      </c>
      <c r="U2464"/>
      <c r="V2464">
        <v>0.75</v>
      </c>
      <c r="W2464">
        <v>10</v>
      </c>
      <c r="X2464" s="200" t="str">
        <f t="shared" si="38"/>
        <v>Indian River Family CGE CQ4-16</v>
      </c>
    </row>
    <row r="2465" spans="1:24" x14ac:dyDescent="0.25">
      <c r="A2465" t="s">
        <v>78</v>
      </c>
      <c r="B2465" t="s">
        <v>46</v>
      </c>
      <c r="C2465" t="s">
        <v>277</v>
      </c>
      <c r="D2465" s="202">
        <v>83603.58</v>
      </c>
      <c r="E2465"/>
      <c r="F2465"/>
      <c r="G2465"/>
      <c r="H2465"/>
      <c r="I2465" s="202">
        <v>76542.59</v>
      </c>
      <c r="J2465"/>
      <c r="K2465"/>
      <c r="L2465"/>
      <c r="M2465"/>
      <c r="N2465"/>
      <c r="O2465" s="203"/>
      <c r="P2465"/>
      <c r="Q2465"/>
      <c r="R2465"/>
      <c r="S2465"/>
      <c r="T2465" s="204">
        <v>42746.609131944446</v>
      </c>
      <c r="U2465"/>
      <c r="V2465">
        <v>0.75</v>
      </c>
      <c r="W2465">
        <v>10</v>
      </c>
      <c r="X2465" s="200" t="str">
        <f t="shared" si="38"/>
        <v>Indian River Family CGE CQ4-17</v>
      </c>
    </row>
    <row r="2466" spans="1:24" x14ac:dyDescent="0.25">
      <c r="A2466" t="s">
        <v>78</v>
      </c>
      <c r="B2466" t="s">
        <v>40</v>
      </c>
      <c r="C2466" t="s">
        <v>270</v>
      </c>
      <c r="D2466" s="202">
        <v>16938</v>
      </c>
      <c r="E2466" s="202">
        <v>16938</v>
      </c>
      <c r="F2466" s="202">
        <v>17573</v>
      </c>
      <c r="G2466" s="202">
        <v>17573</v>
      </c>
      <c r="H2466" s="202">
        <v>17573</v>
      </c>
      <c r="I2466" s="202">
        <v>495</v>
      </c>
      <c r="J2466" s="202">
        <v>1477.27</v>
      </c>
      <c r="K2466" s="202">
        <v>1924.27</v>
      </c>
      <c r="L2466" s="202">
        <v>2032.61</v>
      </c>
      <c r="M2466" s="202">
        <v>2156.94</v>
      </c>
      <c r="N2466"/>
      <c r="O2466" s="203"/>
      <c r="P2466"/>
      <c r="Q2466"/>
      <c r="R2466"/>
      <c r="S2466"/>
      <c r="T2466" s="204">
        <v>42746.609131944446</v>
      </c>
      <c r="U2466"/>
      <c r="V2466">
        <v>0.09</v>
      </c>
      <c r="W2466">
        <v>4</v>
      </c>
      <c r="X2466" s="200" t="str">
        <f t="shared" si="38"/>
        <v>Indian River Juvenile Delinquency CGE CQ1-16</v>
      </c>
    </row>
    <row r="2467" spans="1:24" x14ac:dyDescent="0.25">
      <c r="A2467" t="s">
        <v>78</v>
      </c>
      <c r="B2467" t="s">
        <v>40</v>
      </c>
      <c r="C2467" t="s">
        <v>274</v>
      </c>
      <c r="D2467" s="202">
        <v>27406</v>
      </c>
      <c r="E2467" s="202">
        <v>24705</v>
      </c>
      <c r="F2467" s="202">
        <v>24705</v>
      </c>
      <c r="G2467" s="202">
        <v>24605</v>
      </c>
      <c r="H2467"/>
      <c r="I2467" s="202">
        <v>2238.2800000000002</v>
      </c>
      <c r="J2467" s="202">
        <v>3643.75</v>
      </c>
      <c r="K2467" s="202">
        <v>4294.0600000000004</v>
      </c>
      <c r="L2467" s="202">
        <v>4349.5600000000004</v>
      </c>
      <c r="M2467"/>
      <c r="N2467"/>
      <c r="O2467" s="203"/>
      <c r="P2467"/>
      <c r="Q2467"/>
      <c r="R2467"/>
      <c r="S2467"/>
      <c r="T2467" s="204">
        <v>42746.609131944446</v>
      </c>
      <c r="U2467"/>
      <c r="V2467">
        <v>0.09</v>
      </c>
      <c r="W2467">
        <v>4</v>
      </c>
      <c r="X2467" s="200" t="str">
        <f t="shared" si="38"/>
        <v>Indian River Juvenile Delinquency CGE CQ1-17</v>
      </c>
    </row>
    <row r="2468" spans="1:24" x14ac:dyDescent="0.25">
      <c r="A2468" t="s">
        <v>78</v>
      </c>
      <c r="B2468" t="s">
        <v>40</v>
      </c>
      <c r="C2468" t="s">
        <v>271</v>
      </c>
      <c r="D2468" s="202">
        <v>18516</v>
      </c>
      <c r="E2468" s="202">
        <v>19578</v>
      </c>
      <c r="F2468" s="202">
        <v>19578</v>
      </c>
      <c r="G2468" s="202">
        <v>20683.5</v>
      </c>
      <c r="H2468" s="202">
        <v>20637</v>
      </c>
      <c r="I2468" s="202">
        <v>620.73</v>
      </c>
      <c r="J2468" s="202">
        <v>831.23</v>
      </c>
      <c r="K2468" s="202">
        <v>2061.16</v>
      </c>
      <c r="L2468" s="202">
        <v>2790.52</v>
      </c>
      <c r="M2468" s="202">
        <v>3445.99</v>
      </c>
      <c r="N2468"/>
      <c r="O2468" s="203"/>
      <c r="P2468"/>
      <c r="Q2468"/>
      <c r="R2468"/>
      <c r="S2468"/>
      <c r="T2468" s="204">
        <v>42746.609131944446</v>
      </c>
      <c r="U2468"/>
      <c r="V2468">
        <v>0.09</v>
      </c>
      <c r="W2468">
        <v>4</v>
      </c>
      <c r="X2468" s="200" t="str">
        <f t="shared" si="38"/>
        <v>Indian River Juvenile Delinquency CGE CQ2-16</v>
      </c>
    </row>
    <row r="2469" spans="1:24" x14ac:dyDescent="0.25">
      <c r="A2469" t="s">
        <v>78</v>
      </c>
      <c r="B2469" t="s">
        <v>40</v>
      </c>
      <c r="C2469" t="s">
        <v>275</v>
      </c>
      <c r="D2469" s="202">
        <v>31537.5</v>
      </c>
      <c r="E2469" s="202">
        <v>30971.5</v>
      </c>
      <c r="F2469" s="202">
        <v>30971.5</v>
      </c>
      <c r="G2469"/>
      <c r="H2469"/>
      <c r="I2469" s="202">
        <v>4203.7299999999996</v>
      </c>
      <c r="J2469" s="202">
        <v>6921.8</v>
      </c>
      <c r="K2469" s="202">
        <v>8508.24</v>
      </c>
      <c r="L2469"/>
      <c r="M2469"/>
      <c r="N2469"/>
      <c r="O2469" s="203"/>
      <c r="P2469"/>
      <c r="Q2469"/>
      <c r="R2469"/>
      <c r="S2469"/>
      <c r="T2469" s="204">
        <v>42746.609131944446</v>
      </c>
      <c r="U2469"/>
      <c r="V2469">
        <v>0.09</v>
      </c>
      <c r="W2469">
        <v>4</v>
      </c>
      <c r="X2469" s="200" t="str">
        <f t="shared" si="38"/>
        <v>Indian River Juvenile Delinquency CGE CQ2-17</v>
      </c>
    </row>
    <row r="2470" spans="1:24" x14ac:dyDescent="0.25">
      <c r="A2470" t="s">
        <v>78</v>
      </c>
      <c r="B2470" t="s">
        <v>40</v>
      </c>
      <c r="C2470" t="s">
        <v>272</v>
      </c>
      <c r="D2470" s="202">
        <v>24676</v>
      </c>
      <c r="E2470" s="202">
        <v>24676</v>
      </c>
      <c r="F2470" s="202">
        <v>25206.5</v>
      </c>
      <c r="G2470" s="202">
        <v>24953</v>
      </c>
      <c r="H2470" s="202">
        <v>24953</v>
      </c>
      <c r="I2470" s="202">
        <v>1767.5</v>
      </c>
      <c r="J2470" s="202">
        <v>2514.1999999999998</v>
      </c>
      <c r="K2470" s="202">
        <v>3719.44</v>
      </c>
      <c r="L2470" s="202">
        <v>4885.68</v>
      </c>
      <c r="M2470" s="202">
        <v>5046.45</v>
      </c>
      <c r="N2470"/>
      <c r="O2470" s="203"/>
      <c r="P2470"/>
      <c r="Q2470"/>
      <c r="R2470"/>
      <c r="S2470"/>
      <c r="T2470" s="204">
        <v>42746.609131944446</v>
      </c>
      <c r="U2470"/>
      <c r="V2470">
        <v>0.09</v>
      </c>
      <c r="W2470">
        <v>4</v>
      </c>
      <c r="X2470" s="200" t="str">
        <f t="shared" si="38"/>
        <v>Indian River Juvenile Delinquency CGE CQ3-16</v>
      </c>
    </row>
    <row r="2471" spans="1:24" x14ac:dyDescent="0.25">
      <c r="A2471" t="s">
        <v>78</v>
      </c>
      <c r="B2471" t="s">
        <v>40</v>
      </c>
      <c r="C2471" t="s">
        <v>276</v>
      </c>
      <c r="D2471" s="202">
        <v>44820.5</v>
      </c>
      <c r="E2471" s="202">
        <v>39370.5</v>
      </c>
      <c r="F2471"/>
      <c r="G2471"/>
      <c r="H2471"/>
      <c r="I2471" s="202">
        <v>3293.33</v>
      </c>
      <c r="J2471" s="202">
        <v>5896.32</v>
      </c>
      <c r="K2471"/>
      <c r="L2471"/>
      <c r="M2471"/>
      <c r="N2471"/>
      <c r="O2471" s="203"/>
      <c r="P2471"/>
      <c r="Q2471"/>
      <c r="R2471"/>
      <c r="S2471"/>
      <c r="T2471" s="204">
        <v>42746.609131944446</v>
      </c>
      <c r="U2471"/>
      <c r="V2471">
        <v>0.09</v>
      </c>
      <c r="W2471">
        <v>4</v>
      </c>
      <c r="X2471" s="200" t="str">
        <f t="shared" si="38"/>
        <v>Indian River Juvenile Delinquency CGE CQ3-17</v>
      </c>
    </row>
    <row r="2472" spans="1:24" x14ac:dyDescent="0.25">
      <c r="A2472" t="s">
        <v>78</v>
      </c>
      <c r="B2472" t="s">
        <v>40</v>
      </c>
      <c r="C2472" t="s">
        <v>273</v>
      </c>
      <c r="D2472" s="202">
        <v>31087.5</v>
      </c>
      <c r="E2472" s="202">
        <v>30126</v>
      </c>
      <c r="F2472" s="202">
        <v>30126</v>
      </c>
      <c r="G2472" s="202">
        <v>29972.5</v>
      </c>
      <c r="H2472" s="202">
        <v>29972.5</v>
      </c>
      <c r="I2472" s="202">
        <v>3423.37</v>
      </c>
      <c r="J2472" s="202">
        <v>5325.73</v>
      </c>
      <c r="K2472" s="202">
        <v>6266.33</v>
      </c>
      <c r="L2472" s="202">
        <v>6379.83</v>
      </c>
      <c r="M2472" s="202">
        <v>6496.83</v>
      </c>
      <c r="N2472"/>
      <c r="O2472" s="203"/>
      <c r="P2472"/>
      <c r="Q2472"/>
      <c r="R2472"/>
      <c r="S2472"/>
      <c r="T2472" s="204">
        <v>42746.609131944446</v>
      </c>
      <c r="U2472"/>
      <c r="V2472">
        <v>0.09</v>
      </c>
      <c r="W2472">
        <v>4</v>
      </c>
      <c r="X2472" s="200" t="str">
        <f t="shared" si="38"/>
        <v>Indian River Juvenile Delinquency CGE CQ4-16</v>
      </c>
    </row>
    <row r="2473" spans="1:24" x14ac:dyDescent="0.25">
      <c r="A2473" t="s">
        <v>78</v>
      </c>
      <c r="B2473" t="s">
        <v>40</v>
      </c>
      <c r="C2473" t="s">
        <v>277</v>
      </c>
      <c r="D2473" s="202">
        <v>33197</v>
      </c>
      <c r="E2473"/>
      <c r="F2473"/>
      <c r="G2473"/>
      <c r="H2473"/>
      <c r="I2473" s="202">
        <v>2547.85</v>
      </c>
      <c r="J2473"/>
      <c r="K2473"/>
      <c r="L2473"/>
      <c r="M2473"/>
      <c r="N2473"/>
      <c r="O2473" s="203"/>
      <c r="P2473"/>
      <c r="Q2473"/>
      <c r="R2473"/>
      <c r="S2473"/>
      <c r="T2473" s="204">
        <v>42746.609131944446</v>
      </c>
      <c r="U2473"/>
      <c r="V2473">
        <v>0.09</v>
      </c>
      <c r="W2473">
        <v>4</v>
      </c>
      <c r="X2473" s="200" t="str">
        <f t="shared" si="38"/>
        <v>Indian River Juvenile Delinquency CGE CQ4-17</v>
      </c>
    </row>
    <row r="2474" spans="1:24" x14ac:dyDescent="0.25">
      <c r="A2474" t="s">
        <v>78</v>
      </c>
      <c r="B2474" t="s">
        <v>45</v>
      </c>
      <c r="C2474" t="s">
        <v>270</v>
      </c>
      <c r="D2474" s="202">
        <v>86803.57</v>
      </c>
      <c r="E2474" s="202">
        <v>84564.5</v>
      </c>
      <c r="F2474" s="202">
        <v>83533.5</v>
      </c>
      <c r="G2474" s="202">
        <v>82072.5</v>
      </c>
      <c r="H2474" s="202">
        <v>82046.5</v>
      </c>
      <c r="I2474" s="202">
        <v>78824.070000000007</v>
      </c>
      <c r="J2474" s="202">
        <v>82005.5</v>
      </c>
      <c r="K2474" s="202">
        <v>82005.5</v>
      </c>
      <c r="L2474" s="202">
        <v>82046.5</v>
      </c>
      <c r="M2474" s="202">
        <v>82046.5</v>
      </c>
      <c r="N2474"/>
      <c r="O2474" s="203"/>
      <c r="P2474"/>
      <c r="Q2474"/>
      <c r="R2474"/>
      <c r="S2474"/>
      <c r="T2474" s="204">
        <v>42746.609131944446</v>
      </c>
      <c r="U2474"/>
      <c r="V2474">
        <v>0.9</v>
      </c>
      <c r="W2474">
        <v>9</v>
      </c>
      <c r="X2474" s="200" t="str">
        <f t="shared" si="38"/>
        <v>Indian River Probate CGE CQ1-16</v>
      </c>
    </row>
    <row r="2475" spans="1:24" x14ac:dyDescent="0.25">
      <c r="A2475" t="s">
        <v>78</v>
      </c>
      <c r="B2475" t="s">
        <v>45</v>
      </c>
      <c r="C2475" t="s">
        <v>274</v>
      </c>
      <c r="D2475" s="202">
        <v>78754</v>
      </c>
      <c r="E2475" s="202">
        <v>77554</v>
      </c>
      <c r="F2475" s="202">
        <v>77554</v>
      </c>
      <c r="G2475" s="202">
        <v>77319</v>
      </c>
      <c r="H2475"/>
      <c r="I2475" s="202">
        <v>76011.5</v>
      </c>
      <c r="J2475" s="202">
        <v>77319</v>
      </c>
      <c r="K2475" s="202">
        <v>77319</v>
      </c>
      <c r="L2475" s="202">
        <v>77319</v>
      </c>
      <c r="M2475"/>
      <c r="N2475"/>
      <c r="O2475" s="203"/>
      <c r="P2475"/>
      <c r="Q2475"/>
      <c r="R2475"/>
      <c r="S2475"/>
      <c r="T2475" s="204">
        <v>42746.609131944446</v>
      </c>
      <c r="U2475"/>
      <c r="V2475">
        <v>0.9</v>
      </c>
      <c r="W2475">
        <v>9</v>
      </c>
      <c r="X2475" s="200" t="str">
        <f t="shared" si="38"/>
        <v>Indian River Probate CGE CQ1-17</v>
      </c>
    </row>
    <row r="2476" spans="1:24" x14ac:dyDescent="0.25">
      <c r="A2476" t="s">
        <v>78</v>
      </c>
      <c r="B2476" t="s">
        <v>45</v>
      </c>
      <c r="C2476" t="s">
        <v>271</v>
      </c>
      <c r="D2476" s="202">
        <v>91497.5</v>
      </c>
      <c r="E2476" s="202">
        <v>90862.5</v>
      </c>
      <c r="F2476" s="202">
        <v>90053.5</v>
      </c>
      <c r="G2476" s="202">
        <v>90053.5</v>
      </c>
      <c r="H2476" s="202">
        <v>90053.5</v>
      </c>
      <c r="I2476" s="202">
        <v>85241.5</v>
      </c>
      <c r="J2476" s="202">
        <v>90053.5</v>
      </c>
      <c r="K2476" s="202">
        <v>90053.5</v>
      </c>
      <c r="L2476" s="202">
        <v>90053.5</v>
      </c>
      <c r="M2476" s="202">
        <v>90053.5</v>
      </c>
      <c r="N2476"/>
      <c r="O2476" s="203"/>
      <c r="P2476"/>
      <c r="Q2476"/>
      <c r="R2476"/>
      <c r="S2476"/>
      <c r="T2476" s="204">
        <v>42746.609131944446</v>
      </c>
      <c r="U2476"/>
      <c r="V2476">
        <v>0.9</v>
      </c>
      <c r="W2476">
        <v>9</v>
      </c>
      <c r="X2476" s="200" t="str">
        <f t="shared" si="38"/>
        <v>Indian River Probate CGE CQ2-16</v>
      </c>
    </row>
    <row r="2477" spans="1:24" x14ac:dyDescent="0.25">
      <c r="A2477" t="s">
        <v>78</v>
      </c>
      <c r="B2477" t="s">
        <v>45</v>
      </c>
      <c r="C2477" t="s">
        <v>275</v>
      </c>
      <c r="D2477" s="202">
        <v>83305.61</v>
      </c>
      <c r="E2477" s="202">
        <v>83255.61</v>
      </c>
      <c r="F2477" s="202">
        <v>83255.61</v>
      </c>
      <c r="G2477"/>
      <c r="H2477"/>
      <c r="I2477" s="202">
        <v>79383.61</v>
      </c>
      <c r="J2477" s="202">
        <v>82814.61</v>
      </c>
      <c r="K2477" s="202">
        <v>83214.61</v>
      </c>
      <c r="L2477"/>
      <c r="M2477"/>
      <c r="N2477"/>
      <c r="O2477" s="203"/>
      <c r="P2477"/>
      <c r="Q2477"/>
      <c r="R2477"/>
      <c r="S2477"/>
      <c r="T2477" s="204">
        <v>42746.609131944446</v>
      </c>
      <c r="U2477"/>
      <c r="V2477">
        <v>0.9</v>
      </c>
      <c r="W2477">
        <v>9</v>
      </c>
      <c r="X2477" s="200" t="str">
        <f t="shared" si="38"/>
        <v>Indian River Probate CGE CQ2-17</v>
      </c>
    </row>
    <row r="2478" spans="1:24" x14ac:dyDescent="0.25">
      <c r="A2478" t="s">
        <v>78</v>
      </c>
      <c r="B2478" t="s">
        <v>45</v>
      </c>
      <c r="C2478" t="s">
        <v>272</v>
      </c>
      <c r="D2478" s="202">
        <v>91530.5</v>
      </c>
      <c r="E2478" s="202">
        <v>91130.5</v>
      </c>
      <c r="F2478" s="202">
        <v>91130.5</v>
      </c>
      <c r="G2478" s="202">
        <v>91128.5</v>
      </c>
      <c r="H2478" s="202">
        <v>91128.5</v>
      </c>
      <c r="I2478" s="202">
        <v>89292.44</v>
      </c>
      <c r="J2478" s="202">
        <v>90328.5</v>
      </c>
      <c r="K2478" s="202">
        <v>90838.5</v>
      </c>
      <c r="L2478" s="202">
        <v>91128.5</v>
      </c>
      <c r="M2478" s="202">
        <v>91128.5</v>
      </c>
      <c r="N2478"/>
      <c r="O2478" s="203"/>
      <c r="P2478"/>
      <c r="Q2478"/>
      <c r="R2478"/>
      <c r="S2478"/>
      <c r="T2478" s="204">
        <v>42746.609131944446</v>
      </c>
      <c r="U2478"/>
      <c r="V2478">
        <v>0.9</v>
      </c>
      <c r="W2478">
        <v>9</v>
      </c>
      <c r="X2478" s="200" t="str">
        <f t="shared" si="38"/>
        <v>Indian River Probate CGE CQ3-16</v>
      </c>
    </row>
    <row r="2479" spans="1:24" x14ac:dyDescent="0.25">
      <c r="A2479" t="s">
        <v>78</v>
      </c>
      <c r="B2479" t="s">
        <v>45</v>
      </c>
      <c r="C2479" t="s">
        <v>276</v>
      </c>
      <c r="D2479" s="202">
        <v>81450.5</v>
      </c>
      <c r="E2479" s="202">
        <v>81115.5</v>
      </c>
      <c r="F2479"/>
      <c r="G2479"/>
      <c r="H2479"/>
      <c r="I2479" s="202">
        <v>79969.5</v>
      </c>
      <c r="J2479" s="202">
        <v>81115.5</v>
      </c>
      <c r="K2479"/>
      <c r="L2479"/>
      <c r="M2479"/>
      <c r="N2479"/>
      <c r="O2479" s="203"/>
      <c r="P2479"/>
      <c r="Q2479"/>
      <c r="R2479"/>
      <c r="S2479"/>
      <c r="T2479" s="204">
        <v>42746.609131944446</v>
      </c>
      <c r="U2479"/>
      <c r="V2479">
        <v>0.9</v>
      </c>
      <c r="W2479">
        <v>9</v>
      </c>
      <c r="X2479" s="200" t="str">
        <f t="shared" si="38"/>
        <v>Indian River Probate CGE CQ3-17</v>
      </c>
    </row>
    <row r="2480" spans="1:24" x14ac:dyDescent="0.25">
      <c r="A2480" t="s">
        <v>78</v>
      </c>
      <c r="B2480" t="s">
        <v>45</v>
      </c>
      <c r="C2480" t="s">
        <v>273</v>
      </c>
      <c r="D2480" s="202">
        <v>81474.8</v>
      </c>
      <c r="E2480" s="202">
        <v>80843.8</v>
      </c>
      <c r="F2480" s="202">
        <v>80842.53</v>
      </c>
      <c r="G2480" s="202">
        <v>80842.53</v>
      </c>
      <c r="H2480" s="202">
        <v>80842.53</v>
      </c>
      <c r="I2480" s="202">
        <v>79595.53</v>
      </c>
      <c r="J2480" s="202">
        <v>80842.53</v>
      </c>
      <c r="K2480" s="202">
        <v>80842.53</v>
      </c>
      <c r="L2480" s="202">
        <v>80842.53</v>
      </c>
      <c r="M2480" s="202">
        <v>80842.53</v>
      </c>
      <c r="N2480"/>
      <c r="O2480" s="203"/>
      <c r="P2480"/>
      <c r="Q2480"/>
      <c r="R2480"/>
      <c r="S2480"/>
      <c r="T2480" s="204">
        <v>42746.609131944446</v>
      </c>
      <c r="U2480"/>
      <c r="V2480">
        <v>0.9</v>
      </c>
      <c r="W2480">
        <v>9</v>
      </c>
      <c r="X2480" s="200" t="str">
        <f t="shared" si="38"/>
        <v>Indian River Probate CGE CQ4-16</v>
      </c>
    </row>
    <row r="2481" spans="1:24" x14ac:dyDescent="0.25">
      <c r="A2481" t="s">
        <v>78</v>
      </c>
      <c r="B2481" t="s">
        <v>45</v>
      </c>
      <c r="C2481" t="s">
        <v>277</v>
      </c>
      <c r="D2481" s="202">
        <v>82214.100000000006</v>
      </c>
      <c r="E2481"/>
      <c r="F2481"/>
      <c r="G2481"/>
      <c r="H2481"/>
      <c r="I2481" s="202">
        <v>77354.100000000006</v>
      </c>
      <c r="J2481"/>
      <c r="K2481"/>
      <c r="L2481"/>
      <c r="M2481"/>
      <c r="N2481"/>
      <c r="O2481" s="203"/>
      <c r="P2481"/>
      <c r="Q2481"/>
      <c r="R2481"/>
      <c r="S2481"/>
      <c r="T2481" s="204">
        <v>42746.609131944446</v>
      </c>
      <c r="U2481"/>
      <c r="V2481">
        <v>0.9</v>
      </c>
      <c r="W2481">
        <v>9</v>
      </c>
      <c r="X2481" s="200" t="str">
        <f t="shared" si="38"/>
        <v>Indian River Probate CGE CQ4-17</v>
      </c>
    </row>
    <row r="2482" spans="1:24" x14ac:dyDescent="0.25">
      <c r="A2482" t="s">
        <v>79</v>
      </c>
      <c r="B2482" t="s">
        <v>280</v>
      </c>
      <c r="C2482" t="s">
        <v>270</v>
      </c>
      <c r="D2482" s="202">
        <v>205.61</v>
      </c>
      <c r="E2482" s="202">
        <v>913.01</v>
      </c>
      <c r="F2482" s="202">
        <v>0</v>
      </c>
      <c r="G2482" s="202">
        <v>0</v>
      </c>
      <c r="H2482" s="202"/>
      <c r="I2482" s="202" t="s">
        <v>18</v>
      </c>
      <c r="J2482" s="202" t="s">
        <v>19</v>
      </c>
      <c r="K2482" s="202" t="s">
        <v>20</v>
      </c>
      <c r="L2482" s="202" t="s">
        <v>21</v>
      </c>
      <c r="M2482" s="202" t="s">
        <v>22</v>
      </c>
      <c r="N2482"/>
      <c r="O2482" s="203"/>
      <c r="P2482"/>
      <c r="Q2482"/>
      <c r="R2482"/>
      <c r="S2482"/>
      <c r="T2482" s="204">
        <v>42746.609131944446</v>
      </c>
      <c r="U2482"/>
      <c r="V2482">
        <v>0.09</v>
      </c>
      <c r="W2482">
        <v>2</v>
      </c>
      <c r="X2482" s="200" t="str">
        <f t="shared" si="38"/>
        <v>Jackson Circ Crim Drug Trfc Cases CGE CQ1-16</v>
      </c>
    </row>
    <row r="2483" spans="1:24" x14ac:dyDescent="0.25">
      <c r="A2483" t="s">
        <v>79</v>
      </c>
      <c r="B2483" t="s">
        <v>280</v>
      </c>
      <c r="C2483" t="s">
        <v>274</v>
      </c>
      <c r="D2483" s="202"/>
      <c r="E2483" s="202"/>
      <c r="F2483" s="202"/>
      <c r="G2483" s="202"/>
      <c r="H2483"/>
      <c r="I2483" s="202" t="s">
        <v>18</v>
      </c>
      <c r="J2483" s="202" t="s">
        <v>19</v>
      </c>
      <c r="K2483" s="202" t="s">
        <v>20</v>
      </c>
      <c r="L2483" s="202" t="s">
        <v>21</v>
      </c>
      <c r="M2483"/>
      <c r="N2483"/>
      <c r="O2483" s="203"/>
      <c r="P2483"/>
      <c r="Q2483"/>
      <c r="R2483"/>
      <c r="S2483"/>
      <c r="T2483" s="204">
        <v>42746.609131944446</v>
      </c>
      <c r="U2483"/>
      <c r="V2483">
        <v>0.09</v>
      </c>
      <c r="W2483">
        <v>2</v>
      </c>
      <c r="X2483" s="200" t="str">
        <f t="shared" si="38"/>
        <v>Jackson Circ Crim Drug Trfc Cases CGE CQ1-17</v>
      </c>
    </row>
    <row r="2484" spans="1:24" x14ac:dyDescent="0.25">
      <c r="A2484" t="s">
        <v>79</v>
      </c>
      <c r="B2484" t="s">
        <v>280</v>
      </c>
      <c r="C2484" t="s">
        <v>271</v>
      </c>
      <c r="D2484" s="202">
        <v>229.95</v>
      </c>
      <c r="E2484" s="202">
        <v>0</v>
      </c>
      <c r="F2484" s="202">
        <v>0</v>
      </c>
      <c r="G2484" s="202"/>
      <c r="H2484" s="202"/>
      <c r="I2484" s="202" t="s">
        <v>18</v>
      </c>
      <c r="J2484" s="202" t="s">
        <v>19</v>
      </c>
      <c r="K2484" s="202" t="s">
        <v>20</v>
      </c>
      <c r="L2484" s="202" t="s">
        <v>21</v>
      </c>
      <c r="M2484" s="202" t="s">
        <v>22</v>
      </c>
      <c r="N2484"/>
      <c r="O2484" s="203"/>
      <c r="P2484"/>
      <c r="Q2484"/>
      <c r="R2484"/>
      <c r="S2484"/>
      <c r="T2484" s="204">
        <v>42746.609131944446</v>
      </c>
      <c r="U2484"/>
      <c r="V2484">
        <v>0.09</v>
      </c>
      <c r="W2484">
        <v>2</v>
      </c>
      <c r="X2484" s="200" t="str">
        <f t="shared" si="38"/>
        <v>Jackson Circ Crim Drug Trfc Cases CGE CQ2-16</v>
      </c>
    </row>
    <row r="2485" spans="1:24" x14ac:dyDescent="0.25">
      <c r="A2485" t="s">
        <v>79</v>
      </c>
      <c r="B2485" t="s">
        <v>280</v>
      </c>
      <c r="C2485" t="s">
        <v>275</v>
      </c>
      <c r="D2485" s="202"/>
      <c r="E2485" s="202"/>
      <c r="F2485" s="202"/>
      <c r="G2485"/>
      <c r="H2485"/>
      <c r="I2485" s="202" t="s">
        <v>18</v>
      </c>
      <c r="J2485" s="202" t="s">
        <v>19</v>
      </c>
      <c r="K2485" s="202" t="s">
        <v>20</v>
      </c>
      <c r="L2485"/>
      <c r="M2485"/>
      <c r="N2485"/>
      <c r="O2485" s="203"/>
      <c r="P2485"/>
      <c r="Q2485"/>
      <c r="R2485"/>
      <c r="S2485"/>
      <c r="T2485" s="204">
        <v>42746.609131944446</v>
      </c>
      <c r="U2485"/>
      <c r="V2485">
        <v>0.09</v>
      </c>
      <c r="W2485">
        <v>2</v>
      </c>
      <c r="X2485" s="200" t="str">
        <f t="shared" si="38"/>
        <v>Jackson Circ Crim Drug Trfc Cases CGE CQ2-17</v>
      </c>
    </row>
    <row r="2486" spans="1:24" x14ac:dyDescent="0.25">
      <c r="A2486" t="s">
        <v>79</v>
      </c>
      <c r="B2486" t="s">
        <v>280</v>
      </c>
      <c r="C2486" t="s">
        <v>272</v>
      </c>
      <c r="D2486" s="202">
        <v>0</v>
      </c>
      <c r="E2486" s="202">
        <v>0</v>
      </c>
      <c r="F2486" s="202"/>
      <c r="G2486" s="202"/>
      <c r="H2486" s="202"/>
      <c r="I2486" s="202" t="s">
        <v>18</v>
      </c>
      <c r="J2486" s="202" t="s">
        <v>19</v>
      </c>
      <c r="K2486" s="202" t="s">
        <v>20</v>
      </c>
      <c r="L2486" s="202" t="s">
        <v>21</v>
      </c>
      <c r="M2486" s="202" t="s">
        <v>22</v>
      </c>
      <c r="N2486"/>
      <c r="O2486" s="203"/>
      <c r="P2486"/>
      <c r="Q2486"/>
      <c r="R2486"/>
      <c r="S2486"/>
      <c r="T2486" s="204">
        <v>42746.609131944446</v>
      </c>
      <c r="U2486"/>
      <c r="V2486">
        <v>0.09</v>
      </c>
      <c r="W2486">
        <v>2</v>
      </c>
      <c r="X2486" s="200" t="str">
        <f t="shared" si="38"/>
        <v>Jackson Circ Crim Drug Trfc Cases CGE CQ3-16</v>
      </c>
    </row>
    <row r="2487" spans="1:24" x14ac:dyDescent="0.25">
      <c r="A2487" t="s">
        <v>79</v>
      </c>
      <c r="B2487" t="s">
        <v>280</v>
      </c>
      <c r="C2487" t="s">
        <v>276</v>
      </c>
      <c r="D2487" s="202">
        <v>0</v>
      </c>
      <c r="E2487" s="202">
        <v>0</v>
      </c>
      <c r="F2487"/>
      <c r="G2487"/>
      <c r="H2487"/>
      <c r="I2487" s="202" t="s">
        <v>18</v>
      </c>
      <c r="J2487" s="202" t="s">
        <v>19</v>
      </c>
      <c r="K2487"/>
      <c r="L2487"/>
      <c r="M2487"/>
      <c r="N2487"/>
      <c r="O2487" s="203"/>
      <c r="P2487"/>
      <c r="Q2487"/>
      <c r="R2487"/>
      <c r="S2487"/>
      <c r="T2487" s="204">
        <v>42746.609131944446</v>
      </c>
      <c r="U2487"/>
      <c r="V2487">
        <v>0.09</v>
      </c>
      <c r="W2487">
        <v>2</v>
      </c>
      <c r="X2487" s="200" t="str">
        <f t="shared" si="38"/>
        <v>Jackson Circ Crim Drug Trfc Cases CGE CQ3-17</v>
      </c>
    </row>
    <row r="2488" spans="1:24" x14ac:dyDescent="0.25">
      <c r="A2488" t="s">
        <v>79</v>
      </c>
      <c r="B2488" t="s">
        <v>280</v>
      </c>
      <c r="C2488" t="s">
        <v>273</v>
      </c>
      <c r="D2488" s="202">
        <v>0</v>
      </c>
      <c r="E2488" s="202"/>
      <c r="F2488" s="202"/>
      <c r="G2488" s="202"/>
      <c r="H2488" s="202"/>
      <c r="I2488" s="202" t="s">
        <v>18</v>
      </c>
      <c r="J2488" s="202" t="s">
        <v>19</v>
      </c>
      <c r="K2488" s="202" t="s">
        <v>20</v>
      </c>
      <c r="L2488" s="202" t="s">
        <v>21</v>
      </c>
      <c r="M2488" s="202" t="s">
        <v>22</v>
      </c>
      <c r="N2488"/>
      <c r="O2488" s="203"/>
      <c r="P2488"/>
      <c r="Q2488"/>
      <c r="R2488"/>
      <c r="S2488"/>
      <c r="T2488" s="204">
        <v>42746.609131944446</v>
      </c>
      <c r="U2488"/>
      <c r="V2488">
        <v>0.09</v>
      </c>
      <c r="W2488">
        <v>2</v>
      </c>
      <c r="X2488" s="200" t="str">
        <f t="shared" si="38"/>
        <v>Jackson Circ Crim Drug Trfc Cases CGE CQ4-16</v>
      </c>
    </row>
    <row r="2489" spans="1:24" x14ac:dyDescent="0.25">
      <c r="A2489" t="s">
        <v>79</v>
      </c>
      <c r="B2489" t="s">
        <v>280</v>
      </c>
      <c r="C2489" t="s">
        <v>277</v>
      </c>
      <c r="D2489" s="202"/>
      <c r="E2489"/>
      <c r="F2489"/>
      <c r="G2489"/>
      <c r="H2489"/>
      <c r="I2489" s="202" t="s">
        <v>18</v>
      </c>
      <c r="J2489"/>
      <c r="K2489"/>
      <c r="L2489"/>
      <c r="M2489"/>
      <c r="N2489"/>
      <c r="O2489" s="203"/>
      <c r="P2489"/>
      <c r="Q2489"/>
      <c r="R2489"/>
      <c r="S2489"/>
      <c r="T2489" s="204">
        <v>42746.609131944446</v>
      </c>
      <c r="U2489"/>
      <c r="V2489">
        <v>0.09</v>
      </c>
      <c r="W2489">
        <v>2</v>
      </c>
      <c r="X2489" s="200" t="str">
        <f t="shared" si="38"/>
        <v>Jackson Circ Crim Drug Trfc Cases CGE CQ4-17</v>
      </c>
    </row>
    <row r="2490" spans="1:24" x14ac:dyDescent="0.25">
      <c r="A2490" t="s">
        <v>79</v>
      </c>
      <c r="B2490" t="s">
        <v>42</v>
      </c>
      <c r="C2490" t="s">
        <v>270</v>
      </c>
      <c r="D2490" s="202">
        <v>83108.5</v>
      </c>
      <c r="E2490" s="202">
        <v>83108.5</v>
      </c>
      <c r="F2490" s="202">
        <v>83108.5</v>
      </c>
      <c r="G2490" s="202">
        <v>83108.5</v>
      </c>
      <c r="H2490" s="202">
        <v>83108.5</v>
      </c>
      <c r="I2490" s="202">
        <v>80968.5</v>
      </c>
      <c r="J2490" s="202">
        <v>82313.5</v>
      </c>
      <c r="K2490" s="202">
        <v>82313.5</v>
      </c>
      <c r="L2490" s="202">
        <v>82313.5</v>
      </c>
      <c r="M2490" s="202">
        <v>82313.5</v>
      </c>
      <c r="N2490"/>
      <c r="O2490" s="203"/>
      <c r="P2490"/>
      <c r="Q2490"/>
      <c r="R2490"/>
      <c r="S2490"/>
      <c r="T2490" s="204">
        <v>42746.609131944446</v>
      </c>
      <c r="U2490"/>
      <c r="V2490">
        <v>0.9</v>
      </c>
      <c r="W2490">
        <v>6</v>
      </c>
      <c r="X2490" s="200" t="str">
        <f t="shared" si="38"/>
        <v>Jackson Circuit Civil CGE CQ1-16</v>
      </c>
    </row>
    <row r="2491" spans="1:24" x14ac:dyDescent="0.25">
      <c r="A2491" t="s">
        <v>79</v>
      </c>
      <c r="B2491" t="s">
        <v>42</v>
      </c>
      <c r="C2491" t="s">
        <v>274</v>
      </c>
      <c r="D2491" s="202">
        <v>59759.5</v>
      </c>
      <c r="E2491" s="202">
        <v>59759.5</v>
      </c>
      <c r="F2491" s="202">
        <v>59759.5</v>
      </c>
      <c r="G2491" s="202">
        <v>59759.5</v>
      </c>
      <c r="H2491"/>
      <c r="I2491" s="202">
        <v>58959.5</v>
      </c>
      <c r="J2491" s="202">
        <v>58959.5</v>
      </c>
      <c r="K2491" s="202">
        <v>58959.5</v>
      </c>
      <c r="L2491" s="202">
        <v>58959.5</v>
      </c>
      <c r="M2491"/>
      <c r="N2491"/>
      <c r="O2491" s="203"/>
      <c r="P2491"/>
      <c r="Q2491"/>
      <c r="R2491"/>
      <c r="S2491"/>
      <c r="T2491" s="204">
        <v>42746.609131944446</v>
      </c>
      <c r="U2491"/>
      <c r="V2491">
        <v>0.9</v>
      </c>
      <c r="W2491">
        <v>6</v>
      </c>
      <c r="X2491" s="200" t="str">
        <f t="shared" si="38"/>
        <v>Jackson Circuit Civil CGE CQ1-17</v>
      </c>
    </row>
    <row r="2492" spans="1:24" x14ac:dyDescent="0.25">
      <c r="A2492" t="s">
        <v>79</v>
      </c>
      <c r="B2492" t="s">
        <v>42</v>
      </c>
      <c r="C2492" t="s">
        <v>271</v>
      </c>
      <c r="D2492" s="202">
        <v>68597.990000000005</v>
      </c>
      <c r="E2492" s="202">
        <v>68597.990000000005</v>
      </c>
      <c r="F2492" s="202">
        <v>68647.990000000005</v>
      </c>
      <c r="G2492" s="202">
        <v>68647.990000000005</v>
      </c>
      <c r="H2492" s="202">
        <v>68647.990000000005</v>
      </c>
      <c r="I2492" s="202">
        <v>67962.990000000005</v>
      </c>
      <c r="J2492" s="202">
        <v>68592.990000000005</v>
      </c>
      <c r="K2492" s="202">
        <v>68642.990000000005</v>
      </c>
      <c r="L2492" s="202">
        <v>68642.990000000005</v>
      </c>
      <c r="M2492" s="202">
        <v>68642.990000000005</v>
      </c>
      <c r="N2492"/>
      <c r="O2492" s="203"/>
      <c r="P2492"/>
      <c r="Q2492"/>
      <c r="R2492"/>
      <c r="S2492"/>
      <c r="T2492" s="204">
        <v>42746.609131944446</v>
      </c>
      <c r="U2492"/>
      <c r="V2492">
        <v>0.9</v>
      </c>
      <c r="W2492">
        <v>6</v>
      </c>
      <c r="X2492" s="200" t="str">
        <f t="shared" si="38"/>
        <v>Jackson Circuit Civil CGE CQ2-16</v>
      </c>
    </row>
    <row r="2493" spans="1:24" x14ac:dyDescent="0.25">
      <c r="A2493" t="s">
        <v>79</v>
      </c>
      <c r="B2493" t="s">
        <v>42</v>
      </c>
      <c r="C2493" t="s">
        <v>275</v>
      </c>
      <c r="D2493" s="202">
        <v>40352</v>
      </c>
      <c r="E2493" s="202">
        <v>40352</v>
      </c>
      <c r="F2493" s="202">
        <v>40352</v>
      </c>
      <c r="G2493"/>
      <c r="H2493"/>
      <c r="I2493" s="202">
        <v>40349</v>
      </c>
      <c r="J2493" s="202">
        <v>40352</v>
      </c>
      <c r="K2493" s="202">
        <v>40352</v>
      </c>
      <c r="L2493"/>
      <c r="M2493"/>
      <c r="N2493"/>
      <c r="O2493" s="203"/>
      <c r="P2493"/>
      <c r="Q2493"/>
      <c r="R2493"/>
      <c r="S2493"/>
      <c r="T2493" s="204">
        <v>42746.609131944446</v>
      </c>
      <c r="U2493"/>
      <c r="V2493">
        <v>0.9</v>
      </c>
      <c r="W2493">
        <v>6</v>
      </c>
      <c r="X2493" s="200" t="str">
        <f t="shared" si="38"/>
        <v>Jackson Circuit Civil CGE CQ2-17</v>
      </c>
    </row>
    <row r="2494" spans="1:24" x14ac:dyDescent="0.25">
      <c r="A2494" t="s">
        <v>79</v>
      </c>
      <c r="B2494" t="s">
        <v>42</v>
      </c>
      <c r="C2494" t="s">
        <v>272</v>
      </c>
      <c r="D2494" s="202">
        <v>79199.09</v>
      </c>
      <c r="E2494" s="202">
        <v>79199.09</v>
      </c>
      <c r="F2494" s="202">
        <v>79199.09</v>
      </c>
      <c r="G2494" s="202">
        <v>79599.09</v>
      </c>
      <c r="H2494" s="202">
        <v>79599.09</v>
      </c>
      <c r="I2494" s="202">
        <v>78749.09</v>
      </c>
      <c r="J2494" s="202">
        <v>79199.09</v>
      </c>
      <c r="K2494" s="202">
        <v>79199.09</v>
      </c>
      <c r="L2494" s="202">
        <v>79199.09</v>
      </c>
      <c r="M2494" s="202">
        <v>79199.09</v>
      </c>
      <c r="N2494"/>
      <c r="O2494" s="203"/>
      <c r="P2494"/>
      <c r="Q2494"/>
      <c r="R2494"/>
      <c r="S2494"/>
      <c r="T2494" s="204">
        <v>42746.609131944446</v>
      </c>
      <c r="U2494"/>
      <c r="V2494">
        <v>0.9</v>
      </c>
      <c r="W2494">
        <v>6</v>
      </c>
      <c r="X2494" s="200" t="str">
        <f t="shared" si="38"/>
        <v>Jackson Circuit Civil CGE CQ3-16</v>
      </c>
    </row>
    <row r="2495" spans="1:24" x14ac:dyDescent="0.25">
      <c r="A2495" t="s">
        <v>79</v>
      </c>
      <c r="B2495" t="s">
        <v>42</v>
      </c>
      <c r="C2495" t="s">
        <v>276</v>
      </c>
      <c r="D2495" s="202">
        <v>41395</v>
      </c>
      <c r="E2495" s="202">
        <v>41395</v>
      </c>
      <c r="F2495"/>
      <c r="G2495"/>
      <c r="H2495"/>
      <c r="I2495" s="202">
        <v>39071</v>
      </c>
      <c r="J2495" s="202">
        <v>41395</v>
      </c>
      <c r="K2495"/>
      <c r="L2495"/>
      <c r="M2495"/>
      <c r="N2495"/>
      <c r="O2495" s="203"/>
      <c r="P2495"/>
      <c r="Q2495"/>
      <c r="R2495"/>
      <c r="S2495"/>
      <c r="T2495" s="204">
        <v>42746.609131944446</v>
      </c>
      <c r="U2495"/>
      <c r="V2495">
        <v>0.9</v>
      </c>
      <c r="W2495">
        <v>6</v>
      </c>
      <c r="X2495" s="200" t="str">
        <f t="shared" si="38"/>
        <v>Jackson Circuit Civil CGE CQ3-17</v>
      </c>
    </row>
    <row r="2496" spans="1:24" x14ac:dyDescent="0.25">
      <c r="A2496" t="s">
        <v>79</v>
      </c>
      <c r="B2496" t="s">
        <v>42</v>
      </c>
      <c r="C2496" t="s">
        <v>273</v>
      </c>
      <c r="D2496" s="202">
        <v>71711.429999999993</v>
      </c>
      <c r="E2496" s="202">
        <v>71711.429999999993</v>
      </c>
      <c r="F2496" s="202">
        <v>71711.429999999993</v>
      </c>
      <c r="G2496" s="202">
        <v>71711.429999999993</v>
      </c>
      <c r="H2496" s="202">
        <v>71711.429999999993</v>
      </c>
      <c r="I2496" s="202">
        <v>71193.429999999993</v>
      </c>
      <c r="J2496" s="202">
        <v>71611.429999999993</v>
      </c>
      <c r="K2496" s="202">
        <v>71611.429999999993</v>
      </c>
      <c r="L2496" s="202">
        <v>71611.429999999993</v>
      </c>
      <c r="M2496" s="202">
        <v>71611.429999999993</v>
      </c>
      <c r="N2496"/>
      <c r="O2496" s="203"/>
      <c r="P2496"/>
      <c r="Q2496"/>
      <c r="R2496"/>
      <c r="S2496"/>
      <c r="T2496" s="204">
        <v>42746.609131944446</v>
      </c>
      <c r="U2496"/>
      <c r="V2496">
        <v>0.9</v>
      </c>
      <c r="W2496">
        <v>6</v>
      </c>
      <c r="X2496" s="200" t="str">
        <f t="shared" si="38"/>
        <v>Jackson Circuit Civil CGE CQ4-16</v>
      </c>
    </row>
    <row r="2497" spans="1:24" x14ac:dyDescent="0.25">
      <c r="A2497" t="s">
        <v>79</v>
      </c>
      <c r="B2497" t="s">
        <v>42</v>
      </c>
      <c r="C2497" t="s">
        <v>277</v>
      </c>
      <c r="D2497" s="202">
        <v>38813</v>
      </c>
      <c r="E2497"/>
      <c r="F2497"/>
      <c r="G2497"/>
      <c r="H2497"/>
      <c r="I2497" s="202">
        <v>38013</v>
      </c>
      <c r="J2497"/>
      <c r="K2497"/>
      <c r="L2497"/>
      <c r="M2497"/>
      <c r="N2497"/>
      <c r="O2497" s="203"/>
      <c r="P2497"/>
      <c r="Q2497"/>
      <c r="R2497"/>
      <c r="S2497"/>
      <c r="T2497" s="204">
        <v>42746.609131944446</v>
      </c>
      <c r="U2497"/>
      <c r="V2497">
        <v>0.9</v>
      </c>
      <c r="W2497">
        <v>6</v>
      </c>
      <c r="X2497" s="200" t="str">
        <f t="shared" si="38"/>
        <v>Jackson Circuit Civil CGE CQ4-17</v>
      </c>
    </row>
    <row r="2498" spans="1:24" x14ac:dyDescent="0.25">
      <c r="A2498" t="s">
        <v>79</v>
      </c>
      <c r="B2498" t="s">
        <v>38</v>
      </c>
      <c r="C2498" t="s">
        <v>270</v>
      </c>
      <c r="D2498" s="202">
        <v>121444.5</v>
      </c>
      <c r="E2498" s="202">
        <v>121444.5</v>
      </c>
      <c r="F2498" s="202">
        <v>121444.5</v>
      </c>
      <c r="G2498" s="202">
        <v>121444.5</v>
      </c>
      <c r="H2498" s="202">
        <v>120574.82</v>
      </c>
      <c r="I2498" s="202">
        <v>753.1</v>
      </c>
      <c r="J2498" s="202">
        <v>5662.33</v>
      </c>
      <c r="K2498" s="202">
        <v>11673.19</v>
      </c>
      <c r="L2498" s="202">
        <v>14322.86</v>
      </c>
      <c r="M2498" s="202">
        <v>16930.240000000002</v>
      </c>
      <c r="N2498"/>
      <c r="O2498" s="203"/>
      <c r="P2498"/>
      <c r="Q2498"/>
      <c r="R2498"/>
      <c r="S2498"/>
      <c r="T2498" s="204">
        <v>42746.609131944446</v>
      </c>
      <c r="U2498"/>
      <c r="V2498">
        <v>0.09</v>
      </c>
      <c r="W2498">
        <v>1</v>
      </c>
      <c r="X2498" s="200" t="str">
        <f t="shared" ref="X2498:X2561" si="39">A2498&amp;" "&amp;B2498&amp;" "&amp;C2498</f>
        <v>Jackson Circuit Criminal CGE CQ1-16</v>
      </c>
    </row>
    <row r="2499" spans="1:24" x14ac:dyDescent="0.25">
      <c r="A2499" t="s">
        <v>79</v>
      </c>
      <c r="B2499" t="s">
        <v>38</v>
      </c>
      <c r="C2499" t="s">
        <v>274</v>
      </c>
      <c r="D2499" s="202">
        <v>109440.63</v>
      </c>
      <c r="E2499" s="202">
        <v>109440.63</v>
      </c>
      <c r="F2499" s="202">
        <v>108340.63</v>
      </c>
      <c r="G2499" s="202">
        <v>108340.63</v>
      </c>
      <c r="H2499"/>
      <c r="I2499" s="202">
        <v>2115.17</v>
      </c>
      <c r="J2499" s="202">
        <v>4540.59</v>
      </c>
      <c r="K2499" s="202">
        <v>6439.86</v>
      </c>
      <c r="L2499" s="202">
        <v>10835.08</v>
      </c>
      <c r="M2499"/>
      <c r="N2499"/>
      <c r="O2499" s="203"/>
      <c r="P2499"/>
      <c r="Q2499"/>
      <c r="R2499"/>
      <c r="S2499"/>
      <c r="T2499" s="204">
        <v>42746.609131944446</v>
      </c>
      <c r="U2499"/>
      <c r="V2499">
        <v>0.09</v>
      </c>
      <c r="W2499">
        <v>1</v>
      </c>
      <c r="X2499" s="200" t="str">
        <f t="shared" si="39"/>
        <v>Jackson Circuit Criminal CGE CQ1-17</v>
      </c>
    </row>
    <row r="2500" spans="1:24" x14ac:dyDescent="0.25">
      <c r="A2500" t="s">
        <v>79</v>
      </c>
      <c r="B2500" t="s">
        <v>38</v>
      </c>
      <c r="C2500" t="s">
        <v>271</v>
      </c>
      <c r="D2500" s="202">
        <v>116076.75</v>
      </c>
      <c r="E2500" s="202">
        <v>114976.75</v>
      </c>
      <c r="F2500" s="202">
        <v>114976.75</v>
      </c>
      <c r="G2500" s="202">
        <v>114976.75</v>
      </c>
      <c r="H2500" s="202">
        <v>114976.75</v>
      </c>
      <c r="I2500" s="202">
        <v>1495.49</v>
      </c>
      <c r="J2500" s="202">
        <v>6321.72</v>
      </c>
      <c r="K2500" s="202">
        <v>9399.82</v>
      </c>
      <c r="L2500" s="202">
        <v>11527.76</v>
      </c>
      <c r="M2500" s="202">
        <v>17450.71</v>
      </c>
      <c r="N2500"/>
      <c r="O2500" s="203"/>
      <c r="P2500"/>
      <c r="Q2500"/>
      <c r="R2500"/>
      <c r="S2500"/>
      <c r="T2500" s="204">
        <v>42746.609131944446</v>
      </c>
      <c r="U2500"/>
      <c r="V2500">
        <v>0.09</v>
      </c>
      <c r="W2500">
        <v>1</v>
      </c>
      <c r="X2500" s="200" t="str">
        <f t="shared" si="39"/>
        <v>Jackson Circuit Criminal CGE CQ2-16</v>
      </c>
    </row>
    <row r="2501" spans="1:24" x14ac:dyDescent="0.25">
      <c r="A2501" t="s">
        <v>79</v>
      </c>
      <c r="B2501" t="s">
        <v>38</v>
      </c>
      <c r="C2501" t="s">
        <v>275</v>
      </c>
      <c r="D2501" s="202">
        <v>116943.5</v>
      </c>
      <c r="E2501" s="202">
        <v>116943.5</v>
      </c>
      <c r="F2501" s="202">
        <v>116943.5</v>
      </c>
      <c r="G2501"/>
      <c r="H2501"/>
      <c r="I2501" s="202">
        <v>2242.4899999999998</v>
      </c>
      <c r="J2501" s="202">
        <v>4161.96</v>
      </c>
      <c r="K2501" s="202">
        <v>4749.29</v>
      </c>
      <c r="L2501"/>
      <c r="M2501"/>
      <c r="N2501"/>
      <c r="O2501" s="203"/>
      <c r="P2501"/>
      <c r="Q2501"/>
      <c r="R2501"/>
      <c r="S2501"/>
      <c r="T2501" s="204">
        <v>42746.609131944446</v>
      </c>
      <c r="U2501"/>
      <c r="V2501">
        <v>0.09</v>
      </c>
      <c r="W2501">
        <v>1</v>
      </c>
      <c r="X2501" s="200" t="str">
        <f t="shared" si="39"/>
        <v>Jackson Circuit Criminal CGE CQ2-17</v>
      </c>
    </row>
    <row r="2502" spans="1:24" x14ac:dyDescent="0.25">
      <c r="A2502" t="s">
        <v>79</v>
      </c>
      <c r="B2502" t="s">
        <v>38</v>
      </c>
      <c r="C2502" t="s">
        <v>272</v>
      </c>
      <c r="D2502" s="202">
        <v>127372.75</v>
      </c>
      <c r="E2502" s="202">
        <v>127372.75</v>
      </c>
      <c r="F2502" s="202">
        <v>126272.75</v>
      </c>
      <c r="G2502" s="202">
        <v>126272.75</v>
      </c>
      <c r="H2502" s="202">
        <v>114976.75</v>
      </c>
      <c r="I2502" s="202">
        <v>2181.86</v>
      </c>
      <c r="J2502" s="202">
        <v>6539.77</v>
      </c>
      <c r="K2502" s="202">
        <v>9505.98</v>
      </c>
      <c r="L2502" s="202">
        <v>15934.09</v>
      </c>
      <c r="M2502" s="202">
        <v>22166.62</v>
      </c>
      <c r="N2502"/>
      <c r="O2502" s="203"/>
      <c r="P2502"/>
      <c r="Q2502"/>
      <c r="R2502"/>
      <c r="S2502"/>
      <c r="T2502" s="204">
        <v>42746.609131944446</v>
      </c>
      <c r="U2502"/>
      <c r="V2502">
        <v>0.09</v>
      </c>
      <c r="W2502">
        <v>1</v>
      </c>
      <c r="X2502" s="200" t="str">
        <f t="shared" si="39"/>
        <v>Jackson Circuit Criminal CGE CQ3-16</v>
      </c>
    </row>
    <row r="2503" spans="1:24" x14ac:dyDescent="0.25">
      <c r="A2503" t="s">
        <v>79</v>
      </c>
      <c r="B2503" t="s">
        <v>38</v>
      </c>
      <c r="C2503" t="s">
        <v>276</v>
      </c>
      <c r="D2503" s="202">
        <v>408493.25</v>
      </c>
      <c r="E2503" s="202">
        <v>408493.25</v>
      </c>
      <c r="F2503"/>
      <c r="G2503"/>
      <c r="H2503"/>
      <c r="I2503" s="202">
        <v>2661.59</v>
      </c>
      <c r="J2503" s="202">
        <v>5651.22</v>
      </c>
      <c r="K2503"/>
      <c r="L2503"/>
      <c r="M2503"/>
      <c r="N2503"/>
      <c r="O2503" s="203"/>
      <c r="P2503"/>
      <c r="Q2503"/>
      <c r="R2503"/>
      <c r="S2503"/>
      <c r="T2503" s="204">
        <v>42746.609131944446</v>
      </c>
      <c r="U2503"/>
      <c r="V2503">
        <v>0.09</v>
      </c>
      <c r="W2503">
        <v>1</v>
      </c>
      <c r="X2503" s="200" t="str">
        <f t="shared" si="39"/>
        <v>Jackson Circuit Criminal CGE CQ3-17</v>
      </c>
    </row>
    <row r="2504" spans="1:24" x14ac:dyDescent="0.25">
      <c r="A2504" t="s">
        <v>79</v>
      </c>
      <c r="B2504" t="s">
        <v>38</v>
      </c>
      <c r="C2504" t="s">
        <v>273</v>
      </c>
      <c r="D2504" s="202">
        <v>143500.5</v>
      </c>
      <c r="E2504" s="202">
        <v>143370.37</v>
      </c>
      <c r="F2504" s="202">
        <v>143370.37</v>
      </c>
      <c r="G2504" s="202">
        <v>143370.37</v>
      </c>
      <c r="H2504" s="202">
        <v>143370.37</v>
      </c>
      <c r="I2504" s="202">
        <v>2624.57</v>
      </c>
      <c r="J2504" s="202">
        <v>9563.65</v>
      </c>
      <c r="K2504" s="202">
        <v>13512.13</v>
      </c>
      <c r="L2504" s="202">
        <v>18273.3</v>
      </c>
      <c r="M2504" s="202">
        <v>19968.650000000001</v>
      </c>
      <c r="N2504"/>
      <c r="O2504" s="203"/>
      <c r="P2504"/>
      <c r="Q2504"/>
      <c r="R2504"/>
      <c r="S2504"/>
      <c r="T2504" s="204">
        <v>42746.609131944446</v>
      </c>
      <c r="U2504"/>
      <c r="V2504">
        <v>0.09</v>
      </c>
      <c r="W2504">
        <v>1</v>
      </c>
      <c r="X2504" s="200" t="str">
        <f t="shared" si="39"/>
        <v>Jackson Circuit Criminal CGE CQ4-16</v>
      </c>
    </row>
    <row r="2505" spans="1:24" x14ac:dyDescent="0.25">
      <c r="A2505" t="s">
        <v>79</v>
      </c>
      <c r="B2505" t="s">
        <v>38</v>
      </c>
      <c r="C2505" t="s">
        <v>277</v>
      </c>
      <c r="D2505" s="202">
        <v>215320</v>
      </c>
      <c r="E2505"/>
      <c r="F2505"/>
      <c r="G2505"/>
      <c r="H2505"/>
      <c r="I2505" s="202">
        <v>2177.98</v>
      </c>
      <c r="J2505"/>
      <c r="K2505"/>
      <c r="L2505"/>
      <c r="M2505"/>
      <c r="N2505"/>
      <c r="O2505" s="203"/>
      <c r="P2505"/>
      <c r="Q2505"/>
      <c r="R2505"/>
      <c r="S2505"/>
      <c r="T2505" s="204">
        <v>42746.609131944446</v>
      </c>
      <c r="U2505"/>
      <c r="V2505">
        <v>0.09</v>
      </c>
      <c r="W2505">
        <v>1</v>
      </c>
      <c r="X2505" s="200" t="str">
        <f t="shared" si="39"/>
        <v>Jackson Circuit Criminal CGE CQ4-17</v>
      </c>
    </row>
    <row r="2506" spans="1:24" x14ac:dyDescent="0.25">
      <c r="A2506" t="s">
        <v>79</v>
      </c>
      <c r="B2506" t="s">
        <v>44</v>
      </c>
      <c r="C2506" t="s">
        <v>270</v>
      </c>
      <c r="D2506" s="202">
        <v>341920.75</v>
      </c>
      <c r="E2506" s="202">
        <v>342611.5</v>
      </c>
      <c r="F2506" s="202">
        <v>341490.5</v>
      </c>
      <c r="G2506" s="202">
        <v>341490.5</v>
      </c>
      <c r="H2506" s="202">
        <v>341229.5</v>
      </c>
      <c r="I2506" s="202">
        <v>176063.25</v>
      </c>
      <c r="J2506" s="202">
        <v>292891.5</v>
      </c>
      <c r="K2506" s="202">
        <v>304165.5</v>
      </c>
      <c r="L2506" s="202">
        <v>309710.5</v>
      </c>
      <c r="M2506" s="202">
        <v>312494.5</v>
      </c>
      <c r="N2506"/>
      <c r="O2506" s="203"/>
      <c r="P2506"/>
      <c r="Q2506"/>
      <c r="R2506"/>
      <c r="S2506"/>
      <c r="T2506" s="204">
        <v>42746.609131944446</v>
      </c>
      <c r="U2506"/>
      <c r="V2506">
        <v>0.9</v>
      </c>
      <c r="W2506">
        <v>8</v>
      </c>
      <c r="X2506" s="200" t="str">
        <f t="shared" si="39"/>
        <v>Jackson Civil Traffic CGE CQ1-16</v>
      </c>
    </row>
    <row r="2507" spans="1:24" x14ac:dyDescent="0.25">
      <c r="A2507" t="s">
        <v>79</v>
      </c>
      <c r="B2507" t="s">
        <v>44</v>
      </c>
      <c r="C2507" t="s">
        <v>274</v>
      </c>
      <c r="D2507" s="202">
        <v>414488.25</v>
      </c>
      <c r="E2507" s="202">
        <v>410642.15</v>
      </c>
      <c r="F2507" s="202">
        <v>410316.15</v>
      </c>
      <c r="G2507" s="202">
        <v>410669.15</v>
      </c>
      <c r="H2507"/>
      <c r="I2507" s="202">
        <v>227068.25</v>
      </c>
      <c r="J2507" s="202">
        <v>358157.65</v>
      </c>
      <c r="K2507" s="202">
        <v>372720.65</v>
      </c>
      <c r="L2507" s="202">
        <v>381051.65</v>
      </c>
      <c r="M2507"/>
      <c r="N2507"/>
      <c r="O2507" s="203"/>
      <c r="P2507"/>
      <c r="Q2507"/>
      <c r="R2507"/>
      <c r="S2507"/>
      <c r="T2507" s="204">
        <v>42746.609131944446</v>
      </c>
      <c r="U2507"/>
      <c r="V2507">
        <v>0.9</v>
      </c>
      <c r="W2507">
        <v>8</v>
      </c>
      <c r="X2507" s="200" t="str">
        <f t="shared" si="39"/>
        <v>Jackson Civil Traffic CGE CQ1-17</v>
      </c>
    </row>
    <row r="2508" spans="1:24" x14ac:dyDescent="0.25">
      <c r="A2508" t="s">
        <v>79</v>
      </c>
      <c r="B2508" t="s">
        <v>44</v>
      </c>
      <c r="C2508" t="s">
        <v>271</v>
      </c>
      <c r="D2508" s="202">
        <v>398194.25</v>
      </c>
      <c r="E2508" s="202">
        <v>403409.25</v>
      </c>
      <c r="F2508" s="202">
        <v>404026.25</v>
      </c>
      <c r="G2508" s="202">
        <v>402944.25</v>
      </c>
      <c r="H2508" s="202">
        <v>402683.25</v>
      </c>
      <c r="I2508" s="202">
        <v>175341.25</v>
      </c>
      <c r="J2508" s="202">
        <v>323887.25</v>
      </c>
      <c r="K2508" s="202">
        <v>346412.25</v>
      </c>
      <c r="L2508" s="202">
        <v>354095.25</v>
      </c>
      <c r="M2508" s="202">
        <v>364233.25</v>
      </c>
      <c r="N2508"/>
      <c r="O2508" s="203"/>
      <c r="P2508"/>
      <c r="Q2508"/>
      <c r="R2508"/>
      <c r="S2508"/>
      <c r="T2508" s="204">
        <v>42746.609131944446</v>
      </c>
      <c r="U2508"/>
      <c r="V2508">
        <v>0.9</v>
      </c>
      <c r="W2508">
        <v>8</v>
      </c>
      <c r="X2508" s="200" t="str">
        <f t="shared" si="39"/>
        <v>Jackson Civil Traffic CGE CQ2-16</v>
      </c>
    </row>
    <row r="2509" spans="1:24" x14ac:dyDescent="0.25">
      <c r="A2509" t="s">
        <v>79</v>
      </c>
      <c r="B2509" t="s">
        <v>44</v>
      </c>
      <c r="C2509" t="s">
        <v>275</v>
      </c>
      <c r="D2509" s="202">
        <v>379650.8</v>
      </c>
      <c r="E2509" s="202">
        <v>375782.05</v>
      </c>
      <c r="F2509" s="202">
        <v>374766.05</v>
      </c>
      <c r="G2509"/>
      <c r="H2509"/>
      <c r="I2509" s="202">
        <v>176095.3</v>
      </c>
      <c r="J2509" s="202">
        <v>310639.59999999998</v>
      </c>
      <c r="K2509" s="202">
        <v>327507.8</v>
      </c>
      <c r="L2509"/>
      <c r="M2509"/>
      <c r="N2509"/>
      <c r="O2509" s="203"/>
      <c r="P2509"/>
      <c r="Q2509"/>
      <c r="R2509"/>
      <c r="S2509"/>
      <c r="T2509" s="204">
        <v>42746.609131944446</v>
      </c>
      <c r="U2509"/>
      <c r="V2509">
        <v>0.9</v>
      </c>
      <c r="W2509">
        <v>8</v>
      </c>
      <c r="X2509" s="200" t="str">
        <f t="shared" si="39"/>
        <v>Jackson Civil Traffic CGE CQ2-17</v>
      </c>
    </row>
    <row r="2510" spans="1:24" x14ac:dyDescent="0.25">
      <c r="A2510" t="s">
        <v>79</v>
      </c>
      <c r="B2510" t="s">
        <v>44</v>
      </c>
      <c r="C2510" t="s">
        <v>272</v>
      </c>
      <c r="D2510" s="202">
        <v>291508</v>
      </c>
      <c r="E2510" s="202">
        <v>290010.5</v>
      </c>
      <c r="F2510" s="202">
        <v>289403.5</v>
      </c>
      <c r="G2510" s="202">
        <v>289403.5</v>
      </c>
      <c r="H2510" s="202">
        <v>289403.5</v>
      </c>
      <c r="I2510" s="202">
        <v>149498.5</v>
      </c>
      <c r="J2510" s="202">
        <v>238029.5</v>
      </c>
      <c r="K2510" s="202">
        <v>253289.5</v>
      </c>
      <c r="L2510" s="202">
        <v>259009.5</v>
      </c>
      <c r="M2510" s="202">
        <v>261065.5</v>
      </c>
      <c r="N2510"/>
      <c r="O2510" s="203"/>
      <c r="P2510"/>
      <c r="Q2510"/>
      <c r="R2510"/>
      <c r="S2510"/>
      <c r="T2510" s="204">
        <v>42746.609131944446</v>
      </c>
      <c r="U2510"/>
      <c r="V2510">
        <v>0.9</v>
      </c>
      <c r="W2510">
        <v>8</v>
      </c>
      <c r="X2510" s="200" t="str">
        <f t="shared" si="39"/>
        <v>Jackson Civil Traffic CGE CQ3-16</v>
      </c>
    </row>
    <row r="2511" spans="1:24" x14ac:dyDescent="0.25">
      <c r="A2511" t="s">
        <v>79</v>
      </c>
      <c r="B2511" t="s">
        <v>44</v>
      </c>
      <c r="C2511" t="s">
        <v>276</v>
      </c>
      <c r="D2511" s="202">
        <v>430002.75</v>
      </c>
      <c r="E2511" s="202">
        <v>419744</v>
      </c>
      <c r="F2511"/>
      <c r="G2511"/>
      <c r="H2511"/>
      <c r="I2511" s="202">
        <v>204608.5</v>
      </c>
      <c r="J2511" s="202">
        <v>346518.09</v>
      </c>
      <c r="K2511"/>
      <c r="L2511"/>
      <c r="M2511"/>
      <c r="N2511"/>
      <c r="O2511" s="203"/>
      <c r="P2511"/>
      <c r="Q2511"/>
      <c r="R2511"/>
      <c r="S2511"/>
      <c r="T2511" s="204">
        <v>42746.609131944446</v>
      </c>
      <c r="U2511"/>
      <c r="V2511">
        <v>0.9</v>
      </c>
      <c r="W2511">
        <v>8</v>
      </c>
      <c r="X2511" s="200" t="str">
        <f t="shared" si="39"/>
        <v>Jackson Civil Traffic CGE CQ3-17</v>
      </c>
    </row>
    <row r="2512" spans="1:24" x14ac:dyDescent="0.25">
      <c r="A2512" t="s">
        <v>79</v>
      </c>
      <c r="B2512" t="s">
        <v>44</v>
      </c>
      <c r="C2512" t="s">
        <v>273</v>
      </c>
      <c r="D2512" s="202">
        <v>434110.75</v>
      </c>
      <c r="E2512" s="202">
        <v>425888</v>
      </c>
      <c r="F2512" s="202">
        <v>425114</v>
      </c>
      <c r="G2512" s="202">
        <v>425344</v>
      </c>
      <c r="H2512" s="202">
        <v>425344</v>
      </c>
      <c r="I2512" s="202">
        <v>232627.75</v>
      </c>
      <c r="J2512" s="202">
        <v>359395</v>
      </c>
      <c r="K2512" s="202">
        <v>378556</v>
      </c>
      <c r="L2512" s="202">
        <v>386593</v>
      </c>
      <c r="M2512" s="202">
        <v>390340</v>
      </c>
      <c r="N2512"/>
      <c r="O2512" s="203"/>
      <c r="P2512"/>
      <c r="Q2512"/>
      <c r="R2512"/>
      <c r="S2512"/>
      <c r="T2512" s="204">
        <v>42746.609131944446</v>
      </c>
      <c r="U2512"/>
      <c r="V2512">
        <v>0.9</v>
      </c>
      <c r="W2512">
        <v>8</v>
      </c>
      <c r="X2512" s="200" t="str">
        <f t="shared" si="39"/>
        <v>Jackson Civil Traffic CGE CQ4-16</v>
      </c>
    </row>
    <row r="2513" spans="1:24" x14ac:dyDescent="0.25">
      <c r="A2513" t="s">
        <v>79</v>
      </c>
      <c r="B2513" t="s">
        <v>44</v>
      </c>
      <c r="C2513" t="s">
        <v>277</v>
      </c>
      <c r="D2513" s="202">
        <v>343547.9</v>
      </c>
      <c r="E2513"/>
      <c r="F2513"/>
      <c r="G2513"/>
      <c r="H2513"/>
      <c r="I2513" s="202">
        <v>176205.35</v>
      </c>
      <c r="J2513"/>
      <c r="K2513"/>
      <c r="L2513"/>
      <c r="M2513"/>
      <c r="N2513"/>
      <c r="O2513" s="203"/>
      <c r="P2513"/>
      <c r="Q2513"/>
      <c r="R2513"/>
      <c r="S2513"/>
      <c r="T2513" s="204">
        <v>42746.609131944446</v>
      </c>
      <c r="U2513"/>
      <c r="V2513">
        <v>0.9</v>
      </c>
      <c r="W2513">
        <v>8</v>
      </c>
      <c r="X2513" s="200" t="str">
        <f t="shared" si="39"/>
        <v>Jackson Civil Traffic CGE CQ4-17</v>
      </c>
    </row>
    <row r="2514" spans="1:24" x14ac:dyDescent="0.25">
      <c r="A2514" t="s">
        <v>79</v>
      </c>
      <c r="B2514" t="s">
        <v>43</v>
      </c>
      <c r="C2514" t="s">
        <v>270</v>
      </c>
      <c r="D2514" s="202">
        <v>35748.75</v>
      </c>
      <c r="E2514" s="202">
        <v>35748.75</v>
      </c>
      <c r="F2514" s="202">
        <v>35748.75</v>
      </c>
      <c r="G2514" s="202">
        <v>35748.75</v>
      </c>
      <c r="H2514" s="202">
        <v>35748.75</v>
      </c>
      <c r="I2514" s="202">
        <v>34818.75</v>
      </c>
      <c r="J2514" s="202">
        <v>35748.75</v>
      </c>
      <c r="K2514" s="202">
        <v>35748.75</v>
      </c>
      <c r="L2514" s="202">
        <v>35748.75</v>
      </c>
      <c r="M2514" s="202">
        <v>35748.75</v>
      </c>
      <c r="N2514"/>
      <c r="O2514" s="203"/>
      <c r="P2514"/>
      <c r="Q2514"/>
      <c r="R2514"/>
      <c r="S2514"/>
      <c r="T2514" s="204">
        <v>42746.609131944446</v>
      </c>
      <c r="U2514"/>
      <c r="V2514">
        <v>0.9</v>
      </c>
      <c r="W2514">
        <v>7</v>
      </c>
      <c r="X2514" s="200" t="str">
        <f t="shared" si="39"/>
        <v>Jackson County Civil CGE CQ1-16</v>
      </c>
    </row>
    <row r="2515" spans="1:24" x14ac:dyDescent="0.25">
      <c r="A2515" t="s">
        <v>79</v>
      </c>
      <c r="B2515" t="s">
        <v>43</v>
      </c>
      <c r="C2515" t="s">
        <v>274</v>
      </c>
      <c r="D2515" s="202">
        <v>30579.53</v>
      </c>
      <c r="E2515" s="202">
        <v>30639.53</v>
      </c>
      <c r="F2515" s="202">
        <v>30639.53</v>
      </c>
      <c r="G2515" s="202">
        <v>30639.53</v>
      </c>
      <c r="H2515"/>
      <c r="I2515" s="202">
        <v>30569.53</v>
      </c>
      <c r="J2515" s="202">
        <v>30629.53</v>
      </c>
      <c r="K2515" s="202">
        <v>30629.53</v>
      </c>
      <c r="L2515" s="202">
        <v>30629.53</v>
      </c>
      <c r="M2515"/>
      <c r="N2515"/>
      <c r="O2515" s="203"/>
      <c r="P2515"/>
      <c r="Q2515"/>
      <c r="R2515"/>
      <c r="S2515"/>
      <c r="T2515" s="204">
        <v>42746.609131944446</v>
      </c>
      <c r="U2515"/>
      <c r="V2515">
        <v>0.9</v>
      </c>
      <c r="W2515">
        <v>7</v>
      </c>
      <c r="X2515" s="200" t="str">
        <f t="shared" si="39"/>
        <v>Jackson County Civil CGE CQ1-17</v>
      </c>
    </row>
    <row r="2516" spans="1:24" x14ac:dyDescent="0.25">
      <c r="A2516" t="s">
        <v>79</v>
      </c>
      <c r="B2516" t="s">
        <v>43</v>
      </c>
      <c r="C2516" t="s">
        <v>271</v>
      </c>
      <c r="D2516" s="202">
        <v>45109.5</v>
      </c>
      <c r="E2516" s="202">
        <v>45109.5</v>
      </c>
      <c r="F2516" s="202">
        <v>45109.5</v>
      </c>
      <c r="G2516" s="202">
        <v>45109.5</v>
      </c>
      <c r="H2516" s="202">
        <v>45109.5</v>
      </c>
      <c r="I2516" s="202">
        <v>44934.5</v>
      </c>
      <c r="J2516" s="202">
        <v>44934.5</v>
      </c>
      <c r="K2516" s="202">
        <v>44934.5</v>
      </c>
      <c r="L2516" s="202">
        <v>44934.5</v>
      </c>
      <c r="M2516" s="202">
        <v>44934.5</v>
      </c>
      <c r="N2516"/>
      <c r="O2516" s="203"/>
      <c r="P2516"/>
      <c r="Q2516"/>
      <c r="R2516"/>
      <c r="S2516"/>
      <c r="T2516" s="204">
        <v>42746.609131944446</v>
      </c>
      <c r="U2516"/>
      <c r="V2516">
        <v>0.9</v>
      </c>
      <c r="W2516">
        <v>7</v>
      </c>
      <c r="X2516" s="200" t="str">
        <f t="shared" si="39"/>
        <v>Jackson County Civil CGE CQ2-16</v>
      </c>
    </row>
    <row r="2517" spans="1:24" x14ac:dyDescent="0.25">
      <c r="A2517" t="s">
        <v>79</v>
      </c>
      <c r="B2517" t="s">
        <v>43</v>
      </c>
      <c r="C2517" t="s">
        <v>275</v>
      </c>
      <c r="D2517" s="202">
        <v>35953.599999999999</v>
      </c>
      <c r="E2517" s="202">
        <v>35953.599999999999</v>
      </c>
      <c r="F2517" s="202">
        <v>35953.599999999999</v>
      </c>
      <c r="G2517"/>
      <c r="H2517"/>
      <c r="I2517" s="202">
        <v>35953.599999999999</v>
      </c>
      <c r="J2517" s="202">
        <v>35953.599999999999</v>
      </c>
      <c r="K2517" s="202">
        <v>35953.599999999999</v>
      </c>
      <c r="L2517"/>
      <c r="M2517"/>
      <c r="N2517"/>
      <c r="O2517" s="203"/>
      <c r="P2517"/>
      <c r="Q2517"/>
      <c r="R2517"/>
      <c r="S2517"/>
      <c r="T2517" s="204">
        <v>42746.609131944446</v>
      </c>
      <c r="U2517"/>
      <c r="V2517">
        <v>0.9</v>
      </c>
      <c r="W2517">
        <v>7</v>
      </c>
      <c r="X2517" s="200" t="str">
        <f t="shared" si="39"/>
        <v>Jackson County Civil CGE CQ2-17</v>
      </c>
    </row>
    <row r="2518" spans="1:24" x14ac:dyDescent="0.25">
      <c r="A2518" t="s">
        <v>79</v>
      </c>
      <c r="B2518" t="s">
        <v>43</v>
      </c>
      <c r="C2518" t="s">
        <v>272</v>
      </c>
      <c r="D2518" s="202">
        <v>38267</v>
      </c>
      <c r="E2518" s="202">
        <v>38264</v>
      </c>
      <c r="F2518" s="202">
        <v>38264</v>
      </c>
      <c r="G2518" s="202">
        <v>38264</v>
      </c>
      <c r="H2518" s="202">
        <v>38264</v>
      </c>
      <c r="I2518" s="202">
        <v>38264</v>
      </c>
      <c r="J2518" s="202">
        <v>38264</v>
      </c>
      <c r="K2518" s="202">
        <v>38264</v>
      </c>
      <c r="L2518" s="202">
        <v>38264</v>
      </c>
      <c r="M2518" s="202">
        <v>38264</v>
      </c>
      <c r="N2518"/>
      <c r="O2518" s="203"/>
      <c r="P2518"/>
      <c r="Q2518"/>
      <c r="R2518"/>
      <c r="S2518"/>
      <c r="T2518" s="204">
        <v>42746.609131944446</v>
      </c>
      <c r="U2518"/>
      <c r="V2518">
        <v>0.9</v>
      </c>
      <c r="W2518">
        <v>7</v>
      </c>
      <c r="X2518" s="200" t="str">
        <f t="shared" si="39"/>
        <v>Jackson County Civil CGE CQ3-16</v>
      </c>
    </row>
    <row r="2519" spans="1:24" x14ac:dyDescent="0.25">
      <c r="A2519" t="s">
        <v>79</v>
      </c>
      <c r="B2519" t="s">
        <v>43</v>
      </c>
      <c r="C2519" t="s">
        <v>276</v>
      </c>
      <c r="D2519" s="202">
        <v>31490.07</v>
      </c>
      <c r="E2519" s="202">
        <v>31490.07</v>
      </c>
      <c r="F2519"/>
      <c r="G2519"/>
      <c r="H2519"/>
      <c r="I2519" s="202">
        <v>31213.07</v>
      </c>
      <c r="J2519" s="202">
        <v>31483.07</v>
      </c>
      <c r="K2519"/>
      <c r="L2519"/>
      <c r="M2519"/>
      <c r="N2519"/>
      <c r="O2519" s="203"/>
      <c r="P2519"/>
      <c r="Q2519"/>
      <c r="R2519"/>
      <c r="S2519"/>
      <c r="T2519" s="204">
        <v>42746.609131944446</v>
      </c>
      <c r="U2519"/>
      <c r="V2519">
        <v>0.9</v>
      </c>
      <c r="W2519">
        <v>7</v>
      </c>
      <c r="X2519" s="200" t="str">
        <f t="shared" si="39"/>
        <v>Jackson County Civil CGE CQ3-17</v>
      </c>
    </row>
    <row r="2520" spans="1:24" x14ac:dyDescent="0.25">
      <c r="A2520" t="s">
        <v>79</v>
      </c>
      <c r="B2520" t="s">
        <v>43</v>
      </c>
      <c r="C2520" t="s">
        <v>273</v>
      </c>
      <c r="D2520" s="202">
        <v>32783.35</v>
      </c>
      <c r="E2520" s="202">
        <v>33093.35</v>
      </c>
      <c r="F2520" s="202">
        <v>33093.35</v>
      </c>
      <c r="G2520" s="202">
        <v>33093.35</v>
      </c>
      <c r="H2520" s="202">
        <v>33093.35</v>
      </c>
      <c r="I2520" s="202">
        <v>32513.35</v>
      </c>
      <c r="J2520" s="202">
        <v>32793.35</v>
      </c>
      <c r="K2520" s="202">
        <v>32793.35</v>
      </c>
      <c r="L2520" s="202">
        <v>32793.35</v>
      </c>
      <c r="M2520" s="202">
        <v>32793.35</v>
      </c>
      <c r="N2520"/>
      <c r="O2520" s="203"/>
      <c r="P2520"/>
      <c r="Q2520"/>
      <c r="R2520"/>
      <c r="S2520"/>
      <c r="T2520" s="204">
        <v>42746.609131944446</v>
      </c>
      <c r="U2520"/>
      <c r="V2520">
        <v>0.9</v>
      </c>
      <c r="W2520">
        <v>7</v>
      </c>
      <c r="X2520" s="200" t="str">
        <f t="shared" si="39"/>
        <v>Jackson County Civil CGE CQ4-16</v>
      </c>
    </row>
    <row r="2521" spans="1:24" x14ac:dyDescent="0.25">
      <c r="A2521" t="s">
        <v>79</v>
      </c>
      <c r="B2521" t="s">
        <v>43</v>
      </c>
      <c r="C2521" t="s">
        <v>277</v>
      </c>
      <c r="D2521" s="202">
        <v>32308.04</v>
      </c>
      <c r="E2521"/>
      <c r="F2521"/>
      <c r="G2521"/>
      <c r="H2521"/>
      <c r="I2521" s="202">
        <v>32308.04</v>
      </c>
      <c r="J2521"/>
      <c r="K2521"/>
      <c r="L2521"/>
      <c r="M2521"/>
      <c r="N2521"/>
      <c r="O2521" s="203"/>
      <c r="P2521"/>
      <c r="Q2521"/>
      <c r="R2521"/>
      <c r="S2521"/>
      <c r="T2521" s="204">
        <v>42746.609131944446</v>
      </c>
      <c r="U2521"/>
      <c r="V2521">
        <v>0.9</v>
      </c>
      <c r="W2521">
        <v>7</v>
      </c>
      <c r="X2521" s="200" t="str">
        <f t="shared" si="39"/>
        <v>Jackson County Civil CGE CQ4-17</v>
      </c>
    </row>
    <row r="2522" spans="1:24" x14ac:dyDescent="0.25">
      <c r="A2522" t="s">
        <v>79</v>
      </c>
      <c r="B2522" t="s">
        <v>39</v>
      </c>
      <c r="C2522" t="s">
        <v>270</v>
      </c>
      <c r="D2522" s="202">
        <v>49410.42</v>
      </c>
      <c r="E2522" s="202">
        <v>43756.42</v>
      </c>
      <c r="F2522" s="202">
        <v>41596.42</v>
      </c>
      <c r="G2522" s="202">
        <v>41066.42</v>
      </c>
      <c r="H2522" s="202">
        <v>40696.42</v>
      </c>
      <c r="I2522" s="202">
        <v>7022.42</v>
      </c>
      <c r="J2522" s="202">
        <v>14842.42</v>
      </c>
      <c r="K2522" s="202">
        <v>17354.419999999998</v>
      </c>
      <c r="L2522" s="202">
        <v>18398.419999999998</v>
      </c>
      <c r="M2522" s="202">
        <v>19300.419999999998</v>
      </c>
      <c r="N2522"/>
      <c r="O2522" s="203"/>
      <c r="P2522"/>
      <c r="Q2522"/>
      <c r="R2522"/>
      <c r="S2522"/>
      <c r="T2522" s="204">
        <v>42746.609131944446</v>
      </c>
      <c r="U2522"/>
      <c r="V2522">
        <v>0.4</v>
      </c>
      <c r="W2522">
        <v>3</v>
      </c>
      <c r="X2522" s="200" t="str">
        <f t="shared" si="39"/>
        <v>Jackson County Criminal CGE CQ1-16</v>
      </c>
    </row>
    <row r="2523" spans="1:24" x14ac:dyDescent="0.25">
      <c r="A2523" t="s">
        <v>79</v>
      </c>
      <c r="B2523" t="s">
        <v>39</v>
      </c>
      <c r="C2523" t="s">
        <v>274</v>
      </c>
      <c r="D2523" s="202">
        <v>26742</v>
      </c>
      <c r="E2523" s="202">
        <v>22588</v>
      </c>
      <c r="F2523" s="202">
        <v>22318</v>
      </c>
      <c r="G2523" s="202">
        <v>21952.29</v>
      </c>
      <c r="H2523"/>
      <c r="I2523" s="202">
        <v>8105.16</v>
      </c>
      <c r="J2523" s="202">
        <v>11764.16</v>
      </c>
      <c r="K2523" s="202">
        <v>12807.38</v>
      </c>
      <c r="L2523" s="202">
        <v>13612.98</v>
      </c>
      <c r="M2523"/>
      <c r="N2523"/>
      <c r="O2523" s="203"/>
      <c r="P2523"/>
      <c r="Q2523"/>
      <c r="R2523"/>
      <c r="S2523"/>
      <c r="T2523" s="204">
        <v>42746.609131944446</v>
      </c>
      <c r="U2523"/>
      <c r="V2523">
        <v>0.4</v>
      </c>
      <c r="W2523">
        <v>3</v>
      </c>
      <c r="X2523" s="200" t="str">
        <f t="shared" si="39"/>
        <v>Jackson County Criminal CGE CQ1-17</v>
      </c>
    </row>
    <row r="2524" spans="1:24" x14ac:dyDescent="0.25">
      <c r="A2524" t="s">
        <v>79</v>
      </c>
      <c r="B2524" t="s">
        <v>39</v>
      </c>
      <c r="C2524" t="s">
        <v>271</v>
      </c>
      <c r="D2524" s="202">
        <v>33253.5</v>
      </c>
      <c r="E2524" s="202">
        <v>30316.5</v>
      </c>
      <c r="F2524" s="202">
        <v>30106.5</v>
      </c>
      <c r="G2524" s="202">
        <v>30106.5</v>
      </c>
      <c r="H2524" s="202">
        <v>29736.5</v>
      </c>
      <c r="I2524" s="202">
        <v>12228.5</v>
      </c>
      <c r="J2524" s="202">
        <v>16968.5</v>
      </c>
      <c r="K2524" s="202">
        <v>18031.5</v>
      </c>
      <c r="L2524" s="202">
        <v>18841.5</v>
      </c>
      <c r="M2524" s="202">
        <v>19951.5</v>
      </c>
      <c r="N2524"/>
      <c r="O2524" s="203"/>
      <c r="P2524"/>
      <c r="Q2524"/>
      <c r="R2524"/>
      <c r="S2524"/>
      <c r="T2524" s="204">
        <v>42746.609131944446</v>
      </c>
      <c r="U2524"/>
      <c r="V2524">
        <v>0.4</v>
      </c>
      <c r="W2524">
        <v>3</v>
      </c>
      <c r="X2524" s="200" t="str">
        <f t="shared" si="39"/>
        <v>Jackson County Criminal CGE CQ2-16</v>
      </c>
    </row>
    <row r="2525" spans="1:24" x14ac:dyDescent="0.25">
      <c r="A2525" t="s">
        <v>79</v>
      </c>
      <c r="B2525" t="s">
        <v>39</v>
      </c>
      <c r="C2525" t="s">
        <v>275</v>
      </c>
      <c r="D2525" s="202">
        <v>20020.86</v>
      </c>
      <c r="E2525" s="202">
        <v>18138.86</v>
      </c>
      <c r="F2525" s="202">
        <v>17843.86</v>
      </c>
      <c r="G2525"/>
      <c r="H2525"/>
      <c r="I2525" s="202">
        <v>4802.04</v>
      </c>
      <c r="J2525" s="202">
        <v>8840.86</v>
      </c>
      <c r="K2525" s="202">
        <v>10312.86</v>
      </c>
      <c r="L2525"/>
      <c r="M2525"/>
      <c r="N2525"/>
      <c r="O2525" s="203"/>
      <c r="P2525"/>
      <c r="Q2525"/>
      <c r="R2525"/>
      <c r="S2525"/>
      <c r="T2525" s="204">
        <v>42746.609131944446</v>
      </c>
      <c r="U2525"/>
      <c r="V2525">
        <v>0.4</v>
      </c>
      <c r="W2525">
        <v>3</v>
      </c>
      <c r="X2525" s="200" t="str">
        <f t="shared" si="39"/>
        <v>Jackson County Criminal CGE CQ2-17</v>
      </c>
    </row>
    <row r="2526" spans="1:24" x14ac:dyDescent="0.25">
      <c r="A2526" t="s">
        <v>79</v>
      </c>
      <c r="B2526" t="s">
        <v>39</v>
      </c>
      <c r="C2526" t="s">
        <v>272</v>
      </c>
      <c r="D2526" s="202">
        <v>38777.5</v>
      </c>
      <c r="E2526" s="202">
        <v>35851</v>
      </c>
      <c r="F2526" s="202">
        <v>35181</v>
      </c>
      <c r="G2526" s="202">
        <v>33394</v>
      </c>
      <c r="H2526" s="202">
        <v>33029</v>
      </c>
      <c r="I2526" s="202">
        <v>9262</v>
      </c>
      <c r="J2526" s="202">
        <v>15634</v>
      </c>
      <c r="K2526" s="202">
        <v>18488</v>
      </c>
      <c r="L2526" s="202">
        <v>21280</v>
      </c>
      <c r="M2526" s="202">
        <v>21867</v>
      </c>
      <c r="N2526"/>
      <c r="O2526" s="203"/>
      <c r="P2526"/>
      <c r="Q2526"/>
      <c r="R2526"/>
      <c r="S2526"/>
      <c r="T2526" s="204">
        <v>42746.609131944446</v>
      </c>
      <c r="U2526"/>
      <c r="V2526">
        <v>0.4</v>
      </c>
      <c r="W2526">
        <v>3</v>
      </c>
      <c r="X2526" s="200" t="str">
        <f t="shared" si="39"/>
        <v>Jackson County Criminal CGE CQ3-16</v>
      </c>
    </row>
    <row r="2527" spans="1:24" x14ac:dyDescent="0.25">
      <c r="A2527" t="s">
        <v>79</v>
      </c>
      <c r="B2527" t="s">
        <v>39</v>
      </c>
      <c r="C2527" t="s">
        <v>276</v>
      </c>
      <c r="D2527" s="202">
        <v>42223.5</v>
      </c>
      <c r="E2527" s="202">
        <v>37896</v>
      </c>
      <c r="F2527"/>
      <c r="G2527"/>
      <c r="H2527"/>
      <c r="I2527" s="202">
        <v>6147.5</v>
      </c>
      <c r="J2527" s="202">
        <v>13015</v>
      </c>
      <c r="K2527"/>
      <c r="L2527"/>
      <c r="M2527"/>
      <c r="N2527"/>
      <c r="O2527" s="203"/>
      <c r="P2527"/>
      <c r="Q2527"/>
      <c r="R2527"/>
      <c r="S2527"/>
      <c r="T2527" s="204">
        <v>42746.609131944446</v>
      </c>
      <c r="U2527"/>
      <c r="V2527">
        <v>0.4</v>
      </c>
      <c r="W2527">
        <v>3</v>
      </c>
      <c r="X2527" s="200" t="str">
        <f t="shared" si="39"/>
        <v>Jackson County Criminal CGE CQ3-17</v>
      </c>
    </row>
    <row r="2528" spans="1:24" x14ac:dyDescent="0.25">
      <c r="A2528" t="s">
        <v>79</v>
      </c>
      <c r="B2528" t="s">
        <v>39</v>
      </c>
      <c r="C2528" t="s">
        <v>273</v>
      </c>
      <c r="D2528" s="202">
        <v>37658.769999999997</v>
      </c>
      <c r="E2528" s="202">
        <v>35698.769999999997</v>
      </c>
      <c r="F2528" s="202">
        <v>35118.769999999997</v>
      </c>
      <c r="G2528" s="202">
        <v>34386.769999999997</v>
      </c>
      <c r="H2528" s="202">
        <v>33654.769999999997</v>
      </c>
      <c r="I2528" s="202">
        <v>9656.27</v>
      </c>
      <c r="J2528" s="202">
        <v>17766.580000000002</v>
      </c>
      <c r="K2528" s="202">
        <v>21804.58</v>
      </c>
      <c r="L2528" s="202">
        <v>23166.77</v>
      </c>
      <c r="M2528" s="202">
        <v>24978.77</v>
      </c>
      <c r="N2528"/>
      <c r="O2528" s="203"/>
      <c r="P2528"/>
      <c r="Q2528"/>
      <c r="R2528"/>
      <c r="S2528"/>
      <c r="T2528" s="204">
        <v>42746.609131944446</v>
      </c>
      <c r="U2528"/>
      <c r="V2528">
        <v>0.4</v>
      </c>
      <c r="W2528">
        <v>3</v>
      </c>
      <c r="X2528" s="200" t="str">
        <f t="shared" si="39"/>
        <v>Jackson County Criminal CGE CQ4-16</v>
      </c>
    </row>
    <row r="2529" spans="1:24" x14ac:dyDescent="0.25">
      <c r="A2529" t="s">
        <v>79</v>
      </c>
      <c r="B2529" t="s">
        <v>39</v>
      </c>
      <c r="C2529" t="s">
        <v>277</v>
      </c>
      <c r="D2529" s="202">
        <v>57944.5</v>
      </c>
      <c r="E2529"/>
      <c r="F2529"/>
      <c r="G2529"/>
      <c r="H2529"/>
      <c r="I2529" s="202">
        <v>16164.64</v>
      </c>
      <c r="J2529"/>
      <c r="K2529"/>
      <c r="L2529"/>
      <c r="M2529"/>
      <c r="N2529"/>
      <c r="O2529" s="203"/>
      <c r="P2529"/>
      <c r="Q2529"/>
      <c r="R2529"/>
      <c r="S2529"/>
      <c r="T2529" s="204">
        <v>42746.609131944446</v>
      </c>
      <c r="U2529"/>
      <c r="V2529">
        <v>0.4</v>
      </c>
      <c r="W2529">
        <v>3</v>
      </c>
      <c r="X2529" s="200" t="str">
        <f t="shared" si="39"/>
        <v>Jackson County Criminal CGE CQ4-17</v>
      </c>
    </row>
    <row r="2530" spans="1:24" x14ac:dyDescent="0.25">
      <c r="A2530" t="s">
        <v>79</v>
      </c>
      <c r="B2530" t="s">
        <v>41</v>
      </c>
      <c r="C2530" t="s">
        <v>270</v>
      </c>
      <c r="D2530" s="202">
        <v>43246</v>
      </c>
      <c r="E2530" s="202">
        <v>40604</v>
      </c>
      <c r="F2530" s="202">
        <v>38002</v>
      </c>
      <c r="G2530" s="202">
        <v>37644</v>
      </c>
      <c r="H2530" s="202">
        <v>37644</v>
      </c>
      <c r="I2530" s="202">
        <v>13879</v>
      </c>
      <c r="J2530" s="202">
        <v>24288</v>
      </c>
      <c r="K2530" s="202">
        <v>27163</v>
      </c>
      <c r="L2530" s="202">
        <v>29746</v>
      </c>
      <c r="M2530" s="202">
        <v>31566</v>
      </c>
      <c r="N2530"/>
      <c r="O2530" s="203"/>
      <c r="P2530"/>
      <c r="Q2530"/>
      <c r="R2530"/>
      <c r="S2530"/>
      <c r="T2530" s="204">
        <v>42746.609131944446</v>
      </c>
      <c r="U2530"/>
      <c r="V2530">
        <v>0.4</v>
      </c>
      <c r="W2530">
        <v>5</v>
      </c>
      <c r="X2530" s="200" t="str">
        <f t="shared" si="39"/>
        <v>Jackson Criminal Traffic CGE CQ1-16</v>
      </c>
    </row>
    <row r="2531" spans="1:24" x14ac:dyDescent="0.25">
      <c r="A2531" t="s">
        <v>79</v>
      </c>
      <c r="B2531" t="s">
        <v>41</v>
      </c>
      <c r="C2531" t="s">
        <v>274</v>
      </c>
      <c r="D2531" s="202">
        <v>36636.5</v>
      </c>
      <c r="E2531" s="202">
        <v>33878.5</v>
      </c>
      <c r="F2531" s="202">
        <v>31336.5</v>
      </c>
      <c r="G2531" s="202">
        <v>31036.5</v>
      </c>
      <c r="H2531"/>
      <c r="I2531" s="202">
        <v>15023.5</v>
      </c>
      <c r="J2531" s="202">
        <v>21864.5</v>
      </c>
      <c r="K2531" s="202">
        <v>23940.5</v>
      </c>
      <c r="L2531" s="202">
        <v>24713.5</v>
      </c>
      <c r="M2531"/>
      <c r="N2531"/>
      <c r="O2531" s="203"/>
      <c r="P2531"/>
      <c r="Q2531"/>
      <c r="R2531"/>
      <c r="S2531"/>
      <c r="T2531" s="204">
        <v>42746.609131944446</v>
      </c>
      <c r="U2531"/>
      <c r="V2531">
        <v>0.4</v>
      </c>
      <c r="W2531">
        <v>5</v>
      </c>
      <c r="X2531" s="200" t="str">
        <f t="shared" si="39"/>
        <v>Jackson Criminal Traffic CGE CQ1-17</v>
      </c>
    </row>
    <row r="2532" spans="1:24" x14ac:dyDescent="0.25">
      <c r="A2532" t="s">
        <v>79</v>
      </c>
      <c r="B2532" t="s">
        <v>41</v>
      </c>
      <c r="C2532" t="s">
        <v>271</v>
      </c>
      <c r="D2532" s="202">
        <v>38144.379999999997</v>
      </c>
      <c r="E2532" s="202">
        <v>36466.379999999997</v>
      </c>
      <c r="F2532" s="202">
        <v>35316.379999999997</v>
      </c>
      <c r="G2532" s="202">
        <v>33888.379999999997</v>
      </c>
      <c r="H2532" s="202">
        <v>33888.379999999997</v>
      </c>
      <c r="I2532" s="202">
        <v>19380.88</v>
      </c>
      <c r="J2532" s="202">
        <v>27897.88</v>
      </c>
      <c r="K2532" s="202">
        <v>29217.88</v>
      </c>
      <c r="L2532" s="202">
        <v>30469.88</v>
      </c>
      <c r="M2532" s="202">
        <v>31052.880000000001</v>
      </c>
      <c r="N2532"/>
      <c r="O2532" s="203"/>
      <c r="P2532"/>
      <c r="Q2532"/>
      <c r="R2532"/>
      <c r="S2532"/>
      <c r="T2532" s="204">
        <v>42746.609131944446</v>
      </c>
      <c r="U2532"/>
      <c r="V2532">
        <v>0.4</v>
      </c>
      <c r="W2532">
        <v>5</v>
      </c>
      <c r="X2532" s="200" t="str">
        <f t="shared" si="39"/>
        <v>Jackson Criminal Traffic CGE CQ2-16</v>
      </c>
    </row>
    <row r="2533" spans="1:24" x14ac:dyDescent="0.25">
      <c r="A2533" t="s">
        <v>79</v>
      </c>
      <c r="B2533" t="s">
        <v>41</v>
      </c>
      <c r="C2533" t="s">
        <v>275</v>
      </c>
      <c r="D2533" s="202">
        <v>38373.5</v>
      </c>
      <c r="E2533" s="202">
        <v>37154.5</v>
      </c>
      <c r="F2533" s="202">
        <v>35501.5</v>
      </c>
      <c r="G2533"/>
      <c r="H2533"/>
      <c r="I2533" s="202">
        <v>15622.5</v>
      </c>
      <c r="J2533" s="202">
        <v>23311.5</v>
      </c>
      <c r="K2533" s="202">
        <v>25677.5</v>
      </c>
      <c r="L2533"/>
      <c r="M2533"/>
      <c r="N2533"/>
      <c r="O2533" s="203"/>
      <c r="P2533"/>
      <c r="Q2533"/>
      <c r="R2533"/>
      <c r="S2533"/>
      <c r="T2533" s="204">
        <v>42746.609131944446</v>
      </c>
      <c r="U2533"/>
      <c r="V2533">
        <v>0.4</v>
      </c>
      <c r="W2533">
        <v>5</v>
      </c>
      <c r="X2533" s="200" t="str">
        <f t="shared" si="39"/>
        <v>Jackson Criminal Traffic CGE CQ2-17</v>
      </c>
    </row>
    <row r="2534" spans="1:24" x14ac:dyDescent="0.25">
      <c r="A2534" t="s">
        <v>79</v>
      </c>
      <c r="B2534" t="s">
        <v>41</v>
      </c>
      <c r="C2534" t="s">
        <v>272</v>
      </c>
      <c r="D2534" s="202">
        <v>46047</v>
      </c>
      <c r="E2534" s="202">
        <v>40257.5</v>
      </c>
      <c r="F2534" s="202">
        <v>39598.5</v>
      </c>
      <c r="G2534" s="202">
        <v>37538.5</v>
      </c>
      <c r="H2534" s="202">
        <v>35654.5</v>
      </c>
      <c r="I2534" s="202">
        <v>18366</v>
      </c>
      <c r="J2534" s="202">
        <v>25582</v>
      </c>
      <c r="K2534" s="202">
        <v>27829.5</v>
      </c>
      <c r="L2534" s="202">
        <v>28930.5</v>
      </c>
      <c r="M2534" s="202">
        <v>30648.5</v>
      </c>
      <c r="N2534"/>
      <c r="O2534" s="203"/>
      <c r="P2534"/>
      <c r="Q2534"/>
      <c r="R2534"/>
      <c r="S2534"/>
      <c r="T2534" s="204">
        <v>42746.609131944446</v>
      </c>
      <c r="U2534"/>
      <c r="V2534">
        <v>0.4</v>
      </c>
      <c r="W2534">
        <v>5</v>
      </c>
      <c r="X2534" s="200" t="str">
        <f t="shared" si="39"/>
        <v>Jackson Criminal Traffic CGE CQ3-16</v>
      </c>
    </row>
    <row r="2535" spans="1:24" x14ac:dyDescent="0.25">
      <c r="A2535" t="s">
        <v>79</v>
      </c>
      <c r="B2535" t="s">
        <v>41</v>
      </c>
      <c r="C2535" t="s">
        <v>276</v>
      </c>
      <c r="D2535" s="202">
        <v>45052.5</v>
      </c>
      <c r="E2535" s="202">
        <v>40057.5</v>
      </c>
      <c r="F2535"/>
      <c r="G2535"/>
      <c r="H2535"/>
      <c r="I2535" s="202">
        <v>16723.5</v>
      </c>
      <c r="J2535" s="202">
        <v>24166.5</v>
      </c>
      <c r="K2535"/>
      <c r="L2535"/>
      <c r="M2535"/>
      <c r="N2535"/>
      <c r="O2535" s="203"/>
      <c r="P2535"/>
      <c r="Q2535"/>
      <c r="R2535"/>
      <c r="S2535"/>
      <c r="T2535" s="204">
        <v>42746.609131944446</v>
      </c>
      <c r="U2535"/>
      <c r="V2535">
        <v>0.4</v>
      </c>
      <c r="W2535">
        <v>5</v>
      </c>
      <c r="X2535" s="200" t="str">
        <f t="shared" si="39"/>
        <v>Jackson Criminal Traffic CGE CQ3-17</v>
      </c>
    </row>
    <row r="2536" spans="1:24" x14ac:dyDescent="0.25">
      <c r="A2536" t="s">
        <v>79</v>
      </c>
      <c r="B2536" t="s">
        <v>41</v>
      </c>
      <c r="C2536" t="s">
        <v>273</v>
      </c>
      <c r="D2536" s="202">
        <v>40719</v>
      </c>
      <c r="E2536" s="202">
        <v>37893</v>
      </c>
      <c r="F2536" s="202">
        <v>37593</v>
      </c>
      <c r="G2536" s="202">
        <v>37570</v>
      </c>
      <c r="H2536" s="202">
        <v>37570</v>
      </c>
      <c r="I2536" s="202">
        <v>19323</v>
      </c>
      <c r="J2536" s="202">
        <v>24768</v>
      </c>
      <c r="K2536" s="202">
        <v>29730</v>
      </c>
      <c r="L2536" s="202">
        <v>30914</v>
      </c>
      <c r="M2536" s="202">
        <v>31662</v>
      </c>
      <c r="N2536"/>
      <c r="O2536" s="203"/>
      <c r="P2536"/>
      <c r="Q2536"/>
      <c r="R2536"/>
      <c r="S2536"/>
      <c r="T2536" s="204">
        <v>42746.609131944446</v>
      </c>
      <c r="U2536"/>
      <c r="V2536">
        <v>0.4</v>
      </c>
      <c r="W2536">
        <v>5</v>
      </c>
      <c r="X2536" s="200" t="str">
        <f t="shared" si="39"/>
        <v>Jackson Criminal Traffic CGE CQ4-16</v>
      </c>
    </row>
    <row r="2537" spans="1:24" x14ac:dyDescent="0.25">
      <c r="A2537" t="s">
        <v>79</v>
      </c>
      <c r="B2537" t="s">
        <v>41</v>
      </c>
      <c r="C2537" t="s">
        <v>277</v>
      </c>
      <c r="D2537" s="202">
        <v>42540</v>
      </c>
      <c r="E2537"/>
      <c r="F2537"/>
      <c r="G2537"/>
      <c r="H2537"/>
      <c r="I2537" s="202">
        <v>17447</v>
      </c>
      <c r="J2537"/>
      <c r="K2537"/>
      <c r="L2537"/>
      <c r="M2537"/>
      <c r="N2537"/>
      <c r="O2537" s="203"/>
      <c r="P2537"/>
      <c r="Q2537"/>
      <c r="R2537"/>
      <c r="S2537"/>
      <c r="T2537" s="204">
        <v>42746.609131944446</v>
      </c>
      <c r="U2537"/>
      <c r="V2537">
        <v>0.4</v>
      </c>
      <c r="W2537">
        <v>5</v>
      </c>
      <c r="X2537" s="200" t="str">
        <f t="shared" si="39"/>
        <v>Jackson Criminal Traffic CGE CQ4-17</v>
      </c>
    </row>
    <row r="2538" spans="1:24" x14ac:dyDescent="0.25">
      <c r="A2538" t="s">
        <v>79</v>
      </c>
      <c r="B2538" t="s">
        <v>46</v>
      </c>
      <c r="C2538" t="s">
        <v>270</v>
      </c>
      <c r="D2538" s="202">
        <v>451</v>
      </c>
      <c r="E2538" s="202">
        <v>451</v>
      </c>
      <c r="F2538" s="202">
        <v>451</v>
      </c>
      <c r="G2538" s="202">
        <v>451</v>
      </c>
      <c r="H2538" s="202">
        <v>451</v>
      </c>
      <c r="I2538" s="202">
        <v>451</v>
      </c>
      <c r="J2538" s="202">
        <v>451</v>
      </c>
      <c r="K2538" s="202">
        <v>451</v>
      </c>
      <c r="L2538" s="202">
        <v>451</v>
      </c>
      <c r="M2538" s="202">
        <v>451</v>
      </c>
      <c r="N2538"/>
      <c r="O2538" s="203"/>
      <c r="P2538"/>
      <c r="Q2538"/>
      <c r="R2538"/>
      <c r="S2538"/>
      <c r="T2538" s="204">
        <v>42746.609131944446</v>
      </c>
      <c r="U2538"/>
      <c r="V2538">
        <v>0.75</v>
      </c>
      <c r="W2538">
        <v>10</v>
      </c>
      <c r="X2538" s="200" t="str">
        <f t="shared" si="39"/>
        <v>Jackson Family CGE CQ1-16</v>
      </c>
    </row>
    <row r="2539" spans="1:24" x14ac:dyDescent="0.25">
      <c r="A2539" t="s">
        <v>79</v>
      </c>
      <c r="B2539" t="s">
        <v>46</v>
      </c>
      <c r="C2539" t="s">
        <v>274</v>
      </c>
      <c r="D2539" s="202">
        <v>8089</v>
      </c>
      <c r="E2539" s="202">
        <v>8089</v>
      </c>
      <c r="F2539" s="202">
        <v>8089</v>
      </c>
      <c r="G2539" s="202">
        <v>8089</v>
      </c>
      <c r="H2539"/>
      <c r="I2539" s="202">
        <v>7789</v>
      </c>
      <c r="J2539" s="202">
        <v>7789</v>
      </c>
      <c r="K2539" s="202">
        <v>7789</v>
      </c>
      <c r="L2539" s="202">
        <v>7789</v>
      </c>
      <c r="M2539"/>
      <c r="N2539"/>
      <c r="O2539" s="203"/>
      <c r="P2539"/>
      <c r="Q2539"/>
      <c r="R2539"/>
      <c r="S2539"/>
      <c r="T2539" s="204">
        <v>42746.609131944446</v>
      </c>
      <c r="U2539"/>
      <c r="V2539">
        <v>0.75</v>
      </c>
      <c r="W2539">
        <v>10</v>
      </c>
      <c r="X2539" s="200" t="str">
        <f t="shared" si="39"/>
        <v>Jackson Family CGE CQ1-17</v>
      </c>
    </row>
    <row r="2540" spans="1:24" x14ac:dyDescent="0.25">
      <c r="A2540" t="s">
        <v>79</v>
      </c>
      <c r="B2540" t="s">
        <v>46</v>
      </c>
      <c r="C2540" t="s">
        <v>271</v>
      </c>
      <c r="D2540" s="202">
        <v>1344.62</v>
      </c>
      <c r="E2540" s="202">
        <v>1344.62</v>
      </c>
      <c r="F2540" s="202">
        <v>1294.6199999999999</v>
      </c>
      <c r="G2540" s="202">
        <v>1294.6199999999999</v>
      </c>
      <c r="H2540" s="202">
        <v>1294.6199999999999</v>
      </c>
      <c r="I2540" s="202">
        <v>1344.62</v>
      </c>
      <c r="J2540" s="202">
        <v>1344.62</v>
      </c>
      <c r="K2540" s="202">
        <v>1294.6199999999999</v>
      </c>
      <c r="L2540" s="202">
        <v>1294.6199999999999</v>
      </c>
      <c r="M2540" s="202">
        <v>1294.6199999999999</v>
      </c>
      <c r="N2540"/>
      <c r="O2540" s="203"/>
      <c r="P2540"/>
      <c r="Q2540"/>
      <c r="R2540"/>
      <c r="S2540"/>
      <c r="T2540" s="204">
        <v>42746.609131944446</v>
      </c>
      <c r="U2540"/>
      <c r="V2540">
        <v>0.75</v>
      </c>
      <c r="W2540">
        <v>10</v>
      </c>
      <c r="X2540" s="200" t="str">
        <f t="shared" si="39"/>
        <v>Jackson Family CGE CQ2-16</v>
      </c>
    </row>
    <row r="2541" spans="1:24" x14ac:dyDescent="0.25">
      <c r="A2541" t="s">
        <v>79</v>
      </c>
      <c r="B2541" t="s">
        <v>46</v>
      </c>
      <c r="C2541" t="s">
        <v>275</v>
      </c>
      <c r="D2541" s="202">
        <v>33878</v>
      </c>
      <c r="E2541" s="202">
        <v>33878</v>
      </c>
      <c r="F2541" s="202">
        <v>33878</v>
      </c>
      <c r="G2541"/>
      <c r="H2541"/>
      <c r="I2541" s="202">
        <v>33070</v>
      </c>
      <c r="J2541" s="202">
        <v>33070</v>
      </c>
      <c r="K2541" s="202">
        <v>33070</v>
      </c>
      <c r="L2541"/>
      <c r="M2541"/>
      <c r="N2541"/>
      <c r="O2541" s="203"/>
      <c r="P2541"/>
      <c r="Q2541"/>
      <c r="R2541"/>
      <c r="S2541"/>
      <c r="T2541" s="204">
        <v>42746.609131944446</v>
      </c>
      <c r="U2541"/>
      <c r="V2541">
        <v>0.75</v>
      </c>
      <c r="W2541">
        <v>10</v>
      </c>
      <c r="X2541" s="200" t="str">
        <f t="shared" si="39"/>
        <v>Jackson Family CGE CQ2-17</v>
      </c>
    </row>
    <row r="2542" spans="1:24" x14ac:dyDescent="0.25">
      <c r="A2542" t="s">
        <v>79</v>
      </c>
      <c r="B2542" t="s">
        <v>46</v>
      </c>
      <c r="C2542" t="s">
        <v>272</v>
      </c>
      <c r="D2542" s="202">
        <v>21827.32</v>
      </c>
      <c r="E2542" s="202">
        <v>981</v>
      </c>
      <c r="F2542" s="202">
        <v>981</v>
      </c>
      <c r="G2542" s="202">
        <v>981</v>
      </c>
      <c r="H2542" s="202">
        <v>981</v>
      </c>
      <c r="I2542" s="202">
        <v>21827.32</v>
      </c>
      <c r="J2542" s="202">
        <v>981</v>
      </c>
      <c r="K2542" s="202">
        <v>981</v>
      </c>
      <c r="L2542" s="202">
        <v>981</v>
      </c>
      <c r="M2542" s="202">
        <v>981</v>
      </c>
      <c r="N2542"/>
      <c r="O2542" s="203"/>
      <c r="P2542"/>
      <c r="Q2542"/>
      <c r="R2542"/>
      <c r="S2542"/>
      <c r="T2542" s="204">
        <v>42746.609131944446</v>
      </c>
      <c r="U2542"/>
      <c r="V2542">
        <v>0.75</v>
      </c>
      <c r="W2542">
        <v>10</v>
      </c>
      <c r="X2542" s="200" t="str">
        <f t="shared" si="39"/>
        <v>Jackson Family CGE CQ3-16</v>
      </c>
    </row>
    <row r="2543" spans="1:24" x14ac:dyDescent="0.25">
      <c r="A2543" t="s">
        <v>79</v>
      </c>
      <c r="B2543" t="s">
        <v>46</v>
      </c>
      <c r="C2543" t="s">
        <v>276</v>
      </c>
      <c r="D2543" s="202">
        <v>26516</v>
      </c>
      <c r="E2543" s="202">
        <v>25516</v>
      </c>
      <c r="F2543"/>
      <c r="G2543"/>
      <c r="H2543"/>
      <c r="I2543" s="202">
        <v>26181</v>
      </c>
      <c r="J2543" s="202">
        <v>26516</v>
      </c>
      <c r="K2543"/>
      <c r="L2543"/>
      <c r="M2543"/>
      <c r="N2543"/>
      <c r="O2543" s="203"/>
      <c r="P2543"/>
      <c r="Q2543"/>
      <c r="R2543"/>
      <c r="S2543"/>
      <c r="T2543" s="204">
        <v>42746.609131944446</v>
      </c>
      <c r="U2543"/>
      <c r="V2543">
        <v>0.75</v>
      </c>
      <c r="W2543">
        <v>10</v>
      </c>
      <c r="X2543" s="200" t="str">
        <f t="shared" si="39"/>
        <v>Jackson Family CGE CQ3-17</v>
      </c>
    </row>
    <row r="2544" spans="1:24" x14ac:dyDescent="0.25">
      <c r="A2544" t="s">
        <v>79</v>
      </c>
      <c r="B2544" t="s">
        <v>46</v>
      </c>
      <c r="C2544" t="s">
        <v>273</v>
      </c>
      <c r="D2544" s="202">
        <v>1476</v>
      </c>
      <c r="E2544" s="202">
        <v>1476</v>
      </c>
      <c r="F2544" s="202">
        <v>1476</v>
      </c>
      <c r="G2544" s="202">
        <v>1476</v>
      </c>
      <c r="H2544" s="202">
        <v>1476</v>
      </c>
      <c r="I2544" s="202">
        <v>1476</v>
      </c>
      <c r="J2544" s="202">
        <v>1476</v>
      </c>
      <c r="K2544" s="202">
        <v>1476</v>
      </c>
      <c r="L2544" s="202">
        <v>1476</v>
      </c>
      <c r="M2544" s="202">
        <v>1476</v>
      </c>
      <c r="N2544"/>
      <c r="O2544" s="203"/>
      <c r="P2544"/>
      <c r="Q2544"/>
      <c r="R2544"/>
      <c r="S2544"/>
      <c r="T2544" s="204">
        <v>42746.609131944446</v>
      </c>
      <c r="U2544"/>
      <c r="V2544">
        <v>0.75</v>
      </c>
      <c r="W2544">
        <v>10</v>
      </c>
      <c r="X2544" s="200" t="str">
        <f t="shared" si="39"/>
        <v>Jackson Family CGE CQ4-16</v>
      </c>
    </row>
    <row r="2545" spans="1:24" x14ac:dyDescent="0.25">
      <c r="A2545" t="s">
        <v>79</v>
      </c>
      <c r="B2545" t="s">
        <v>46</v>
      </c>
      <c r="C2545" t="s">
        <v>277</v>
      </c>
      <c r="D2545" s="202">
        <v>23370.47</v>
      </c>
      <c r="E2545"/>
      <c r="F2545"/>
      <c r="G2545"/>
      <c r="H2545"/>
      <c r="I2545" s="202">
        <v>23345.47</v>
      </c>
      <c r="J2545"/>
      <c r="K2545"/>
      <c r="L2545"/>
      <c r="M2545"/>
      <c r="N2545"/>
      <c r="O2545" s="203"/>
      <c r="P2545"/>
      <c r="Q2545"/>
      <c r="R2545"/>
      <c r="S2545"/>
      <c r="T2545" s="204">
        <v>42746.609131944446</v>
      </c>
      <c r="U2545"/>
      <c r="V2545">
        <v>0.75</v>
      </c>
      <c r="W2545">
        <v>10</v>
      </c>
      <c r="X2545" s="200" t="str">
        <f t="shared" si="39"/>
        <v>Jackson Family CGE CQ4-17</v>
      </c>
    </row>
    <row r="2546" spans="1:24" x14ac:dyDescent="0.25">
      <c r="A2546" t="s">
        <v>79</v>
      </c>
      <c r="B2546" t="s">
        <v>40</v>
      </c>
      <c r="C2546" t="s">
        <v>270</v>
      </c>
      <c r="D2546" s="202">
        <v>1570</v>
      </c>
      <c r="E2546" s="202">
        <v>1570</v>
      </c>
      <c r="F2546" s="202">
        <v>1335</v>
      </c>
      <c r="G2546" s="202">
        <v>1335</v>
      </c>
      <c r="H2546" s="202">
        <v>1335</v>
      </c>
      <c r="I2546" s="202">
        <v>0</v>
      </c>
      <c r="J2546" s="202">
        <v>0</v>
      </c>
      <c r="K2546" s="202">
        <v>235</v>
      </c>
      <c r="L2546" s="202">
        <v>235</v>
      </c>
      <c r="M2546" s="202">
        <v>235</v>
      </c>
      <c r="N2546"/>
      <c r="O2546" s="203"/>
      <c r="P2546"/>
      <c r="Q2546"/>
      <c r="R2546"/>
      <c r="S2546"/>
      <c r="T2546" s="204">
        <v>42746.609131944446</v>
      </c>
      <c r="U2546"/>
      <c r="V2546">
        <v>0.09</v>
      </c>
      <c r="W2546">
        <v>4</v>
      </c>
      <c r="X2546" s="200" t="str">
        <f t="shared" si="39"/>
        <v>Jackson Juvenile Delinquency CGE CQ1-16</v>
      </c>
    </row>
    <row r="2547" spans="1:24" x14ac:dyDescent="0.25">
      <c r="A2547" t="s">
        <v>79</v>
      </c>
      <c r="B2547" t="s">
        <v>40</v>
      </c>
      <c r="C2547" t="s">
        <v>274</v>
      </c>
      <c r="D2547" s="202">
        <v>1495</v>
      </c>
      <c r="E2547" s="202">
        <v>1495</v>
      </c>
      <c r="F2547" s="202">
        <v>1495</v>
      </c>
      <c r="G2547" s="202">
        <v>1495</v>
      </c>
      <c r="H2547"/>
      <c r="I2547" s="202">
        <v>0</v>
      </c>
      <c r="J2547" s="202">
        <v>0</v>
      </c>
      <c r="K2547" s="202">
        <v>0</v>
      </c>
      <c r="L2547" s="202">
        <v>0</v>
      </c>
      <c r="M2547"/>
      <c r="N2547"/>
      <c r="O2547" s="203"/>
      <c r="P2547"/>
      <c r="Q2547"/>
      <c r="R2547"/>
      <c r="S2547"/>
      <c r="T2547" s="204">
        <v>42746.609131944446</v>
      </c>
      <c r="U2547"/>
      <c r="V2547">
        <v>0.09</v>
      </c>
      <c r="W2547">
        <v>4</v>
      </c>
      <c r="X2547" s="200" t="str">
        <f t="shared" si="39"/>
        <v>Jackson Juvenile Delinquency CGE CQ1-17</v>
      </c>
    </row>
    <row r="2548" spans="1:24" x14ac:dyDescent="0.25">
      <c r="A2548" t="s">
        <v>79</v>
      </c>
      <c r="B2548" t="s">
        <v>40</v>
      </c>
      <c r="C2548" t="s">
        <v>271</v>
      </c>
      <c r="D2548" s="202">
        <v>1100</v>
      </c>
      <c r="E2548" s="202">
        <v>865</v>
      </c>
      <c r="F2548" s="202">
        <v>865</v>
      </c>
      <c r="G2548" s="202">
        <v>865</v>
      </c>
      <c r="H2548" s="202">
        <v>865</v>
      </c>
      <c r="I2548" s="202">
        <v>0</v>
      </c>
      <c r="J2548" s="202">
        <v>315</v>
      </c>
      <c r="K2548" s="202">
        <v>315</v>
      </c>
      <c r="L2548" s="202">
        <v>315</v>
      </c>
      <c r="M2548" s="202">
        <v>315</v>
      </c>
      <c r="N2548"/>
      <c r="O2548" s="203"/>
      <c r="P2548"/>
      <c r="Q2548"/>
      <c r="R2548"/>
      <c r="S2548"/>
      <c r="T2548" s="204">
        <v>42746.609131944446</v>
      </c>
      <c r="U2548"/>
      <c r="V2548">
        <v>0.09</v>
      </c>
      <c r="W2548">
        <v>4</v>
      </c>
      <c r="X2548" s="200" t="str">
        <f t="shared" si="39"/>
        <v>Jackson Juvenile Delinquency CGE CQ2-16</v>
      </c>
    </row>
    <row r="2549" spans="1:24" x14ac:dyDescent="0.25">
      <c r="A2549" t="s">
        <v>79</v>
      </c>
      <c r="B2549" t="s">
        <v>40</v>
      </c>
      <c r="C2549" t="s">
        <v>275</v>
      </c>
      <c r="D2549" s="202">
        <v>630</v>
      </c>
      <c r="E2549" s="202">
        <v>630</v>
      </c>
      <c r="F2549" s="202">
        <v>630</v>
      </c>
      <c r="G2549"/>
      <c r="H2549"/>
      <c r="I2549" s="202">
        <v>0</v>
      </c>
      <c r="J2549" s="202">
        <v>0</v>
      </c>
      <c r="K2549" s="202">
        <v>0</v>
      </c>
      <c r="L2549"/>
      <c r="M2549"/>
      <c r="N2549"/>
      <c r="O2549" s="203"/>
      <c r="P2549"/>
      <c r="Q2549"/>
      <c r="R2549"/>
      <c r="S2549"/>
      <c r="T2549" s="204">
        <v>42746.609131944446</v>
      </c>
      <c r="U2549"/>
      <c r="V2549">
        <v>0.09</v>
      </c>
      <c r="W2549">
        <v>4</v>
      </c>
      <c r="X2549" s="200" t="str">
        <f t="shared" si="39"/>
        <v>Jackson Juvenile Delinquency CGE CQ2-17</v>
      </c>
    </row>
    <row r="2550" spans="1:24" x14ac:dyDescent="0.25">
      <c r="A2550" t="s">
        <v>79</v>
      </c>
      <c r="B2550" t="s">
        <v>40</v>
      </c>
      <c r="C2550" t="s">
        <v>272</v>
      </c>
      <c r="D2550" s="202">
        <v>3700</v>
      </c>
      <c r="E2550" s="202">
        <v>3700</v>
      </c>
      <c r="F2550" s="202">
        <v>3700</v>
      </c>
      <c r="G2550" s="202">
        <v>3070</v>
      </c>
      <c r="H2550" s="202">
        <v>3070</v>
      </c>
      <c r="I2550" s="202">
        <v>0</v>
      </c>
      <c r="J2550" s="202">
        <v>0</v>
      </c>
      <c r="K2550" s="202">
        <v>0</v>
      </c>
      <c r="L2550" s="202">
        <v>0</v>
      </c>
      <c r="M2550" s="202">
        <v>0</v>
      </c>
      <c r="N2550"/>
      <c r="O2550" s="203"/>
      <c r="P2550"/>
      <c r="Q2550"/>
      <c r="R2550"/>
      <c r="S2550"/>
      <c r="T2550" s="204">
        <v>42746.609131944446</v>
      </c>
      <c r="U2550"/>
      <c r="V2550">
        <v>0.09</v>
      </c>
      <c r="W2550">
        <v>4</v>
      </c>
      <c r="X2550" s="200" t="str">
        <f t="shared" si="39"/>
        <v>Jackson Juvenile Delinquency CGE CQ3-16</v>
      </c>
    </row>
    <row r="2551" spans="1:24" x14ac:dyDescent="0.25">
      <c r="A2551" t="s">
        <v>79</v>
      </c>
      <c r="B2551" t="s">
        <v>40</v>
      </c>
      <c r="C2551" t="s">
        <v>276</v>
      </c>
      <c r="D2551" s="202">
        <v>2055</v>
      </c>
      <c r="E2551" s="202">
        <v>2055</v>
      </c>
      <c r="F2551"/>
      <c r="G2551"/>
      <c r="H2551"/>
      <c r="I2551" s="202">
        <v>0</v>
      </c>
      <c r="J2551" s="202">
        <v>0</v>
      </c>
      <c r="K2551"/>
      <c r="L2551"/>
      <c r="M2551"/>
      <c r="N2551"/>
      <c r="O2551" s="203"/>
      <c r="P2551"/>
      <c r="Q2551"/>
      <c r="R2551"/>
      <c r="S2551"/>
      <c r="T2551" s="204">
        <v>42746.609131944446</v>
      </c>
      <c r="U2551"/>
      <c r="V2551">
        <v>0.09</v>
      </c>
      <c r="W2551">
        <v>4</v>
      </c>
      <c r="X2551" s="200" t="str">
        <f t="shared" si="39"/>
        <v>Jackson Juvenile Delinquency CGE CQ3-17</v>
      </c>
    </row>
    <row r="2552" spans="1:24" x14ac:dyDescent="0.25">
      <c r="A2552" t="s">
        <v>79</v>
      </c>
      <c r="B2552" t="s">
        <v>40</v>
      </c>
      <c r="C2552" t="s">
        <v>273</v>
      </c>
      <c r="D2552" s="202">
        <v>1338.5</v>
      </c>
      <c r="E2552" s="202">
        <v>1338.5</v>
      </c>
      <c r="F2552" s="202">
        <v>1103.5</v>
      </c>
      <c r="G2552" s="202">
        <v>1103.5</v>
      </c>
      <c r="H2552" s="202">
        <v>1103.5</v>
      </c>
      <c r="I2552" s="202">
        <v>318.5</v>
      </c>
      <c r="J2552" s="202">
        <v>318.5</v>
      </c>
      <c r="K2552" s="202">
        <v>318.5</v>
      </c>
      <c r="L2552" s="202">
        <v>318.5</v>
      </c>
      <c r="M2552" s="202">
        <v>318.5</v>
      </c>
      <c r="N2552"/>
      <c r="O2552" s="203"/>
      <c r="P2552"/>
      <c r="Q2552"/>
      <c r="R2552"/>
      <c r="S2552"/>
      <c r="T2552" s="204">
        <v>42746.609131944446</v>
      </c>
      <c r="U2552"/>
      <c r="V2552">
        <v>0.09</v>
      </c>
      <c r="W2552">
        <v>4</v>
      </c>
      <c r="X2552" s="200" t="str">
        <f t="shared" si="39"/>
        <v>Jackson Juvenile Delinquency CGE CQ4-16</v>
      </c>
    </row>
    <row r="2553" spans="1:24" x14ac:dyDescent="0.25">
      <c r="A2553" t="s">
        <v>79</v>
      </c>
      <c r="B2553" t="s">
        <v>40</v>
      </c>
      <c r="C2553" t="s">
        <v>277</v>
      </c>
      <c r="D2553" s="202">
        <v>315</v>
      </c>
      <c r="E2553"/>
      <c r="F2553"/>
      <c r="G2553"/>
      <c r="H2553"/>
      <c r="I2553" s="202">
        <v>0</v>
      </c>
      <c r="J2553"/>
      <c r="K2553"/>
      <c r="L2553"/>
      <c r="M2553"/>
      <c r="N2553"/>
      <c r="O2553" s="203"/>
      <c r="P2553"/>
      <c r="Q2553"/>
      <c r="R2553"/>
      <c r="S2553"/>
      <c r="T2553" s="204">
        <v>42746.609131944446</v>
      </c>
      <c r="U2553"/>
      <c r="V2553">
        <v>0.09</v>
      </c>
      <c r="W2553">
        <v>4</v>
      </c>
      <c r="X2553" s="200" t="str">
        <f t="shared" si="39"/>
        <v>Jackson Juvenile Delinquency CGE CQ4-17</v>
      </c>
    </row>
    <row r="2554" spans="1:24" x14ac:dyDescent="0.25">
      <c r="A2554" t="s">
        <v>79</v>
      </c>
      <c r="B2554" t="s">
        <v>45</v>
      </c>
      <c r="C2554" t="s">
        <v>270</v>
      </c>
      <c r="D2554" s="202">
        <v>14945</v>
      </c>
      <c r="E2554" s="202">
        <v>14945</v>
      </c>
      <c r="F2554" s="202">
        <v>14945</v>
      </c>
      <c r="G2554" s="202">
        <v>14945</v>
      </c>
      <c r="H2554" s="202">
        <v>14945</v>
      </c>
      <c r="I2554" s="202">
        <v>14945</v>
      </c>
      <c r="J2554" s="202">
        <v>14945</v>
      </c>
      <c r="K2554" s="202">
        <v>14945</v>
      </c>
      <c r="L2554" s="202">
        <v>14945</v>
      </c>
      <c r="M2554" s="202">
        <v>14945</v>
      </c>
      <c r="N2554"/>
      <c r="O2554" s="203"/>
      <c r="P2554"/>
      <c r="Q2554"/>
      <c r="R2554"/>
      <c r="S2554"/>
      <c r="T2554" s="204">
        <v>42746.609131944446</v>
      </c>
      <c r="U2554"/>
      <c r="V2554">
        <v>0.9</v>
      </c>
      <c r="W2554">
        <v>9</v>
      </c>
      <c r="X2554" s="200" t="str">
        <f t="shared" si="39"/>
        <v>Jackson Probate CGE CQ1-16</v>
      </c>
    </row>
    <row r="2555" spans="1:24" x14ac:dyDescent="0.25">
      <c r="A2555" t="s">
        <v>79</v>
      </c>
      <c r="B2555" t="s">
        <v>45</v>
      </c>
      <c r="C2555" t="s">
        <v>274</v>
      </c>
      <c r="D2555" s="202">
        <v>16638.490000000002</v>
      </c>
      <c r="E2555" s="202">
        <v>16638.490000000002</v>
      </c>
      <c r="F2555" s="202">
        <v>16638.490000000002</v>
      </c>
      <c r="G2555" s="202">
        <v>16638.490000000002</v>
      </c>
      <c r="H2555"/>
      <c r="I2555" s="202">
        <v>16638.490000000002</v>
      </c>
      <c r="J2555" s="202">
        <v>16638.490000000002</v>
      </c>
      <c r="K2555" s="202">
        <v>16638.490000000002</v>
      </c>
      <c r="L2555" s="202">
        <v>16638.490000000002</v>
      </c>
      <c r="M2555"/>
      <c r="N2555"/>
      <c r="O2555" s="203"/>
      <c r="P2555"/>
      <c r="Q2555"/>
      <c r="R2555"/>
      <c r="S2555"/>
      <c r="T2555" s="204">
        <v>42746.609131944446</v>
      </c>
      <c r="U2555"/>
      <c r="V2555">
        <v>0.9</v>
      </c>
      <c r="W2555">
        <v>9</v>
      </c>
      <c r="X2555" s="200" t="str">
        <f t="shared" si="39"/>
        <v>Jackson Probate CGE CQ1-17</v>
      </c>
    </row>
    <row r="2556" spans="1:24" x14ac:dyDescent="0.25">
      <c r="A2556" t="s">
        <v>79</v>
      </c>
      <c r="B2556" t="s">
        <v>45</v>
      </c>
      <c r="C2556" t="s">
        <v>271</v>
      </c>
      <c r="D2556" s="202">
        <v>16332.48</v>
      </c>
      <c r="E2556" s="202">
        <v>16332.48</v>
      </c>
      <c r="F2556" s="202">
        <v>16332.48</v>
      </c>
      <c r="G2556" s="202">
        <v>16336.48</v>
      </c>
      <c r="H2556" s="202">
        <v>16336.48</v>
      </c>
      <c r="I2556" s="202">
        <v>16101.48</v>
      </c>
      <c r="J2556" s="202">
        <v>16101.48</v>
      </c>
      <c r="K2556" s="202">
        <v>16101.48</v>
      </c>
      <c r="L2556" s="202">
        <v>16336.48</v>
      </c>
      <c r="M2556" s="202">
        <v>16336.48</v>
      </c>
      <c r="N2556"/>
      <c r="O2556" s="203"/>
      <c r="P2556"/>
      <c r="Q2556"/>
      <c r="R2556"/>
      <c r="S2556"/>
      <c r="T2556" s="204">
        <v>42746.609131944446</v>
      </c>
      <c r="U2556"/>
      <c r="V2556">
        <v>0.9</v>
      </c>
      <c r="W2556">
        <v>9</v>
      </c>
      <c r="X2556" s="200" t="str">
        <f t="shared" si="39"/>
        <v>Jackson Probate CGE CQ2-16</v>
      </c>
    </row>
    <row r="2557" spans="1:24" x14ac:dyDescent="0.25">
      <c r="A2557" t="s">
        <v>79</v>
      </c>
      <c r="B2557" t="s">
        <v>45</v>
      </c>
      <c r="C2557" t="s">
        <v>275</v>
      </c>
      <c r="D2557" s="202">
        <v>18419.650000000001</v>
      </c>
      <c r="E2557" s="202">
        <v>18419.650000000001</v>
      </c>
      <c r="F2557" s="202">
        <v>18419.650000000001</v>
      </c>
      <c r="G2557"/>
      <c r="H2557"/>
      <c r="I2557" s="202">
        <v>18419.650000000001</v>
      </c>
      <c r="J2557" s="202">
        <v>18419.650000000001</v>
      </c>
      <c r="K2557" s="202">
        <v>18419.650000000001</v>
      </c>
      <c r="L2557"/>
      <c r="M2557"/>
      <c r="N2557"/>
      <c r="O2557" s="203"/>
      <c r="P2557"/>
      <c r="Q2557"/>
      <c r="R2557"/>
      <c r="S2557"/>
      <c r="T2557" s="204">
        <v>42746.609131944446</v>
      </c>
      <c r="U2557"/>
      <c r="V2557">
        <v>0.9</v>
      </c>
      <c r="W2557">
        <v>9</v>
      </c>
      <c r="X2557" s="200" t="str">
        <f t="shared" si="39"/>
        <v>Jackson Probate CGE CQ2-17</v>
      </c>
    </row>
    <row r="2558" spans="1:24" x14ac:dyDescent="0.25">
      <c r="A2558" t="s">
        <v>79</v>
      </c>
      <c r="B2558" t="s">
        <v>45</v>
      </c>
      <c r="C2558" t="s">
        <v>272</v>
      </c>
      <c r="D2558" s="202">
        <v>21827.32</v>
      </c>
      <c r="E2558" s="202">
        <v>21827.32</v>
      </c>
      <c r="F2558" s="202">
        <v>21827.32</v>
      </c>
      <c r="G2558" s="202">
        <v>21827.32</v>
      </c>
      <c r="H2558" s="202">
        <v>21827.32</v>
      </c>
      <c r="I2558" s="202">
        <v>21827.32</v>
      </c>
      <c r="J2558" s="202">
        <v>21827.32</v>
      </c>
      <c r="K2558" s="202">
        <v>21827.32</v>
      </c>
      <c r="L2558" s="202">
        <v>21827.32</v>
      </c>
      <c r="M2558" s="202">
        <v>21827.32</v>
      </c>
      <c r="N2558"/>
      <c r="O2558" s="203"/>
      <c r="P2558"/>
      <c r="Q2558"/>
      <c r="R2558"/>
      <c r="S2558"/>
      <c r="T2558" s="204">
        <v>42746.609131944446</v>
      </c>
      <c r="U2558"/>
      <c r="V2558">
        <v>0.9</v>
      </c>
      <c r="W2558">
        <v>9</v>
      </c>
      <c r="X2558" s="200" t="str">
        <f t="shared" si="39"/>
        <v>Jackson Probate CGE CQ3-16</v>
      </c>
    </row>
    <row r="2559" spans="1:24" x14ac:dyDescent="0.25">
      <c r="A2559" t="s">
        <v>79</v>
      </c>
      <c r="B2559" t="s">
        <v>45</v>
      </c>
      <c r="C2559" t="s">
        <v>276</v>
      </c>
      <c r="D2559" s="202">
        <v>23159.47</v>
      </c>
      <c r="E2559" s="202">
        <v>23159.47</v>
      </c>
      <c r="F2559"/>
      <c r="G2559"/>
      <c r="H2559"/>
      <c r="I2559" s="202">
        <v>21897.47</v>
      </c>
      <c r="J2559" s="202">
        <v>22697.47</v>
      </c>
      <c r="K2559"/>
      <c r="L2559"/>
      <c r="M2559"/>
      <c r="N2559"/>
      <c r="O2559" s="203"/>
      <c r="P2559"/>
      <c r="Q2559"/>
      <c r="R2559"/>
      <c r="S2559"/>
      <c r="T2559" s="204">
        <v>42746.609131944446</v>
      </c>
      <c r="U2559"/>
      <c r="V2559">
        <v>0.9</v>
      </c>
      <c r="W2559">
        <v>9</v>
      </c>
      <c r="X2559" s="200" t="str">
        <f t="shared" si="39"/>
        <v>Jackson Probate CGE CQ3-17</v>
      </c>
    </row>
    <row r="2560" spans="1:24" x14ac:dyDescent="0.25">
      <c r="A2560" t="s">
        <v>79</v>
      </c>
      <c r="B2560" t="s">
        <v>45</v>
      </c>
      <c r="C2560" t="s">
        <v>273</v>
      </c>
      <c r="D2560" s="202">
        <v>20540.240000000002</v>
      </c>
      <c r="E2560" s="202">
        <v>20540.240000000002</v>
      </c>
      <c r="F2560" s="202">
        <v>20540.240000000002</v>
      </c>
      <c r="G2560" s="202">
        <v>20540.240000000002</v>
      </c>
      <c r="H2560" s="202">
        <v>20540.240000000002</v>
      </c>
      <c r="I2560" s="202">
        <v>19114.240000000002</v>
      </c>
      <c r="J2560" s="202">
        <v>20490.240000000002</v>
      </c>
      <c r="K2560" s="202">
        <v>20490.240000000002</v>
      </c>
      <c r="L2560" s="202">
        <v>20490.240000000002</v>
      </c>
      <c r="M2560" s="202">
        <v>20490.240000000002</v>
      </c>
      <c r="N2560"/>
      <c r="O2560" s="203"/>
      <c r="P2560"/>
      <c r="Q2560"/>
      <c r="R2560"/>
      <c r="S2560"/>
      <c r="T2560" s="204">
        <v>42746.609131944446</v>
      </c>
      <c r="U2560"/>
      <c r="V2560">
        <v>0.9</v>
      </c>
      <c r="W2560">
        <v>9</v>
      </c>
      <c r="X2560" s="200" t="str">
        <f t="shared" si="39"/>
        <v>Jackson Probate CGE CQ4-16</v>
      </c>
    </row>
    <row r="2561" spans="1:24" x14ac:dyDescent="0.25">
      <c r="A2561" t="s">
        <v>79</v>
      </c>
      <c r="B2561" t="s">
        <v>45</v>
      </c>
      <c r="C2561" t="s">
        <v>277</v>
      </c>
      <c r="D2561" s="202">
        <v>19917.34</v>
      </c>
      <c r="E2561"/>
      <c r="F2561"/>
      <c r="G2561"/>
      <c r="H2561"/>
      <c r="I2561" s="202">
        <v>19220.34</v>
      </c>
      <c r="J2561"/>
      <c r="K2561"/>
      <c r="L2561"/>
      <c r="M2561"/>
      <c r="N2561"/>
      <c r="O2561" s="203"/>
      <c r="P2561"/>
      <c r="Q2561"/>
      <c r="R2561"/>
      <c r="S2561"/>
      <c r="T2561" s="204">
        <v>42746.609131944446</v>
      </c>
      <c r="U2561"/>
      <c r="V2561">
        <v>0.9</v>
      </c>
      <c r="W2561">
        <v>9</v>
      </c>
      <c r="X2561" s="200" t="str">
        <f t="shared" si="39"/>
        <v>Jackson Probate CGE CQ4-17</v>
      </c>
    </row>
    <row r="2562" spans="1:24" x14ac:dyDescent="0.25">
      <c r="A2562" t="s">
        <v>80</v>
      </c>
      <c r="B2562" t="s">
        <v>280</v>
      </c>
      <c r="C2562" t="s">
        <v>270</v>
      </c>
      <c r="D2562" s="202">
        <v>0</v>
      </c>
      <c r="E2562" s="202">
        <v>0</v>
      </c>
      <c r="F2562" s="202">
        <v>0</v>
      </c>
      <c r="G2562" s="202">
        <v>0</v>
      </c>
      <c r="H2562" s="202">
        <v>0</v>
      </c>
      <c r="I2562" s="202">
        <v>0</v>
      </c>
      <c r="J2562" s="202">
        <v>0</v>
      </c>
      <c r="K2562" s="202">
        <v>0</v>
      </c>
      <c r="L2562" s="202">
        <v>0</v>
      </c>
      <c r="M2562" s="202">
        <v>0</v>
      </c>
      <c r="N2562"/>
      <c r="O2562" s="203"/>
      <c r="P2562"/>
      <c r="Q2562"/>
      <c r="R2562"/>
      <c r="S2562"/>
      <c r="T2562" s="204">
        <v>42746.609131944446</v>
      </c>
      <c r="U2562"/>
      <c r="V2562">
        <v>0.09</v>
      </c>
      <c r="W2562">
        <v>2</v>
      </c>
      <c r="X2562" s="200" t="str">
        <f t="shared" ref="X2562:X2625" si="40">A2562&amp;" "&amp;B2562&amp;" "&amp;C2562</f>
        <v>Jefferson Circ Crim Drug Trfc Cases CGE CQ1-16</v>
      </c>
    </row>
    <row r="2563" spans="1:24" x14ac:dyDescent="0.25">
      <c r="A2563" t="s">
        <v>80</v>
      </c>
      <c r="B2563" t="s">
        <v>280</v>
      </c>
      <c r="C2563" t="s">
        <v>274</v>
      </c>
      <c r="D2563" s="202">
        <v>0</v>
      </c>
      <c r="E2563" s="202">
        <v>0</v>
      </c>
      <c r="F2563" s="202">
        <v>0</v>
      </c>
      <c r="G2563" s="202">
        <v>0</v>
      </c>
      <c r="H2563"/>
      <c r="I2563" s="202">
        <v>0</v>
      </c>
      <c r="J2563" s="202">
        <v>0</v>
      </c>
      <c r="K2563" s="202">
        <v>0</v>
      </c>
      <c r="L2563" s="202">
        <v>0</v>
      </c>
      <c r="M2563"/>
      <c r="N2563"/>
      <c r="O2563" s="203"/>
      <c r="P2563"/>
      <c r="Q2563"/>
      <c r="R2563"/>
      <c r="S2563"/>
      <c r="T2563" s="204">
        <v>42746.609131944446</v>
      </c>
      <c r="U2563"/>
      <c r="V2563">
        <v>0.09</v>
      </c>
      <c r="W2563">
        <v>2</v>
      </c>
      <c r="X2563" s="200" t="str">
        <f t="shared" si="40"/>
        <v>Jefferson Circ Crim Drug Trfc Cases CGE CQ1-17</v>
      </c>
    </row>
    <row r="2564" spans="1:24" x14ac:dyDescent="0.25">
      <c r="A2564" t="s">
        <v>80</v>
      </c>
      <c r="B2564" t="s">
        <v>280</v>
      </c>
      <c r="C2564" t="s">
        <v>271</v>
      </c>
      <c r="D2564" s="202">
        <v>0</v>
      </c>
      <c r="E2564" s="202">
        <v>0</v>
      </c>
      <c r="F2564" s="202">
        <v>0</v>
      </c>
      <c r="G2564" s="202">
        <v>0</v>
      </c>
      <c r="H2564" s="202">
        <v>0</v>
      </c>
      <c r="I2564" s="202">
        <v>0</v>
      </c>
      <c r="J2564" s="202">
        <v>0</v>
      </c>
      <c r="K2564" s="202">
        <v>0</v>
      </c>
      <c r="L2564" s="202">
        <v>0</v>
      </c>
      <c r="M2564" s="202">
        <v>0</v>
      </c>
      <c r="N2564"/>
      <c r="O2564" s="203"/>
      <c r="P2564"/>
      <c r="Q2564"/>
      <c r="R2564"/>
      <c r="S2564"/>
      <c r="T2564" s="204">
        <v>42746.609131944446</v>
      </c>
      <c r="U2564"/>
      <c r="V2564">
        <v>0.09</v>
      </c>
      <c r="W2564">
        <v>2</v>
      </c>
      <c r="X2564" s="200" t="str">
        <f t="shared" si="40"/>
        <v>Jefferson Circ Crim Drug Trfc Cases CGE CQ2-16</v>
      </c>
    </row>
    <row r="2565" spans="1:24" x14ac:dyDescent="0.25">
      <c r="A2565" t="s">
        <v>80</v>
      </c>
      <c r="B2565" t="s">
        <v>280</v>
      </c>
      <c r="C2565" t="s">
        <v>275</v>
      </c>
      <c r="D2565" s="202">
        <v>0</v>
      </c>
      <c r="E2565" s="202">
        <v>0</v>
      </c>
      <c r="F2565" s="202">
        <v>0</v>
      </c>
      <c r="G2565"/>
      <c r="H2565"/>
      <c r="I2565" s="202">
        <v>0</v>
      </c>
      <c r="J2565" s="202">
        <v>0</v>
      </c>
      <c r="K2565" s="202">
        <v>0</v>
      </c>
      <c r="L2565"/>
      <c r="M2565"/>
      <c r="N2565"/>
      <c r="O2565" s="203"/>
      <c r="P2565"/>
      <c r="Q2565"/>
      <c r="R2565"/>
      <c r="S2565"/>
      <c r="T2565" s="204">
        <v>42746.609131944446</v>
      </c>
      <c r="U2565"/>
      <c r="V2565">
        <v>0.09</v>
      </c>
      <c r="W2565">
        <v>2</v>
      </c>
      <c r="X2565" s="200" t="str">
        <f t="shared" si="40"/>
        <v>Jefferson Circ Crim Drug Trfc Cases CGE CQ2-17</v>
      </c>
    </row>
    <row r="2566" spans="1:24" x14ac:dyDescent="0.25">
      <c r="A2566" t="s">
        <v>80</v>
      </c>
      <c r="B2566" t="s">
        <v>280</v>
      </c>
      <c r="C2566" t="s">
        <v>272</v>
      </c>
      <c r="D2566" s="202">
        <v>0</v>
      </c>
      <c r="E2566" s="202">
        <v>0</v>
      </c>
      <c r="F2566" s="202">
        <v>112135</v>
      </c>
      <c r="G2566" s="202">
        <v>112135</v>
      </c>
      <c r="H2566" s="202">
        <v>114200.5</v>
      </c>
      <c r="I2566" s="202">
        <v>0</v>
      </c>
      <c r="J2566" s="202">
        <v>0</v>
      </c>
      <c r="K2566" s="202">
        <v>0</v>
      </c>
      <c r="L2566" s="202">
        <v>0</v>
      </c>
      <c r="M2566" s="202">
        <v>1232.6099999999999</v>
      </c>
      <c r="N2566"/>
      <c r="O2566" s="203"/>
      <c r="P2566"/>
      <c r="Q2566"/>
      <c r="R2566"/>
      <c r="S2566"/>
      <c r="T2566" s="204">
        <v>42746.609131944446</v>
      </c>
      <c r="U2566"/>
      <c r="V2566">
        <v>0.09</v>
      </c>
      <c r="W2566">
        <v>2</v>
      </c>
      <c r="X2566" s="200" t="str">
        <f t="shared" si="40"/>
        <v>Jefferson Circ Crim Drug Trfc Cases CGE CQ3-16</v>
      </c>
    </row>
    <row r="2567" spans="1:24" x14ac:dyDescent="0.25">
      <c r="A2567" t="s">
        <v>80</v>
      </c>
      <c r="B2567" t="s">
        <v>280</v>
      </c>
      <c r="C2567" t="s">
        <v>276</v>
      </c>
      <c r="D2567" s="202">
        <v>64310.93</v>
      </c>
      <c r="E2567" s="202">
        <v>64310.93</v>
      </c>
      <c r="F2567"/>
      <c r="G2567"/>
      <c r="H2567"/>
      <c r="I2567" s="202">
        <v>0</v>
      </c>
      <c r="J2567" s="202">
        <v>2360.64</v>
      </c>
      <c r="K2567"/>
      <c r="L2567"/>
      <c r="M2567"/>
      <c r="N2567"/>
      <c r="O2567" s="203"/>
      <c r="P2567"/>
      <c r="Q2567"/>
      <c r="R2567"/>
      <c r="S2567"/>
      <c r="T2567" s="204">
        <v>42746.609131944446</v>
      </c>
      <c r="U2567"/>
      <c r="V2567">
        <v>0.09</v>
      </c>
      <c r="W2567">
        <v>2</v>
      </c>
      <c r="X2567" s="200" t="str">
        <f t="shared" si="40"/>
        <v>Jefferson Circ Crim Drug Trfc Cases CGE CQ3-17</v>
      </c>
    </row>
    <row r="2568" spans="1:24" x14ac:dyDescent="0.25">
      <c r="A2568" t="s">
        <v>80</v>
      </c>
      <c r="B2568" t="s">
        <v>280</v>
      </c>
      <c r="C2568" t="s">
        <v>273</v>
      </c>
      <c r="D2568" s="202">
        <v>0</v>
      </c>
      <c r="E2568" s="202">
        <v>0</v>
      </c>
      <c r="F2568" s="202">
        <v>0</v>
      </c>
      <c r="G2568" s="202">
        <v>0</v>
      </c>
      <c r="H2568" s="202">
        <v>0</v>
      </c>
      <c r="I2568" s="202">
        <v>0</v>
      </c>
      <c r="J2568" s="202">
        <v>0</v>
      </c>
      <c r="K2568" s="202">
        <v>0</v>
      </c>
      <c r="L2568" s="202">
        <v>0</v>
      </c>
      <c r="M2568" s="202">
        <v>0</v>
      </c>
      <c r="N2568"/>
      <c r="O2568" s="203"/>
      <c r="P2568"/>
      <c r="Q2568"/>
      <c r="R2568"/>
      <c r="S2568"/>
      <c r="T2568" s="204">
        <v>42746.609131944446</v>
      </c>
      <c r="U2568"/>
      <c r="V2568">
        <v>0.09</v>
      </c>
      <c r="W2568">
        <v>2</v>
      </c>
      <c r="X2568" s="200" t="str">
        <f t="shared" si="40"/>
        <v>Jefferson Circ Crim Drug Trfc Cases CGE CQ4-16</v>
      </c>
    </row>
    <row r="2569" spans="1:24" x14ac:dyDescent="0.25">
      <c r="A2569" t="s">
        <v>80</v>
      </c>
      <c r="B2569" t="s">
        <v>280</v>
      </c>
      <c r="C2569" t="s">
        <v>277</v>
      </c>
      <c r="D2569" s="202">
        <v>0</v>
      </c>
      <c r="E2569"/>
      <c r="F2569"/>
      <c r="G2569"/>
      <c r="H2569"/>
      <c r="I2569" s="202">
        <v>0</v>
      </c>
      <c r="J2569"/>
      <c r="K2569"/>
      <c r="L2569"/>
      <c r="M2569"/>
      <c r="N2569"/>
      <c r="O2569" s="203"/>
      <c r="P2569"/>
      <c r="Q2569"/>
      <c r="R2569"/>
      <c r="S2569"/>
      <c r="T2569" s="204">
        <v>42746.609131944446</v>
      </c>
      <c r="U2569"/>
      <c r="V2569">
        <v>0.09</v>
      </c>
      <c r="W2569">
        <v>2</v>
      </c>
      <c r="X2569" s="200" t="str">
        <f t="shared" si="40"/>
        <v>Jefferson Circ Crim Drug Trfc Cases CGE CQ4-17</v>
      </c>
    </row>
    <row r="2570" spans="1:24" x14ac:dyDescent="0.25">
      <c r="A2570" t="s">
        <v>80</v>
      </c>
      <c r="B2570" t="s">
        <v>42</v>
      </c>
      <c r="C2570" t="s">
        <v>270</v>
      </c>
      <c r="D2570" s="202">
        <v>18150.5</v>
      </c>
      <c r="E2570" s="202">
        <v>18150.5</v>
      </c>
      <c r="F2570" s="202">
        <v>18150.5</v>
      </c>
      <c r="G2570" s="202">
        <v>18150.5</v>
      </c>
      <c r="H2570" s="202">
        <v>18150.5</v>
      </c>
      <c r="I2570" s="202">
        <v>17750.5</v>
      </c>
      <c r="J2570" s="202">
        <v>18150.5</v>
      </c>
      <c r="K2570" s="202">
        <v>18150.5</v>
      </c>
      <c r="L2570" s="202">
        <v>18150.5</v>
      </c>
      <c r="M2570" s="202">
        <v>18150.5</v>
      </c>
      <c r="N2570"/>
      <c r="O2570" s="203"/>
      <c r="P2570"/>
      <c r="Q2570"/>
      <c r="R2570"/>
      <c r="S2570"/>
      <c r="T2570" s="204">
        <v>42746.609131944446</v>
      </c>
      <c r="U2570"/>
      <c r="V2570">
        <v>0.9</v>
      </c>
      <c r="W2570">
        <v>6</v>
      </c>
      <c r="X2570" s="200" t="str">
        <f t="shared" si="40"/>
        <v>Jefferson Circuit Civil CGE CQ1-16</v>
      </c>
    </row>
    <row r="2571" spans="1:24" x14ac:dyDescent="0.25">
      <c r="A2571" t="s">
        <v>80</v>
      </c>
      <c r="B2571" t="s">
        <v>42</v>
      </c>
      <c r="C2571" t="s">
        <v>274</v>
      </c>
      <c r="D2571" s="202">
        <v>11528</v>
      </c>
      <c r="E2571" s="202">
        <v>11528</v>
      </c>
      <c r="F2571" s="202">
        <v>11528</v>
      </c>
      <c r="G2571" s="202">
        <v>11528</v>
      </c>
      <c r="H2571"/>
      <c r="I2571" s="202">
        <v>10668</v>
      </c>
      <c r="J2571" s="202">
        <v>11078</v>
      </c>
      <c r="K2571" s="202">
        <v>11078</v>
      </c>
      <c r="L2571" s="202">
        <v>11078</v>
      </c>
      <c r="M2571"/>
      <c r="N2571"/>
      <c r="O2571" s="203"/>
      <c r="P2571"/>
      <c r="Q2571"/>
      <c r="R2571"/>
      <c r="S2571"/>
      <c r="T2571" s="204">
        <v>42746.609131944446</v>
      </c>
      <c r="U2571"/>
      <c r="V2571">
        <v>0.9</v>
      </c>
      <c r="W2571">
        <v>6</v>
      </c>
      <c r="X2571" s="200" t="str">
        <f t="shared" si="40"/>
        <v>Jefferson Circuit Civil CGE CQ1-17</v>
      </c>
    </row>
    <row r="2572" spans="1:24" x14ac:dyDescent="0.25">
      <c r="A2572" t="s">
        <v>80</v>
      </c>
      <c r="B2572" t="s">
        <v>42</v>
      </c>
      <c r="C2572" t="s">
        <v>271</v>
      </c>
      <c r="D2572" s="202">
        <v>16736.560000000001</v>
      </c>
      <c r="E2572" s="202">
        <v>16736.560000000001</v>
      </c>
      <c r="F2572" s="202">
        <v>16736.560000000001</v>
      </c>
      <c r="G2572" s="202">
        <v>16736.560000000001</v>
      </c>
      <c r="H2572" s="202">
        <v>16736.560000000001</v>
      </c>
      <c r="I2572" s="202">
        <v>16736.560000000001</v>
      </c>
      <c r="J2572" s="202">
        <v>16736.560000000001</v>
      </c>
      <c r="K2572" s="202">
        <v>16736.560000000001</v>
      </c>
      <c r="L2572" s="202">
        <v>16736.560000000001</v>
      </c>
      <c r="M2572" s="202">
        <v>16736.560000000001</v>
      </c>
      <c r="N2572"/>
      <c r="O2572" s="203"/>
      <c r="P2572"/>
      <c r="Q2572"/>
      <c r="R2572"/>
      <c r="S2572"/>
      <c r="T2572" s="204">
        <v>42746.609131944446</v>
      </c>
      <c r="U2572"/>
      <c r="V2572">
        <v>0.9</v>
      </c>
      <c r="W2572">
        <v>6</v>
      </c>
      <c r="X2572" s="200" t="str">
        <f t="shared" si="40"/>
        <v>Jefferson Circuit Civil CGE CQ2-16</v>
      </c>
    </row>
    <row r="2573" spans="1:24" x14ac:dyDescent="0.25">
      <c r="A2573" t="s">
        <v>80</v>
      </c>
      <c r="B2573" t="s">
        <v>42</v>
      </c>
      <c r="C2573" t="s">
        <v>275</v>
      </c>
      <c r="D2573" s="202">
        <v>11594.5</v>
      </c>
      <c r="E2573" s="202">
        <v>11594.5</v>
      </c>
      <c r="F2573" s="202">
        <v>11594.5</v>
      </c>
      <c r="G2573"/>
      <c r="H2573"/>
      <c r="I2573" s="202">
        <v>11594.5</v>
      </c>
      <c r="J2573" s="202">
        <v>11594.5</v>
      </c>
      <c r="K2573" s="202">
        <v>11594.5</v>
      </c>
      <c r="L2573"/>
      <c r="M2573"/>
      <c r="N2573"/>
      <c r="O2573" s="203"/>
      <c r="P2573"/>
      <c r="Q2573"/>
      <c r="R2573"/>
      <c r="S2573"/>
      <c r="T2573" s="204">
        <v>42746.609131944446</v>
      </c>
      <c r="U2573"/>
      <c r="V2573">
        <v>0.9</v>
      </c>
      <c r="W2573">
        <v>6</v>
      </c>
      <c r="X2573" s="200" t="str">
        <f t="shared" si="40"/>
        <v>Jefferson Circuit Civil CGE CQ2-17</v>
      </c>
    </row>
    <row r="2574" spans="1:24" x14ac:dyDescent="0.25">
      <c r="A2574" t="s">
        <v>80</v>
      </c>
      <c r="B2574" t="s">
        <v>42</v>
      </c>
      <c r="C2574" t="s">
        <v>272</v>
      </c>
      <c r="D2574" s="202">
        <v>20200</v>
      </c>
      <c r="E2574" s="202">
        <v>20150</v>
      </c>
      <c r="F2574" s="202">
        <v>20150</v>
      </c>
      <c r="G2574" s="202">
        <v>20150</v>
      </c>
      <c r="H2574" s="202">
        <v>20150</v>
      </c>
      <c r="I2574" s="202">
        <v>19791</v>
      </c>
      <c r="J2574" s="202">
        <v>20150</v>
      </c>
      <c r="K2574" s="202">
        <v>20150</v>
      </c>
      <c r="L2574" s="202">
        <v>20150</v>
      </c>
      <c r="M2574" s="202">
        <v>20150</v>
      </c>
      <c r="N2574"/>
      <c r="O2574" s="203"/>
      <c r="P2574"/>
      <c r="Q2574"/>
      <c r="R2574"/>
      <c r="S2574"/>
      <c r="T2574" s="204">
        <v>42746.609131944446</v>
      </c>
      <c r="U2574"/>
      <c r="V2574">
        <v>0.9</v>
      </c>
      <c r="W2574">
        <v>6</v>
      </c>
      <c r="X2574" s="200" t="str">
        <f t="shared" si="40"/>
        <v>Jefferson Circuit Civil CGE CQ3-16</v>
      </c>
    </row>
    <row r="2575" spans="1:24" x14ac:dyDescent="0.25">
      <c r="A2575" t="s">
        <v>80</v>
      </c>
      <c r="B2575" t="s">
        <v>42</v>
      </c>
      <c r="C2575" t="s">
        <v>276</v>
      </c>
      <c r="D2575" s="202">
        <v>17637</v>
      </c>
      <c r="E2575" s="202">
        <v>17637</v>
      </c>
      <c r="F2575"/>
      <c r="G2575"/>
      <c r="H2575"/>
      <c r="I2575" s="202">
        <v>17637</v>
      </c>
      <c r="J2575" s="202">
        <v>17637</v>
      </c>
      <c r="K2575"/>
      <c r="L2575"/>
      <c r="M2575"/>
      <c r="N2575"/>
      <c r="O2575" s="203"/>
      <c r="P2575"/>
      <c r="Q2575"/>
      <c r="R2575"/>
      <c r="S2575"/>
      <c r="T2575" s="204">
        <v>42746.609131944446</v>
      </c>
      <c r="U2575"/>
      <c r="V2575">
        <v>0.9</v>
      </c>
      <c r="W2575">
        <v>6</v>
      </c>
      <c r="X2575" s="200" t="str">
        <f t="shared" si="40"/>
        <v>Jefferson Circuit Civil CGE CQ3-17</v>
      </c>
    </row>
    <row r="2576" spans="1:24" x14ac:dyDescent="0.25">
      <c r="A2576" t="s">
        <v>80</v>
      </c>
      <c r="B2576" t="s">
        <v>42</v>
      </c>
      <c r="C2576" t="s">
        <v>273</v>
      </c>
      <c r="D2576" s="202">
        <v>19284</v>
      </c>
      <c r="E2576" s="202">
        <v>19284</v>
      </c>
      <c r="F2576" s="202">
        <v>19284</v>
      </c>
      <c r="G2576" s="202">
        <v>19284</v>
      </c>
      <c r="H2576" s="202">
        <v>19284</v>
      </c>
      <c r="I2576" s="202">
        <v>17484</v>
      </c>
      <c r="J2576" s="202">
        <v>17484</v>
      </c>
      <c r="K2576" s="202">
        <v>17484</v>
      </c>
      <c r="L2576" s="202">
        <v>17484</v>
      </c>
      <c r="M2576" s="202">
        <v>17484</v>
      </c>
      <c r="N2576"/>
      <c r="O2576" s="203"/>
      <c r="P2576"/>
      <c r="Q2576"/>
      <c r="R2576"/>
      <c r="S2576"/>
      <c r="T2576" s="204">
        <v>42746.609131944446</v>
      </c>
      <c r="U2576"/>
      <c r="V2576">
        <v>0.9</v>
      </c>
      <c r="W2576">
        <v>6</v>
      </c>
      <c r="X2576" s="200" t="str">
        <f t="shared" si="40"/>
        <v>Jefferson Circuit Civil CGE CQ4-16</v>
      </c>
    </row>
    <row r="2577" spans="1:24" x14ac:dyDescent="0.25">
      <c r="A2577" t="s">
        <v>80</v>
      </c>
      <c r="B2577" t="s">
        <v>42</v>
      </c>
      <c r="C2577" t="s">
        <v>277</v>
      </c>
      <c r="D2577" s="202">
        <v>15855.5</v>
      </c>
      <c r="E2577"/>
      <c r="F2577"/>
      <c r="G2577"/>
      <c r="H2577"/>
      <c r="I2577" s="202">
        <v>15345.5</v>
      </c>
      <c r="J2577"/>
      <c r="K2577"/>
      <c r="L2577"/>
      <c r="M2577"/>
      <c r="N2577"/>
      <c r="O2577" s="203"/>
      <c r="P2577"/>
      <c r="Q2577"/>
      <c r="R2577"/>
      <c r="S2577"/>
      <c r="T2577" s="204">
        <v>42746.609131944446</v>
      </c>
      <c r="U2577"/>
      <c r="V2577">
        <v>0.9</v>
      </c>
      <c r="W2577">
        <v>6</v>
      </c>
      <c r="X2577" s="200" t="str">
        <f t="shared" si="40"/>
        <v>Jefferson Circuit Civil CGE CQ4-17</v>
      </c>
    </row>
    <row r="2578" spans="1:24" x14ac:dyDescent="0.25">
      <c r="A2578" t="s">
        <v>80</v>
      </c>
      <c r="B2578" t="s">
        <v>38</v>
      </c>
      <c r="C2578" t="s">
        <v>270</v>
      </c>
      <c r="D2578" s="202">
        <v>23073.5</v>
      </c>
      <c r="E2578" s="202">
        <v>22632.75</v>
      </c>
      <c r="F2578" s="202">
        <v>21898.75</v>
      </c>
      <c r="G2578" s="202">
        <v>21214.75</v>
      </c>
      <c r="H2578" s="202">
        <v>21214.75</v>
      </c>
      <c r="I2578" s="202">
        <v>1239.46</v>
      </c>
      <c r="J2578" s="202">
        <v>2002.92</v>
      </c>
      <c r="K2578" s="202">
        <v>2623.77</v>
      </c>
      <c r="L2578" s="202">
        <v>3167.3</v>
      </c>
      <c r="M2578" s="202">
        <v>3964.59</v>
      </c>
      <c r="N2578"/>
      <c r="O2578" s="203"/>
      <c r="P2578"/>
      <c r="Q2578"/>
      <c r="R2578"/>
      <c r="S2578"/>
      <c r="T2578" s="204">
        <v>42746.609131944446</v>
      </c>
      <c r="U2578"/>
      <c r="V2578">
        <v>0.09</v>
      </c>
      <c r="W2578">
        <v>1</v>
      </c>
      <c r="X2578" s="200" t="str">
        <f t="shared" si="40"/>
        <v>Jefferson Circuit Criminal CGE CQ1-16</v>
      </c>
    </row>
    <row r="2579" spans="1:24" x14ac:dyDescent="0.25">
      <c r="A2579" t="s">
        <v>80</v>
      </c>
      <c r="B2579" t="s">
        <v>38</v>
      </c>
      <c r="C2579" t="s">
        <v>274</v>
      </c>
      <c r="D2579" s="202">
        <v>10145.75</v>
      </c>
      <c r="E2579" s="202">
        <v>10145.75</v>
      </c>
      <c r="F2579" s="202">
        <v>8835.75</v>
      </c>
      <c r="G2579" s="202">
        <v>8835.75</v>
      </c>
      <c r="H2579"/>
      <c r="I2579" s="202">
        <v>636.95000000000005</v>
      </c>
      <c r="J2579" s="202">
        <v>1110.72</v>
      </c>
      <c r="K2579" s="202">
        <v>1236.8</v>
      </c>
      <c r="L2579" s="202">
        <v>1575.39</v>
      </c>
      <c r="M2579"/>
      <c r="N2579"/>
      <c r="O2579" s="203"/>
      <c r="P2579"/>
      <c r="Q2579"/>
      <c r="R2579"/>
      <c r="S2579"/>
      <c r="T2579" s="204">
        <v>42746.609131944446</v>
      </c>
      <c r="U2579"/>
      <c r="V2579">
        <v>0.09</v>
      </c>
      <c r="W2579">
        <v>1</v>
      </c>
      <c r="X2579" s="200" t="str">
        <f t="shared" si="40"/>
        <v>Jefferson Circuit Criminal CGE CQ1-17</v>
      </c>
    </row>
    <row r="2580" spans="1:24" x14ac:dyDescent="0.25">
      <c r="A2580" t="s">
        <v>80</v>
      </c>
      <c r="B2580" t="s">
        <v>38</v>
      </c>
      <c r="C2580" t="s">
        <v>271</v>
      </c>
      <c r="D2580" s="202">
        <v>23621.75</v>
      </c>
      <c r="E2580" s="202">
        <v>23621.75</v>
      </c>
      <c r="F2580" s="202">
        <v>22840.25</v>
      </c>
      <c r="G2580" s="202">
        <v>22458.5</v>
      </c>
      <c r="H2580" s="202">
        <v>22456.58</v>
      </c>
      <c r="I2580" s="202">
        <v>2550</v>
      </c>
      <c r="J2580" s="202">
        <v>3211.31</v>
      </c>
      <c r="K2580" s="202">
        <v>4950.1400000000003</v>
      </c>
      <c r="L2580" s="202">
        <v>6363.99</v>
      </c>
      <c r="M2580" s="202">
        <v>7254.86</v>
      </c>
      <c r="N2580"/>
      <c r="O2580" s="203"/>
      <c r="P2580"/>
      <c r="Q2580"/>
      <c r="R2580"/>
      <c r="S2580"/>
      <c r="T2580" s="204">
        <v>42746.609131944446</v>
      </c>
      <c r="U2580"/>
      <c r="V2580">
        <v>0.09</v>
      </c>
      <c r="W2580">
        <v>1</v>
      </c>
      <c r="X2580" s="200" t="str">
        <f t="shared" si="40"/>
        <v>Jefferson Circuit Criminal CGE CQ2-16</v>
      </c>
    </row>
    <row r="2581" spans="1:24" x14ac:dyDescent="0.25">
      <c r="A2581" t="s">
        <v>80</v>
      </c>
      <c r="B2581" t="s">
        <v>38</v>
      </c>
      <c r="C2581" t="s">
        <v>275</v>
      </c>
      <c r="D2581" s="202">
        <v>28822</v>
      </c>
      <c r="E2581" s="202">
        <v>28327</v>
      </c>
      <c r="F2581" s="202">
        <v>28327</v>
      </c>
      <c r="G2581"/>
      <c r="H2581"/>
      <c r="I2581" s="202">
        <v>3130.88</v>
      </c>
      <c r="J2581" s="202">
        <v>4337.28</v>
      </c>
      <c r="K2581" s="202">
        <v>5330.38</v>
      </c>
      <c r="L2581"/>
      <c r="M2581"/>
      <c r="N2581"/>
      <c r="O2581" s="203"/>
      <c r="P2581"/>
      <c r="Q2581"/>
      <c r="R2581"/>
      <c r="S2581"/>
      <c r="T2581" s="204">
        <v>42746.609131944446</v>
      </c>
      <c r="U2581"/>
      <c r="V2581">
        <v>0.09</v>
      </c>
      <c r="W2581">
        <v>1</v>
      </c>
      <c r="X2581" s="200" t="str">
        <f t="shared" si="40"/>
        <v>Jefferson Circuit Criminal CGE CQ2-17</v>
      </c>
    </row>
    <row r="2582" spans="1:24" x14ac:dyDescent="0.25">
      <c r="A2582" t="s">
        <v>80</v>
      </c>
      <c r="B2582" t="s">
        <v>38</v>
      </c>
      <c r="C2582" t="s">
        <v>272</v>
      </c>
      <c r="D2582" s="202">
        <v>114200.5</v>
      </c>
      <c r="E2582" s="202">
        <v>114200.5</v>
      </c>
      <c r="F2582" s="202">
        <v>2065.5</v>
      </c>
      <c r="G2582" s="202">
        <v>2065.5</v>
      </c>
      <c r="H2582" s="202">
        <v>2065.5</v>
      </c>
      <c r="I2582" s="202">
        <v>160</v>
      </c>
      <c r="J2582" s="202">
        <v>337.5</v>
      </c>
      <c r="K2582" s="202">
        <v>1555.58</v>
      </c>
      <c r="L2582" s="202">
        <v>1917.71</v>
      </c>
      <c r="M2582" s="202">
        <v>1917.71</v>
      </c>
      <c r="N2582"/>
      <c r="O2582" s="203"/>
      <c r="P2582"/>
      <c r="Q2582"/>
      <c r="R2582"/>
      <c r="S2582"/>
      <c r="T2582" s="204">
        <v>42746.609131944446</v>
      </c>
      <c r="U2582"/>
      <c r="V2582">
        <v>0.09</v>
      </c>
      <c r="W2582">
        <v>1</v>
      </c>
      <c r="X2582" s="200" t="str">
        <f t="shared" si="40"/>
        <v>Jefferson Circuit Criminal CGE CQ3-16</v>
      </c>
    </row>
    <row r="2583" spans="1:24" x14ac:dyDescent="0.25">
      <c r="A2583" t="s">
        <v>80</v>
      </c>
      <c r="B2583" t="s">
        <v>38</v>
      </c>
      <c r="C2583" t="s">
        <v>276</v>
      </c>
      <c r="D2583" s="202">
        <v>13029.57</v>
      </c>
      <c r="E2583" s="202">
        <v>13029.57</v>
      </c>
      <c r="F2583"/>
      <c r="G2583"/>
      <c r="H2583"/>
      <c r="I2583" s="202">
        <v>314.02999999999997</v>
      </c>
      <c r="J2583" s="202">
        <v>2360.64</v>
      </c>
      <c r="K2583"/>
      <c r="L2583"/>
      <c r="M2583"/>
      <c r="N2583"/>
      <c r="O2583" s="203"/>
      <c r="P2583"/>
      <c r="Q2583"/>
      <c r="R2583"/>
      <c r="S2583"/>
      <c r="T2583" s="204">
        <v>42746.609131944446</v>
      </c>
      <c r="U2583"/>
      <c r="V2583">
        <v>0.09</v>
      </c>
      <c r="W2583">
        <v>1</v>
      </c>
      <c r="X2583" s="200" t="str">
        <f t="shared" si="40"/>
        <v>Jefferson Circuit Criminal CGE CQ3-17</v>
      </c>
    </row>
    <row r="2584" spans="1:24" x14ac:dyDescent="0.25">
      <c r="A2584" t="s">
        <v>80</v>
      </c>
      <c r="B2584" t="s">
        <v>38</v>
      </c>
      <c r="C2584" t="s">
        <v>273</v>
      </c>
      <c r="D2584" s="202">
        <v>14590.75</v>
      </c>
      <c r="E2584" s="202">
        <v>14590.75</v>
      </c>
      <c r="F2584" s="202">
        <v>13925.75</v>
      </c>
      <c r="G2584" s="202">
        <v>12890</v>
      </c>
      <c r="H2584" s="202">
        <v>11830</v>
      </c>
      <c r="I2584" s="202">
        <v>562</v>
      </c>
      <c r="J2584" s="202">
        <v>1231.26</v>
      </c>
      <c r="K2584" s="202">
        <v>1562.77</v>
      </c>
      <c r="L2584" s="202">
        <v>2050.5700000000002</v>
      </c>
      <c r="M2584" s="202">
        <v>2536.4499999999998</v>
      </c>
      <c r="N2584"/>
      <c r="O2584" s="203"/>
      <c r="P2584"/>
      <c r="Q2584"/>
      <c r="R2584"/>
      <c r="S2584"/>
      <c r="T2584" s="204">
        <v>42746.609131944446</v>
      </c>
      <c r="U2584"/>
      <c r="V2584">
        <v>0.09</v>
      </c>
      <c r="W2584">
        <v>1</v>
      </c>
      <c r="X2584" s="200" t="str">
        <f t="shared" si="40"/>
        <v>Jefferson Circuit Criminal CGE CQ4-16</v>
      </c>
    </row>
    <row r="2585" spans="1:24" x14ac:dyDescent="0.25">
      <c r="A2585" t="s">
        <v>80</v>
      </c>
      <c r="B2585" t="s">
        <v>38</v>
      </c>
      <c r="C2585" t="s">
        <v>277</v>
      </c>
      <c r="D2585" s="202">
        <v>8162.75</v>
      </c>
      <c r="E2585"/>
      <c r="F2585"/>
      <c r="G2585"/>
      <c r="H2585"/>
      <c r="I2585" s="202">
        <v>832.59</v>
      </c>
      <c r="J2585"/>
      <c r="K2585"/>
      <c r="L2585"/>
      <c r="M2585"/>
      <c r="N2585"/>
      <c r="O2585" s="203"/>
      <c r="P2585"/>
      <c r="Q2585"/>
      <c r="R2585"/>
      <c r="S2585"/>
      <c r="T2585" s="204">
        <v>42746.609131944446</v>
      </c>
      <c r="U2585"/>
      <c r="V2585">
        <v>0.09</v>
      </c>
      <c r="W2585">
        <v>1</v>
      </c>
      <c r="X2585" s="200" t="str">
        <f t="shared" si="40"/>
        <v>Jefferson Circuit Criminal CGE CQ4-17</v>
      </c>
    </row>
    <row r="2586" spans="1:24" x14ac:dyDescent="0.25">
      <c r="A2586" t="s">
        <v>80</v>
      </c>
      <c r="B2586" t="s">
        <v>44</v>
      </c>
      <c r="C2586" t="s">
        <v>270</v>
      </c>
      <c r="D2586" s="202">
        <v>214852</v>
      </c>
      <c r="E2586" s="202">
        <v>206095</v>
      </c>
      <c r="F2586" s="202">
        <v>205970</v>
      </c>
      <c r="G2586" s="202">
        <v>205940</v>
      </c>
      <c r="H2586" s="202">
        <v>205940</v>
      </c>
      <c r="I2586" s="202">
        <v>109784</v>
      </c>
      <c r="J2586" s="202">
        <v>179770</v>
      </c>
      <c r="K2586" s="202">
        <v>186943</v>
      </c>
      <c r="L2586" s="202">
        <v>188851</v>
      </c>
      <c r="M2586" s="202">
        <v>191885</v>
      </c>
      <c r="N2586"/>
      <c r="O2586" s="203"/>
      <c r="P2586"/>
      <c r="Q2586"/>
      <c r="R2586"/>
      <c r="S2586"/>
      <c r="T2586" s="204">
        <v>42746.609131944446</v>
      </c>
      <c r="U2586"/>
      <c r="V2586">
        <v>0.9</v>
      </c>
      <c r="W2586">
        <v>8</v>
      </c>
      <c r="X2586" s="200" t="str">
        <f t="shared" si="40"/>
        <v>Jefferson Civil Traffic CGE CQ1-16</v>
      </c>
    </row>
    <row r="2587" spans="1:24" x14ac:dyDescent="0.25">
      <c r="A2587" t="s">
        <v>80</v>
      </c>
      <c r="B2587" t="s">
        <v>44</v>
      </c>
      <c r="C2587" t="s">
        <v>274</v>
      </c>
      <c r="D2587" s="202">
        <v>166198</v>
      </c>
      <c r="E2587" s="202">
        <v>161386.82999999999</v>
      </c>
      <c r="F2587" s="202">
        <v>161386.82999999999</v>
      </c>
      <c r="G2587" s="202">
        <v>161201</v>
      </c>
      <c r="H2587"/>
      <c r="I2587" s="202">
        <v>72955</v>
      </c>
      <c r="J2587" s="202">
        <v>142058</v>
      </c>
      <c r="K2587" s="202">
        <v>142327</v>
      </c>
      <c r="L2587" s="202">
        <v>150543</v>
      </c>
      <c r="M2587"/>
      <c r="N2587"/>
      <c r="O2587" s="203"/>
      <c r="P2587"/>
      <c r="Q2587"/>
      <c r="R2587"/>
      <c r="S2587"/>
      <c r="T2587" s="204">
        <v>42746.609131944446</v>
      </c>
      <c r="U2587"/>
      <c r="V2587">
        <v>0.9</v>
      </c>
      <c r="W2587">
        <v>8</v>
      </c>
      <c r="X2587" s="200" t="str">
        <f t="shared" si="40"/>
        <v>Jefferson Civil Traffic CGE CQ1-17</v>
      </c>
    </row>
    <row r="2588" spans="1:24" x14ac:dyDescent="0.25">
      <c r="A2588" t="s">
        <v>80</v>
      </c>
      <c r="B2588" t="s">
        <v>44</v>
      </c>
      <c r="C2588" t="s">
        <v>271</v>
      </c>
      <c r="D2588" s="202">
        <v>178942</v>
      </c>
      <c r="E2588" s="202">
        <v>171623</v>
      </c>
      <c r="F2588" s="202">
        <v>171113</v>
      </c>
      <c r="G2588" s="202">
        <v>171113</v>
      </c>
      <c r="H2588" s="202">
        <v>170791</v>
      </c>
      <c r="I2588" s="202">
        <v>84197</v>
      </c>
      <c r="J2588" s="202">
        <v>143678.5</v>
      </c>
      <c r="K2588" s="202">
        <v>151426</v>
      </c>
      <c r="L2588" s="202">
        <v>154215</v>
      </c>
      <c r="M2588" s="202">
        <v>156850</v>
      </c>
      <c r="N2588"/>
      <c r="O2588" s="203"/>
      <c r="P2588"/>
      <c r="Q2588"/>
      <c r="R2588"/>
      <c r="S2588"/>
      <c r="T2588" s="204">
        <v>42746.609131944446</v>
      </c>
      <c r="U2588"/>
      <c r="V2588">
        <v>0.9</v>
      </c>
      <c r="W2588">
        <v>8</v>
      </c>
      <c r="X2588" s="200" t="str">
        <f t="shared" si="40"/>
        <v>Jefferson Civil Traffic CGE CQ2-16</v>
      </c>
    </row>
    <row r="2589" spans="1:24" x14ac:dyDescent="0.25">
      <c r="A2589" t="s">
        <v>80</v>
      </c>
      <c r="B2589" t="s">
        <v>44</v>
      </c>
      <c r="C2589" t="s">
        <v>275</v>
      </c>
      <c r="D2589" s="202">
        <v>169701</v>
      </c>
      <c r="E2589" s="202">
        <v>164509</v>
      </c>
      <c r="F2589" s="202">
        <v>163811</v>
      </c>
      <c r="G2589"/>
      <c r="H2589"/>
      <c r="I2589" s="202">
        <v>81885</v>
      </c>
      <c r="J2589" s="202">
        <v>140418</v>
      </c>
      <c r="K2589" s="202">
        <v>148112</v>
      </c>
      <c r="L2589"/>
      <c r="M2589"/>
      <c r="N2589"/>
      <c r="O2589" s="203"/>
      <c r="P2589"/>
      <c r="Q2589"/>
      <c r="R2589"/>
      <c r="S2589"/>
      <c r="T2589" s="204">
        <v>42746.609131944446</v>
      </c>
      <c r="U2589"/>
      <c r="V2589">
        <v>0.9</v>
      </c>
      <c r="W2589">
        <v>8</v>
      </c>
      <c r="X2589" s="200" t="str">
        <f t="shared" si="40"/>
        <v>Jefferson Civil Traffic CGE CQ2-17</v>
      </c>
    </row>
    <row r="2590" spans="1:24" x14ac:dyDescent="0.25">
      <c r="A2590" t="s">
        <v>80</v>
      </c>
      <c r="B2590" t="s">
        <v>44</v>
      </c>
      <c r="C2590" t="s">
        <v>272</v>
      </c>
      <c r="D2590" s="202">
        <v>210514</v>
      </c>
      <c r="E2590" s="202">
        <v>198785.5</v>
      </c>
      <c r="F2590" s="202">
        <v>198034.5</v>
      </c>
      <c r="G2590" s="202">
        <v>198011.5</v>
      </c>
      <c r="H2590" s="202">
        <v>197578</v>
      </c>
      <c r="I2590" s="202">
        <v>82276.5</v>
      </c>
      <c r="J2590" s="202">
        <v>162703</v>
      </c>
      <c r="K2590" s="202">
        <v>171320</v>
      </c>
      <c r="L2590" s="202">
        <v>175957</v>
      </c>
      <c r="M2590" s="202">
        <v>179627</v>
      </c>
      <c r="N2590"/>
      <c r="O2590" s="203"/>
      <c r="P2590"/>
      <c r="Q2590"/>
      <c r="R2590"/>
      <c r="S2590"/>
      <c r="T2590" s="204">
        <v>42746.609131944446</v>
      </c>
      <c r="U2590"/>
      <c r="V2590">
        <v>0.9</v>
      </c>
      <c r="W2590">
        <v>8</v>
      </c>
      <c r="X2590" s="200" t="str">
        <f t="shared" si="40"/>
        <v>Jefferson Civil Traffic CGE CQ3-16</v>
      </c>
    </row>
    <row r="2591" spans="1:24" x14ac:dyDescent="0.25">
      <c r="A2591" t="s">
        <v>80</v>
      </c>
      <c r="B2591" t="s">
        <v>44</v>
      </c>
      <c r="C2591" t="s">
        <v>276</v>
      </c>
      <c r="D2591" s="202">
        <v>193029.75</v>
      </c>
      <c r="E2591" s="202">
        <v>186051.75</v>
      </c>
      <c r="F2591"/>
      <c r="G2591"/>
      <c r="H2591"/>
      <c r="I2591" s="202">
        <v>99330.75</v>
      </c>
      <c r="J2591" s="202">
        <v>147407.75</v>
      </c>
      <c r="K2591"/>
      <c r="L2591"/>
      <c r="M2591"/>
      <c r="N2591"/>
      <c r="O2591" s="203"/>
      <c r="P2591"/>
      <c r="Q2591"/>
      <c r="R2591"/>
      <c r="S2591"/>
      <c r="T2591" s="204">
        <v>42746.609131944446</v>
      </c>
      <c r="U2591"/>
      <c r="V2591">
        <v>0.9</v>
      </c>
      <c r="W2591">
        <v>8</v>
      </c>
      <c r="X2591" s="200" t="str">
        <f t="shared" si="40"/>
        <v>Jefferson Civil Traffic CGE CQ3-17</v>
      </c>
    </row>
    <row r="2592" spans="1:24" x14ac:dyDescent="0.25">
      <c r="A2592" t="s">
        <v>80</v>
      </c>
      <c r="B2592" t="s">
        <v>44</v>
      </c>
      <c r="C2592" t="s">
        <v>273</v>
      </c>
      <c r="D2592" s="202">
        <v>177355</v>
      </c>
      <c r="E2592" s="202">
        <v>172794</v>
      </c>
      <c r="F2592" s="202">
        <v>172117</v>
      </c>
      <c r="G2592" s="202">
        <v>172117</v>
      </c>
      <c r="H2592" s="202">
        <v>172048</v>
      </c>
      <c r="I2592" s="202">
        <v>85942.7</v>
      </c>
      <c r="J2592" s="202">
        <v>145009</v>
      </c>
      <c r="K2592" s="202">
        <v>154971</v>
      </c>
      <c r="L2592" s="202">
        <v>157405</v>
      </c>
      <c r="M2592" s="202">
        <v>159402</v>
      </c>
      <c r="N2592"/>
      <c r="O2592" s="203"/>
      <c r="P2592"/>
      <c r="Q2592"/>
      <c r="R2592"/>
      <c r="S2592"/>
      <c r="T2592" s="204">
        <v>42746.609131944446</v>
      </c>
      <c r="U2592"/>
      <c r="V2592">
        <v>0.9</v>
      </c>
      <c r="W2592">
        <v>8</v>
      </c>
      <c r="X2592" s="200" t="str">
        <f t="shared" si="40"/>
        <v>Jefferson Civil Traffic CGE CQ4-16</v>
      </c>
    </row>
    <row r="2593" spans="1:24" x14ac:dyDescent="0.25">
      <c r="A2593" t="s">
        <v>80</v>
      </c>
      <c r="B2593" t="s">
        <v>44</v>
      </c>
      <c r="C2593" t="s">
        <v>277</v>
      </c>
      <c r="D2593" s="202">
        <v>165288</v>
      </c>
      <c r="E2593"/>
      <c r="F2593"/>
      <c r="G2593"/>
      <c r="H2593"/>
      <c r="I2593" s="202">
        <v>66475</v>
      </c>
      <c r="J2593"/>
      <c r="K2593"/>
      <c r="L2593"/>
      <c r="M2593"/>
      <c r="N2593"/>
      <c r="O2593" s="203"/>
      <c r="P2593"/>
      <c r="Q2593"/>
      <c r="R2593"/>
      <c r="S2593"/>
      <c r="T2593" s="204">
        <v>42746.609131944446</v>
      </c>
      <c r="U2593"/>
      <c r="V2593">
        <v>0.9</v>
      </c>
      <c r="W2593">
        <v>8</v>
      </c>
      <c r="X2593" s="200" t="str">
        <f t="shared" si="40"/>
        <v>Jefferson Civil Traffic CGE CQ4-17</v>
      </c>
    </row>
    <row r="2594" spans="1:24" x14ac:dyDescent="0.25">
      <c r="A2594" t="s">
        <v>80</v>
      </c>
      <c r="B2594" t="s">
        <v>43</v>
      </c>
      <c r="C2594" t="s">
        <v>270</v>
      </c>
      <c r="D2594" s="202">
        <v>6546</v>
      </c>
      <c r="E2594" s="202">
        <v>6546</v>
      </c>
      <c r="F2594" s="202">
        <v>6546</v>
      </c>
      <c r="G2594" s="202">
        <v>6546</v>
      </c>
      <c r="H2594" s="202">
        <v>6546</v>
      </c>
      <c r="I2594" s="202">
        <v>6546</v>
      </c>
      <c r="J2594" s="202">
        <v>6546</v>
      </c>
      <c r="K2594" s="202">
        <v>6546</v>
      </c>
      <c r="L2594" s="202">
        <v>6546</v>
      </c>
      <c r="M2594" s="202">
        <v>6546</v>
      </c>
      <c r="N2594"/>
      <c r="O2594" s="203"/>
      <c r="P2594"/>
      <c r="Q2594"/>
      <c r="R2594"/>
      <c r="S2594"/>
      <c r="T2594" s="204">
        <v>42746.609131944446</v>
      </c>
      <c r="U2594"/>
      <c r="V2594">
        <v>0.9</v>
      </c>
      <c r="W2594">
        <v>7</v>
      </c>
      <c r="X2594" s="200" t="str">
        <f t="shared" si="40"/>
        <v>Jefferson County Civil CGE CQ1-16</v>
      </c>
    </row>
    <row r="2595" spans="1:24" x14ac:dyDescent="0.25">
      <c r="A2595" t="s">
        <v>80</v>
      </c>
      <c r="B2595" t="s">
        <v>43</v>
      </c>
      <c r="C2595" t="s">
        <v>274</v>
      </c>
      <c r="D2595" s="202">
        <v>7931</v>
      </c>
      <c r="E2595" s="202">
        <v>7931</v>
      </c>
      <c r="F2595" s="202">
        <v>7931</v>
      </c>
      <c r="G2595" s="202">
        <v>7931</v>
      </c>
      <c r="H2595"/>
      <c r="I2595" s="202">
        <v>7931</v>
      </c>
      <c r="J2595" s="202">
        <v>7931</v>
      </c>
      <c r="K2595" s="202">
        <v>7931</v>
      </c>
      <c r="L2595" s="202">
        <v>7931</v>
      </c>
      <c r="M2595"/>
      <c r="N2595"/>
      <c r="O2595" s="203"/>
      <c r="P2595"/>
      <c r="Q2595"/>
      <c r="R2595"/>
      <c r="S2595"/>
      <c r="T2595" s="204">
        <v>42746.609131944446</v>
      </c>
      <c r="U2595"/>
      <c r="V2595">
        <v>0.9</v>
      </c>
      <c r="W2595">
        <v>7</v>
      </c>
      <c r="X2595" s="200" t="str">
        <f t="shared" si="40"/>
        <v>Jefferson County Civil CGE CQ1-17</v>
      </c>
    </row>
    <row r="2596" spans="1:24" x14ac:dyDescent="0.25">
      <c r="A2596" t="s">
        <v>80</v>
      </c>
      <c r="B2596" t="s">
        <v>43</v>
      </c>
      <c r="C2596" t="s">
        <v>271</v>
      </c>
      <c r="D2596" s="202">
        <v>9907</v>
      </c>
      <c r="E2596" s="202">
        <v>9907</v>
      </c>
      <c r="F2596" s="202">
        <v>9907</v>
      </c>
      <c r="G2596" s="202">
        <v>9907</v>
      </c>
      <c r="H2596" s="202">
        <v>9907</v>
      </c>
      <c r="I2596" s="202">
        <v>9722</v>
      </c>
      <c r="J2596" s="202">
        <v>9807</v>
      </c>
      <c r="K2596" s="202">
        <v>9807</v>
      </c>
      <c r="L2596" s="202">
        <v>9807</v>
      </c>
      <c r="M2596" s="202">
        <v>9807</v>
      </c>
      <c r="N2596"/>
      <c r="O2596" s="203"/>
      <c r="P2596"/>
      <c r="Q2596"/>
      <c r="R2596"/>
      <c r="S2596"/>
      <c r="T2596" s="204">
        <v>42746.609131944446</v>
      </c>
      <c r="U2596"/>
      <c r="V2596">
        <v>0.9</v>
      </c>
      <c r="W2596">
        <v>7</v>
      </c>
      <c r="X2596" s="200" t="str">
        <f t="shared" si="40"/>
        <v>Jefferson County Civil CGE CQ2-16</v>
      </c>
    </row>
    <row r="2597" spans="1:24" x14ac:dyDescent="0.25">
      <c r="A2597" t="s">
        <v>80</v>
      </c>
      <c r="B2597" t="s">
        <v>43</v>
      </c>
      <c r="C2597" t="s">
        <v>275</v>
      </c>
      <c r="D2597" s="202">
        <v>5125</v>
      </c>
      <c r="E2597" s="202">
        <v>5125</v>
      </c>
      <c r="F2597" s="202">
        <v>5125</v>
      </c>
      <c r="G2597"/>
      <c r="H2597"/>
      <c r="I2597" s="202">
        <v>4620</v>
      </c>
      <c r="J2597" s="202">
        <v>4620</v>
      </c>
      <c r="K2597" s="202">
        <v>4620</v>
      </c>
      <c r="L2597"/>
      <c r="M2597"/>
      <c r="N2597"/>
      <c r="O2597" s="203"/>
      <c r="P2597"/>
      <c r="Q2597"/>
      <c r="R2597"/>
      <c r="S2597"/>
      <c r="T2597" s="204">
        <v>42746.609131944446</v>
      </c>
      <c r="U2597"/>
      <c r="V2597">
        <v>0.9</v>
      </c>
      <c r="W2597">
        <v>7</v>
      </c>
      <c r="X2597" s="200" t="str">
        <f t="shared" si="40"/>
        <v>Jefferson County Civil CGE CQ2-17</v>
      </c>
    </row>
    <row r="2598" spans="1:24" x14ac:dyDescent="0.25">
      <c r="A2598" t="s">
        <v>80</v>
      </c>
      <c r="B2598" t="s">
        <v>43</v>
      </c>
      <c r="C2598" t="s">
        <v>272</v>
      </c>
      <c r="D2598" s="202">
        <v>9559</v>
      </c>
      <c r="E2598" s="202">
        <v>9559</v>
      </c>
      <c r="F2598" s="202">
        <v>9559</v>
      </c>
      <c r="G2598" s="202">
        <v>9559</v>
      </c>
      <c r="H2598" s="202">
        <v>9559</v>
      </c>
      <c r="I2598" s="202">
        <v>9324</v>
      </c>
      <c r="J2598" s="202">
        <v>9374</v>
      </c>
      <c r="K2598" s="202">
        <v>9374</v>
      </c>
      <c r="L2598" s="202">
        <v>9374</v>
      </c>
      <c r="M2598" s="202">
        <v>9374</v>
      </c>
      <c r="N2598"/>
      <c r="O2598" s="203"/>
      <c r="P2598"/>
      <c r="Q2598"/>
      <c r="R2598"/>
      <c r="S2598"/>
      <c r="T2598" s="204">
        <v>42746.609131944446</v>
      </c>
      <c r="U2598"/>
      <c r="V2598">
        <v>0.9</v>
      </c>
      <c r="W2598">
        <v>7</v>
      </c>
      <c r="X2598" s="200" t="str">
        <f t="shared" si="40"/>
        <v>Jefferson County Civil CGE CQ3-16</v>
      </c>
    </row>
    <row r="2599" spans="1:24" x14ac:dyDescent="0.25">
      <c r="A2599" t="s">
        <v>80</v>
      </c>
      <c r="B2599" t="s">
        <v>43</v>
      </c>
      <c r="C2599" t="s">
        <v>276</v>
      </c>
      <c r="D2599" s="202">
        <v>8528</v>
      </c>
      <c r="E2599" s="202">
        <v>8528</v>
      </c>
      <c r="F2599"/>
      <c r="G2599"/>
      <c r="H2599"/>
      <c r="I2599" s="202">
        <v>8428</v>
      </c>
      <c r="J2599" s="202">
        <v>8478</v>
      </c>
      <c r="K2599"/>
      <c r="L2599"/>
      <c r="M2599"/>
      <c r="N2599"/>
      <c r="O2599" s="203"/>
      <c r="P2599"/>
      <c r="Q2599"/>
      <c r="R2599"/>
      <c r="S2599"/>
      <c r="T2599" s="204">
        <v>42746.609131944446</v>
      </c>
      <c r="U2599"/>
      <c r="V2599">
        <v>0.9</v>
      </c>
      <c r="W2599">
        <v>7</v>
      </c>
      <c r="X2599" s="200" t="str">
        <f t="shared" si="40"/>
        <v>Jefferson County Civil CGE CQ3-17</v>
      </c>
    </row>
    <row r="2600" spans="1:24" x14ac:dyDescent="0.25">
      <c r="A2600" t="s">
        <v>80</v>
      </c>
      <c r="B2600" t="s">
        <v>43</v>
      </c>
      <c r="C2600" t="s">
        <v>273</v>
      </c>
      <c r="D2600" s="202">
        <v>11068</v>
      </c>
      <c r="E2600" s="202">
        <v>11068</v>
      </c>
      <c r="F2600" s="202">
        <v>11068</v>
      </c>
      <c r="G2600" s="202">
        <v>11068</v>
      </c>
      <c r="H2600" s="202">
        <v>11068</v>
      </c>
      <c r="I2600" s="202">
        <v>11018</v>
      </c>
      <c r="J2600" s="202">
        <v>11068</v>
      </c>
      <c r="K2600" s="202">
        <v>11068</v>
      </c>
      <c r="L2600" s="202">
        <v>11068</v>
      </c>
      <c r="M2600" s="202">
        <v>11068</v>
      </c>
      <c r="N2600"/>
      <c r="O2600" s="203"/>
      <c r="P2600"/>
      <c r="Q2600"/>
      <c r="R2600"/>
      <c r="S2600"/>
      <c r="T2600" s="204">
        <v>42746.609131944446</v>
      </c>
      <c r="U2600"/>
      <c r="V2600">
        <v>0.9</v>
      </c>
      <c r="W2600">
        <v>7</v>
      </c>
      <c r="X2600" s="200" t="str">
        <f t="shared" si="40"/>
        <v>Jefferson County Civil CGE CQ4-16</v>
      </c>
    </row>
    <row r="2601" spans="1:24" x14ac:dyDescent="0.25">
      <c r="A2601" t="s">
        <v>80</v>
      </c>
      <c r="B2601" t="s">
        <v>43</v>
      </c>
      <c r="C2601" t="s">
        <v>277</v>
      </c>
      <c r="D2601" s="202">
        <v>8228</v>
      </c>
      <c r="E2601"/>
      <c r="F2601"/>
      <c r="G2601"/>
      <c r="H2601"/>
      <c r="I2601" s="202">
        <v>8218</v>
      </c>
      <c r="J2601"/>
      <c r="K2601"/>
      <c r="L2601"/>
      <c r="M2601"/>
      <c r="N2601"/>
      <c r="O2601" s="203"/>
      <c r="P2601"/>
      <c r="Q2601"/>
      <c r="R2601"/>
      <c r="S2601"/>
      <c r="T2601" s="204">
        <v>42746.609131944446</v>
      </c>
      <c r="U2601"/>
      <c r="V2601">
        <v>0.9</v>
      </c>
      <c r="W2601">
        <v>7</v>
      </c>
      <c r="X2601" s="200" t="str">
        <f t="shared" si="40"/>
        <v>Jefferson County Civil CGE CQ4-17</v>
      </c>
    </row>
    <row r="2602" spans="1:24" x14ac:dyDescent="0.25">
      <c r="A2602" t="s">
        <v>80</v>
      </c>
      <c r="B2602" t="s">
        <v>39</v>
      </c>
      <c r="C2602" t="s">
        <v>270</v>
      </c>
      <c r="D2602" s="202">
        <v>7069</v>
      </c>
      <c r="E2602" s="202">
        <v>6537.25</v>
      </c>
      <c r="F2602" s="202">
        <v>6537.25</v>
      </c>
      <c r="G2602" s="202">
        <v>6537.25</v>
      </c>
      <c r="H2602" s="202">
        <v>6537.25</v>
      </c>
      <c r="I2602" s="202">
        <v>1385</v>
      </c>
      <c r="J2602" s="202">
        <v>2275.75</v>
      </c>
      <c r="K2602" s="202">
        <v>3446.5</v>
      </c>
      <c r="L2602" s="202">
        <v>3526.5</v>
      </c>
      <c r="M2602" s="202">
        <v>3626.5</v>
      </c>
      <c r="N2602"/>
      <c r="O2602" s="203"/>
      <c r="P2602"/>
      <c r="Q2602"/>
      <c r="R2602"/>
      <c r="S2602"/>
      <c r="T2602" s="204">
        <v>42746.609131944446</v>
      </c>
      <c r="U2602"/>
      <c r="V2602">
        <v>0.4</v>
      </c>
      <c r="W2602">
        <v>3</v>
      </c>
      <c r="X2602" s="200" t="str">
        <f t="shared" si="40"/>
        <v>Jefferson County Criminal CGE CQ1-16</v>
      </c>
    </row>
    <row r="2603" spans="1:24" x14ac:dyDescent="0.25">
      <c r="A2603" t="s">
        <v>80</v>
      </c>
      <c r="B2603" t="s">
        <v>39</v>
      </c>
      <c r="C2603" t="s">
        <v>274</v>
      </c>
      <c r="D2603" s="202">
        <v>5409.25</v>
      </c>
      <c r="E2603" s="202">
        <v>5409.25</v>
      </c>
      <c r="F2603" s="202">
        <v>5409.25</v>
      </c>
      <c r="G2603" s="202">
        <v>5409.25</v>
      </c>
      <c r="H2603"/>
      <c r="I2603" s="202">
        <v>1256</v>
      </c>
      <c r="J2603" s="202">
        <v>2015.5</v>
      </c>
      <c r="K2603" s="202">
        <v>2426.13</v>
      </c>
      <c r="L2603" s="202">
        <v>2699.86</v>
      </c>
      <c r="M2603"/>
      <c r="N2603"/>
      <c r="O2603" s="203"/>
      <c r="P2603"/>
      <c r="Q2603"/>
      <c r="R2603"/>
      <c r="S2603"/>
      <c r="T2603" s="204">
        <v>42746.609131944446</v>
      </c>
      <c r="U2603"/>
      <c r="V2603">
        <v>0.4</v>
      </c>
      <c r="W2603">
        <v>3</v>
      </c>
      <c r="X2603" s="200" t="str">
        <f t="shared" si="40"/>
        <v>Jefferson County Criminal CGE CQ1-17</v>
      </c>
    </row>
    <row r="2604" spans="1:24" x14ac:dyDescent="0.25">
      <c r="A2604" t="s">
        <v>80</v>
      </c>
      <c r="B2604" t="s">
        <v>39</v>
      </c>
      <c r="C2604" t="s">
        <v>271</v>
      </c>
      <c r="D2604" s="202">
        <v>8605</v>
      </c>
      <c r="E2604" s="202">
        <v>7784.25</v>
      </c>
      <c r="F2604" s="202">
        <v>6481.5</v>
      </c>
      <c r="G2604" s="202">
        <v>5797.5</v>
      </c>
      <c r="H2604" s="202">
        <v>5576.75</v>
      </c>
      <c r="I2604" s="202">
        <v>1449.5</v>
      </c>
      <c r="J2604" s="202">
        <v>2136.5</v>
      </c>
      <c r="K2604" s="202">
        <v>3057.25</v>
      </c>
      <c r="L2604" s="202">
        <v>3882</v>
      </c>
      <c r="M2604" s="202">
        <v>3957</v>
      </c>
      <c r="N2604"/>
      <c r="O2604" s="203"/>
      <c r="P2604"/>
      <c r="Q2604"/>
      <c r="R2604"/>
      <c r="S2604"/>
      <c r="T2604" s="204">
        <v>42746.609131944446</v>
      </c>
      <c r="U2604"/>
      <c r="V2604">
        <v>0.4</v>
      </c>
      <c r="W2604">
        <v>3</v>
      </c>
      <c r="X2604" s="200" t="str">
        <f t="shared" si="40"/>
        <v>Jefferson County Criminal CGE CQ2-16</v>
      </c>
    </row>
    <row r="2605" spans="1:24" x14ac:dyDescent="0.25">
      <c r="A2605" t="s">
        <v>80</v>
      </c>
      <c r="B2605" t="s">
        <v>39</v>
      </c>
      <c r="C2605" t="s">
        <v>275</v>
      </c>
      <c r="D2605" s="202">
        <v>4849</v>
      </c>
      <c r="E2605" s="202">
        <v>4849</v>
      </c>
      <c r="F2605" s="202">
        <v>4849</v>
      </c>
      <c r="G2605"/>
      <c r="H2605"/>
      <c r="I2605" s="202">
        <v>1415</v>
      </c>
      <c r="J2605" s="202">
        <v>2115</v>
      </c>
      <c r="K2605" s="202">
        <v>2570</v>
      </c>
      <c r="L2605"/>
      <c r="M2605"/>
      <c r="N2605"/>
      <c r="O2605" s="203"/>
      <c r="P2605"/>
      <c r="Q2605"/>
      <c r="R2605"/>
      <c r="S2605"/>
      <c r="T2605" s="204">
        <v>42746.609131944446</v>
      </c>
      <c r="U2605"/>
      <c r="V2605">
        <v>0.4</v>
      </c>
      <c r="W2605">
        <v>3</v>
      </c>
      <c r="X2605" s="200" t="str">
        <f t="shared" si="40"/>
        <v>Jefferson County Criminal CGE CQ2-17</v>
      </c>
    </row>
    <row r="2606" spans="1:24" x14ac:dyDescent="0.25">
      <c r="A2606" t="s">
        <v>80</v>
      </c>
      <c r="B2606" t="s">
        <v>39</v>
      </c>
      <c r="C2606" t="s">
        <v>272</v>
      </c>
      <c r="D2606" s="202">
        <v>14017.25</v>
      </c>
      <c r="E2606" s="202">
        <v>10346</v>
      </c>
      <c r="F2606" s="202">
        <v>7644.25</v>
      </c>
      <c r="G2606" s="202">
        <v>7044.25</v>
      </c>
      <c r="H2606" s="202">
        <v>6109.25</v>
      </c>
      <c r="I2606" s="202">
        <v>1176</v>
      </c>
      <c r="J2606" s="202">
        <v>2269.5</v>
      </c>
      <c r="K2606" s="202">
        <v>3828.5</v>
      </c>
      <c r="L2606" s="202">
        <v>4843.5</v>
      </c>
      <c r="M2606" s="202">
        <v>5428.5</v>
      </c>
      <c r="N2606"/>
      <c r="O2606" s="203"/>
      <c r="P2606"/>
      <c r="Q2606"/>
      <c r="R2606"/>
      <c r="S2606"/>
      <c r="T2606" s="204">
        <v>42746.609131944446</v>
      </c>
      <c r="U2606"/>
      <c r="V2606">
        <v>0.4</v>
      </c>
      <c r="W2606">
        <v>3</v>
      </c>
      <c r="X2606" s="200" t="str">
        <f t="shared" si="40"/>
        <v>Jefferson County Criminal CGE CQ3-16</v>
      </c>
    </row>
    <row r="2607" spans="1:24" x14ac:dyDescent="0.25">
      <c r="A2607" t="s">
        <v>80</v>
      </c>
      <c r="B2607" t="s">
        <v>39</v>
      </c>
      <c r="C2607" t="s">
        <v>276</v>
      </c>
      <c r="D2607" s="202">
        <v>5401.75</v>
      </c>
      <c r="E2607" s="202">
        <v>5168.75</v>
      </c>
      <c r="F2607"/>
      <c r="G2607"/>
      <c r="H2607"/>
      <c r="I2607" s="202">
        <v>1894</v>
      </c>
      <c r="J2607" s="202">
        <v>2094</v>
      </c>
      <c r="K2607"/>
      <c r="L2607"/>
      <c r="M2607"/>
      <c r="N2607"/>
      <c r="O2607" s="203"/>
      <c r="P2607"/>
      <c r="Q2607"/>
      <c r="R2607"/>
      <c r="S2607"/>
      <c r="T2607" s="204">
        <v>42746.609131944446</v>
      </c>
      <c r="U2607"/>
      <c r="V2607">
        <v>0.4</v>
      </c>
      <c r="W2607">
        <v>3</v>
      </c>
      <c r="X2607" s="200" t="str">
        <f t="shared" si="40"/>
        <v>Jefferson County Criminal CGE CQ3-17</v>
      </c>
    </row>
    <row r="2608" spans="1:24" x14ac:dyDescent="0.25">
      <c r="A2608" t="s">
        <v>80</v>
      </c>
      <c r="B2608" t="s">
        <v>39</v>
      </c>
      <c r="C2608" t="s">
        <v>273</v>
      </c>
      <c r="D2608" s="202">
        <v>5123.75</v>
      </c>
      <c r="E2608" s="202">
        <v>4989.75</v>
      </c>
      <c r="F2608" s="202">
        <v>4619</v>
      </c>
      <c r="G2608" s="202">
        <v>4619</v>
      </c>
      <c r="H2608" s="202">
        <v>4619</v>
      </c>
      <c r="I2608" s="202">
        <v>1139</v>
      </c>
      <c r="J2608" s="202">
        <v>2377.5</v>
      </c>
      <c r="K2608" s="202">
        <v>2653.5</v>
      </c>
      <c r="L2608" s="202">
        <v>3395.5</v>
      </c>
      <c r="M2608" s="202">
        <v>3470.5</v>
      </c>
      <c r="N2608"/>
      <c r="O2608" s="203"/>
      <c r="P2608"/>
      <c r="Q2608"/>
      <c r="R2608"/>
      <c r="S2608"/>
      <c r="T2608" s="204">
        <v>42746.609131944446</v>
      </c>
      <c r="U2608"/>
      <c r="V2608">
        <v>0.4</v>
      </c>
      <c r="W2608">
        <v>3</v>
      </c>
      <c r="X2608" s="200" t="str">
        <f t="shared" si="40"/>
        <v>Jefferson County Criminal CGE CQ4-16</v>
      </c>
    </row>
    <row r="2609" spans="1:24" x14ac:dyDescent="0.25">
      <c r="A2609" t="s">
        <v>80</v>
      </c>
      <c r="B2609" t="s">
        <v>39</v>
      </c>
      <c r="C2609" t="s">
        <v>277</v>
      </c>
      <c r="D2609" s="202">
        <v>7677.75</v>
      </c>
      <c r="E2609"/>
      <c r="F2609"/>
      <c r="G2609"/>
      <c r="H2609"/>
      <c r="I2609" s="202">
        <v>232</v>
      </c>
      <c r="J2609"/>
      <c r="K2609"/>
      <c r="L2609"/>
      <c r="M2609"/>
      <c r="N2609"/>
      <c r="O2609" s="203"/>
      <c r="P2609"/>
      <c r="Q2609"/>
      <c r="R2609"/>
      <c r="S2609"/>
      <c r="T2609" s="204">
        <v>42746.609131944446</v>
      </c>
      <c r="U2609"/>
      <c r="V2609">
        <v>0.4</v>
      </c>
      <c r="W2609">
        <v>3</v>
      </c>
      <c r="X2609" s="200" t="str">
        <f t="shared" si="40"/>
        <v>Jefferson County Criminal CGE CQ4-17</v>
      </c>
    </row>
    <row r="2610" spans="1:24" x14ac:dyDescent="0.25">
      <c r="A2610" t="s">
        <v>80</v>
      </c>
      <c r="B2610" t="s">
        <v>41</v>
      </c>
      <c r="C2610" t="s">
        <v>270</v>
      </c>
      <c r="D2610" s="202">
        <v>27032.2</v>
      </c>
      <c r="E2610" s="202">
        <v>24292.2</v>
      </c>
      <c r="F2610" s="202">
        <v>23452.2</v>
      </c>
      <c r="G2610" s="202">
        <v>23452.2</v>
      </c>
      <c r="H2610" s="202">
        <v>20547.2</v>
      </c>
      <c r="I2610" s="202">
        <v>5556</v>
      </c>
      <c r="J2610" s="202">
        <v>9935.7000000000007</v>
      </c>
      <c r="K2610" s="202">
        <v>11580.2</v>
      </c>
      <c r="L2610" s="202">
        <v>12660.2</v>
      </c>
      <c r="M2610" s="202">
        <v>14487.2</v>
      </c>
      <c r="N2610"/>
      <c r="O2610" s="203"/>
      <c r="P2610"/>
      <c r="Q2610"/>
      <c r="R2610"/>
      <c r="S2610"/>
      <c r="T2610" s="204">
        <v>42746.609131944446</v>
      </c>
      <c r="U2610"/>
      <c r="V2610">
        <v>0.4</v>
      </c>
      <c r="W2610">
        <v>5</v>
      </c>
      <c r="X2610" s="200" t="str">
        <f t="shared" si="40"/>
        <v>Jefferson Criminal Traffic CGE CQ1-16</v>
      </c>
    </row>
    <row r="2611" spans="1:24" x14ac:dyDescent="0.25">
      <c r="A2611" t="s">
        <v>80</v>
      </c>
      <c r="B2611" t="s">
        <v>41</v>
      </c>
      <c r="C2611" t="s">
        <v>274</v>
      </c>
      <c r="D2611" s="202">
        <v>13734.75</v>
      </c>
      <c r="E2611" s="202">
        <v>12214.75</v>
      </c>
      <c r="F2611" s="202">
        <v>7578.75</v>
      </c>
      <c r="G2611" s="202">
        <v>7578.75</v>
      </c>
      <c r="H2611"/>
      <c r="I2611" s="202">
        <v>4661.75</v>
      </c>
      <c r="J2611" s="202">
        <v>5750.25</v>
      </c>
      <c r="K2611" s="202">
        <v>5992.25</v>
      </c>
      <c r="L2611" s="202">
        <v>6400.25</v>
      </c>
      <c r="M2611"/>
      <c r="N2611"/>
      <c r="O2611" s="203"/>
      <c r="P2611"/>
      <c r="Q2611"/>
      <c r="R2611"/>
      <c r="S2611"/>
      <c r="T2611" s="204">
        <v>42746.609131944446</v>
      </c>
      <c r="U2611"/>
      <c r="V2611">
        <v>0.4</v>
      </c>
      <c r="W2611">
        <v>5</v>
      </c>
      <c r="X2611" s="200" t="str">
        <f t="shared" si="40"/>
        <v>Jefferson Criminal Traffic CGE CQ1-17</v>
      </c>
    </row>
    <row r="2612" spans="1:24" x14ac:dyDescent="0.25">
      <c r="A2612" t="s">
        <v>80</v>
      </c>
      <c r="B2612" t="s">
        <v>41</v>
      </c>
      <c r="C2612" t="s">
        <v>271</v>
      </c>
      <c r="D2612" s="202">
        <v>21106.5</v>
      </c>
      <c r="E2612" s="202">
        <v>20715.75</v>
      </c>
      <c r="F2612" s="202">
        <v>17325.13</v>
      </c>
      <c r="G2612" s="202">
        <v>17067.13</v>
      </c>
      <c r="H2612" s="202">
        <v>17067.13</v>
      </c>
      <c r="I2612" s="202">
        <v>9479.25</v>
      </c>
      <c r="J2612" s="202">
        <v>10592.63</v>
      </c>
      <c r="K2612" s="202">
        <v>11910.38</v>
      </c>
      <c r="L2612" s="202">
        <v>12810.38</v>
      </c>
      <c r="M2612" s="202">
        <v>13297.13</v>
      </c>
      <c r="N2612"/>
      <c r="O2612" s="203"/>
      <c r="P2612"/>
      <c r="Q2612"/>
      <c r="R2612"/>
      <c r="S2612"/>
      <c r="T2612" s="204">
        <v>42746.609131944446</v>
      </c>
      <c r="U2612"/>
      <c r="V2612">
        <v>0.4</v>
      </c>
      <c r="W2612">
        <v>5</v>
      </c>
      <c r="X2612" s="200" t="str">
        <f t="shared" si="40"/>
        <v>Jefferson Criminal Traffic CGE CQ2-16</v>
      </c>
    </row>
    <row r="2613" spans="1:24" x14ac:dyDescent="0.25">
      <c r="A2613" t="s">
        <v>80</v>
      </c>
      <c r="B2613" t="s">
        <v>41</v>
      </c>
      <c r="C2613" t="s">
        <v>275</v>
      </c>
      <c r="D2613" s="202">
        <v>21554</v>
      </c>
      <c r="E2613" s="202">
        <v>17247</v>
      </c>
      <c r="F2613" s="202">
        <v>17247</v>
      </c>
      <c r="G2613"/>
      <c r="H2613"/>
      <c r="I2613" s="202">
        <v>4419</v>
      </c>
      <c r="J2613" s="202">
        <v>6894</v>
      </c>
      <c r="K2613" s="202">
        <v>8569</v>
      </c>
      <c r="L2613"/>
      <c r="M2613"/>
      <c r="N2613"/>
      <c r="O2613" s="203"/>
      <c r="P2613"/>
      <c r="Q2613"/>
      <c r="R2613"/>
      <c r="S2613"/>
      <c r="T2613" s="204">
        <v>42746.609131944446</v>
      </c>
      <c r="U2613"/>
      <c r="V2613">
        <v>0.4</v>
      </c>
      <c r="W2613">
        <v>5</v>
      </c>
      <c r="X2613" s="200" t="str">
        <f t="shared" si="40"/>
        <v>Jefferson Criminal Traffic CGE CQ2-17</v>
      </c>
    </row>
    <row r="2614" spans="1:24" x14ac:dyDescent="0.25">
      <c r="A2614" t="s">
        <v>80</v>
      </c>
      <c r="B2614" t="s">
        <v>41</v>
      </c>
      <c r="C2614" t="s">
        <v>272</v>
      </c>
      <c r="D2614" s="202">
        <v>18430.3</v>
      </c>
      <c r="E2614" s="202">
        <v>16330.3</v>
      </c>
      <c r="F2614" s="202">
        <v>15230.3</v>
      </c>
      <c r="G2614" s="202">
        <v>14130.3</v>
      </c>
      <c r="H2614" s="202">
        <v>14130.3</v>
      </c>
      <c r="I2614" s="202">
        <v>1869.8</v>
      </c>
      <c r="J2614" s="202">
        <v>3002.8</v>
      </c>
      <c r="K2614" s="202">
        <v>4056.55</v>
      </c>
      <c r="L2614" s="202">
        <v>6162.8</v>
      </c>
      <c r="M2614" s="202">
        <v>7682.8</v>
      </c>
      <c r="N2614"/>
      <c r="O2614" s="203"/>
      <c r="P2614"/>
      <c r="Q2614"/>
      <c r="R2614"/>
      <c r="S2614"/>
      <c r="T2614" s="204">
        <v>42746.609131944446</v>
      </c>
      <c r="U2614"/>
      <c r="V2614">
        <v>0.4</v>
      </c>
      <c r="W2614">
        <v>5</v>
      </c>
      <c r="X2614" s="200" t="str">
        <f t="shared" si="40"/>
        <v>Jefferson Criminal Traffic CGE CQ3-16</v>
      </c>
    </row>
    <row r="2615" spans="1:24" x14ac:dyDescent="0.25">
      <c r="A2615" t="s">
        <v>80</v>
      </c>
      <c r="B2615" t="s">
        <v>41</v>
      </c>
      <c r="C2615" t="s">
        <v>276</v>
      </c>
      <c r="D2615" s="202">
        <v>16218.15</v>
      </c>
      <c r="E2615" s="202">
        <v>15364.45</v>
      </c>
      <c r="F2615"/>
      <c r="G2615"/>
      <c r="H2615"/>
      <c r="I2615" s="202">
        <v>5794</v>
      </c>
      <c r="J2615" s="202">
        <v>7293</v>
      </c>
      <c r="K2615"/>
      <c r="L2615"/>
      <c r="M2615"/>
      <c r="N2615"/>
      <c r="O2615" s="203"/>
      <c r="P2615"/>
      <c r="Q2615"/>
      <c r="R2615"/>
      <c r="S2615"/>
      <c r="T2615" s="204">
        <v>42746.609131944446</v>
      </c>
      <c r="U2615"/>
      <c r="V2615">
        <v>0.4</v>
      </c>
      <c r="W2615">
        <v>5</v>
      </c>
      <c r="X2615" s="200" t="str">
        <f t="shared" si="40"/>
        <v>Jefferson Criminal Traffic CGE CQ3-17</v>
      </c>
    </row>
    <row r="2616" spans="1:24" x14ac:dyDescent="0.25">
      <c r="A2616" t="s">
        <v>80</v>
      </c>
      <c r="B2616" t="s">
        <v>41</v>
      </c>
      <c r="C2616" t="s">
        <v>273</v>
      </c>
      <c r="D2616" s="202">
        <v>22992.5</v>
      </c>
      <c r="E2616" s="202">
        <v>22992.5</v>
      </c>
      <c r="F2616" s="202">
        <v>22992.5</v>
      </c>
      <c r="G2616" s="202">
        <v>22992.5</v>
      </c>
      <c r="H2616" s="202">
        <v>21522.5</v>
      </c>
      <c r="I2616" s="202">
        <v>10789.75</v>
      </c>
      <c r="J2616" s="202">
        <v>12505.75</v>
      </c>
      <c r="K2616" s="202">
        <v>15831</v>
      </c>
      <c r="L2616" s="202">
        <v>16981</v>
      </c>
      <c r="M2616" s="202">
        <v>17318</v>
      </c>
      <c r="N2616"/>
      <c r="O2616" s="203"/>
      <c r="P2616"/>
      <c r="Q2616"/>
      <c r="R2616"/>
      <c r="S2616"/>
      <c r="T2616" s="204">
        <v>42746.609131944446</v>
      </c>
      <c r="U2616"/>
      <c r="V2616">
        <v>0.4</v>
      </c>
      <c r="W2616">
        <v>5</v>
      </c>
      <c r="X2616" s="200" t="str">
        <f t="shared" si="40"/>
        <v>Jefferson Criminal Traffic CGE CQ4-16</v>
      </c>
    </row>
    <row r="2617" spans="1:24" x14ac:dyDescent="0.25">
      <c r="A2617" t="s">
        <v>80</v>
      </c>
      <c r="B2617" t="s">
        <v>41</v>
      </c>
      <c r="C2617" t="s">
        <v>277</v>
      </c>
      <c r="D2617" s="202">
        <v>21564.25</v>
      </c>
      <c r="E2617"/>
      <c r="F2617"/>
      <c r="G2617"/>
      <c r="H2617"/>
      <c r="I2617" s="202">
        <v>3220.75</v>
      </c>
      <c r="J2617"/>
      <c r="K2617"/>
      <c r="L2617"/>
      <c r="M2617"/>
      <c r="N2617"/>
      <c r="O2617" s="203"/>
      <c r="P2617"/>
      <c r="Q2617"/>
      <c r="R2617"/>
      <c r="S2617"/>
      <c r="T2617" s="204">
        <v>42746.609131944446</v>
      </c>
      <c r="U2617"/>
      <c r="V2617">
        <v>0.4</v>
      </c>
      <c r="W2617">
        <v>5</v>
      </c>
      <c r="X2617" s="200" t="str">
        <f t="shared" si="40"/>
        <v>Jefferson Criminal Traffic CGE CQ4-17</v>
      </c>
    </row>
    <row r="2618" spans="1:24" x14ac:dyDescent="0.25">
      <c r="A2618" t="s">
        <v>80</v>
      </c>
      <c r="B2618" t="s">
        <v>46</v>
      </c>
      <c r="C2618" t="s">
        <v>270</v>
      </c>
      <c r="D2618" s="202">
        <v>6318</v>
      </c>
      <c r="E2618" s="202">
        <v>6318</v>
      </c>
      <c r="F2618" s="202">
        <v>6318</v>
      </c>
      <c r="G2618" s="202">
        <v>6318</v>
      </c>
      <c r="H2618" s="202">
        <v>6318</v>
      </c>
      <c r="I2618" s="202">
        <v>5475.5</v>
      </c>
      <c r="J2618" s="202">
        <v>5526</v>
      </c>
      <c r="K2618" s="202">
        <v>5525.5</v>
      </c>
      <c r="L2618" s="202">
        <v>5525.5</v>
      </c>
      <c r="M2618" s="202">
        <v>5525.5</v>
      </c>
      <c r="N2618"/>
      <c r="O2618" s="203"/>
      <c r="P2618"/>
      <c r="Q2618"/>
      <c r="R2618"/>
      <c r="S2618"/>
      <c r="T2618" s="204">
        <v>42746.609131944446</v>
      </c>
      <c r="U2618"/>
      <c r="V2618">
        <v>0.75</v>
      </c>
      <c r="W2618">
        <v>10</v>
      </c>
      <c r="X2618" s="200" t="str">
        <f t="shared" si="40"/>
        <v>Jefferson Family CGE CQ1-16</v>
      </c>
    </row>
    <row r="2619" spans="1:24" x14ac:dyDescent="0.25">
      <c r="A2619" t="s">
        <v>80</v>
      </c>
      <c r="B2619" t="s">
        <v>46</v>
      </c>
      <c r="C2619" t="s">
        <v>274</v>
      </c>
      <c r="D2619" s="202">
        <v>3780.5</v>
      </c>
      <c r="E2619" s="202">
        <v>3780</v>
      </c>
      <c r="F2619" s="202">
        <v>3770.5</v>
      </c>
      <c r="G2619" s="202">
        <v>3770.5</v>
      </c>
      <c r="H2619"/>
      <c r="I2619" s="202">
        <v>2985.5</v>
      </c>
      <c r="J2619" s="202">
        <v>2985.5</v>
      </c>
      <c r="K2619" s="202">
        <v>2985.5</v>
      </c>
      <c r="L2619" s="202">
        <v>2985.5</v>
      </c>
      <c r="M2619"/>
      <c r="N2619"/>
      <c r="O2619" s="203"/>
      <c r="P2619"/>
      <c r="Q2619"/>
      <c r="R2619"/>
      <c r="S2619"/>
      <c r="T2619" s="204">
        <v>42746.609131944446</v>
      </c>
      <c r="U2619"/>
      <c r="V2619">
        <v>0.75</v>
      </c>
      <c r="W2619">
        <v>10</v>
      </c>
      <c r="X2619" s="200" t="str">
        <f t="shared" si="40"/>
        <v>Jefferson Family CGE CQ1-17</v>
      </c>
    </row>
    <row r="2620" spans="1:24" x14ac:dyDescent="0.25">
      <c r="A2620" t="s">
        <v>80</v>
      </c>
      <c r="B2620" t="s">
        <v>46</v>
      </c>
      <c r="C2620" t="s">
        <v>271</v>
      </c>
      <c r="D2620" s="202">
        <v>5625</v>
      </c>
      <c r="E2620" s="202">
        <v>5625.5</v>
      </c>
      <c r="F2620" s="202">
        <v>5625.5</v>
      </c>
      <c r="G2620" s="202">
        <v>5625.5</v>
      </c>
      <c r="H2620" s="202">
        <v>5625</v>
      </c>
      <c r="I2620" s="202">
        <v>4828</v>
      </c>
      <c r="J2620" s="202">
        <v>4828</v>
      </c>
      <c r="K2620" s="202">
        <v>4828</v>
      </c>
      <c r="L2620" s="202">
        <v>4828</v>
      </c>
      <c r="M2620" s="202">
        <v>4828</v>
      </c>
      <c r="N2620"/>
      <c r="O2620" s="203"/>
      <c r="P2620"/>
      <c r="Q2620"/>
      <c r="R2620"/>
      <c r="S2620"/>
      <c r="T2620" s="204">
        <v>42746.609131944446</v>
      </c>
      <c r="U2620"/>
      <c r="V2620">
        <v>0.75</v>
      </c>
      <c r="W2620">
        <v>10</v>
      </c>
      <c r="X2620" s="200" t="str">
        <f t="shared" si="40"/>
        <v>Jefferson Family CGE CQ2-16</v>
      </c>
    </row>
    <row r="2621" spans="1:24" x14ac:dyDescent="0.25">
      <c r="A2621" t="s">
        <v>80</v>
      </c>
      <c r="B2621" t="s">
        <v>46</v>
      </c>
      <c r="C2621" t="s">
        <v>275</v>
      </c>
      <c r="D2621" s="202">
        <v>3412.5</v>
      </c>
      <c r="E2621" s="202">
        <v>3412.5</v>
      </c>
      <c r="F2621" s="202">
        <v>3412</v>
      </c>
      <c r="G2621"/>
      <c r="H2621"/>
      <c r="I2621" s="202">
        <v>2244</v>
      </c>
      <c r="J2621" s="202">
        <v>2404</v>
      </c>
      <c r="K2621" s="202">
        <v>2504</v>
      </c>
      <c r="L2621"/>
      <c r="M2621"/>
      <c r="N2621"/>
      <c r="O2621" s="203"/>
      <c r="P2621"/>
      <c r="Q2621"/>
      <c r="R2621"/>
      <c r="S2621"/>
      <c r="T2621" s="204">
        <v>42746.609131944446</v>
      </c>
      <c r="U2621"/>
      <c r="V2621">
        <v>0.75</v>
      </c>
      <c r="W2621">
        <v>10</v>
      </c>
      <c r="X2621" s="200" t="str">
        <f t="shared" si="40"/>
        <v>Jefferson Family CGE CQ2-17</v>
      </c>
    </row>
    <row r="2622" spans="1:24" x14ac:dyDescent="0.25">
      <c r="A2622" t="s">
        <v>80</v>
      </c>
      <c r="B2622" t="s">
        <v>46</v>
      </c>
      <c r="C2622" t="s">
        <v>272</v>
      </c>
      <c r="D2622" s="202">
        <v>5961.5</v>
      </c>
      <c r="E2622" s="202">
        <v>5614</v>
      </c>
      <c r="F2622" s="202">
        <v>5614</v>
      </c>
      <c r="G2622" s="202">
        <v>5614</v>
      </c>
      <c r="H2622" s="202">
        <v>5614</v>
      </c>
      <c r="I2622" s="202">
        <v>4766.5</v>
      </c>
      <c r="J2622" s="202">
        <v>4816.5</v>
      </c>
      <c r="K2622" s="202">
        <v>4816.5</v>
      </c>
      <c r="L2622" s="202">
        <v>4816.5</v>
      </c>
      <c r="M2622" s="202">
        <v>4816.5</v>
      </c>
      <c r="N2622"/>
      <c r="O2622" s="203"/>
      <c r="P2622"/>
      <c r="Q2622"/>
      <c r="R2622"/>
      <c r="S2622"/>
      <c r="T2622" s="204">
        <v>42746.609131944446</v>
      </c>
      <c r="U2622"/>
      <c r="V2622">
        <v>0.75</v>
      </c>
      <c r="W2622">
        <v>10</v>
      </c>
      <c r="X2622" s="200" t="str">
        <f t="shared" si="40"/>
        <v>Jefferson Family CGE CQ3-16</v>
      </c>
    </row>
    <row r="2623" spans="1:24" x14ac:dyDescent="0.25">
      <c r="A2623" t="s">
        <v>80</v>
      </c>
      <c r="B2623" t="s">
        <v>46</v>
      </c>
      <c r="C2623" t="s">
        <v>276</v>
      </c>
      <c r="D2623" s="202">
        <v>6876.5</v>
      </c>
      <c r="E2623" s="202">
        <v>6876.5</v>
      </c>
      <c r="F2623"/>
      <c r="G2623"/>
      <c r="H2623"/>
      <c r="I2623" s="202">
        <v>5061.5</v>
      </c>
      <c r="J2623" s="202">
        <v>5559.5</v>
      </c>
      <c r="K2623"/>
      <c r="L2623"/>
      <c r="M2623"/>
      <c r="N2623"/>
      <c r="O2623" s="203"/>
      <c r="P2623"/>
      <c r="Q2623"/>
      <c r="R2623"/>
      <c r="S2623"/>
      <c r="T2623" s="204">
        <v>42746.609131944446</v>
      </c>
      <c r="U2623"/>
      <c r="V2623">
        <v>0.75</v>
      </c>
      <c r="W2623">
        <v>10</v>
      </c>
      <c r="X2623" s="200" t="str">
        <f t="shared" si="40"/>
        <v>Jefferson Family CGE CQ3-17</v>
      </c>
    </row>
    <row r="2624" spans="1:24" x14ac:dyDescent="0.25">
      <c r="A2624" t="s">
        <v>80</v>
      </c>
      <c r="B2624" t="s">
        <v>46</v>
      </c>
      <c r="C2624" t="s">
        <v>273</v>
      </c>
      <c r="D2624" s="202">
        <v>8744.5</v>
      </c>
      <c r="E2624" s="202">
        <v>8744.5</v>
      </c>
      <c r="F2624" s="202">
        <v>8744.5</v>
      </c>
      <c r="G2624" s="202">
        <v>8347</v>
      </c>
      <c r="H2624" s="202">
        <v>8347</v>
      </c>
      <c r="I2624" s="202">
        <v>8247</v>
      </c>
      <c r="J2624" s="202">
        <v>8274</v>
      </c>
      <c r="K2624" s="202">
        <v>8274</v>
      </c>
      <c r="L2624" s="202">
        <v>8274</v>
      </c>
      <c r="M2624" s="202">
        <v>8274</v>
      </c>
      <c r="N2624"/>
      <c r="O2624" s="203"/>
      <c r="P2624"/>
      <c r="Q2624"/>
      <c r="R2624"/>
      <c r="S2624"/>
      <c r="T2624" s="204">
        <v>42746.609131944446</v>
      </c>
      <c r="U2624"/>
      <c r="V2624">
        <v>0.75</v>
      </c>
      <c r="W2624">
        <v>10</v>
      </c>
      <c r="X2624" s="200" t="str">
        <f t="shared" si="40"/>
        <v>Jefferson Family CGE CQ4-16</v>
      </c>
    </row>
    <row r="2625" spans="1:24" x14ac:dyDescent="0.25">
      <c r="A2625" t="s">
        <v>80</v>
      </c>
      <c r="B2625" t="s">
        <v>46</v>
      </c>
      <c r="C2625" t="s">
        <v>277</v>
      </c>
      <c r="D2625" s="202">
        <v>7770</v>
      </c>
      <c r="E2625"/>
      <c r="F2625"/>
      <c r="G2625"/>
      <c r="H2625"/>
      <c r="I2625" s="202">
        <v>4910</v>
      </c>
      <c r="J2625"/>
      <c r="K2625"/>
      <c r="L2625"/>
      <c r="M2625"/>
      <c r="N2625"/>
      <c r="O2625" s="203"/>
      <c r="P2625"/>
      <c r="Q2625"/>
      <c r="R2625"/>
      <c r="S2625"/>
      <c r="T2625" s="204">
        <v>42746.609131944446</v>
      </c>
      <c r="U2625"/>
      <c r="V2625">
        <v>0.75</v>
      </c>
      <c r="W2625">
        <v>10</v>
      </c>
      <c r="X2625" s="200" t="str">
        <f t="shared" si="40"/>
        <v>Jefferson Family CGE CQ4-17</v>
      </c>
    </row>
    <row r="2626" spans="1:24" x14ac:dyDescent="0.25">
      <c r="A2626" t="s">
        <v>80</v>
      </c>
      <c r="B2626" t="s">
        <v>40</v>
      </c>
      <c r="C2626" t="s">
        <v>270</v>
      </c>
      <c r="D2626" s="202">
        <v>0</v>
      </c>
      <c r="E2626" s="202">
        <v>0</v>
      </c>
      <c r="F2626" s="202">
        <v>0</v>
      </c>
      <c r="G2626" s="202">
        <v>0</v>
      </c>
      <c r="H2626" s="202">
        <v>0</v>
      </c>
      <c r="I2626" s="202">
        <v>0</v>
      </c>
      <c r="J2626" s="202">
        <v>0</v>
      </c>
      <c r="K2626" s="202">
        <v>0</v>
      </c>
      <c r="L2626" s="202">
        <v>0</v>
      </c>
      <c r="M2626" s="202">
        <v>0</v>
      </c>
      <c r="N2626"/>
      <c r="O2626" s="203"/>
      <c r="P2626"/>
      <c r="Q2626"/>
      <c r="R2626"/>
      <c r="S2626"/>
      <c r="T2626" s="204">
        <v>42746.609131944446</v>
      </c>
      <c r="U2626"/>
      <c r="V2626">
        <v>0.09</v>
      </c>
      <c r="W2626">
        <v>4</v>
      </c>
      <c r="X2626" s="200" t="str">
        <f t="shared" ref="X2626:X2689" si="41">A2626&amp;" "&amp;B2626&amp;" "&amp;C2626</f>
        <v>Jefferson Juvenile Delinquency CGE CQ1-16</v>
      </c>
    </row>
    <row r="2627" spans="1:24" x14ac:dyDescent="0.25">
      <c r="A2627" t="s">
        <v>80</v>
      </c>
      <c r="B2627" t="s">
        <v>40</v>
      </c>
      <c r="C2627" t="s">
        <v>274</v>
      </c>
      <c r="D2627" s="202">
        <v>0</v>
      </c>
      <c r="E2627" s="202">
        <v>0</v>
      </c>
      <c r="F2627" s="202">
        <v>0</v>
      </c>
      <c r="G2627" s="202">
        <v>0</v>
      </c>
      <c r="H2627"/>
      <c r="I2627" s="202">
        <v>0</v>
      </c>
      <c r="J2627" s="202">
        <v>0</v>
      </c>
      <c r="K2627" s="202">
        <v>0</v>
      </c>
      <c r="L2627" s="202">
        <v>0</v>
      </c>
      <c r="M2627"/>
      <c r="N2627"/>
      <c r="O2627" s="203"/>
      <c r="P2627"/>
      <c r="Q2627"/>
      <c r="R2627"/>
      <c r="S2627"/>
      <c r="T2627" s="204">
        <v>42746.609131944446</v>
      </c>
      <c r="U2627"/>
      <c r="V2627">
        <v>0.09</v>
      </c>
      <c r="W2627">
        <v>4</v>
      </c>
      <c r="X2627" s="200" t="str">
        <f t="shared" si="41"/>
        <v>Jefferson Juvenile Delinquency CGE CQ1-17</v>
      </c>
    </row>
    <row r="2628" spans="1:24" x14ac:dyDescent="0.25">
      <c r="A2628" t="s">
        <v>80</v>
      </c>
      <c r="B2628" t="s">
        <v>40</v>
      </c>
      <c r="C2628" t="s">
        <v>271</v>
      </c>
      <c r="D2628" s="202">
        <v>0</v>
      </c>
      <c r="E2628" s="202">
        <v>0</v>
      </c>
      <c r="F2628" s="202">
        <v>0</v>
      </c>
      <c r="G2628" s="202">
        <v>0</v>
      </c>
      <c r="H2628" s="202">
        <v>0</v>
      </c>
      <c r="I2628" s="202">
        <v>0</v>
      </c>
      <c r="J2628" s="202">
        <v>0</v>
      </c>
      <c r="K2628" s="202">
        <v>0</v>
      </c>
      <c r="L2628" s="202">
        <v>0</v>
      </c>
      <c r="M2628" s="202">
        <v>0</v>
      </c>
      <c r="N2628"/>
      <c r="O2628" s="203"/>
      <c r="P2628"/>
      <c r="Q2628"/>
      <c r="R2628"/>
      <c r="S2628"/>
      <c r="T2628" s="204">
        <v>42746.609131944446</v>
      </c>
      <c r="U2628"/>
      <c r="V2628">
        <v>0.09</v>
      </c>
      <c r="W2628">
        <v>4</v>
      </c>
      <c r="X2628" s="200" t="str">
        <f t="shared" si="41"/>
        <v>Jefferson Juvenile Delinquency CGE CQ2-16</v>
      </c>
    </row>
    <row r="2629" spans="1:24" x14ac:dyDescent="0.25">
      <c r="A2629" t="s">
        <v>80</v>
      </c>
      <c r="B2629" t="s">
        <v>40</v>
      </c>
      <c r="C2629" t="s">
        <v>275</v>
      </c>
      <c r="D2629" s="202">
        <v>0</v>
      </c>
      <c r="E2629" s="202">
        <v>0</v>
      </c>
      <c r="F2629" s="202">
        <v>0</v>
      </c>
      <c r="G2629"/>
      <c r="H2629"/>
      <c r="I2629" s="202">
        <v>0</v>
      </c>
      <c r="J2629" s="202">
        <v>0</v>
      </c>
      <c r="K2629" s="202">
        <v>0</v>
      </c>
      <c r="L2629"/>
      <c r="M2629"/>
      <c r="N2629"/>
      <c r="O2629" s="203"/>
      <c r="P2629"/>
      <c r="Q2629"/>
      <c r="R2629"/>
      <c r="S2629"/>
      <c r="T2629" s="204">
        <v>42746.609131944446</v>
      </c>
      <c r="U2629"/>
      <c r="V2629">
        <v>0.09</v>
      </c>
      <c r="W2629">
        <v>4</v>
      </c>
      <c r="X2629" s="200" t="str">
        <f t="shared" si="41"/>
        <v>Jefferson Juvenile Delinquency CGE CQ2-17</v>
      </c>
    </row>
    <row r="2630" spans="1:24" x14ac:dyDescent="0.25">
      <c r="A2630" t="s">
        <v>80</v>
      </c>
      <c r="B2630" t="s">
        <v>40</v>
      </c>
      <c r="C2630" t="s">
        <v>272</v>
      </c>
      <c r="D2630" s="202">
        <v>0</v>
      </c>
      <c r="E2630" s="202">
        <v>0</v>
      </c>
      <c r="F2630" s="202">
        <v>0</v>
      </c>
      <c r="G2630" s="202">
        <v>0</v>
      </c>
      <c r="H2630" s="202">
        <v>0</v>
      </c>
      <c r="I2630" s="202">
        <v>0</v>
      </c>
      <c r="J2630" s="202">
        <v>0</v>
      </c>
      <c r="K2630" s="202">
        <v>0</v>
      </c>
      <c r="L2630" s="202">
        <v>0</v>
      </c>
      <c r="M2630" s="202">
        <v>0</v>
      </c>
      <c r="N2630"/>
      <c r="O2630" s="203"/>
      <c r="P2630"/>
      <c r="Q2630"/>
      <c r="R2630"/>
      <c r="S2630"/>
      <c r="T2630" s="204">
        <v>42746.609131944446</v>
      </c>
      <c r="U2630"/>
      <c r="V2630">
        <v>0.09</v>
      </c>
      <c r="W2630">
        <v>4</v>
      </c>
      <c r="X2630" s="200" t="str">
        <f t="shared" si="41"/>
        <v>Jefferson Juvenile Delinquency CGE CQ3-16</v>
      </c>
    </row>
    <row r="2631" spans="1:24" x14ac:dyDescent="0.25">
      <c r="A2631" t="s">
        <v>80</v>
      </c>
      <c r="B2631" t="s">
        <v>40</v>
      </c>
      <c r="C2631" t="s">
        <v>276</v>
      </c>
      <c r="D2631" s="202">
        <v>0</v>
      </c>
      <c r="E2631" s="202">
        <v>0</v>
      </c>
      <c r="F2631"/>
      <c r="G2631"/>
      <c r="H2631"/>
      <c r="I2631" s="202">
        <v>0</v>
      </c>
      <c r="J2631" s="202">
        <v>0</v>
      </c>
      <c r="K2631"/>
      <c r="L2631"/>
      <c r="M2631"/>
      <c r="N2631"/>
      <c r="O2631" s="203"/>
      <c r="P2631"/>
      <c r="Q2631"/>
      <c r="R2631"/>
      <c r="S2631"/>
      <c r="T2631" s="204">
        <v>42746.609131944446</v>
      </c>
      <c r="U2631"/>
      <c r="V2631">
        <v>0.09</v>
      </c>
      <c r="W2631">
        <v>4</v>
      </c>
      <c r="X2631" s="200" t="str">
        <f t="shared" si="41"/>
        <v>Jefferson Juvenile Delinquency CGE CQ3-17</v>
      </c>
    </row>
    <row r="2632" spans="1:24" x14ac:dyDescent="0.25">
      <c r="A2632" t="s">
        <v>80</v>
      </c>
      <c r="B2632" t="s">
        <v>40</v>
      </c>
      <c r="C2632" t="s">
        <v>273</v>
      </c>
      <c r="D2632" s="202">
        <v>0</v>
      </c>
      <c r="E2632" s="202">
        <v>0</v>
      </c>
      <c r="F2632" s="202">
        <v>0</v>
      </c>
      <c r="G2632" s="202">
        <v>0</v>
      </c>
      <c r="H2632" s="202">
        <v>0</v>
      </c>
      <c r="I2632" s="202">
        <v>0</v>
      </c>
      <c r="J2632" s="202">
        <v>0</v>
      </c>
      <c r="K2632" s="202">
        <v>0</v>
      </c>
      <c r="L2632" s="202">
        <v>0</v>
      </c>
      <c r="M2632" s="202">
        <v>0</v>
      </c>
      <c r="N2632"/>
      <c r="O2632" s="203"/>
      <c r="P2632"/>
      <c r="Q2632"/>
      <c r="R2632"/>
      <c r="S2632"/>
      <c r="T2632" s="204">
        <v>42746.609131944446</v>
      </c>
      <c r="U2632"/>
      <c r="V2632">
        <v>0.09</v>
      </c>
      <c r="W2632">
        <v>4</v>
      </c>
      <c r="X2632" s="200" t="str">
        <f t="shared" si="41"/>
        <v>Jefferson Juvenile Delinquency CGE CQ4-16</v>
      </c>
    </row>
    <row r="2633" spans="1:24" x14ac:dyDescent="0.25">
      <c r="A2633" t="s">
        <v>80</v>
      </c>
      <c r="B2633" t="s">
        <v>40</v>
      </c>
      <c r="C2633" t="s">
        <v>277</v>
      </c>
      <c r="D2633" s="202">
        <v>0</v>
      </c>
      <c r="E2633"/>
      <c r="F2633"/>
      <c r="G2633"/>
      <c r="H2633"/>
      <c r="I2633" s="202">
        <v>0</v>
      </c>
      <c r="J2633"/>
      <c r="K2633"/>
      <c r="L2633"/>
      <c r="M2633"/>
      <c r="N2633"/>
      <c r="O2633" s="203"/>
      <c r="P2633"/>
      <c r="Q2633"/>
      <c r="R2633"/>
      <c r="S2633"/>
      <c r="T2633" s="204">
        <v>42746.609131944446</v>
      </c>
      <c r="U2633"/>
      <c r="V2633">
        <v>0.09</v>
      </c>
      <c r="W2633">
        <v>4</v>
      </c>
      <c r="X2633" s="200" t="str">
        <f t="shared" si="41"/>
        <v>Jefferson Juvenile Delinquency CGE CQ4-17</v>
      </c>
    </row>
    <row r="2634" spans="1:24" x14ac:dyDescent="0.25">
      <c r="A2634" t="s">
        <v>80</v>
      </c>
      <c r="B2634" t="s">
        <v>45</v>
      </c>
      <c r="C2634" t="s">
        <v>270</v>
      </c>
      <c r="D2634" s="202">
        <v>3391</v>
      </c>
      <c r="E2634" s="202">
        <v>3391</v>
      </c>
      <c r="F2634" s="202">
        <v>3391</v>
      </c>
      <c r="G2634" s="202">
        <v>3391</v>
      </c>
      <c r="H2634" s="202">
        <v>3391</v>
      </c>
      <c r="I2634" s="202">
        <v>3391</v>
      </c>
      <c r="J2634" s="202">
        <v>3391</v>
      </c>
      <c r="K2634" s="202">
        <v>3391</v>
      </c>
      <c r="L2634" s="202">
        <v>3391</v>
      </c>
      <c r="M2634" s="202">
        <v>3391</v>
      </c>
      <c r="N2634"/>
      <c r="O2634" s="203"/>
      <c r="P2634"/>
      <c r="Q2634"/>
      <c r="R2634"/>
      <c r="S2634"/>
      <c r="T2634" s="204">
        <v>42746.609131944446</v>
      </c>
      <c r="U2634"/>
      <c r="V2634">
        <v>0.9</v>
      </c>
      <c r="W2634">
        <v>9</v>
      </c>
      <c r="X2634" s="200" t="str">
        <f t="shared" si="41"/>
        <v>Jefferson Probate CGE CQ1-16</v>
      </c>
    </row>
    <row r="2635" spans="1:24" x14ac:dyDescent="0.25">
      <c r="A2635" t="s">
        <v>80</v>
      </c>
      <c r="B2635" t="s">
        <v>45</v>
      </c>
      <c r="C2635" t="s">
        <v>274</v>
      </c>
      <c r="D2635" s="202">
        <v>4699</v>
      </c>
      <c r="E2635" s="202">
        <v>4699</v>
      </c>
      <c r="F2635" s="202">
        <v>4699</v>
      </c>
      <c r="G2635" s="202">
        <v>4599</v>
      </c>
      <c r="H2635"/>
      <c r="I2635" s="202">
        <v>4699</v>
      </c>
      <c r="J2635" s="202">
        <v>4699</v>
      </c>
      <c r="K2635" s="202">
        <v>4699</v>
      </c>
      <c r="L2635" s="202">
        <v>4699</v>
      </c>
      <c r="M2635"/>
      <c r="N2635"/>
      <c r="O2635" s="203"/>
      <c r="P2635"/>
      <c r="Q2635"/>
      <c r="R2635"/>
      <c r="S2635"/>
      <c r="T2635" s="204">
        <v>42746.609131944446</v>
      </c>
      <c r="U2635"/>
      <c r="V2635">
        <v>0.9</v>
      </c>
      <c r="W2635">
        <v>9</v>
      </c>
      <c r="X2635" s="200" t="str">
        <f t="shared" si="41"/>
        <v>Jefferson Probate CGE CQ1-17</v>
      </c>
    </row>
    <row r="2636" spans="1:24" x14ac:dyDescent="0.25">
      <c r="A2636" t="s">
        <v>80</v>
      </c>
      <c r="B2636" t="s">
        <v>45</v>
      </c>
      <c r="C2636" t="s">
        <v>271</v>
      </c>
      <c r="D2636" s="202">
        <v>3206</v>
      </c>
      <c r="E2636" s="202">
        <v>3206</v>
      </c>
      <c r="F2636" s="202">
        <v>3206</v>
      </c>
      <c r="G2636" s="202">
        <v>3206</v>
      </c>
      <c r="H2636" s="202">
        <v>3206</v>
      </c>
      <c r="I2636" s="202">
        <v>3206</v>
      </c>
      <c r="J2636" s="202">
        <v>3206</v>
      </c>
      <c r="K2636" s="202">
        <v>3206</v>
      </c>
      <c r="L2636" s="202">
        <v>3206</v>
      </c>
      <c r="M2636" s="202">
        <v>3206</v>
      </c>
      <c r="N2636"/>
      <c r="O2636" s="203"/>
      <c r="P2636"/>
      <c r="Q2636"/>
      <c r="R2636"/>
      <c r="S2636"/>
      <c r="T2636" s="204">
        <v>42746.609131944446</v>
      </c>
      <c r="U2636"/>
      <c r="V2636">
        <v>0.9</v>
      </c>
      <c r="W2636">
        <v>9</v>
      </c>
      <c r="X2636" s="200" t="str">
        <f t="shared" si="41"/>
        <v>Jefferson Probate CGE CQ2-16</v>
      </c>
    </row>
    <row r="2637" spans="1:24" x14ac:dyDescent="0.25">
      <c r="A2637" t="s">
        <v>80</v>
      </c>
      <c r="B2637" t="s">
        <v>45</v>
      </c>
      <c r="C2637" t="s">
        <v>275</v>
      </c>
      <c r="D2637" s="202">
        <v>5730</v>
      </c>
      <c r="E2637" s="202">
        <v>5730</v>
      </c>
      <c r="F2637" s="202">
        <v>5730</v>
      </c>
      <c r="G2637"/>
      <c r="H2637"/>
      <c r="I2637" s="202">
        <v>5730</v>
      </c>
      <c r="J2637" s="202">
        <v>5730</v>
      </c>
      <c r="K2637" s="202">
        <v>5730</v>
      </c>
      <c r="L2637"/>
      <c r="M2637"/>
      <c r="N2637"/>
      <c r="O2637" s="203"/>
      <c r="P2637"/>
      <c r="Q2637"/>
      <c r="R2637"/>
      <c r="S2637"/>
      <c r="T2637" s="204">
        <v>42746.609131944446</v>
      </c>
      <c r="U2637"/>
      <c r="V2637">
        <v>0.9</v>
      </c>
      <c r="W2637">
        <v>9</v>
      </c>
      <c r="X2637" s="200" t="str">
        <f t="shared" si="41"/>
        <v>Jefferson Probate CGE CQ2-17</v>
      </c>
    </row>
    <row r="2638" spans="1:24" x14ac:dyDescent="0.25">
      <c r="A2638" t="s">
        <v>80</v>
      </c>
      <c r="B2638" t="s">
        <v>45</v>
      </c>
      <c r="C2638" t="s">
        <v>272</v>
      </c>
      <c r="D2638" s="202">
        <v>6181</v>
      </c>
      <c r="E2638" s="202">
        <v>6181</v>
      </c>
      <c r="F2638" s="202">
        <v>6181</v>
      </c>
      <c r="G2638" s="202">
        <v>6181</v>
      </c>
      <c r="H2638" s="202">
        <v>6168</v>
      </c>
      <c r="I2638" s="202">
        <v>6181</v>
      </c>
      <c r="J2638" s="202">
        <v>6181</v>
      </c>
      <c r="K2638" s="202">
        <v>6181</v>
      </c>
      <c r="L2638" s="202">
        <v>6181</v>
      </c>
      <c r="M2638" s="202">
        <v>6181</v>
      </c>
      <c r="N2638"/>
      <c r="O2638" s="203"/>
      <c r="P2638"/>
      <c r="Q2638"/>
      <c r="R2638"/>
      <c r="S2638"/>
      <c r="T2638" s="204">
        <v>42746.609131944446</v>
      </c>
      <c r="U2638"/>
      <c r="V2638">
        <v>0.9</v>
      </c>
      <c r="W2638">
        <v>9</v>
      </c>
      <c r="X2638" s="200" t="str">
        <f t="shared" si="41"/>
        <v>Jefferson Probate CGE CQ3-16</v>
      </c>
    </row>
    <row r="2639" spans="1:24" x14ac:dyDescent="0.25">
      <c r="A2639" t="s">
        <v>80</v>
      </c>
      <c r="B2639" t="s">
        <v>45</v>
      </c>
      <c r="C2639" t="s">
        <v>276</v>
      </c>
      <c r="D2639" s="202">
        <v>5558</v>
      </c>
      <c r="E2639" s="202">
        <v>5558</v>
      </c>
      <c r="F2639"/>
      <c r="G2639"/>
      <c r="H2639"/>
      <c r="I2639" s="202">
        <v>5158</v>
      </c>
      <c r="J2639" s="202">
        <v>5558</v>
      </c>
      <c r="K2639"/>
      <c r="L2639"/>
      <c r="M2639"/>
      <c r="N2639"/>
      <c r="O2639" s="203"/>
      <c r="P2639"/>
      <c r="Q2639"/>
      <c r="R2639"/>
      <c r="S2639"/>
      <c r="T2639" s="204">
        <v>42746.609131944446</v>
      </c>
      <c r="U2639"/>
      <c r="V2639">
        <v>0.9</v>
      </c>
      <c r="W2639">
        <v>9</v>
      </c>
      <c r="X2639" s="200" t="str">
        <f t="shared" si="41"/>
        <v>Jefferson Probate CGE CQ3-17</v>
      </c>
    </row>
    <row r="2640" spans="1:24" x14ac:dyDescent="0.25">
      <c r="A2640" t="s">
        <v>80</v>
      </c>
      <c r="B2640" t="s">
        <v>45</v>
      </c>
      <c r="C2640" t="s">
        <v>273</v>
      </c>
      <c r="D2640" s="202">
        <v>4707</v>
      </c>
      <c r="E2640" s="202">
        <v>4707</v>
      </c>
      <c r="F2640" s="202">
        <v>4707</v>
      </c>
      <c r="G2640" s="202">
        <v>4707</v>
      </c>
      <c r="H2640" s="202">
        <v>4707</v>
      </c>
      <c r="I2640" s="202">
        <v>4707</v>
      </c>
      <c r="J2640" s="202">
        <v>4707</v>
      </c>
      <c r="K2640" s="202">
        <v>4707</v>
      </c>
      <c r="L2640" s="202">
        <v>4707</v>
      </c>
      <c r="M2640" s="202">
        <v>4707</v>
      </c>
      <c r="N2640"/>
      <c r="O2640" s="203"/>
      <c r="P2640"/>
      <c r="Q2640"/>
      <c r="R2640"/>
      <c r="S2640"/>
      <c r="T2640" s="204">
        <v>42746.609131944446</v>
      </c>
      <c r="U2640"/>
      <c r="V2640">
        <v>0.9</v>
      </c>
      <c r="W2640">
        <v>9</v>
      </c>
      <c r="X2640" s="200" t="str">
        <f t="shared" si="41"/>
        <v>Jefferson Probate CGE CQ4-16</v>
      </c>
    </row>
    <row r="2641" spans="1:24" x14ac:dyDescent="0.25">
      <c r="A2641" t="s">
        <v>80</v>
      </c>
      <c r="B2641" t="s">
        <v>45</v>
      </c>
      <c r="C2641" t="s">
        <v>277</v>
      </c>
      <c r="D2641" s="202">
        <v>3354</v>
      </c>
      <c r="E2641"/>
      <c r="F2641"/>
      <c r="G2641"/>
      <c r="H2641"/>
      <c r="I2641" s="202">
        <v>3354</v>
      </c>
      <c r="J2641"/>
      <c r="K2641"/>
      <c r="L2641"/>
      <c r="M2641"/>
      <c r="N2641"/>
      <c r="O2641" s="203"/>
      <c r="P2641"/>
      <c r="Q2641"/>
      <c r="R2641"/>
      <c r="S2641"/>
      <c r="T2641" s="204">
        <v>42746.609131944446</v>
      </c>
      <c r="U2641"/>
      <c r="V2641">
        <v>0.9</v>
      </c>
      <c r="W2641">
        <v>9</v>
      </c>
      <c r="X2641" s="200" t="str">
        <f t="shared" si="41"/>
        <v>Jefferson Probate CGE CQ4-17</v>
      </c>
    </row>
    <row r="2642" spans="1:24" x14ac:dyDescent="0.25">
      <c r="A2642" t="s">
        <v>81</v>
      </c>
      <c r="B2642" t="s">
        <v>280</v>
      </c>
      <c r="C2642" t="s">
        <v>270</v>
      </c>
      <c r="D2642" s="202">
        <v>0</v>
      </c>
      <c r="E2642" s="202">
        <v>0</v>
      </c>
      <c r="F2642" s="202">
        <v>0</v>
      </c>
      <c r="G2642" s="202">
        <v>0</v>
      </c>
      <c r="H2642" s="202"/>
      <c r="I2642" s="202">
        <v>0</v>
      </c>
      <c r="J2642" s="202">
        <v>0</v>
      </c>
      <c r="K2642" s="202">
        <v>0</v>
      </c>
      <c r="L2642" s="202">
        <v>0</v>
      </c>
      <c r="M2642" s="202"/>
      <c r="N2642"/>
      <c r="O2642" s="203"/>
      <c r="P2642"/>
      <c r="Q2642"/>
      <c r="R2642"/>
      <c r="S2642"/>
      <c r="T2642" s="204">
        <v>42746.609131944446</v>
      </c>
      <c r="U2642"/>
      <c r="V2642">
        <v>0.09</v>
      </c>
      <c r="W2642">
        <v>2</v>
      </c>
      <c r="X2642" s="200" t="str">
        <f t="shared" si="41"/>
        <v>Lafayette Circ Crim Drug Trfc Cases CGE CQ1-16</v>
      </c>
    </row>
    <row r="2643" spans="1:24" x14ac:dyDescent="0.25">
      <c r="A2643" t="s">
        <v>81</v>
      </c>
      <c r="B2643" t="s">
        <v>280</v>
      </c>
      <c r="C2643" t="s">
        <v>274</v>
      </c>
      <c r="D2643" s="202">
        <v>0</v>
      </c>
      <c r="E2643" s="202">
        <v>0</v>
      </c>
      <c r="F2643" s="202">
        <v>0</v>
      </c>
      <c r="G2643" s="202">
        <v>0</v>
      </c>
      <c r="H2643"/>
      <c r="I2643" s="202">
        <v>0</v>
      </c>
      <c r="J2643" s="202">
        <v>0</v>
      </c>
      <c r="K2643" s="202">
        <v>0</v>
      </c>
      <c r="L2643" s="202">
        <v>0</v>
      </c>
      <c r="M2643"/>
      <c r="N2643"/>
      <c r="O2643" s="203"/>
      <c r="P2643"/>
      <c r="Q2643"/>
      <c r="R2643"/>
      <c r="S2643"/>
      <c r="T2643" s="204">
        <v>42746.609131944446</v>
      </c>
      <c r="U2643"/>
      <c r="V2643">
        <v>0.09</v>
      </c>
      <c r="W2643">
        <v>2</v>
      </c>
      <c r="X2643" s="200" t="str">
        <f t="shared" si="41"/>
        <v>Lafayette Circ Crim Drug Trfc Cases CGE CQ1-17</v>
      </c>
    </row>
    <row r="2644" spans="1:24" x14ac:dyDescent="0.25">
      <c r="A2644" t="s">
        <v>81</v>
      </c>
      <c r="B2644" t="s">
        <v>280</v>
      </c>
      <c r="C2644" t="s">
        <v>271</v>
      </c>
      <c r="D2644" s="202">
        <v>0</v>
      </c>
      <c r="E2644" s="202">
        <v>0</v>
      </c>
      <c r="F2644" s="202">
        <v>0</v>
      </c>
      <c r="G2644" s="202"/>
      <c r="H2644" s="202"/>
      <c r="I2644" s="202">
        <v>0</v>
      </c>
      <c r="J2644" s="202">
        <v>0</v>
      </c>
      <c r="K2644" s="202">
        <v>0</v>
      </c>
      <c r="L2644" s="202"/>
      <c r="M2644" s="202"/>
      <c r="N2644"/>
      <c r="O2644" s="203"/>
      <c r="P2644"/>
      <c r="Q2644"/>
      <c r="R2644"/>
      <c r="S2644"/>
      <c r="T2644" s="204">
        <v>42746.609131944446</v>
      </c>
      <c r="U2644"/>
      <c r="V2644">
        <v>0.09</v>
      </c>
      <c r="W2644">
        <v>2</v>
      </c>
      <c r="X2644" s="200" t="str">
        <f t="shared" si="41"/>
        <v>Lafayette Circ Crim Drug Trfc Cases CGE CQ2-16</v>
      </c>
    </row>
    <row r="2645" spans="1:24" x14ac:dyDescent="0.25">
      <c r="A2645" t="s">
        <v>81</v>
      </c>
      <c r="B2645" t="s">
        <v>280</v>
      </c>
      <c r="C2645" t="s">
        <v>275</v>
      </c>
      <c r="D2645" s="202">
        <v>0</v>
      </c>
      <c r="E2645" s="202">
        <v>0</v>
      </c>
      <c r="F2645" s="202">
        <v>0</v>
      </c>
      <c r="G2645"/>
      <c r="H2645"/>
      <c r="I2645" s="202">
        <v>0</v>
      </c>
      <c r="J2645" s="202">
        <v>0</v>
      </c>
      <c r="K2645" s="202">
        <v>0</v>
      </c>
      <c r="L2645"/>
      <c r="M2645"/>
      <c r="N2645"/>
      <c r="O2645" s="203"/>
      <c r="P2645"/>
      <c r="Q2645"/>
      <c r="R2645"/>
      <c r="S2645"/>
      <c r="T2645" s="204">
        <v>42746.609131944446</v>
      </c>
      <c r="U2645"/>
      <c r="V2645">
        <v>0.09</v>
      </c>
      <c r="W2645">
        <v>2</v>
      </c>
      <c r="X2645" s="200" t="str">
        <f t="shared" si="41"/>
        <v>Lafayette Circ Crim Drug Trfc Cases CGE CQ2-17</v>
      </c>
    </row>
    <row r="2646" spans="1:24" x14ac:dyDescent="0.25">
      <c r="A2646" t="s">
        <v>81</v>
      </c>
      <c r="B2646" t="s">
        <v>280</v>
      </c>
      <c r="C2646" t="s">
        <v>272</v>
      </c>
      <c r="D2646" s="202">
        <v>0</v>
      </c>
      <c r="E2646" s="202">
        <v>0</v>
      </c>
      <c r="F2646" s="202">
        <v>100250</v>
      </c>
      <c r="G2646" s="202">
        <v>100250</v>
      </c>
      <c r="H2646" s="202">
        <v>100250</v>
      </c>
      <c r="I2646" s="202">
        <v>100250</v>
      </c>
      <c r="J2646" s="202">
        <v>100250</v>
      </c>
      <c r="K2646" s="202">
        <v>0</v>
      </c>
      <c r="L2646" s="202">
        <v>0</v>
      </c>
      <c r="M2646" s="202">
        <v>0</v>
      </c>
      <c r="N2646"/>
      <c r="O2646" s="203"/>
      <c r="P2646"/>
      <c r="Q2646"/>
      <c r="R2646"/>
      <c r="S2646"/>
      <c r="T2646" s="204">
        <v>42746.609131944446</v>
      </c>
      <c r="U2646"/>
      <c r="V2646">
        <v>0.09</v>
      </c>
      <c r="W2646">
        <v>2</v>
      </c>
      <c r="X2646" s="200" t="str">
        <f t="shared" si="41"/>
        <v>Lafayette Circ Crim Drug Trfc Cases CGE CQ3-16</v>
      </c>
    </row>
    <row r="2647" spans="1:24" x14ac:dyDescent="0.25">
      <c r="A2647" t="s">
        <v>81</v>
      </c>
      <c r="B2647" t="s">
        <v>280</v>
      </c>
      <c r="C2647" t="s">
        <v>276</v>
      </c>
      <c r="D2647" s="202">
        <v>0</v>
      </c>
      <c r="E2647" s="202">
        <v>0</v>
      </c>
      <c r="F2647"/>
      <c r="G2647"/>
      <c r="H2647"/>
      <c r="I2647" s="202">
        <v>0</v>
      </c>
      <c r="J2647" s="202">
        <v>0</v>
      </c>
      <c r="K2647"/>
      <c r="L2647"/>
      <c r="M2647"/>
      <c r="N2647"/>
      <c r="O2647" s="203"/>
      <c r="P2647"/>
      <c r="Q2647"/>
      <c r="R2647"/>
      <c r="S2647"/>
      <c r="T2647" s="204">
        <v>42746.609131944446</v>
      </c>
      <c r="U2647"/>
      <c r="V2647">
        <v>0.09</v>
      </c>
      <c r="W2647">
        <v>2</v>
      </c>
      <c r="X2647" s="200" t="str">
        <f t="shared" si="41"/>
        <v>Lafayette Circ Crim Drug Trfc Cases CGE CQ3-17</v>
      </c>
    </row>
    <row r="2648" spans="1:24" x14ac:dyDescent="0.25">
      <c r="A2648" t="s">
        <v>81</v>
      </c>
      <c r="B2648" t="s">
        <v>280</v>
      </c>
      <c r="C2648" t="s">
        <v>273</v>
      </c>
      <c r="D2648" s="202">
        <v>255.37</v>
      </c>
      <c r="E2648" s="202">
        <v>693.43</v>
      </c>
      <c r="F2648" s="202">
        <v>0</v>
      </c>
      <c r="G2648" s="202">
        <v>0</v>
      </c>
      <c r="H2648" s="202">
        <v>0</v>
      </c>
      <c r="I2648" s="202">
        <v>29485</v>
      </c>
      <c r="J2648" s="202">
        <v>29485</v>
      </c>
      <c r="K2648" s="202">
        <v>0</v>
      </c>
      <c r="L2648" s="202">
        <v>0</v>
      </c>
      <c r="M2648" s="202">
        <v>0</v>
      </c>
      <c r="N2648"/>
      <c r="O2648" s="203"/>
      <c r="P2648"/>
      <c r="Q2648"/>
      <c r="R2648"/>
      <c r="S2648"/>
      <c r="T2648" s="204">
        <v>42746.609131944446</v>
      </c>
      <c r="U2648"/>
      <c r="V2648">
        <v>0.09</v>
      </c>
      <c r="W2648">
        <v>2</v>
      </c>
      <c r="X2648" s="200" t="str">
        <f t="shared" si="41"/>
        <v>Lafayette Circ Crim Drug Trfc Cases CGE CQ4-16</v>
      </c>
    </row>
    <row r="2649" spans="1:24" x14ac:dyDescent="0.25">
      <c r="A2649" t="s">
        <v>81</v>
      </c>
      <c r="B2649" t="s">
        <v>280</v>
      </c>
      <c r="C2649" t="s">
        <v>277</v>
      </c>
      <c r="D2649" s="202">
        <v>0</v>
      </c>
      <c r="E2649"/>
      <c r="F2649"/>
      <c r="G2649"/>
      <c r="H2649"/>
      <c r="I2649" s="202">
        <v>0</v>
      </c>
      <c r="J2649"/>
      <c r="K2649"/>
      <c r="L2649"/>
      <c r="M2649"/>
      <c r="N2649"/>
      <c r="O2649" s="203"/>
      <c r="P2649"/>
      <c r="Q2649"/>
      <c r="R2649"/>
      <c r="S2649"/>
      <c r="T2649" s="204">
        <v>42746.609131944446</v>
      </c>
      <c r="U2649"/>
      <c r="V2649">
        <v>0.09</v>
      </c>
      <c r="W2649">
        <v>2</v>
      </c>
      <c r="X2649" s="200" t="str">
        <f t="shared" si="41"/>
        <v>Lafayette Circ Crim Drug Trfc Cases CGE CQ4-17</v>
      </c>
    </row>
    <row r="2650" spans="1:24" x14ac:dyDescent="0.25">
      <c r="A2650" t="s">
        <v>81</v>
      </c>
      <c r="B2650" t="s">
        <v>42</v>
      </c>
      <c r="C2650" t="s">
        <v>270</v>
      </c>
      <c r="D2650" s="202">
        <v>6661</v>
      </c>
      <c r="E2650" s="202">
        <v>6661</v>
      </c>
      <c r="F2650" s="202">
        <v>6661</v>
      </c>
      <c r="G2650" s="202">
        <v>6661</v>
      </c>
      <c r="H2650" s="202">
        <v>6661</v>
      </c>
      <c r="I2650" s="202">
        <v>6661</v>
      </c>
      <c r="J2650" s="202">
        <v>6661</v>
      </c>
      <c r="K2650" s="202">
        <v>6661</v>
      </c>
      <c r="L2650" s="202">
        <v>6661</v>
      </c>
      <c r="M2650" s="202">
        <v>6661</v>
      </c>
      <c r="N2650"/>
      <c r="O2650" s="203"/>
      <c r="P2650"/>
      <c r="Q2650"/>
      <c r="R2650"/>
      <c r="S2650"/>
      <c r="T2650" s="204">
        <v>42746.609131944446</v>
      </c>
      <c r="U2650"/>
      <c r="V2650">
        <v>0.9</v>
      </c>
      <c r="W2650">
        <v>6</v>
      </c>
      <c r="X2650" s="200" t="str">
        <f t="shared" si="41"/>
        <v>Lafayette Circuit Civil CGE CQ1-16</v>
      </c>
    </row>
    <row r="2651" spans="1:24" x14ac:dyDescent="0.25">
      <c r="A2651" t="s">
        <v>81</v>
      </c>
      <c r="B2651" t="s">
        <v>42</v>
      </c>
      <c r="C2651" t="s">
        <v>274</v>
      </c>
      <c r="D2651" s="202">
        <v>6260</v>
      </c>
      <c r="E2651" s="202">
        <v>6260</v>
      </c>
      <c r="F2651" s="202">
        <v>6260</v>
      </c>
      <c r="G2651" s="202">
        <v>6260</v>
      </c>
      <c r="H2651"/>
      <c r="I2651" s="202">
        <v>4295</v>
      </c>
      <c r="J2651" s="202">
        <v>6260</v>
      </c>
      <c r="K2651" s="202">
        <v>6260</v>
      </c>
      <c r="L2651" s="202">
        <v>6260</v>
      </c>
      <c r="M2651"/>
      <c r="N2651"/>
      <c r="O2651" s="203"/>
      <c r="P2651"/>
      <c r="Q2651"/>
      <c r="R2651"/>
      <c r="S2651"/>
      <c r="T2651" s="204">
        <v>42746.609131944446</v>
      </c>
      <c r="U2651"/>
      <c r="V2651">
        <v>0.9</v>
      </c>
      <c r="W2651">
        <v>6</v>
      </c>
      <c r="X2651" s="200" t="str">
        <f t="shared" si="41"/>
        <v>Lafayette Circuit Civil CGE CQ1-17</v>
      </c>
    </row>
    <row r="2652" spans="1:24" x14ac:dyDescent="0.25">
      <c r="A2652" t="s">
        <v>81</v>
      </c>
      <c r="B2652" t="s">
        <v>42</v>
      </c>
      <c r="C2652" t="s">
        <v>271</v>
      </c>
      <c r="D2652" s="202">
        <v>9095</v>
      </c>
      <c r="E2652" s="202">
        <v>8295</v>
      </c>
      <c r="F2652" s="202">
        <v>8295</v>
      </c>
      <c r="G2652" s="202">
        <v>8295</v>
      </c>
      <c r="H2652" s="202">
        <v>8295</v>
      </c>
      <c r="I2652" s="202">
        <v>8295</v>
      </c>
      <c r="J2652" s="202">
        <v>8295</v>
      </c>
      <c r="K2652" s="202">
        <v>8295</v>
      </c>
      <c r="L2652" s="202">
        <v>8295</v>
      </c>
      <c r="M2652" s="202">
        <v>8295</v>
      </c>
      <c r="N2652"/>
      <c r="O2652" s="203"/>
      <c r="P2652"/>
      <c r="Q2652"/>
      <c r="R2652"/>
      <c r="S2652"/>
      <c r="T2652" s="204">
        <v>42746.609131944446</v>
      </c>
      <c r="U2652"/>
      <c r="V2652">
        <v>0.9</v>
      </c>
      <c r="W2652">
        <v>6</v>
      </c>
      <c r="X2652" s="200" t="str">
        <f t="shared" si="41"/>
        <v>Lafayette Circuit Civil CGE CQ2-16</v>
      </c>
    </row>
    <row r="2653" spans="1:24" x14ac:dyDescent="0.25">
      <c r="A2653" t="s">
        <v>81</v>
      </c>
      <c r="B2653" t="s">
        <v>42</v>
      </c>
      <c r="C2653" t="s">
        <v>275</v>
      </c>
      <c r="D2653" s="202">
        <v>5585</v>
      </c>
      <c r="E2653" s="202">
        <v>5585</v>
      </c>
      <c r="F2653" s="202">
        <v>5585</v>
      </c>
      <c r="G2653"/>
      <c r="H2653"/>
      <c r="I2653" s="202">
        <v>5185</v>
      </c>
      <c r="J2653" s="202">
        <v>5185</v>
      </c>
      <c r="K2653" s="202">
        <v>5185</v>
      </c>
      <c r="L2653"/>
      <c r="M2653"/>
      <c r="N2653"/>
      <c r="O2653" s="203"/>
      <c r="P2653"/>
      <c r="Q2653"/>
      <c r="R2653"/>
      <c r="S2653"/>
      <c r="T2653" s="204">
        <v>42746.609131944446</v>
      </c>
      <c r="U2653"/>
      <c r="V2653">
        <v>0.9</v>
      </c>
      <c r="W2653">
        <v>6</v>
      </c>
      <c r="X2653" s="200" t="str">
        <f t="shared" si="41"/>
        <v>Lafayette Circuit Civil CGE CQ2-17</v>
      </c>
    </row>
    <row r="2654" spans="1:24" x14ac:dyDescent="0.25">
      <c r="A2654" t="s">
        <v>81</v>
      </c>
      <c r="B2654" t="s">
        <v>42</v>
      </c>
      <c r="C2654" t="s">
        <v>272</v>
      </c>
      <c r="D2654" s="202">
        <v>9580</v>
      </c>
      <c r="E2654" s="202">
        <v>9580</v>
      </c>
      <c r="F2654" s="202">
        <v>9580</v>
      </c>
      <c r="G2654" s="202">
        <v>9580</v>
      </c>
      <c r="H2654" s="202">
        <v>9580</v>
      </c>
      <c r="I2654" s="202">
        <v>9580</v>
      </c>
      <c r="J2654" s="202">
        <v>9580</v>
      </c>
      <c r="K2654" s="202">
        <v>9580</v>
      </c>
      <c r="L2654" s="202">
        <v>9580</v>
      </c>
      <c r="M2654" s="202">
        <v>9580</v>
      </c>
      <c r="N2654"/>
      <c r="O2654" s="203"/>
      <c r="P2654"/>
      <c r="Q2654"/>
      <c r="R2654"/>
      <c r="S2654"/>
      <c r="T2654" s="204">
        <v>42746.609131944446</v>
      </c>
      <c r="U2654"/>
      <c r="V2654">
        <v>0.9</v>
      </c>
      <c r="W2654">
        <v>6</v>
      </c>
      <c r="X2654" s="200" t="str">
        <f t="shared" si="41"/>
        <v>Lafayette Circuit Civil CGE CQ3-16</v>
      </c>
    </row>
    <row r="2655" spans="1:24" x14ac:dyDescent="0.25">
      <c r="A2655" t="s">
        <v>81</v>
      </c>
      <c r="B2655" t="s">
        <v>42</v>
      </c>
      <c r="C2655" t="s">
        <v>276</v>
      </c>
      <c r="D2655" s="202">
        <v>6030</v>
      </c>
      <c r="E2655" s="202">
        <v>6030</v>
      </c>
      <c r="F2655"/>
      <c r="G2655"/>
      <c r="H2655"/>
      <c r="I2655" s="202">
        <v>6030</v>
      </c>
      <c r="J2655" s="202">
        <v>6030</v>
      </c>
      <c r="K2655"/>
      <c r="L2655"/>
      <c r="M2655"/>
      <c r="N2655"/>
      <c r="O2655" s="203"/>
      <c r="P2655"/>
      <c r="Q2655"/>
      <c r="R2655"/>
      <c r="S2655"/>
      <c r="T2655" s="204">
        <v>42746.609131944446</v>
      </c>
      <c r="U2655"/>
      <c r="V2655">
        <v>0.9</v>
      </c>
      <c r="W2655">
        <v>6</v>
      </c>
      <c r="X2655" s="200" t="str">
        <f t="shared" si="41"/>
        <v>Lafayette Circuit Civil CGE CQ3-17</v>
      </c>
    </row>
    <row r="2656" spans="1:24" x14ac:dyDescent="0.25">
      <c r="A2656" t="s">
        <v>81</v>
      </c>
      <c r="B2656" t="s">
        <v>42</v>
      </c>
      <c r="C2656" t="s">
        <v>273</v>
      </c>
      <c r="D2656" s="202">
        <v>6675</v>
      </c>
      <c r="E2656" s="202">
        <v>6675</v>
      </c>
      <c r="F2656" s="202">
        <v>6675</v>
      </c>
      <c r="G2656" s="202">
        <v>6675</v>
      </c>
      <c r="H2656" s="202">
        <v>6675</v>
      </c>
      <c r="I2656" s="202">
        <v>6275</v>
      </c>
      <c r="J2656" s="202">
        <v>6275</v>
      </c>
      <c r="K2656" s="202">
        <v>6275</v>
      </c>
      <c r="L2656" s="202">
        <v>6275</v>
      </c>
      <c r="M2656" s="202">
        <v>6275</v>
      </c>
      <c r="N2656"/>
      <c r="O2656" s="203"/>
      <c r="P2656"/>
      <c r="Q2656"/>
      <c r="R2656"/>
      <c r="S2656"/>
      <c r="T2656" s="204">
        <v>42746.609131944446</v>
      </c>
      <c r="U2656"/>
      <c r="V2656">
        <v>0.9</v>
      </c>
      <c r="W2656">
        <v>6</v>
      </c>
      <c r="X2656" s="200" t="str">
        <f t="shared" si="41"/>
        <v>Lafayette Circuit Civil CGE CQ4-16</v>
      </c>
    </row>
    <row r="2657" spans="1:24" x14ac:dyDescent="0.25">
      <c r="A2657" t="s">
        <v>81</v>
      </c>
      <c r="B2657" t="s">
        <v>42</v>
      </c>
      <c r="C2657" t="s">
        <v>277</v>
      </c>
      <c r="D2657" s="202">
        <v>3535</v>
      </c>
      <c r="E2657"/>
      <c r="F2657"/>
      <c r="G2657"/>
      <c r="H2657"/>
      <c r="I2657" s="202">
        <v>2630</v>
      </c>
      <c r="J2657"/>
      <c r="K2657"/>
      <c r="L2657"/>
      <c r="M2657"/>
      <c r="N2657"/>
      <c r="O2657" s="203"/>
      <c r="P2657"/>
      <c r="Q2657"/>
      <c r="R2657"/>
      <c r="S2657"/>
      <c r="T2657" s="204">
        <v>42746.609131944446</v>
      </c>
      <c r="U2657"/>
      <c r="V2657">
        <v>0.9</v>
      </c>
      <c r="W2657">
        <v>6</v>
      </c>
      <c r="X2657" s="200" t="str">
        <f t="shared" si="41"/>
        <v>Lafayette Circuit Civil CGE CQ4-17</v>
      </c>
    </row>
    <row r="2658" spans="1:24" x14ac:dyDescent="0.25">
      <c r="A2658" t="s">
        <v>81</v>
      </c>
      <c r="B2658" t="s">
        <v>38</v>
      </c>
      <c r="C2658" t="s">
        <v>270</v>
      </c>
      <c r="D2658" s="202">
        <v>14027</v>
      </c>
      <c r="E2658" s="202">
        <v>14027</v>
      </c>
      <c r="F2658" s="202">
        <v>14027</v>
      </c>
      <c r="G2658" s="202">
        <v>14027</v>
      </c>
      <c r="H2658" s="202">
        <v>14027</v>
      </c>
      <c r="I2658" s="202">
        <v>103.57</v>
      </c>
      <c r="J2658" s="202">
        <v>388.04</v>
      </c>
      <c r="K2658" s="202">
        <v>512.33000000000004</v>
      </c>
      <c r="L2658" s="202">
        <v>826.22</v>
      </c>
      <c r="M2658" s="202">
        <v>1599.45</v>
      </c>
      <c r="N2658"/>
      <c r="O2658" s="203"/>
      <c r="P2658"/>
      <c r="Q2658"/>
      <c r="R2658"/>
      <c r="S2658"/>
      <c r="T2658" s="204">
        <v>42746.609131944446</v>
      </c>
      <c r="U2658"/>
      <c r="V2658">
        <v>0.09</v>
      </c>
      <c r="W2658">
        <v>1</v>
      </c>
      <c r="X2658" s="200" t="str">
        <f t="shared" si="41"/>
        <v>Lafayette Circuit Criminal CGE CQ1-16</v>
      </c>
    </row>
    <row r="2659" spans="1:24" x14ac:dyDescent="0.25">
      <c r="A2659" t="s">
        <v>81</v>
      </c>
      <c r="B2659" t="s">
        <v>38</v>
      </c>
      <c r="C2659" t="s">
        <v>274</v>
      </c>
      <c r="D2659" s="202">
        <v>2105</v>
      </c>
      <c r="E2659" s="202">
        <v>2105</v>
      </c>
      <c r="F2659" s="202">
        <v>2105</v>
      </c>
      <c r="G2659" s="202">
        <v>2105</v>
      </c>
      <c r="H2659"/>
      <c r="I2659" s="202">
        <v>130.76</v>
      </c>
      <c r="J2659" s="202">
        <v>326.89999999999998</v>
      </c>
      <c r="K2659" s="202">
        <v>457.66</v>
      </c>
      <c r="L2659" s="202">
        <v>653.79999999999995</v>
      </c>
      <c r="M2659"/>
      <c r="N2659"/>
      <c r="O2659" s="203"/>
      <c r="P2659"/>
      <c r="Q2659"/>
      <c r="R2659"/>
      <c r="S2659"/>
      <c r="T2659" s="204">
        <v>42746.609131944446</v>
      </c>
      <c r="U2659"/>
      <c r="V2659">
        <v>0.09</v>
      </c>
      <c r="W2659">
        <v>1</v>
      </c>
      <c r="X2659" s="200" t="str">
        <f t="shared" si="41"/>
        <v>Lafayette Circuit Criminal CGE CQ1-17</v>
      </c>
    </row>
    <row r="2660" spans="1:24" x14ac:dyDescent="0.25">
      <c r="A2660" t="s">
        <v>81</v>
      </c>
      <c r="B2660" t="s">
        <v>38</v>
      </c>
      <c r="C2660" t="s">
        <v>271</v>
      </c>
      <c r="D2660" s="202">
        <v>19895.330000000002</v>
      </c>
      <c r="E2660" s="202">
        <v>19895.330000000002</v>
      </c>
      <c r="F2660" s="202">
        <v>19895.330000000002</v>
      </c>
      <c r="G2660" s="202">
        <v>19895.330000000002</v>
      </c>
      <c r="H2660" s="202">
        <v>19895.330000000002</v>
      </c>
      <c r="I2660" s="202">
        <v>0</v>
      </c>
      <c r="J2660" s="202">
        <v>0</v>
      </c>
      <c r="K2660" s="202">
        <v>0</v>
      </c>
      <c r="L2660" s="202">
        <v>0</v>
      </c>
      <c r="M2660" s="202">
        <v>0</v>
      </c>
      <c r="N2660"/>
      <c r="O2660" s="203"/>
      <c r="P2660"/>
      <c r="Q2660"/>
      <c r="R2660"/>
      <c r="S2660"/>
      <c r="T2660" s="204">
        <v>42746.609131944446</v>
      </c>
      <c r="U2660"/>
      <c r="V2660">
        <v>0.09</v>
      </c>
      <c r="W2660">
        <v>1</v>
      </c>
      <c r="X2660" s="200" t="str">
        <f t="shared" si="41"/>
        <v>Lafayette Circuit Criminal CGE CQ2-16</v>
      </c>
    </row>
    <row r="2661" spans="1:24" x14ac:dyDescent="0.25">
      <c r="A2661" t="s">
        <v>81</v>
      </c>
      <c r="B2661" t="s">
        <v>38</v>
      </c>
      <c r="C2661" t="s">
        <v>275</v>
      </c>
      <c r="D2661" s="202">
        <v>12594.5</v>
      </c>
      <c r="E2661" s="202">
        <v>12594.5</v>
      </c>
      <c r="F2661" s="202">
        <v>12594.5</v>
      </c>
      <c r="G2661"/>
      <c r="H2661"/>
      <c r="I2661" s="202">
        <v>0</v>
      </c>
      <c r="J2661" s="202">
        <v>690</v>
      </c>
      <c r="K2661" s="202">
        <v>1641.92</v>
      </c>
      <c r="L2661"/>
      <c r="M2661"/>
      <c r="N2661"/>
      <c r="O2661" s="203"/>
      <c r="P2661"/>
      <c r="Q2661"/>
      <c r="R2661"/>
      <c r="S2661"/>
      <c r="T2661" s="204">
        <v>42746.609131944446</v>
      </c>
      <c r="U2661"/>
      <c r="V2661">
        <v>0.09</v>
      </c>
      <c r="W2661">
        <v>1</v>
      </c>
      <c r="X2661" s="200" t="str">
        <f t="shared" si="41"/>
        <v>Lafayette Circuit Criminal CGE CQ2-17</v>
      </c>
    </row>
    <row r="2662" spans="1:24" x14ac:dyDescent="0.25">
      <c r="A2662" t="s">
        <v>81</v>
      </c>
      <c r="B2662" t="s">
        <v>38</v>
      </c>
      <c r="C2662" t="s">
        <v>272</v>
      </c>
      <c r="D2662" s="202">
        <v>151955.04999999999</v>
      </c>
      <c r="E2662" s="202">
        <v>151955.04999999999</v>
      </c>
      <c r="F2662" s="202">
        <v>151955.04999999999</v>
      </c>
      <c r="G2662" s="202">
        <v>151955.04999999999</v>
      </c>
      <c r="H2662" s="202">
        <v>151955.04999999999</v>
      </c>
      <c r="I2662" s="202">
        <v>98.08</v>
      </c>
      <c r="J2662" s="202">
        <v>665.4</v>
      </c>
      <c r="K2662" s="202">
        <v>846.63</v>
      </c>
      <c r="L2662" s="202">
        <v>1247.43</v>
      </c>
      <c r="M2662" s="202">
        <v>1391.67</v>
      </c>
      <c r="N2662"/>
      <c r="O2662" s="203"/>
      <c r="P2662"/>
      <c r="Q2662"/>
      <c r="R2662"/>
      <c r="S2662"/>
      <c r="T2662" s="204">
        <v>42746.609131944446</v>
      </c>
      <c r="U2662"/>
      <c r="V2662">
        <v>0.09</v>
      </c>
      <c r="W2662">
        <v>1</v>
      </c>
      <c r="X2662" s="200" t="str">
        <f t="shared" si="41"/>
        <v>Lafayette Circuit Criminal CGE CQ3-16</v>
      </c>
    </row>
    <row r="2663" spans="1:24" x14ac:dyDescent="0.25">
      <c r="A2663" t="s">
        <v>81</v>
      </c>
      <c r="B2663" t="s">
        <v>38</v>
      </c>
      <c r="C2663" t="s">
        <v>276</v>
      </c>
      <c r="D2663" s="202">
        <v>61460.34</v>
      </c>
      <c r="E2663" s="202">
        <v>61610.34</v>
      </c>
      <c r="F2663"/>
      <c r="G2663"/>
      <c r="H2663"/>
      <c r="I2663" s="202">
        <v>2237.19</v>
      </c>
      <c r="J2663" s="202">
        <v>2467.21</v>
      </c>
      <c r="K2663"/>
      <c r="L2663"/>
      <c r="M2663"/>
      <c r="N2663"/>
      <c r="O2663" s="203"/>
      <c r="P2663"/>
      <c r="Q2663"/>
      <c r="R2663"/>
      <c r="S2663"/>
      <c r="T2663" s="204">
        <v>42746.609131944446</v>
      </c>
      <c r="U2663"/>
      <c r="V2663">
        <v>0.09</v>
      </c>
      <c r="W2663">
        <v>1</v>
      </c>
      <c r="X2663" s="200" t="str">
        <f t="shared" si="41"/>
        <v>Lafayette Circuit Criminal CGE CQ3-17</v>
      </c>
    </row>
    <row r="2664" spans="1:24" x14ac:dyDescent="0.25">
      <c r="A2664" t="s">
        <v>81</v>
      </c>
      <c r="B2664" t="s">
        <v>38</v>
      </c>
      <c r="C2664" t="s">
        <v>273</v>
      </c>
      <c r="D2664" s="202">
        <v>41732</v>
      </c>
      <c r="E2664" s="202">
        <v>45702</v>
      </c>
      <c r="F2664" s="202">
        <v>45702</v>
      </c>
      <c r="G2664" s="202">
        <v>45702</v>
      </c>
      <c r="H2664" s="202">
        <v>45702</v>
      </c>
      <c r="I2664" s="202">
        <v>255.37</v>
      </c>
      <c r="J2664" s="202">
        <v>793.87</v>
      </c>
      <c r="K2664" s="202">
        <v>1368.86</v>
      </c>
      <c r="L2664" s="202">
        <v>1674.63</v>
      </c>
      <c r="M2664" s="202">
        <v>2185.4299999999998</v>
      </c>
      <c r="N2664"/>
      <c r="O2664" s="203"/>
      <c r="P2664"/>
      <c r="Q2664"/>
      <c r="R2664"/>
      <c r="S2664"/>
      <c r="T2664" s="204">
        <v>42746.609131944446</v>
      </c>
      <c r="U2664"/>
      <c r="V2664">
        <v>0.09</v>
      </c>
      <c r="W2664">
        <v>1</v>
      </c>
      <c r="X2664" s="200" t="str">
        <f t="shared" si="41"/>
        <v>Lafayette Circuit Criminal CGE CQ4-16</v>
      </c>
    </row>
    <row r="2665" spans="1:24" x14ac:dyDescent="0.25">
      <c r="A2665" t="s">
        <v>81</v>
      </c>
      <c r="B2665" t="s">
        <v>38</v>
      </c>
      <c r="C2665" t="s">
        <v>277</v>
      </c>
      <c r="D2665" s="202">
        <v>19359.62</v>
      </c>
      <c r="E2665"/>
      <c r="F2665"/>
      <c r="G2665"/>
      <c r="H2665"/>
      <c r="I2665" s="202">
        <v>50</v>
      </c>
      <c r="J2665"/>
      <c r="K2665"/>
      <c r="L2665"/>
      <c r="M2665"/>
      <c r="N2665"/>
      <c r="O2665" s="203"/>
      <c r="P2665"/>
      <c r="Q2665"/>
      <c r="R2665"/>
      <c r="S2665"/>
      <c r="T2665" s="204">
        <v>42746.609131944446</v>
      </c>
      <c r="U2665"/>
      <c r="V2665">
        <v>0.09</v>
      </c>
      <c r="W2665">
        <v>1</v>
      </c>
      <c r="X2665" s="200" t="str">
        <f t="shared" si="41"/>
        <v>Lafayette Circuit Criminal CGE CQ4-17</v>
      </c>
    </row>
    <row r="2666" spans="1:24" x14ac:dyDescent="0.25">
      <c r="A2666" t="s">
        <v>81</v>
      </c>
      <c r="B2666" t="s">
        <v>44</v>
      </c>
      <c r="C2666" t="s">
        <v>270</v>
      </c>
      <c r="D2666" s="202">
        <v>13158</v>
      </c>
      <c r="E2666" s="202">
        <v>13250</v>
      </c>
      <c r="F2666" s="202">
        <v>13250</v>
      </c>
      <c r="G2666" s="202">
        <v>13250</v>
      </c>
      <c r="H2666" s="202">
        <v>13250</v>
      </c>
      <c r="I2666" s="202">
        <v>7889</v>
      </c>
      <c r="J2666" s="202">
        <v>11773</v>
      </c>
      <c r="K2666" s="202">
        <v>12360</v>
      </c>
      <c r="L2666" s="202">
        <v>12401</v>
      </c>
      <c r="M2666" s="202">
        <v>12442</v>
      </c>
      <c r="N2666"/>
      <c r="O2666" s="203"/>
      <c r="P2666"/>
      <c r="Q2666"/>
      <c r="R2666"/>
      <c r="S2666"/>
      <c r="T2666" s="204">
        <v>42746.609131944446</v>
      </c>
      <c r="U2666"/>
      <c r="V2666">
        <v>0.9</v>
      </c>
      <c r="W2666">
        <v>8</v>
      </c>
      <c r="X2666" s="200" t="str">
        <f t="shared" si="41"/>
        <v>Lafayette Civil Traffic CGE CQ1-16</v>
      </c>
    </row>
    <row r="2667" spans="1:24" x14ac:dyDescent="0.25">
      <c r="A2667" t="s">
        <v>81</v>
      </c>
      <c r="B2667" t="s">
        <v>44</v>
      </c>
      <c r="C2667" t="s">
        <v>274</v>
      </c>
      <c r="D2667" s="202">
        <v>12009.25</v>
      </c>
      <c r="E2667" s="202">
        <v>11352.25</v>
      </c>
      <c r="F2667" s="202">
        <v>11352.25</v>
      </c>
      <c r="G2667" s="202">
        <v>11352.25</v>
      </c>
      <c r="H2667"/>
      <c r="I2667" s="202">
        <v>6388.25</v>
      </c>
      <c r="J2667" s="202">
        <v>10171.25</v>
      </c>
      <c r="K2667" s="202">
        <v>10171.25</v>
      </c>
      <c r="L2667" s="202">
        <v>10171.25</v>
      </c>
      <c r="M2667"/>
      <c r="N2667"/>
      <c r="O2667" s="203"/>
      <c r="P2667"/>
      <c r="Q2667"/>
      <c r="R2667"/>
      <c r="S2667"/>
      <c r="T2667" s="204">
        <v>42746.609131944446</v>
      </c>
      <c r="U2667"/>
      <c r="V2667">
        <v>0.9</v>
      </c>
      <c r="W2667">
        <v>8</v>
      </c>
      <c r="X2667" s="200" t="str">
        <f t="shared" si="41"/>
        <v>Lafayette Civil Traffic CGE CQ1-17</v>
      </c>
    </row>
    <row r="2668" spans="1:24" x14ac:dyDescent="0.25">
      <c r="A2668" t="s">
        <v>81</v>
      </c>
      <c r="B2668" t="s">
        <v>44</v>
      </c>
      <c r="C2668" t="s">
        <v>271</v>
      </c>
      <c r="D2668" s="202">
        <v>12469.8</v>
      </c>
      <c r="E2668" s="202">
        <v>11903.7</v>
      </c>
      <c r="F2668" s="202">
        <v>11903.7</v>
      </c>
      <c r="G2668" s="202">
        <v>11885.7</v>
      </c>
      <c r="H2668" s="202">
        <v>11885.7</v>
      </c>
      <c r="I2668" s="202">
        <v>5399.8</v>
      </c>
      <c r="J2668" s="202">
        <v>10234.700000000001</v>
      </c>
      <c r="K2668" s="202">
        <v>10746.7</v>
      </c>
      <c r="L2668" s="202">
        <v>10764.7</v>
      </c>
      <c r="M2668" s="202">
        <v>10805.7</v>
      </c>
      <c r="N2668"/>
      <c r="O2668" s="203"/>
      <c r="P2668"/>
      <c r="Q2668"/>
      <c r="R2668"/>
      <c r="S2668"/>
      <c r="T2668" s="204">
        <v>42746.609131944446</v>
      </c>
      <c r="U2668"/>
      <c r="V2668">
        <v>0.9</v>
      </c>
      <c r="W2668">
        <v>8</v>
      </c>
      <c r="X2668" s="200" t="str">
        <f t="shared" si="41"/>
        <v>Lafayette Civil Traffic CGE CQ2-16</v>
      </c>
    </row>
    <row r="2669" spans="1:24" x14ac:dyDescent="0.25">
      <c r="A2669" t="s">
        <v>81</v>
      </c>
      <c r="B2669" t="s">
        <v>44</v>
      </c>
      <c r="C2669" t="s">
        <v>275</v>
      </c>
      <c r="D2669" s="202">
        <v>20467</v>
      </c>
      <c r="E2669" s="202">
        <v>18614</v>
      </c>
      <c r="F2669" s="202">
        <v>18471</v>
      </c>
      <c r="G2669"/>
      <c r="H2669"/>
      <c r="I2669" s="202">
        <v>9321</v>
      </c>
      <c r="J2669" s="202">
        <v>15135</v>
      </c>
      <c r="K2669" s="202">
        <v>15766</v>
      </c>
      <c r="L2669"/>
      <c r="M2669"/>
      <c r="N2669"/>
      <c r="O2669" s="203"/>
      <c r="P2669"/>
      <c r="Q2669"/>
      <c r="R2669"/>
      <c r="S2669"/>
      <c r="T2669" s="204">
        <v>42746.609131944446</v>
      </c>
      <c r="U2669"/>
      <c r="V2669">
        <v>0.9</v>
      </c>
      <c r="W2669">
        <v>8</v>
      </c>
      <c r="X2669" s="200" t="str">
        <f t="shared" si="41"/>
        <v>Lafayette Civil Traffic CGE CQ2-17</v>
      </c>
    </row>
    <row r="2670" spans="1:24" x14ac:dyDescent="0.25">
      <c r="A2670" t="s">
        <v>81</v>
      </c>
      <c r="B2670" t="s">
        <v>44</v>
      </c>
      <c r="C2670" t="s">
        <v>272</v>
      </c>
      <c r="D2670" s="202">
        <v>16989</v>
      </c>
      <c r="E2670" s="202">
        <v>15945</v>
      </c>
      <c r="F2670" s="202">
        <v>15945</v>
      </c>
      <c r="G2670" s="202">
        <v>15945</v>
      </c>
      <c r="H2670" s="202">
        <v>15945</v>
      </c>
      <c r="I2670" s="202">
        <v>7479</v>
      </c>
      <c r="J2670" s="202">
        <v>12285</v>
      </c>
      <c r="K2670" s="202">
        <v>13235</v>
      </c>
      <c r="L2670" s="202">
        <v>13235</v>
      </c>
      <c r="M2670" s="202">
        <v>13468</v>
      </c>
      <c r="N2670"/>
      <c r="O2670" s="203"/>
      <c r="P2670"/>
      <c r="Q2670"/>
      <c r="R2670"/>
      <c r="S2670"/>
      <c r="T2670" s="204">
        <v>42746.609131944446</v>
      </c>
      <c r="U2670"/>
      <c r="V2670">
        <v>0.9</v>
      </c>
      <c r="W2670">
        <v>8</v>
      </c>
      <c r="X2670" s="200" t="str">
        <f t="shared" si="41"/>
        <v>Lafayette Civil Traffic CGE CQ3-16</v>
      </c>
    </row>
    <row r="2671" spans="1:24" x14ac:dyDescent="0.25">
      <c r="A2671" t="s">
        <v>81</v>
      </c>
      <c r="B2671" t="s">
        <v>44</v>
      </c>
      <c r="C2671" t="s">
        <v>276</v>
      </c>
      <c r="D2671" s="202">
        <v>30039.4</v>
      </c>
      <c r="E2671" s="202">
        <v>27593.05</v>
      </c>
      <c r="F2671"/>
      <c r="G2671"/>
      <c r="H2671"/>
      <c r="I2671" s="202">
        <v>15091.4</v>
      </c>
      <c r="J2671" s="202">
        <v>23231.05</v>
      </c>
      <c r="K2671"/>
      <c r="L2671"/>
      <c r="M2671"/>
      <c r="N2671"/>
      <c r="O2671" s="203"/>
      <c r="P2671"/>
      <c r="Q2671"/>
      <c r="R2671"/>
      <c r="S2671"/>
      <c r="T2671" s="204">
        <v>42746.609131944446</v>
      </c>
      <c r="U2671"/>
      <c r="V2671">
        <v>0.9</v>
      </c>
      <c r="W2671">
        <v>8</v>
      </c>
      <c r="X2671" s="200" t="str">
        <f t="shared" si="41"/>
        <v>Lafayette Civil Traffic CGE CQ3-17</v>
      </c>
    </row>
    <row r="2672" spans="1:24" x14ac:dyDescent="0.25">
      <c r="A2672" t="s">
        <v>81</v>
      </c>
      <c r="B2672" t="s">
        <v>44</v>
      </c>
      <c r="C2672" t="s">
        <v>273</v>
      </c>
      <c r="D2672" s="202">
        <v>12534</v>
      </c>
      <c r="E2672" s="202">
        <v>11622</v>
      </c>
      <c r="F2672" s="202">
        <v>11622</v>
      </c>
      <c r="G2672" s="202">
        <v>11622</v>
      </c>
      <c r="H2672" s="202">
        <v>11622</v>
      </c>
      <c r="I2672" s="202">
        <v>4692</v>
      </c>
      <c r="J2672" s="202">
        <v>10204</v>
      </c>
      <c r="K2672" s="202">
        <v>10576</v>
      </c>
      <c r="L2672" s="202">
        <v>10599</v>
      </c>
      <c r="M2672" s="202">
        <v>10645</v>
      </c>
      <c r="N2672"/>
      <c r="O2672" s="203"/>
      <c r="P2672"/>
      <c r="Q2672"/>
      <c r="R2672"/>
      <c r="S2672"/>
      <c r="T2672" s="204">
        <v>42746.609131944446</v>
      </c>
      <c r="U2672"/>
      <c r="V2672">
        <v>0.9</v>
      </c>
      <c r="W2672">
        <v>8</v>
      </c>
      <c r="X2672" s="200" t="str">
        <f t="shared" si="41"/>
        <v>Lafayette Civil Traffic CGE CQ4-16</v>
      </c>
    </row>
    <row r="2673" spans="1:24" x14ac:dyDescent="0.25">
      <c r="A2673" t="s">
        <v>81</v>
      </c>
      <c r="B2673" t="s">
        <v>44</v>
      </c>
      <c r="C2673" t="s">
        <v>277</v>
      </c>
      <c r="D2673" s="202">
        <v>12842.4</v>
      </c>
      <c r="E2673"/>
      <c r="F2673"/>
      <c r="G2673"/>
      <c r="H2673"/>
      <c r="I2673" s="202">
        <v>5959.4</v>
      </c>
      <c r="J2673"/>
      <c r="K2673"/>
      <c r="L2673"/>
      <c r="M2673"/>
      <c r="N2673"/>
      <c r="O2673" s="203"/>
      <c r="P2673"/>
      <c r="Q2673"/>
      <c r="R2673"/>
      <c r="S2673"/>
      <c r="T2673" s="204">
        <v>42746.609131944446</v>
      </c>
      <c r="U2673"/>
      <c r="V2673">
        <v>0.9</v>
      </c>
      <c r="W2673">
        <v>8</v>
      </c>
      <c r="X2673" s="200" t="str">
        <f t="shared" si="41"/>
        <v>Lafayette Civil Traffic CGE CQ4-17</v>
      </c>
    </row>
    <row r="2674" spans="1:24" x14ac:dyDescent="0.25">
      <c r="A2674" t="s">
        <v>81</v>
      </c>
      <c r="B2674" t="s">
        <v>43</v>
      </c>
      <c r="C2674" t="s">
        <v>270</v>
      </c>
      <c r="D2674" s="202">
        <v>5333</v>
      </c>
      <c r="E2674" s="202">
        <v>5333</v>
      </c>
      <c r="F2674" s="202">
        <v>5333</v>
      </c>
      <c r="G2674" s="202">
        <v>5333</v>
      </c>
      <c r="H2674" s="202">
        <v>5333</v>
      </c>
      <c r="I2674" s="202">
        <v>5323</v>
      </c>
      <c r="J2674" s="202">
        <v>5323</v>
      </c>
      <c r="K2674" s="202">
        <v>5323</v>
      </c>
      <c r="L2674" s="202">
        <v>5323</v>
      </c>
      <c r="M2674" s="202">
        <v>5323</v>
      </c>
      <c r="N2674"/>
      <c r="O2674" s="203"/>
      <c r="P2674"/>
      <c r="Q2674"/>
      <c r="R2674"/>
      <c r="S2674"/>
      <c r="T2674" s="204">
        <v>42746.609131944446</v>
      </c>
      <c r="U2674"/>
      <c r="V2674">
        <v>0.9</v>
      </c>
      <c r="W2674">
        <v>7</v>
      </c>
      <c r="X2674" s="200" t="str">
        <f t="shared" si="41"/>
        <v>Lafayette County Civil CGE CQ1-16</v>
      </c>
    </row>
    <row r="2675" spans="1:24" x14ac:dyDescent="0.25">
      <c r="A2675" t="s">
        <v>81</v>
      </c>
      <c r="B2675" t="s">
        <v>43</v>
      </c>
      <c r="C2675" t="s">
        <v>274</v>
      </c>
      <c r="D2675" s="202">
        <v>3095</v>
      </c>
      <c r="E2675" s="202">
        <v>3095</v>
      </c>
      <c r="F2675" s="202">
        <v>3095</v>
      </c>
      <c r="G2675" s="202">
        <v>3095</v>
      </c>
      <c r="H2675"/>
      <c r="I2675" s="202">
        <v>3095</v>
      </c>
      <c r="J2675" s="202">
        <v>3095</v>
      </c>
      <c r="K2675" s="202">
        <v>3095</v>
      </c>
      <c r="L2675" s="202">
        <v>3095</v>
      </c>
      <c r="M2675"/>
      <c r="N2675"/>
      <c r="O2675" s="203"/>
      <c r="P2675"/>
      <c r="Q2675"/>
      <c r="R2675"/>
      <c r="S2675"/>
      <c r="T2675" s="204">
        <v>42746.609131944446</v>
      </c>
      <c r="U2675"/>
      <c r="V2675">
        <v>0.9</v>
      </c>
      <c r="W2675">
        <v>7</v>
      </c>
      <c r="X2675" s="200" t="str">
        <f t="shared" si="41"/>
        <v>Lafayette County Civil CGE CQ1-17</v>
      </c>
    </row>
    <row r="2676" spans="1:24" x14ac:dyDescent="0.25">
      <c r="A2676" t="s">
        <v>81</v>
      </c>
      <c r="B2676" t="s">
        <v>43</v>
      </c>
      <c r="C2676" t="s">
        <v>271</v>
      </c>
      <c r="D2676" s="202">
        <v>3092</v>
      </c>
      <c r="E2676" s="202">
        <v>3092</v>
      </c>
      <c r="F2676" s="202">
        <v>3092</v>
      </c>
      <c r="G2676" s="202">
        <v>3092</v>
      </c>
      <c r="H2676" s="202">
        <v>3092</v>
      </c>
      <c r="I2676" s="202">
        <v>3092</v>
      </c>
      <c r="J2676" s="202">
        <v>3092</v>
      </c>
      <c r="K2676" s="202">
        <v>3092</v>
      </c>
      <c r="L2676" s="202">
        <v>3092</v>
      </c>
      <c r="M2676" s="202">
        <v>3092</v>
      </c>
      <c r="N2676"/>
      <c r="O2676" s="203"/>
      <c r="P2676"/>
      <c r="Q2676"/>
      <c r="R2676"/>
      <c r="S2676"/>
      <c r="T2676" s="204">
        <v>42746.609131944446</v>
      </c>
      <c r="U2676"/>
      <c r="V2676">
        <v>0.9</v>
      </c>
      <c r="W2676">
        <v>7</v>
      </c>
      <c r="X2676" s="200" t="str">
        <f t="shared" si="41"/>
        <v>Lafayette County Civil CGE CQ2-16</v>
      </c>
    </row>
    <row r="2677" spans="1:24" x14ac:dyDescent="0.25">
      <c r="A2677" t="s">
        <v>81</v>
      </c>
      <c r="B2677" t="s">
        <v>43</v>
      </c>
      <c r="C2677" t="s">
        <v>275</v>
      </c>
      <c r="D2677" s="202">
        <v>3945</v>
      </c>
      <c r="E2677" s="202">
        <v>3945</v>
      </c>
      <c r="F2677" s="202">
        <v>3945</v>
      </c>
      <c r="G2677"/>
      <c r="H2677"/>
      <c r="I2677" s="202">
        <v>3935</v>
      </c>
      <c r="J2677" s="202">
        <v>3935</v>
      </c>
      <c r="K2677" s="202">
        <v>3935</v>
      </c>
      <c r="L2677"/>
      <c r="M2677"/>
      <c r="N2677"/>
      <c r="O2677" s="203"/>
      <c r="P2677"/>
      <c r="Q2677"/>
      <c r="R2677"/>
      <c r="S2677"/>
      <c r="T2677" s="204">
        <v>42746.609131944446</v>
      </c>
      <c r="U2677"/>
      <c r="V2677">
        <v>0.9</v>
      </c>
      <c r="W2677">
        <v>7</v>
      </c>
      <c r="X2677" s="200" t="str">
        <f t="shared" si="41"/>
        <v>Lafayette County Civil CGE CQ2-17</v>
      </c>
    </row>
    <row r="2678" spans="1:24" x14ac:dyDescent="0.25">
      <c r="A2678" t="s">
        <v>81</v>
      </c>
      <c r="B2678" t="s">
        <v>43</v>
      </c>
      <c r="C2678" t="s">
        <v>272</v>
      </c>
      <c r="D2678" s="202">
        <v>6541</v>
      </c>
      <c r="E2678" s="202">
        <v>6541</v>
      </c>
      <c r="F2678" s="202">
        <v>6541</v>
      </c>
      <c r="G2678" s="202">
        <v>6541</v>
      </c>
      <c r="H2678" s="202">
        <v>6541</v>
      </c>
      <c r="I2678" s="202">
        <v>6356</v>
      </c>
      <c r="J2678" s="202">
        <v>6356</v>
      </c>
      <c r="K2678" s="202">
        <v>6356</v>
      </c>
      <c r="L2678" s="202">
        <v>6356</v>
      </c>
      <c r="M2678" s="202">
        <v>6356</v>
      </c>
      <c r="N2678"/>
      <c r="O2678" s="203"/>
      <c r="P2678"/>
      <c r="Q2678"/>
      <c r="R2678"/>
      <c r="S2678"/>
      <c r="T2678" s="204">
        <v>42746.609131944446</v>
      </c>
      <c r="U2678"/>
      <c r="V2678">
        <v>0.9</v>
      </c>
      <c r="W2678">
        <v>7</v>
      </c>
      <c r="X2678" s="200" t="str">
        <f t="shared" si="41"/>
        <v>Lafayette County Civil CGE CQ3-16</v>
      </c>
    </row>
    <row r="2679" spans="1:24" x14ac:dyDescent="0.25">
      <c r="A2679" t="s">
        <v>81</v>
      </c>
      <c r="B2679" t="s">
        <v>43</v>
      </c>
      <c r="C2679" t="s">
        <v>276</v>
      </c>
      <c r="D2679" s="202">
        <v>4714</v>
      </c>
      <c r="E2679" s="202">
        <v>4714</v>
      </c>
      <c r="F2679"/>
      <c r="G2679"/>
      <c r="H2679"/>
      <c r="I2679" s="202">
        <v>4714</v>
      </c>
      <c r="J2679" s="202">
        <v>4714</v>
      </c>
      <c r="K2679"/>
      <c r="L2679"/>
      <c r="M2679"/>
      <c r="N2679"/>
      <c r="O2679" s="203"/>
      <c r="P2679"/>
      <c r="Q2679"/>
      <c r="R2679"/>
      <c r="S2679"/>
      <c r="T2679" s="204">
        <v>42746.609131944446</v>
      </c>
      <c r="U2679"/>
      <c r="V2679">
        <v>0.9</v>
      </c>
      <c r="W2679">
        <v>7</v>
      </c>
      <c r="X2679" s="200" t="str">
        <f t="shared" si="41"/>
        <v>Lafayette County Civil CGE CQ3-17</v>
      </c>
    </row>
    <row r="2680" spans="1:24" x14ac:dyDescent="0.25">
      <c r="A2680" t="s">
        <v>81</v>
      </c>
      <c r="B2680" t="s">
        <v>43</v>
      </c>
      <c r="C2680" t="s">
        <v>273</v>
      </c>
      <c r="D2680" s="202">
        <v>3745</v>
      </c>
      <c r="E2680" s="202">
        <v>3745</v>
      </c>
      <c r="F2680" s="202">
        <v>3745</v>
      </c>
      <c r="G2680" s="202">
        <v>3745</v>
      </c>
      <c r="H2680" s="202">
        <v>3745</v>
      </c>
      <c r="I2680" s="202">
        <v>3445</v>
      </c>
      <c r="J2680" s="202">
        <v>3745</v>
      </c>
      <c r="K2680" s="202">
        <v>3745</v>
      </c>
      <c r="L2680" s="202">
        <v>3745</v>
      </c>
      <c r="M2680" s="202">
        <v>3745</v>
      </c>
      <c r="N2680"/>
      <c r="O2680" s="203"/>
      <c r="P2680"/>
      <c r="Q2680"/>
      <c r="R2680"/>
      <c r="S2680"/>
      <c r="T2680" s="204">
        <v>42746.609131944446</v>
      </c>
      <c r="U2680"/>
      <c r="V2680">
        <v>0.9</v>
      </c>
      <c r="W2680">
        <v>7</v>
      </c>
      <c r="X2680" s="200" t="str">
        <f t="shared" si="41"/>
        <v>Lafayette County Civil CGE CQ4-16</v>
      </c>
    </row>
    <row r="2681" spans="1:24" x14ac:dyDescent="0.25">
      <c r="A2681" t="s">
        <v>81</v>
      </c>
      <c r="B2681" t="s">
        <v>43</v>
      </c>
      <c r="C2681" t="s">
        <v>277</v>
      </c>
      <c r="D2681" s="202">
        <v>3278</v>
      </c>
      <c r="E2681"/>
      <c r="F2681"/>
      <c r="G2681"/>
      <c r="H2681"/>
      <c r="I2681" s="202">
        <v>3278</v>
      </c>
      <c r="J2681"/>
      <c r="K2681"/>
      <c r="L2681"/>
      <c r="M2681"/>
      <c r="N2681"/>
      <c r="O2681" s="203"/>
      <c r="P2681"/>
      <c r="Q2681"/>
      <c r="R2681"/>
      <c r="S2681"/>
      <c r="T2681" s="204">
        <v>42746.609131944446</v>
      </c>
      <c r="U2681"/>
      <c r="V2681">
        <v>0.9</v>
      </c>
      <c r="W2681">
        <v>7</v>
      </c>
      <c r="X2681" s="200" t="str">
        <f t="shared" si="41"/>
        <v>Lafayette County Civil CGE CQ4-17</v>
      </c>
    </row>
    <row r="2682" spans="1:24" x14ac:dyDescent="0.25">
      <c r="A2682" t="s">
        <v>81</v>
      </c>
      <c r="B2682" t="s">
        <v>39</v>
      </c>
      <c r="C2682" t="s">
        <v>270</v>
      </c>
      <c r="D2682" s="202">
        <v>6066.75</v>
      </c>
      <c r="E2682" s="202">
        <v>6066.75</v>
      </c>
      <c r="F2682" s="202">
        <v>5481.75</v>
      </c>
      <c r="G2682" s="202">
        <v>5481.75</v>
      </c>
      <c r="H2682" s="202">
        <v>5481.75</v>
      </c>
      <c r="I2682" s="202">
        <v>823.75</v>
      </c>
      <c r="J2682" s="202">
        <v>1844.75</v>
      </c>
      <c r="K2682" s="202">
        <v>2424.75</v>
      </c>
      <c r="L2682" s="202">
        <v>3799.75</v>
      </c>
      <c r="M2682" s="202">
        <v>4243.75</v>
      </c>
      <c r="N2682"/>
      <c r="O2682" s="203"/>
      <c r="P2682"/>
      <c r="Q2682"/>
      <c r="R2682"/>
      <c r="S2682"/>
      <c r="T2682" s="204">
        <v>42746.609131944446</v>
      </c>
      <c r="U2682"/>
      <c r="V2682">
        <v>0.4</v>
      </c>
      <c r="W2682">
        <v>3</v>
      </c>
      <c r="X2682" s="200" t="str">
        <f t="shared" si="41"/>
        <v>Lafayette County Criminal CGE CQ1-16</v>
      </c>
    </row>
    <row r="2683" spans="1:24" x14ac:dyDescent="0.25">
      <c r="A2683" t="s">
        <v>81</v>
      </c>
      <c r="B2683" t="s">
        <v>39</v>
      </c>
      <c r="C2683" t="s">
        <v>274</v>
      </c>
      <c r="D2683" s="202">
        <v>3377.5</v>
      </c>
      <c r="E2683" s="202">
        <v>2107.5</v>
      </c>
      <c r="F2683" s="202">
        <v>2107.5</v>
      </c>
      <c r="G2683" s="202">
        <v>2107.5</v>
      </c>
      <c r="H2683"/>
      <c r="I2683" s="202">
        <v>625</v>
      </c>
      <c r="J2683" s="202">
        <v>725</v>
      </c>
      <c r="K2683" s="202">
        <v>725</v>
      </c>
      <c r="L2683" s="202">
        <v>725</v>
      </c>
      <c r="M2683"/>
      <c r="N2683"/>
      <c r="O2683" s="203"/>
      <c r="P2683"/>
      <c r="Q2683"/>
      <c r="R2683"/>
      <c r="S2683"/>
      <c r="T2683" s="204">
        <v>42746.609131944446</v>
      </c>
      <c r="U2683"/>
      <c r="V2683">
        <v>0.4</v>
      </c>
      <c r="W2683">
        <v>3</v>
      </c>
      <c r="X2683" s="200" t="str">
        <f t="shared" si="41"/>
        <v>Lafayette County Criminal CGE CQ1-17</v>
      </c>
    </row>
    <row r="2684" spans="1:24" x14ac:dyDescent="0.25">
      <c r="A2684" t="s">
        <v>81</v>
      </c>
      <c r="B2684" t="s">
        <v>39</v>
      </c>
      <c r="C2684" t="s">
        <v>271</v>
      </c>
      <c r="D2684" s="202">
        <v>10728.5</v>
      </c>
      <c r="E2684" s="202">
        <v>10728.5</v>
      </c>
      <c r="F2684" s="202">
        <v>10728.5</v>
      </c>
      <c r="G2684" s="202">
        <v>10728.5</v>
      </c>
      <c r="H2684" s="202">
        <v>10728.5</v>
      </c>
      <c r="I2684" s="202">
        <v>1383</v>
      </c>
      <c r="J2684" s="202">
        <v>1383</v>
      </c>
      <c r="K2684" s="202">
        <v>1555</v>
      </c>
      <c r="L2684" s="202">
        <v>3387</v>
      </c>
      <c r="M2684" s="202">
        <v>6568</v>
      </c>
      <c r="N2684"/>
      <c r="O2684" s="203"/>
      <c r="P2684"/>
      <c r="Q2684"/>
      <c r="R2684"/>
      <c r="S2684"/>
      <c r="T2684" s="204">
        <v>42746.609131944446</v>
      </c>
      <c r="U2684"/>
      <c r="V2684">
        <v>0.4</v>
      </c>
      <c r="W2684">
        <v>3</v>
      </c>
      <c r="X2684" s="200" t="str">
        <f t="shared" si="41"/>
        <v>Lafayette County Criminal CGE CQ2-16</v>
      </c>
    </row>
    <row r="2685" spans="1:24" x14ac:dyDescent="0.25">
      <c r="A2685" t="s">
        <v>81</v>
      </c>
      <c r="B2685" t="s">
        <v>39</v>
      </c>
      <c r="C2685" t="s">
        <v>275</v>
      </c>
      <c r="D2685" s="202">
        <v>6290</v>
      </c>
      <c r="E2685" s="202">
        <v>5990</v>
      </c>
      <c r="F2685" s="202">
        <v>5990</v>
      </c>
      <c r="G2685"/>
      <c r="H2685"/>
      <c r="I2685" s="202">
        <v>1368.5</v>
      </c>
      <c r="J2685" s="202">
        <v>2118.5</v>
      </c>
      <c r="K2685" s="202">
        <v>2701</v>
      </c>
      <c r="L2685"/>
      <c r="M2685"/>
      <c r="N2685"/>
      <c r="O2685" s="203"/>
      <c r="P2685"/>
      <c r="Q2685"/>
      <c r="R2685"/>
      <c r="S2685"/>
      <c r="T2685" s="204">
        <v>42746.609131944446</v>
      </c>
      <c r="U2685"/>
      <c r="V2685">
        <v>0.4</v>
      </c>
      <c r="W2685">
        <v>3</v>
      </c>
      <c r="X2685" s="200" t="str">
        <f t="shared" si="41"/>
        <v>Lafayette County Criminal CGE CQ2-17</v>
      </c>
    </row>
    <row r="2686" spans="1:24" x14ac:dyDescent="0.25">
      <c r="A2686" t="s">
        <v>81</v>
      </c>
      <c r="B2686" t="s">
        <v>39</v>
      </c>
      <c r="C2686" t="s">
        <v>272</v>
      </c>
      <c r="D2686" s="202">
        <v>10102.5</v>
      </c>
      <c r="E2686" s="202">
        <v>9553</v>
      </c>
      <c r="F2686" s="202">
        <v>9553</v>
      </c>
      <c r="G2686" s="202">
        <v>9553</v>
      </c>
      <c r="H2686" s="202">
        <v>9553</v>
      </c>
      <c r="I2686" s="202">
        <v>1399</v>
      </c>
      <c r="J2686" s="202">
        <v>2806</v>
      </c>
      <c r="K2686" s="202">
        <v>3638</v>
      </c>
      <c r="L2686" s="202">
        <v>3638</v>
      </c>
      <c r="M2686" s="202">
        <v>4708</v>
      </c>
      <c r="N2686"/>
      <c r="O2686" s="203"/>
      <c r="P2686"/>
      <c r="Q2686"/>
      <c r="R2686"/>
      <c r="S2686"/>
      <c r="T2686" s="204">
        <v>42746.609131944446</v>
      </c>
      <c r="U2686"/>
      <c r="V2686">
        <v>0.4</v>
      </c>
      <c r="W2686">
        <v>3</v>
      </c>
      <c r="X2686" s="200" t="str">
        <f t="shared" si="41"/>
        <v>Lafayette County Criminal CGE CQ3-16</v>
      </c>
    </row>
    <row r="2687" spans="1:24" x14ac:dyDescent="0.25">
      <c r="A2687" t="s">
        <v>81</v>
      </c>
      <c r="B2687" t="s">
        <v>39</v>
      </c>
      <c r="C2687" t="s">
        <v>276</v>
      </c>
      <c r="D2687" s="202">
        <v>2711</v>
      </c>
      <c r="E2687" s="202">
        <v>2711</v>
      </c>
      <c r="F2687"/>
      <c r="G2687"/>
      <c r="H2687"/>
      <c r="I2687" s="202">
        <v>842</v>
      </c>
      <c r="J2687" s="202">
        <v>842</v>
      </c>
      <c r="K2687"/>
      <c r="L2687"/>
      <c r="M2687"/>
      <c r="N2687"/>
      <c r="O2687" s="203"/>
      <c r="P2687"/>
      <c r="Q2687"/>
      <c r="R2687"/>
      <c r="S2687"/>
      <c r="T2687" s="204">
        <v>42746.609131944446</v>
      </c>
      <c r="U2687"/>
      <c r="V2687">
        <v>0.4</v>
      </c>
      <c r="W2687">
        <v>3</v>
      </c>
      <c r="X2687" s="200" t="str">
        <f t="shared" si="41"/>
        <v>Lafayette County Criminal CGE CQ3-17</v>
      </c>
    </row>
    <row r="2688" spans="1:24" x14ac:dyDescent="0.25">
      <c r="A2688" t="s">
        <v>81</v>
      </c>
      <c r="B2688" t="s">
        <v>39</v>
      </c>
      <c r="C2688" t="s">
        <v>273</v>
      </c>
      <c r="D2688" s="202">
        <v>10770.4</v>
      </c>
      <c r="E2688" s="202">
        <v>9917.9</v>
      </c>
      <c r="F2688" s="202">
        <v>9867.5</v>
      </c>
      <c r="G2688" s="202">
        <v>8980.5</v>
      </c>
      <c r="H2688" s="202">
        <v>8980.5</v>
      </c>
      <c r="I2688" s="202">
        <v>1729.5</v>
      </c>
      <c r="J2688" s="202">
        <v>2669.5</v>
      </c>
      <c r="K2688" s="202">
        <v>4219.5</v>
      </c>
      <c r="L2688" s="202">
        <v>4319.5</v>
      </c>
      <c r="M2688" s="202">
        <v>5094.5</v>
      </c>
      <c r="N2688"/>
      <c r="O2688" s="203"/>
      <c r="P2688"/>
      <c r="Q2688"/>
      <c r="R2688"/>
      <c r="S2688"/>
      <c r="T2688" s="204">
        <v>42746.609131944446</v>
      </c>
      <c r="U2688"/>
      <c r="V2688">
        <v>0.4</v>
      </c>
      <c r="W2688">
        <v>3</v>
      </c>
      <c r="X2688" s="200" t="str">
        <f t="shared" si="41"/>
        <v>Lafayette County Criminal CGE CQ4-16</v>
      </c>
    </row>
    <row r="2689" spans="1:24" x14ac:dyDescent="0.25">
      <c r="A2689" t="s">
        <v>81</v>
      </c>
      <c r="B2689" t="s">
        <v>39</v>
      </c>
      <c r="C2689" t="s">
        <v>277</v>
      </c>
      <c r="D2689" s="202">
        <v>4908</v>
      </c>
      <c r="E2689"/>
      <c r="F2689"/>
      <c r="G2689"/>
      <c r="H2689"/>
      <c r="I2689" s="202">
        <v>270</v>
      </c>
      <c r="J2689"/>
      <c r="K2689"/>
      <c r="L2689"/>
      <c r="M2689"/>
      <c r="N2689"/>
      <c r="O2689" s="203"/>
      <c r="P2689"/>
      <c r="Q2689"/>
      <c r="R2689"/>
      <c r="S2689"/>
      <c r="T2689" s="204">
        <v>42746.609131944446</v>
      </c>
      <c r="U2689"/>
      <c r="V2689">
        <v>0.4</v>
      </c>
      <c r="W2689">
        <v>3</v>
      </c>
      <c r="X2689" s="200" t="str">
        <f t="shared" si="41"/>
        <v>Lafayette County Criminal CGE CQ4-17</v>
      </c>
    </row>
    <row r="2690" spans="1:24" x14ac:dyDescent="0.25">
      <c r="A2690" t="s">
        <v>81</v>
      </c>
      <c r="B2690" t="s">
        <v>41</v>
      </c>
      <c r="C2690" t="s">
        <v>270</v>
      </c>
      <c r="D2690" s="202">
        <v>2189.75</v>
      </c>
      <c r="E2690" s="202">
        <v>2189.75</v>
      </c>
      <c r="F2690" s="202">
        <v>2189.75</v>
      </c>
      <c r="G2690" s="202">
        <v>2189.75</v>
      </c>
      <c r="H2690" s="202">
        <v>2189.75</v>
      </c>
      <c r="I2690" s="202">
        <v>553</v>
      </c>
      <c r="J2690" s="202">
        <v>1153</v>
      </c>
      <c r="K2690" s="202">
        <v>1546</v>
      </c>
      <c r="L2690" s="202">
        <v>1546</v>
      </c>
      <c r="M2690" s="202">
        <v>1546</v>
      </c>
      <c r="N2690"/>
      <c r="O2690" s="203"/>
      <c r="P2690"/>
      <c r="Q2690"/>
      <c r="R2690"/>
      <c r="S2690"/>
      <c r="T2690" s="204">
        <v>42746.609131944446</v>
      </c>
      <c r="U2690"/>
      <c r="V2690">
        <v>0.4</v>
      </c>
      <c r="W2690">
        <v>5</v>
      </c>
      <c r="X2690" s="200" t="str">
        <f t="shared" ref="X2690:X2753" si="42">A2690&amp;" "&amp;B2690&amp;" "&amp;C2690</f>
        <v>Lafayette Criminal Traffic CGE CQ1-16</v>
      </c>
    </row>
    <row r="2691" spans="1:24" x14ac:dyDescent="0.25">
      <c r="A2691" t="s">
        <v>81</v>
      </c>
      <c r="B2691" t="s">
        <v>41</v>
      </c>
      <c r="C2691" t="s">
        <v>274</v>
      </c>
      <c r="D2691" s="202">
        <v>9947</v>
      </c>
      <c r="E2691" s="202">
        <v>9947</v>
      </c>
      <c r="F2691" s="202">
        <v>9551.5</v>
      </c>
      <c r="G2691" s="202">
        <v>9551.5</v>
      </c>
      <c r="H2691"/>
      <c r="I2691" s="202">
        <v>505</v>
      </c>
      <c r="J2691" s="202">
        <v>1293.5</v>
      </c>
      <c r="K2691" s="202">
        <v>2144</v>
      </c>
      <c r="L2691" s="202">
        <v>2144</v>
      </c>
      <c r="M2691"/>
      <c r="N2691"/>
      <c r="O2691" s="203"/>
      <c r="P2691"/>
      <c r="Q2691"/>
      <c r="R2691"/>
      <c r="S2691"/>
      <c r="T2691" s="204">
        <v>42746.609131944446</v>
      </c>
      <c r="U2691"/>
      <c r="V2691">
        <v>0.4</v>
      </c>
      <c r="W2691">
        <v>5</v>
      </c>
      <c r="X2691" s="200" t="str">
        <f t="shared" si="42"/>
        <v>Lafayette Criminal Traffic CGE CQ1-17</v>
      </c>
    </row>
    <row r="2692" spans="1:24" x14ac:dyDescent="0.25">
      <c r="A2692" t="s">
        <v>81</v>
      </c>
      <c r="B2692" t="s">
        <v>41</v>
      </c>
      <c r="C2692" t="s">
        <v>271</v>
      </c>
      <c r="D2692" s="202">
        <v>4809.5</v>
      </c>
      <c r="E2692" s="202">
        <v>4809.5</v>
      </c>
      <c r="F2692" s="202">
        <v>4809.5</v>
      </c>
      <c r="G2692" s="202">
        <v>4809.5</v>
      </c>
      <c r="H2692" s="202">
        <v>4809.5</v>
      </c>
      <c r="I2692" s="202">
        <v>1055.5</v>
      </c>
      <c r="J2692" s="202">
        <v>2320</v>
      </c>
      <c r="K2692" s="202">
        <v>4209</v>
      </c>
      <c r="L2692" s="202">
        <v>4209</v>
      </c>
      <c r="M2692" s="202">
        <v>4209</v>
      </c>
      <c r="N2692"/>
      <c r="O2692" s="203"/>
      <c r="P2692"/>
      <c r="Q2692"/>
      <c r="R2692"/>
      <c r="S2692"/>
      <c r="T2692" s="204">
        <v>42746.609131944446</v>
      </c>
      <c r="U2692"/>
      <c r="V2692">
        <v>0.4</v>
      </c>
      <c r="W2692">
        <v>5</v>
      </c>
      <c r="X2692" s="200" t="str">
        <f t="shared" si="42"/>
        <v>Lafayette Criminal Traffic CGE CQ2-16</v>
      </c>
    </row>
    <row r="2693" spans="1:24" x14ac:dyDescent="0.25">
      <c r="A2693" t="s">
        <v>81</v>
      </c>
      <c r="B2693" t="s">
        <v>41</v>
      </c>
      <c r="C2693" t="s">
        <v>275</v>
      </c>
      <c r="D2693" s="202">
        <v>9474</v>
      </c>
      <c r="E2693" s="202">
        <v>9474</v>
      </c>
      <c r="F2693" s="202">
        <v>9474</v>
      </c>
      <c r="G2693"/>
      <c r="H2693"/>
      <c r="I2693" s="202">
        <v>1293</v>
      </c>
      <c r="J2693" s="202">
        <v>3658.5</v>
      </c>
      <c r="K2693" s="202">
        <v>5673.5</v>
      </c>
      <c r="L2693"/>
      <c r="M2693"/>
      <c r="N2693"/>
      <c r="O2693" s="203"/>
      <c r="P2693"/>
      <c r="Q2693"/>
      <c r="R2693"/>
      <c r="S2693"/>
      <c r="T2693" s="204">
        <v>42746.609131944446</v>
      </c>
      <c r="U2693"/>
      <c r="V2693">
        <v>0.4</v>
      </c>
      <c r="W2693">
        <v>5</v>
      </c>
      <c r="X2693" s="200" t="str">
        <f t="shared" si="42"/>
        <v>Lafayette Criminal Traffic CGE CQ2-17</v>
      </c>
    </row>
    <row r="2694" spans="1:24" x14ac:dyDescent="0.25">
      <c r="A2694" t="s">
        <v>81</v>
      </c>
      <c r="B2694" t="s">
        <v>41</v>
      </c>
      <c r="C2694" t="s">
        <v>272</v>
      </c>
      <c r="D2694" s="202">
        <v>11392.5</v>
      </c>
      <c r="E2694" s="202">
        <v>11392.5</v>
      </c>
      <c r="F2694" s="202">
        <v>11392.5</v>
      </c>
      <c r="G2694" s="202">
        <v>11392.5</v>
      </c>
      <c r="H2694" s="202">
        <v>11392.5</v>
      </c>
      <c r="I2694" s="202">
        <v>4736.5</v>
      </c>
      <c r="J2694" s="202">
        <v>6595.5</v>
      </c>
      <c r="K2694" s="202">
        <v>7801.5</v>
      </c>
      <c r="L2694" s="202">
        <v>9633</v>
      </c>
      <c r="M2694" s="202">
        <v>9633</v>
      </c>
      <c r="N2694"/>
      <c r="O2694" s="203"/>
      <c r="P2694"/>
      <c r="Q2694"/>
      <c r="R2694"/>
      <c r="S2694"/>
      <c r="T2694" s="204">
        <v>42746.609131944446</v>
      </c>
      <c r="U2694"/>
      <c r="V2694">
        <v>0.4</v>
      </c>
      <c r="W2694">
        <v>5</v>
      </c>
      <c r="X2694" s="200" t="str">
        <f t="shared" si="42"/>
        <v>Lafayette Criminal Traffic CGE CQ3-16</v>
      </c>
    </row>
    <row r="2695" spans="1:24" x14ac:dyDescent="0.25">
      <c r="A2695" t="s">
        <v>81</v>
      </c>
      <c r="B2695" t="s">
        <v>41</v>
      </c>
      <c r="C2695" t="s">
        <v>276</v>
      </c>
      <c r="D2695" s="202">
        <v>6479</v>
      </c>
      <c r="E2695" s="202">
        <v>6479</v>
      </c>
      <c r="F2695"/>
      <c r="G2695"/>
      <c r="H2695"/>
      <c r="I2695" s="202">
        <v>2850</v>
      </c>
      <c r="J2695" s="202">
        <v>3924</v>
      </c>
      <c r="K2695"/>
      <c r="L2695"/>
      <c r="M2695"/>
      <c r="N2695"/>
      <c r="O2695" s="203"/>
      <c r="P2695"/>
      <c r="Q2695"/>
      <c r="R2695"/>
      <c r="S2695"/>
      <c r="T2695" s="204">
        <v>42746.609131944446</v>
      </c>
      <c r="U2695"/>
      <c r="V2695">
        <v>0.4</v>
      </c>
      <c r="W2695">
        <v>5</v>
      </c>
      <c r="X2695" s="200" t="str">
        <f t="shared" si="42"/>
        <v>Lafayette Criminal Traffic CGE CQ3-17</v>
      </c>
    </row>
    <row r="2696" spans="1:24" x14ac:dyDescent="0.25">
      <c r="A2696" t="s">
        <v>81</v>
      </c>
      <c r="B2696" t="s">
        <v>41</v>
      </c>
      <c r="C2696" t="s">
        <v>273</v>
      </c>
      <c r="D2696" s="202">
        <v>5506.5</v>
      </c>
      <c r="E2696" s="202">
        <v>5506.5</v>
      </c>
      <c r="F2696" s="202">
        <v>5506.5</v>
      </c>
      <c r="G2696" s="202">
        <v>5506.5</v>
      </c>
      <c r="H2696" s="202">
        <v>5506.5</v>
      </c>
      <c r="I2696" s="202">
        <v>941</v>
      </c>
      <c r="J2696" s="202">
        <v>3650</v>
      </c>
      <c r="K2696" s="202">
        <v>5061</v>
      </c>
      <c r="L2696" s="202">
        <v>5061</v>
      </c>
      <c r="M2696" s="202">
        <v>5061</v>
      </c>
      <c r="N2696"/>
      <c r="O2696" s="203"/>
      <c r="P2696"/>
      <c r="Q2696"/>
      <c r="R2696"/>
      <c r="S2696"/>
      <c r="T2696" s="204">
        <v>42746.609131944446</v>
      </c>
      <c r="U2696"/>
      <c r="V2696">
        <v>0.4</v>
      </c>
      <c r="W2696">
        <v>5</v>
      </c>
      <c r="X2696" s="200" t="str">
        <f t="shared" si="42"/>
        <v>Lafayette Criminal Traffic CGE CQ4-16</v>
      </c>
    </row>
    <row r="2697" spans="1:24" x14ac:dyDescent="0.25">
      <c r="A2697" t="s">
        <v>81</v>
      </c>
      <c r="B2697" t="s">
        <v>41</v>
      </c>
      <c r="C2697" t="s">
        <v>277</v>
      </c>
      <c r="D2697" s="202">
        <v>14265</v>
      </c>
      <c r="E2697"/>
      <c r="F2697"/>
      <c r="G2697"/>
      <c r="H2697"/>
      <c r="I2697" s="202">
        <v>2856</v>
      </c>
      <c r="J2697"/>
      <c r="K2697"/>
      <c r="L2697"/>
      <c r="M2697"/>
      <c r="N2697"/>
      <c r="O2697" s="203"/>
      <c r="P2697"/>
      <c r="Q2697"/>
      <c r="R2697"/>
      <c r="S2697"/>
      <c r="T2697" s="204">
        <v>42746.609131944446</v>
      </c>
      <c r="U2697"/>
      <c r="V2697">
        <v>0.4</v>
      </c>
      <c r="W2697">
        <v>5</v>
      </c>
      <c r="X2697" s="200" t="str">
        <f t="shared" si="42"/>
        <v>Lafayette Criminal Traffic CGE CQ4-17</v>
      </c>
    </row>
    <row r="2698" spans="1:24" x14ac:dyDescent="0.25">
      <c r="A2698" t="s">
        <v>81</v>
      </c>
      <c r="B2698" t="s">
        <v>46</v>
      </c>
      <c r="C2698" t="s">
        <v>270</v>
      </c>
      <c r="D2698" s="202">
        <v>4049</v>
      </c>
      <c r="E2698" s="202">
        <v>4049</v>
      </c>
      <c r="F2698" s="202">
        <v>4049</v>
      </c>
      <c r="G2698" s="202">
        <v>4049</v>
      </c>
      <c r="H2698" s="202">
        <v>4049</v>
      </c>
      <c r="I2698" s="202">
        <v>4049</v>
      </c>
      <c r="J2698" s="202">
        <v>4049</v>
      </c>
      <c r="K2698" s="202">
        <v>4049</v>
      </c>
      <c r="L2698" s="202">
        <v>4049</v>
      </c>
      <c r="M2698" s="202">
        <v>4049</v>
      </c>
      <c r="N2698"/>
      <c r="O2698" s="203"/>
      <c r="P2698"/>
      <c r="Q2698"/>
      <c r="R2698"/>
      <c r="S2698"/>
      <c r="T2698" s="204">
        <v>42746.609131944446</v>
      </c>
      <c r="U2698"/>
      <c r="V2698">
        <v>0.75</v>
      </c>
      <c r="W2698">
        <v>10</v>
      </c>
      <c r="X2698" s="200" t="str">
        <f t="shared" si="42"/>
        <v>Lafayette Family CGE CQ1-16</v>
      </c>
    </row>
    <row r="2699" spans="1:24" x14ac:dyDescent="0.25">
      <c r="A2699" t="s">
        <v>81</v>
      </c>
      <c r="B2699" t="s">
        <v>46</v>
      </c>
      <c r="C2699" t="s">
        <v>274</v>
      </c>
      <c r="D2699" s="202">
        <v>3528</v>
      </c>
      <c r="E2699" s="202">
        <v>3528</v>
      </c>
      <c r="F2699" s="202">
        <v>3528</v>
      </c>
      <c r="G2699" s="202">
        <v>3528</v>
      </c>
      <c r="H2699"/>
      <c r="I2699" s="202">
        <v>3528</v>
      </c>
      <c r="J2699" s="202">
        <v>3528</v>
      </c>
      <c r="K2699" s="202">
        <v>3528</v>
      </c>
      <c r="L2699" s="202">
        <v>3528</v>
      </c>
      <c r="M2699"/>
      <c r="N2699"/>
      <c r="O2699" s="203"/>
      <c r="P2699"/>
      <c r="Q2699"/>
      <c r="R2699"/>
      <c r="S2699"/>
      <c r="T2699" s="204">
        <v>42746.609131944446</v>
      </c>
      <c r="U2699"/>
      <c r="V2699">
        <v>0.75</v>
      </c>
      <c r="W2699">
        <v>10</v>
      </c>
      <c r="X2699" s="200" t="str">
        <f t="shared" si="42"/>
        <v>Lafayette Family CGE CQ1-17</v>
      </c>
    </row>
    <row r="2700" spans="1:24" x14ac:dyDescent="0.25">
      <c r="A2700" t="s">
        <v>81</v>
      </c>
      <c r="B2700" t="s">
        <v>46</v>
      </c>
      <c r="C2700" t="s">
        <v>271</v>
      </c>
      <c r="D2700" s="202">
        <v>4254</v>
      </c>
      <c r="E2700" s="202">
        <v>4254</v>
      </c>
      <c r="F2700" s="202">
        <v>4254</v>
      </c>
      <c r="G2700" s="202">
        <v>4254</v>
      </c>
      <c r="H2700" s="202">
        <v>4254</v>
      </c>
      <c r="I2700" s="202">
        <v>4254</v>
      </c>
      <c r="J2700" s="202">
        <v>4254</v>
      </c>
      <c r="K2700" s="202">
        <v>4254</v>
      </c>
      <c r="L2700" s="202">
        <v>4254</v>
      </c>
      <c r="M2700" s="202">
        <v>4254</v>
      </c>
      <c r="N2700"/>
      <c r="O2700" s="203"/>
      <c r="P2700"/>
      <c r="Q2700"/>
      <c r="R2700"/>
      <c r="S2700"/>
      <c r="T2700" s="204">
        <v>42746.609131944446</v>
      </c>
      <c r="U2700"/>
      <c r="V2700">
        <v>0.75</v>
      </c>
      <c r="W2700">
        <v>10</v>
      </c>
      <c r="X2700" s="200" t="str">
        <f t="shared" si="42"/>
        <v>Lafayette Family CGE CQ2-16</v>
      </c>
    </row>
    <row r="2701" spans="1:24" x14ac:dyDescent="0.25">
      <c r="A2701" t="s">
        <v>81</v>
      </c>
      <c r="B2701" t="s">
        <v>46</v>
      </c>
      <c r="C2701" t="s">
        <v>275</v>
      </c>
      <c r="D2701" s="202">
        <v>3222</v>
      </c>
      <c r="E2701" s="202">
        <v>3222</v>
      </c>
      <c r="F2701" s="202">
        <v>3222</v>
      </c>
      <c r="G2701"/>
      <c r="H2701"/>
      <c r="I2701" s="202">
        <v>3222</v>
      </c>
      <c r="J2701" s="202">
        <v>3222</v>
      </c>
      <c r="K2701" s="202">
        <v>3222</v>
      </c>
      <c r="L2701"/>
      <c r="M2701"/>
      <c r="N2701"/>
      <c r="O2701" s="203"/>
      <c r="P2701"/>
      <c r="Q2701"/>
      <c r="R2701"/>
      <c r="S2701"/>
      <c r="T2701" s="204">
        <v>42746.609131944446</v>
      </c>
      <c r="U2701"/>
      <c r="V2701">
        <v>0.75</v>
      </c>
      <c r="W2701">
        <v>10</v>
      </c>
      <c r="X2701" s="200" t="str">
        <f t="shared" si="42"/>
        <v>Lafayette Family CGE CQ2-17</v>
      </c>
    </row>
    <row r="2702" spans="1:24" x14ac:dyDescent="0.25">
      <c r="A2702" t="s">
        <v>81</v>
      </c>
      <c r="B2702" t="s">
        <v>46</v>
      </c>
      <c r="C2702" t="s">
        <v>272</v>
      </c>
      <c r="D2702" s="202">
        <v>2191</v>
      </c>
      <c r="E2702" s="202">
        <v>2191</v>
      </c>
      <c r="F2702" s="202">
        <v>2191</v>
      </c>
      <c r="G2702" s="202">
        <v>2191</v>
      </c>
      <c r="H2702" s="202">
        <v>2191</v>
      </c>
      <c r="I2702" s="202">
        <v>2191</v>
      </c>
      <c r="J2702" s="202">
        <v>2191</v>
      </c>
      <c r="K2702" s="202">
        <v>2191</v>
      </c>
      <c r="L2702" s="202">
        <v>2191</v>
      </c>
      <c r="M2702" s="202">
        <v>2191</v>
      </c>
      <c r="N2702"/>
      <c r="O2702" s="203"/>
      <c r="P2702"/>
      <c r="Q2702"/>
      <c r="R2702"/>
      <c r="S2702"/>
      <c r="T2702" s="204">
        <v>42746.609131944446</v>
      </c>
      <c r="U2702"/>
      <c r="V2702">
        <v>0.75</v>
      </c>
      <c r="W2702">
        <v>10</v>
      </c>
      <c r="X2702" s="200" t="str">
        <f t="shared" si="42"/>
        <v>Lafayette Family CGE CQ3-16</v>
      </c>
    </row>
    <row r="2703" spans="1:24" x14ac:dyDescent="0.25">
      <c r="A2703" t="s">
        <v>81</v>
      </c>
      <c r="B2703" t="s">
        <v>46</v>
      </c>
      <c r="C2703" t="s">
        <v>276</v>
      </c>
      <c r="D2703" s="202">
        <v>4408</v>
      </c>
      <c r="E2703" s="202">
        <v>4408</v>
      </c>
      <c r="F2703"/>
      <c r="G2703"/>
      <c r="H2703"/>
      <c r="I2703" s="202">
        <v>4408</v>
      </c>
      <c r="J2703" s="202">
        <v>4408</v>
      </c>
      <c r="K2703"/>
      <c r="L2703"/>
      <c r="M2703"/>
      <c r="N2703"/>
      <c r="O2703" s="203"/>
      <c r="P2703"/>
      <c r="Q2703"/>
      <c r="R2703"/>
      <c r="S2703"/>
      <c r="T2703" s="204">
        <v>42746.609131944446</v>
      </c>
      <c r="U2703"/>
      <c r="V2703">
        <v>0.75</v>
      </c>
      <c r="W2703">
        <v>10</v>
      </c>
      <c r="X2703" s="200" t="str">
        <f t="shared" si="42"/>
        <v>Lafayette Family CGE CQ3-17</v>
      </c>
    </row>
    <row r="2704" spans="1:24" x14ac:dyDescent="0.25">
      <c r="A2704" t="s">
        <v>81</v>
      </c>
      <c r="B2704" t="s">
        <v>46</v>
      </c>
      <c r="C2704" t="s">
        <v>273</v>
      </c>
      <c r="D2704" s="202">
        <v>3675</v>
      </c>
      <c r="E2704" s="202">
        <v>3675</v>
      </c>
      <c r="F2704" s="202">
        <v>3675</v>
      </c>
      <c r="G2704" s="202">
        <v>3675</v>
      </c>
      <c r="H2704" s="202">
        <v>3675</v>
      </c>
      <c r="I2704" s="202">
        <v>3675</v>
      </c>
      <c r="J2704" s="202">
        <v>3675</v>
      </c>
      <c r="K2704" s="202">
        <v>3675</v>
      </c>
      <c r="L2704" s="202">
        <v>3675</v>
      </c>
      <c r="M2704" s="202">
        <v>3675</v>
      </c>
      <c r="N2704"/>
      <c r="O2704" s="203"/>
      <c r="P2704"/>
      <c r="Q2704"/>
      <c r="R2704"/>
      <c r="S2704"/>
      <c r="T2704" s="204">
        <v>42746.609131944446</v>
      </c>
      <c r="U2704"/>
      <c r="V2704">
        <v>0.75</v>
      </c>
      <c r="W2704">
        <v>10</v>
      </c>
      <c r="X2704" s="200" t="str">
        <f t="shared" si="42"/>
        <v>Lafayette Family CGE CQ4-16</v>
      </c>
    </row>
    <row r="2705" spans="1:24" x14ac:dyDescent="0.25">
      <c r="A2705" t="s">
        <v>81</v>
      </c>
      <c r="B2705" t="s">
        <v>46</v>
      </c>
      <c r="C2705" t="s">
        <v>277</v>
      </c>
      <c r="D2705" s="202">
        <v>2930</v>
      </c>
      <c r="E2705"/>
      <c r="F2705"/>
      <c r="G2705"/>
      <c r="H2705"/>
      <c r="I2705" s="202">
        <v>2930</v>
      </c>
      <c r="J2705"/>
      <c r="K2705"/>
      <c r="L2705"/>
      <c r="M2705"/>
      <c r="N2705"/>
      <c r="O2705" s="203"/>
      <c r="P2705"/>
      <c r="Q2705"/>
      <c r="R2705"/>
      <c r="S2705"/>
      <c r="T2705" s="204">
        <v>42746.609131944446</v>
      </c>
      <c r="U2705"/>
      <c r="V2705">
        <v>0.75</v>
      </c>
      <c r="W2705">
        <v>10</v>
      </c>
      <c r="X2705" s="200" t="str">
        <f t="shared" si="42"/>
        <v>Lafayette Family CGE CQ4-17</v>
      </c>
    </row>
    <row r="2706" spans="1:24" x14ac:dyDescent="0.25">
      <c r="A2706" t="s">
        <v>81</v>
      </c>
      <c r="B2706" t="s">
        <v>40</v>
      </c>
      <c r="C2706" t="s">
        <v>270</v>
      </c>
      <c r="D2706" s="202">
        <v>250</v>
      </c>
      <c r="E2706" s="202">
        <v>250</v>
      </c>
      <c r="F2706" s="202">
        <v>250</v>
      </c>
      <c r="G2706" s="202">
        <v>250</v>
      </c>
      <c r="H2706" s="202">
        <v>250</v>
      </c>
      <c r="I2706" s="202">
        <v>150</v>
      </c>
      <c r="J2706" s="202">
        <v>250</v>
      </c>
      <c r="K2706" s="202">
        <v>250</v>
      </c>
      <c r="L2706" s="202">
        <v>250</v>
      </c>
      <c r="M2706" s="202">
        <v>250</v>
      </c>
      <c r="N2706"/>
      <c r="O2706" s="203"/>
      <c r="P2706"/>
      <c r="Q2706"/>
      <c r="R2706"/>
      <c r="S2706"/>
      <c r="T2706" s="204">
        <v>42746.609131944446</v>
      </c>
      <c r="U2706"/>
      <c r="V2706">
        <v>0.09</v>
      </c>
      <c r="W2706">
        <v>4</v>
      </c>
      <c r="X2706" s="200" t="str">
        <f t="shared" si="42"/>
        <v>Lafayette Juvenile Delinquency CGE CQ1-16</v>
      </c>
    </row>
    <row r="2707" spans="1:24" x14ac:dyDescent="0.25">
      <c r="A2707" t="s">
        <v>81</v>
      </c>
      <c r="B2707" t="s">
        <v>40</v>
      </c>
      <c r="C2707" t="s">
        <v>274</v>
      </c>
      <c r="D2707" s="202">
        <v>70</v>
      </c>
      <c r="E2707" s="202">
        <v>70</v>
      </c>
      <c r="F2707" s="202">
        <v>70</v>
      </c>
      <c r="G2707" s="202">
        <v>70</v>
      </c>
      <c r="H2707"/>
      <c r="I2707" s="202">
        <v>0</v>
      </c>
      <c r="J2707" s="202">
        <v>0</v>
      </c>
      <c r="K2707" s="202">
        <v>70</v>
      </c>
      <c r="L2707" s="202">
        <v>70</v>
      </c>
      <c r="M2707"/>
      <c r="N2707"/>
      <c r="O2707" s="203"/>
      <c r="P2707"/>
      <c r="Q2707"/>
      <c r="R2707"/>
      <c r="S2707"/>
      <c r="T2707" s="204">
        <v>42746.609131944446</v>
      </c>
      <c r="U2707"/>
      <c r="V2707">
        <v>0.09</v>
      </c>
      <c r="W2707">
        <v>4</v>
      </c>
      <c r="X2707" s="200" t="str">
        <f t="shared" si="42"/>
        <v>Lafayette Juvenile Delinquency CGE CQ1-17</v>
      </c>
    </row>
    <row r="2708" spans="1:24" x14ac:dyDescent="0.25">
      <c r="A2708" t="s">
        <v>81</v>
      </c>
      <c r="B2708" t="s">
        <v>40</v>
      </c>
      <c r="C2708" t="s">
        <v>271</v>
      </c>
      <c r="D2708" s="202">
        <v>0</v>
      </c>
      <c r="E2708" s="202">
        <v>0</v>
      </c>
      <c r="F2708" s="202">
        <v>0</v>
      </c>
      <c r="G2708" s="202">
        <v>0</v>
      </c>
      <c r="H2708" s="202">
        <v>0</v>
      </c>
      <c r="I2708" s="202">
        <v>0</v>
      </c>
      <c r="J2708" s="202">
        <v>0</v>
      </c>
      <c r="K2708" s="202">
        <v>0</v>
      </c>
      <c r="L2708" s="202">
        <v>0</v>
      </c>
      <c r="M2708" s="202">
        <v>0</v>
      </c>
      <c r="N2708"/>
      <c r="O2708" s="203"/>
      <c r="P2708"/>
      <c r="Q2708"/>
      <c r="R2708"/>
      <c r="S2708"/>
      <c r="T2708" s="204">
        <v>42746.609131944446</v>
      </c>
      <c r="U2708"/>
      <c r="V2708">
        <v>0.09</v>
      </c>
      <c r="W2708">
        <v>4</v>
      </c>
      <c r="X2708" s="200" t="str">
        <f t="shared" si="42"/>
        <v>Lafayette Juvenile Delinquency CGE CQ2-16</v>
      </c>
    </row>
    <row r="2709" spans="1:24" x14ac:dyDescent="0.25">
      <c r="A2709" t="s">
        <v>81</v>
      </c>
      <c r="B2709" t="s">
        <v>40</v>
      </c>
      <c r="C2709" t="s">
        <v>275</v>
      </c>
      <c r="D2709" s="202">
        <v>0</v>
      </c>
      <c r="E2709" s="202">
        <v>0</v>
      </c>
      <c r="F2709" s="202">
        <v>0</v>
      </c>
      <c r="G2709"/>
      <c r="H2709"/>
      <c r="I2709" s="202">
        <v>0</v>
      </c>
      <c r="J2709" s="202">
        <v>0</v>
      </c>
      <c r="K2709" s="202">
        <v>0</v>
      </c>
      <c r="L2709"/>
      <c r="M2709"/>
      <c r="N2709"/>
      <c r="O2709" s="203"/>
      <c r="P2709"/>
      <c r="Q2709"/>
      <c r="R2709"/>
      <c r="S2709"/>
      <c r="T2709" s="204">
        <v>42746.609131944446</v>
      </c>
      <c r="U2709"/>
      <c r="V2709">
        <v>0.09</v>
      </c>
      <c r="W2709">
        <v>4</v>
      </c>
      <c r="X2709" s="200" t="str">
        <f t="shared" si="42"/>
        <v>Lafayette Juvenile Delinquency CGE CQ2-17</v>
      </c>
    </row>
    <row r="2710" spans="1:24" x14ac:dyDescent="0.25">
      <c r="A2710" t="s">
        <v>81</v>
      </c>
      <c r="B2710" t="s">
        <v>40</v>
      </c>
      <c r="C2710" t="s">
        <v>272</v>
      </c>
      <c r="D2710" s="202">
        <v>0</v>
      </c>
      <c r="E2710" s="202">
        <v>0</v>
      </c>
      <c r="F2710" s="202">
        <v>0</v>
      </c>
      <c r="G2710" s="202">
        <v>0</v>
      </c>
      <c r="H2710" s="202">
        <v>0</v>
      </c>
      <c r="I2710" s="202">
        <v>0</v>
      </c>
      <c r="J2710" s="202">
        <v>0</v>
      </c>
      <c r="K2710" s="202">
        <v>0</v>
      </c>
      <c r="L2710" s="202">
        <v>0</v>
      </c>
      <c r="M2710" s="202">
        <v>0</v>
      </c>
      <c r="N2710"/>
      <c r="O2710" s="203"/>
      <c r="P2710"/>
      <c r="Q2710"/>
      <c r="R2710"/>
      <c r="S2710"/>
      <c r="T2710" s="204">
        <v>42746.609131944446</v>
      </c>
      <c r="U2710"/>
      <c r="V2710">
        <v>0.09</v>
      </c>
      <c r="W2710">
        <v>4</v>
      </c>
      <c r="X2710" s="200" t="str">
        <f t="shared" si="42"/>
        <v>Lafayette Juvenile Delinquency CGE CQ3-16</v>
      </c>
    </row>
    <row r="2711" spans="1:24" x14ac:dyDescent="0.25">
      <c r="A2711" t="s">
        <v>81</v>
      </c>
      <c r="B2711" t="s">
        <v>40</v>
      </c>
      <c r="C2711" t="s">
        <v>276</v>
      </c>
      <c r="D2711" s="202">
        <v>0</v>
      </c>
      <c r="E2711" s="202">
        <v>0</v>
      </c>
      <c r="F2711"/>
      <c r="G2711"/>
      <c r="H2711"/>
      <c r="I2711" s="202">
        <v>0</v>
      </c>
      <c r="J2711" s="202">
        <v>0</v>
      </c>
      <c r="K2711"/>
      <c r="L2711"/>
      <c r="M2711"/>
      <c r="N2711"/>
      <c r="O2711" s="203"/>
      <c r="P2711"/>
      <c r="Q2711"/>
      <c r="R2711"/>
      <c r="S2711"/>
      <c r="T2711" s="204">
        <v>42746.609131944446</v>
      </c>
      <c r="U2711"/>
      <c r="V2711">
        <v>0.09</v>
      </c>
      <c r="W2711">
        <v>4</v>
      </c>
      <c r="X2711" s="200" t="str">
        <f t="shared" si="42"/>
        <v>Lafayette Juvenile Delinquency CGE CQ3-17</v>
      </c>
    </row>
    <row r="2712" spans="1:24" x14ac:dyDescent="0.25">
      <c r="A2712" t="s">
        <v>81</v>
      </c>
      <c r="B2712" t="s">
        <v>40</v>
      </c>
      <c r="C2712" t="s">
        <v>273</v>
      </c>
      <c r="D2712" s="202">
        <v>0</v>
      </c>
      <c r="E2712" s="202">
        <v>0</v>
      </c>
      <c r="F2712" s="202">
        <v>0</v>
      </c>
      <c r="G2712" s="202">
        <v>0</v>
      </c>
      <c r="H2712" s="202">
        <v>0</v>
      </c>
      <c r="I2712" s="202">
        <v>0</v>
      </c>
      <c r="J2712" s="202">
        <v>0</v>
      </c>
      <c r="K2712" s="202">
        <v>0</v>
      </c>
      <c r="L2712" s="202">
        <v>0</v>
      </c>
      <c r="M2712" s="202">
        <v>0</v>
      </c>
      <c r="N2712"/>
      <c r="O2712" s="203"/>
      <c r="P2712"/>
      <c r="Q2712"/>
      <c r="R2712"/>
      <c r="S2712"/>
      <c r="T2712" s="204">
        <v>42746.609131944446</v>
      </c>
      <c r="U2712"/>
      <c r="V2712">
        <v>0.09</v>
      </c>
      <c r="W2712">
        <v>4</v>
      </c>
      <c r="X2712" s="200" t="str">
        <f t="shared" si="42"/>
        <v>Lafayette Juvenile Delinquency CGE CQ4-16</v>
      </c>
    </row>
    <row r="2713" spans="1:24" x14ac:dyDescent="0.25">
      <c r="A2713" t="s">
        <v>81</v>
      </c>
      <c r="B2713" t="s">
        <v>40</v>
      </c>
      <c r="C2713" t="s">
        <v>277</v>
      </c>
      <c r="D2713" s="202">
        <v>0</v>
      </c>
      <c r="E2713"/>
      <c r="F2713"/>
      <c r="G2713"/>
      <c r="H2713"/>
      <c r="I2713" s="202">
        <v>0</v>
      </c>
      <c r="J2713"/>
      <c r="K2713"/>
      <c r="L2713"/>
      <c r="M2713"/>
      <c r="N2713"/>
      <c r="O2713" s="203"/>
      <c r="P2713"/>
      <c r="Q2713"/>
      <c r="R2713"/>
      <c r="S2713"/>
      <c r="T2713" s="204">
        <v>42746.609131944446</v>
      </c>
      <c r="U2713"/>
      <c r="V2713">
        <v>0.09</v>
      </c>
      <c r="W2713">
        <v>4</v>
      </c>
      <c r="X2713" s="200" t="str">
        <f t="shared" si="42"/>
        <v>Lafayette Juvenile Delinquency CGE CQ4-17</v>
      </c>
    </row>
    <row r="2714" spans="1:24" x14ac:dyDescent="0.25">
      <c r="A2714" t="s">
        <v>81</v>
      </c>
      <c r="B2714" t="s">
        <v>45</v>
      </c>
      <c r="C2714" t="s">
        <v>270</v>
      </c>
      <c r="D2714" s="202">
        <v>3851</v>
      </c>
      <c r="E2714" s="202">
        <v>3851</v>
      </c>
      <c r="F2714" s="202">
        <v>3851</v>
      </c>
      <c r="G2714" s="202">
        <v>3851</v>
      </c>
      <c r="H2714" s="202">
        <v>3851</v>
      </c>
      <c r="I2714" s="202">
        <v>3451</v>
      </c>
      <c r="J2714" s="202">
        <v>3851</v>
      </c>
      <c r="K2714" s="202">
        <v>3851</v>
      </c>
      <c r="L2714" s="202">
        <v>3851</v>
      </c>
      <c r="M2714" s="202">
        <v>3851</v>
      </c>
      <c r="N2714"/>
      <c r="O2714" s="203"/>
      <c r="P2714"/>
      <c r="Q2714"/>
      <c r="R2714"/>
      <c r="S2714"/>
      <c r="T2714" s="204">
        <v>42746.609131944446</v>
      </c>
      <c r="U2714"/>
      <c r="V2714">
        <v>0.9</v>
      </c>
      <c r="W2714">
        <v>9</v>
      </c>
      <c r="X2714" s="200" t="str">
        <f t="shared" si="42"/>
        <v>Lafayette Probate CGE CQ1-16</v>
      </c>
    </row>
    <row r="2715" spans="1:24" x14ac:dyDescent="0.25">
      <c r="A2715" t="s">
        <v>81</v>
      </c>
      <c r="B2715" t="s">
        <v>45</v>
      </c>
      <c r="C2715" t="s">
        <v>274</v>
      </c>
      <c r="D2715" s="202">
        <v>1545</v>
      </c>
      <c r="E2715" s="202">
        <v>1545</v>
      </c>
      <c r="F2715" s="202">
        <v>1545</v>
      </c>
      <c r="G2715" s="202">
        <v>1545</v>
      </c>
      <c r="H2715"/>
      <c r="I2715" s="202">
        <v>1545</v>
      </c>
      <c r="J2715" s="202">
        <v>1545</v>
      </c>
      <c r="K2715" s="202">
        <v>1545</v>
      </c>
      <c r="L2715" s="202">
        <v>1545</v>
      </c>
      <c r="M2715"/>
      <c r="N2715"/>
      <c r="O2715" s="203"/>
      <c r="P2715"/>
      <c r="Q2715"/>
      <c r="R2715"/>
      <c r="S2715"/>
      <c r="T2715" s="204">
        <v>42746.609131944446</v>
      </c>
      <c r="U2715"/>
      <c r="V2715">
        <v>0.9</v>
      </c>
      <c r="W2715">
        <v>9</v>
      </c>
      <c r="X2715" s="200" t="str">
        <f t="shared" si="42"/>
        <v>Lafayette Probate CGE CQ1-17</v>
      </c>
    </row>
    <row r="2716" spans="1:24" x14ac:dyDescent="0.25">
      <c r="A2716" t="s">
        <v>81</v>
      </c>
      <c r="B2716" t="s">
        <v>45</v>
      </c>
      <c r="C2716" t="s">
        <v>271</v>
      </c>
      <c r="D2716" s="202">
        <v>3025</v>
      </c>
      <c r="E2716" s="202">
        <v>3025</v>
      </c>
      <c r="F2716" s="202">
        <v>3025</v>
      </c>
      <c r="G2716" s="202">
        <v>3025</v>
      </c>
      <c r="H2716" s="202">
        <v>3025</v>
      </c>
      <c r="I2716" s="202">
        <v>2680</v>
      </c>
      <c r="J2716" s="202">
        <v>3025</v>
      </c>
      <c r="K2716" s="202">
        <v>3025</v>
      </c>
      <c r="L2716" s="202">
        <v>3025</v>
      </c>
      <c r="M2716" s="202">
        <v>3025</v>
      </c>
      <c r="N2716"/>
      <c r="O2716" s="203"/>
      <c r="P2716"/>
      <c r="Q2716"/>
      <c r="R2716"/>
      <c r="S2716"/>
      <c r="T2716" s="204">
        <v>42746.609131944446</v>
      </c>
      <c r="U2716"/>
      <c r="V2716">
        <v>0.9</v>
      </c>
      <c r="W2716">
        <v>9</v>
      </c>
      <c r="X2716" s="200" t="str">
        <f t="shared" si="42"/>
        <v>Lafayette Probate CGE CQ2-16</v>
      </c>
    </row>
    <row r="2717" spans="1:24" x14ac:dyDescent="0.25">
      <c r="A2717" t="s">
        <v>81</v>
      </c>
      <c r="B2717" t="s">
        <v>45</v>
      </c>
      <c r="C2717" t="s">
        <v>275</v>
      </c>
      <c r="D2717" s="202">
        <v>2650</v>
      </c>
      <c r="E2717" s="202">
        <v>2650</v>
      </c>
      <c r="F2717" s="202">
        <v>2650</v>
      </c>
      <c r="G2717"/>
      <c r="H2717"/>
      <c r="I2717" s="202">
        <v>2650</v>
      </c>
      <c r="J2717" s="202">
        <v>2650</v>
      </c>
      <c r="K2717" s="202">
        <v>2650</v>
      </c>
      <c r="L2717"/>
      <c r="M2717"/>
      <c r="N2717"/>
      <c r="O2717" s="203"/>
      <c r="P2717"/>
      <c r="Q2717"/>
      <c r="R2717"/>
      <c r="S2717"/>
      <c r="T2717" s="204">
        <v>42746.609131944446</v>
      </c>
      <c r="U2717"/>
      <c r="V2717">
        <v>0.9</v>
      </c>
      <c r="W2717">
        <v>9</v>
      </c>
      <c r="X2717" s="200" t="str">
        <f t="shared" si="42"/>
        <v>Lafayette Probate CGE CQ2-17</v>
      </c>
    </row>
    <row r="2718" spans="1:24" x14ac:dyDescent="0.25">
      <c r="A2718" t="s">
        <v>81</v>
      </c>
      <c r="B2718" t="s">
        <v>45</v>
      </c>
      <c r="C2718" t="s">
        <v>272</v>
      </c>
      <c r="D2718" s="202">
        <v>2760</v>
      </c>
      <c r="E2718" s="202">
        <v>2760</v>
      </c>
      <c r="F2718" s="202">
        <v>2760</v>
      </c>
      <c r="G2718" s="202">
        <v>2760</v>
      </c>
      <c r="H2718" s="202">
        <v>2760</v>
      </c>
      <c r="I2718" s="202">
        <v>2760</v>
      </c>
      <c r="J2718" s="202">
        <v>2760</v>
      </c>
      <c r="K2718" s="202">
        <v>2760</v>
      </c>
      <c r="L2718" s="202">
        <v>2760</v>
      </c>
      <c r="M2718" s="202">
        <v>2760</v>
      </c>
      <c r="N2718"/>
      <c r="O2718" s="203"/>
      <c r="P2718"/>
      <c r="Q2718"/>
      <c r="R2718"/>
      <c r="S2718"/>
      <c r="T2718" s="204">
        <v>42746.609131944446</v>
      </c>
      <c r="U2718"/>
      <c r="V2718">
        <v>0.9</v>
      </c>
      <c r="W2718">
        <v>9</v>
      </c>
      <c r="X2718" s="200" t="str">
        <f t="shared" si="42"/>
        <v>Lafayette Probate CGE CQ3-16</v>
      </c>
    </row>
    <row r="2719" spans="1:24" x14ac:dyDescent="0.25">
      <c r="A2719" t="s">
        <v>81</v>
      </c>
      <c r="B2719" t="s">
        <v>45</v>
      </c>
      <c r="C2719" t="s">
        <v>276</v>
      </c>
      <c r="D2719" s="202">
        <v>2577</v>
      </c>
      <c r="E2719" s="202">
        <v>2577</v>
      </c>
      <c r="F2719"/>
      <c r="G2719"/>
      <c r="H2719"/>
      <c r="I2719" s="202">
        <v>2577</v>
      </c>
      <c r="J2719" s="202">
        <v>2577</v>
      </c>
      <c r="K2719"/>
      <c r="L2719"/>
      <c r="M2719"/>
      <c r="N2719"/>
      <c r="O2719" s="203"/>
      <c r="P2719"/>
      <c r="Q2719"/>
      <c r="R2719"/>
      <c r="S2719"/>
      <c r="T2719" s="204">
        <v>42746.609131944446</v>
      </c>
      <c r="U2719"/>
      <c r="V2719">
        <v>0.9</v>
      </c>
      <c r="W2719">
        <v>9</v>
      </c>
      <c r="X2719" s="200" t="str">
        <f t="shared" si="42"/>
        <v>Lafayette Probate CGE CQ3-17</v>
      </c>
    </row>
    <row r="2720" spans="1:24" x14ac:dyDescent="0.25">
      <c r="A2720" t="s">
        <v>81</v>
      </c>
      <c r="B2720" t="s">
        <v>45</v>
      </c>
      <c r="C2720" t="s">
        <v>273</v>
      </c>
      <c r="D2720" s="202">
        <v>1006</v>
      </c>
      <c r="E2720" s="202">
        <v>1006</v>
      </c>
      <c r="F2720" s="202">
        <v>1006</v>
      </c>
      <c r="G2720" s="202">
        <v>1006</v>
      </c>
      <c r="H2720" s="202">
        <v>1006</v>
      </c>
      <c r="I2720" s="202">
        <v>1006</v>
      </c>
      <c r="J2720" s="202">
        <v>1006</v>
      </c>
      <c r="K2720" s="202">
        <v>1006</v>
      </c>
      <c r="L2720" s="202">
        <v>1006</v>
      </c>
      <c r="M2720" s="202">
        <v>1006</v>
      </c>
      <c r="N2720"/>
      <c r="O2720" s="203"/>
      <c r="P2720"/>
      <c r="Q2720"/>
      <c r="R2720"/>
      <c r="S2720"/>
      <c r="T2720" s="204">
        <v>42746.609131944446</v>
      </c>
      <c r="U2720"/>
      <c r="V2720">
        <v>0.9</v>
      </c>
      <c r="W2720">
        <v>9</v>
      </c>
      <c r="X2720" s="200" t="str">
        <f t="shared" si="42"/>
        <v>Lafayette Probate CGE CQ4-16</v>
      </c>
    </row>
    <row r="2721" spans="1:24" x14ac:dyDescent="0.25">
      <c r="A2721" t="s">
        <v>81</v>
      </c>
      <c r="B2721" t="s">
        <v>45</v>
      </c>
      <c r="C2721" t="s">
        <v>277</v>
      </c>
      <c r="D2721" s="202">
        <v>2146</v>
      </c>
      <c r="E2721"/>
      <c r="F2721"/>
      <c r="G2721"/>
      <c r="H2721"/>
      <c r="I2721" s="202">
        <v>2146</v>
      </c>
      <c r="J2721"/>
      <c r="K2721"/>
      <c r="L2721"/>
      <c r="M2721"/>
      <c r="N2721"/>
      <c r="O2721" s="203"/>
      <c r="P2721"/>
      <c r="Q2721"/>
      <c r="R2721"/>
      <c r="S2721"/>
      <c r="T2721" s="204">
        <v>42746.609131944446</v>
      </c>
      <c r="U2721"/>
      <c r="V2721">
        <v>0.9</v>
      </c>
      <c r="W2721">
        <v>9</v>
      </c>
      <c r="X2721" s="200" t="str">
        <f t="shared" si="42"/>
        <v>Lafayette Probate CGE CQ4-17</v>
      </c>
    </row>
    <row r="2722" spans="1:24" x14ac:dyDescent="0.25">
      <c r="A2722" t="s">
        <v>82</v>
      </c>
      <c r="B2722" t="s">
        <v>280</v>
      </c>
      <c r="C2722" t="s">
        <v>270</v>
      </c>
      <c r="D2722" s="202">
        <v>950000</v>
      </c>
      <c r="E2722" s="202">
        <v>850000</v>
      </c>
      <c r="F2722" s="202">
        <v>850000</v>
      </c>
      <c r="G2722" s="202">
        <v>850000</v>
      </c>
      <c r="H2722" s="202">
        <v>850000</v>
      </c>
      <c r="I2722" s="202">
        <v>0</v>
      </c>
      <c r="J2722" s="202">
        <v>94.33</v>
      </c>
      <c r="K2722" s="202">
        <v>219.41</v>
      </c>
      <c r="L2722" s="202">
        <v>294.41000000000003</v>
      </c>
      <c r="M2722" s="202">
        <v>294.41000000000003</v>
      </c>
      <c r="N2722"/>
      <c r="O2722" s="203"/>
      <c r="P2722"/>
      <c r="Q2722"/>
      <c r="R2722"/>
      <c r="S2722"/>
      <c r="T2722" s="204">
        <v>42746.609131944446</v>
      </c>
      <c r="U2722"/>
      <c r="V2722">
        <v>0.09</v>
      </c>
      <c r="W2722">
        <v>2</v>
      </c>
      <c r="X2722" s="200" t="str">
        <f t="shared" si="42"/>
        <v>Lake Circ Crim Drug Trfc Cases CGE CQ1-16</v>
      </c>
    </row>
    <row r="2723" spans="1:24" x14ac:dyDescent="0.25">
      <c r="A2723" t="s">
        <v>82</v>
      </c>
      <c r="B2723" t="s">
        <v>280</v>
      </c>
      <c r="C2723" t="s">
        <v>274</v>
      </c>
      <c r="D2723" s="202">
        <v>100250</v>
      </c>
      <c r="E2723" s="202">
        <v>100250</v>
      </c>
      <c r="F2723" s="202">
        <v>100250</v>
      </c>
      <c r="G2723" s="202">
        <v>100250</v>
      </c>
      <c r="H2723"/>
      <c r="I2723" s="202">
        <v>0</v>
      </c>
      <c r="J2723" s="202">
        <v>0</v>
      </c>
      <c r="K2723" s="202">
        <v>1467.29</v>
      </c>
      <c r="L2723" s="202">
        <v>1467.29</v>
      </c>
      <c r="M2723"/>
      <c r="N2723"/>
      <c r="O2723" s="203"/>
      <c r="P2723"/>
      <c r="Q2723"/>
      <c r="R2723"/>
      <c r="S2723"/>
      <c r="T2723" s="204">
        <v>42746.609131944446</v>
      </c>
      <c r="U2723"/>
      <c r="V2723">
        <v>0.09</v>
      </c>
      <c r="W2723">
        <v>2</v>
      </c>
      <c r="X2723" s="200" t="str">
        <f t="shared" si="42"/>
        <v>Lake Circ Crim Drug Trfc Cases CGE CQ1-17</v>
      </c>
    </row>
    <row r="2724" spans="1:24" x14ac:dyDescent="0.25">
      <c r="A2724" t="s">
        <v>82</v>
      </c>
      <c r="B2724" t="s">
        <v>280</v>
      </c>
      <c r="C2724" t="s">
        <v>271</v>
      </c>
      <c r="D2724" s="202">
        <v>250000</v>
      </c>
      <c r="E2724" s="202">
        <v>250000</v>
      </c>
      <c r="F2724" s="202">
        <v>250000</v>
      </c>
      <c r="G2724" s="202">
        <v>250000</v>
      </c>
      <c r="H2724" s="202">
        <v>250000</v>
      </c>
      <c r="I2724" s="202">
        <v>0</v>
      </c>
      <c r="J2724" s="202">
        <v>0</v>
      </c>
      <c r="K2724" s="202">
        <v>0</v>
      </c>
      <c r="L2724" s="202">
        <v>0</v>
      </c>
      <c r="M2724" s="202">
        <v>0</v>
      </c>
      <c r="N2724"/>
      <c r="O2724" s="203"/>
      <c r="P2724"/>
      <c r="Q2724"/>
      <c r="R2724"/>
      <c r="S2724"/>
      <c r="T2724" s="204">
        <v>42746.609131944446</v>
      </c>
      <c r="U2724"/>
      <c r="V2724">
        <v>0.09</v>
      </c>
      <c r="W2724">
        <v>2</v>
      </c>
      <c r="X2724" s="200" t="str">
        <f t="shared" si="42"/>
        <v>Lake Circ Crim Drug Trfc Cases CGE CQ2-16</v>
      </c>
    </row>
    <row r="2725" spans="1:24" x14ac:dyDescent="0.25">
      <c r="A2725" t="s">
        <v>82</v>
      </c>
      <c r="B2725" t="s">
        <v>280</v>
      </c>
      <c r="C2725" t="s">
        <v>275</v>
      </c>
      <c r="D2725" s="202">
        <v>300000</v>
      </c>
      <c r="E2725" s="202">
        <v>300000</v>
      </c>
      <c r="F2725" s="202">
        <v>300000</v>
      </c>
      <c r="G2725"/>
      <c r="H2725"/>
      <c r="I2725" s="202">
        <v>0</v>
      </c>
      <c r="J2725" s="202">
        <v>0</v>
      </c>
      <c r="K2725" s="202">
        <v>0</v>
      </c>
      <c r="L2725"/>
      <c r="M2725"/>
      <c r="N2725"/>
      <c r="O2725" s="203"/>
      <c r="P2725"/>
      <c r="Q2725"/>
      <c r="R2725"/>
      <c r="S2725"/>
      <c r="T2725" s="204">
        <v>42746.609131944446</v>
      </c>
      <c r="U2725"/>
      <c r="V2725">
        <v>0.09</v>
      </c>
      <c r="W2725">
        <v>2</v>
      </c>
      <c r="X2725" s="200" t="str">
        <f t="shared" si="42"/>
        <v>Lake Circ Crim Drug Trfc Cases CGE CQ2-17</v>
      </c>
    </row>
    <row r="2726" spans="1:24" x14ac:dyDescent="0.25">
      <c r="A2726" t="s">
        <v>82</v>
      </c>
      <c r="B2726" t="s">
        <v>280</v>
      </c>
      <c r="C2726" t="s">
        <v>272</v>
      </c>
      <c r="D2726" s="202">
        <v>350000</v>
      </c>
      <c r="E2726" s="202">
        <v>350000</v>
      </c>
      <c r="F2726" s="202">
        <v>350000</v>
      </c>
      <c r="G2726" s="202">
        <v>350000</v>
      </c>
      <c r="H2726" s="202">
        <v>350000</v>
      </c>
      <c r="I2726" s="202">
        <v>0</v>
      </c>
      <c r="J2726" s="202">
        <v>0</v>
      </c>
      <c r="K2726" s="202">
        <v>0</v>
      </c>
      <c r="L2726" s="202">
        <v>0</v>
      </c>
      <c r="M2726" s="202">
        <v>0</v>
      </c>
      <c r="N2726"/>
      <c r="O2726" s="203"/>
      <c r="P2726"/>
      <c r="Q2726"/>
      <c r="R2726"/>
      <c r="S2726"/>
      <c r="T2726" s="204">
        <v>42746.609131944446</v>
      </c>
      <c r="U2726"/>
      <c r="V2726">
        <v>0.09</v>
      </c>
      <c r="W2726">
        <v>2</v>
      </c>
      <c r="X2726" s="200" t="str">
        <f t="shared" si="42"/>
        <v>Lake Circ Crim Drug Trfc Cases CGE CQ3-16</v>
      </c>
    </row>
    <row r="2727" spans="1:24" x14ac:dyDescent="0.25">
      <c r="A2727" t="s">
        <v>82</v>
      </c>
      <c r="B2727" t="s">
        <v>280</v>
      </c>
      <c r="C2727" t="s">
        <v>276</v>
      </c>
      <c r="D2727" s="202">
        <v>700000</v>
      </c>
      <c r="E2727" s="202">
        <v>700000</v>
      </c>
      <c r="F2727"/>
      <c r="G2727"/>
      <c r="H2727"/>
      <c r="I2727" s="202">
        <v>0</v>
      </c>
      <c r="J2727" s="202">
        <v>0</v>
      </c>
      <c r="K2727"/>
      <c r="L2727"/>
      <c r="M2727"/>
      <c r="N2727"/>
      <c r="O2727" s="203"/>
      <c r="P2727"/>
      <c r="Q2727"/>
      <c r="R2727"/>
      <c r="S2727"/>
      <c r="T2727" s="204">
        <v>42746.609131944446</v>
      </c>
      <c r="U2727"/>
      <c r="V2727">
        <v>0.09</v>
      </c>
      <c r="W2727">
        <v>2</v>
      </c>
      <c r="X2727" s="200" t="str">
        <f t="shared" si="42"/>
        <v>Lake Circ Crim Drug Trfc Cases CGE CQ3-17</v>
      </c>
    </row>
    <row r="2728" spans="1:24" x14ac:dyDescent="0.25">
      <c r="A2728" t="s">
        <v>82</v>
      </c>
      <c r="B2728" t="s">
        <v>280</v>
      </c>
      <c r="C2728" t="s">
        <v>273</v>
      </c>
      <c r="D2728" s="202">
        <v>250000</v>
      </c>
      <c r="E2728" s="202">
        <v>250000</v>
      </c>
      <c r="F2728" s="202">
        <v>250000</v>
      </c>
      <c r="G2728" s="202">
        <v>250000</v>
      </c>
      <c r="H2728" s="202">
        <v>250000</v>
      </c>
      <c r="I2728" s="202">
        <v>0</v>
      </c>
      <c r="J2728" s="202">
        <v>0</v>
      </c>
      <c r="K2728" s="202">
        <v>0</v>
      </c>
      <c r="L2728" s="202">
        <v>0</v>
      </c>
      <c r="M2728" s="202">
        <v>0</v>
      </c>
      <c r="N2728"/>
      <c r="O2728" s="203"/>
      <c r="P2728"/>
      <c r="Q2728"/>
      <c r="R2728"/>
      <c r="S2728"/>
      <c r="T2728" s="204">
        <v>42746.609131944446</v>
      </c>
      <c r="U2728"/>
      <c r="V2728">
        <v>0.09</v>
      </c>
      <c r="W2728">
        <v>2</v>
      </c>
      <c r="X2728" s="200" t="str">
        <f t="shared" si="42"/>
        <v>Lake Circ Crim Drug Trfc Cases CGE CQ4-16</v>
      </c>
    </row>
    <row r="2729" spans="1:24" x14ac:dyDescent="0.25">
      <c r="A2729" t="s">
        <v>82</v>
      </c>
      <c r="B2729" t="s">
        <v>280</v>
      </c>
      <c r="C2729" t="s">
        <v>277</v>
      </c>
      <c r="D2729" s="202">
        <v>825000</v>
      </c>
      <c r="E2729"/>
      <c r="F2729"/>
      <c r="G2729"/>
      <c r="H2729"/>
      <c r="I2729" s="202">
        <v>0</v>
      </c>
      <c r="J2729"/>
      <c r="K2729"/>
      <c r="L2729"/>
      <c r="M2729"/>
      <c r="N2729"/>
      <c r="O2729" s="203"/>
      <c r="P2729"/>
      <c r="Q2729"/>
      <c r="R2729"/>
      <c r="S2729"/>
      <c r="T2729" s="204">
        <v>42746.609131944446</v>
      </c>
      <c r="U2729"/>
      <c r="V2729">
        <v>0.09</v>
      </c>
      <c r="W2729">
        <v>2</v>
      </c>
      <c r="X2729" s="200" t="str">
        <f t="shared" si="42"/>
        <v>Lake Circ Crim Drug Trfc Cases CGE CQ4-17</v>
      </c>
    </row>
    <row r="2730" spans="1:24" x14ac:dyDescent="0.25">
      <c r="A2730" t="s">
        <v>82</v>
      </c>
      <c r="B2730" t="s">
        <v>42</v>
      </c>
      <c r="C2730" t="s">
        <v>270</v>
      </c>
      <c r="D2730" s="202">
        <v>657294.56999999995</v>
      </c>
      <c r="E2730" s="202">
        <v>655757.06999999995</v>
      </c>
      <c r="F2730" s="202">
        <v>655757.06999999995</v>
      </c>
      <c r="G2730" s="202">
        <v>655757.06999999995</v>
      </c>
      <c r="H2730" s="202">
        <v>655757.06999999995</v>
      </c>
      <c r="I2730" s="202">
        <v>624327.06999999995</v>
      </c>
      <c r="J2730" s="202">
        <v>638282.56999999995</v>
      </c>
      <c r="K2730" s="202">
        <v>642852.56999999995</v>
      </c>
      <c r="L2730" s="202">
        <v>642905.56999999995</v>
      </c>
      <c r="M2730" s="202">
        <v>642905.56999999995</v>
      </c>
      <c r="N2730"/>
      <c r="O2730" s="203"/>
      <c r="P2730"/>
      <c r="Q2730"/>
      <c r="R2730"/>
      <c r="S2730"/>
      <c r="T2730" s="204">
        <v>42746.609131944446</v>
      </c>
      <c r="U2730"/>
      <c r="V2730">
        <v>0.9</v>
      </c>
      <c r="W2730">
        <v>6</v>
      </c>
      <c r="X2730" s="200" t="str">
        <f t="shared" si="42"/>
        <v>Lake Circuit Civil CGE CQ1-16</v>
      </c>
    </row>
    <row r="2731" spans="1:24" x14ac:dyDescent="0.25">
      <c r="A2731" t="s">
        <v>82</v>
      </c>
      <c r="B2731" t="s">
        <v>42</v>
      </c>
      <c r="C2731" t="s">
        <v>274</v>
      </c>
      <c r="D2731" s="202">
        <v>569844.30000000005</v>
      </c>
      <c r="E2731" s="202">
        <v>569844.30000000005</v>
      </c>
      <c r="F2731" s="202">
        <v>569793.9</v>
      </c>
      <c r="G2731" s="202">
        <v>569793.9</v>
      </c>
      <c r="H2731"/>
      <c r="I2731" s="202">
        <v>565729.29</v>
      </c>
      <c r="J2731" s="202">
        <v>569963.30000000005</v>
      </c>
      <c r="K2731" s="202">
        <v>569868.02</v>
      </c>
      <c r="L2731" s="202">
        <v>561201.31999999995</v>
      </c>
      <c r="M2731"/>
      <c r="N2731"/>
      <c r="O2731" s="203"/>
      <c r="P2731"/>
      <c r="Q2731"/>
      <c r="R2731"/>
      <c r="S2731"/>
      <c r="T2731" s="204">
        <v>42746.609131944446</v>
      </c>
      <c r="U2731"/>
      <c r="V2731">
        <v>0.9</v>
      </c>
      <c r="W2731">
        <v>6</v>
      </c>
      <c r="X2731" s="200" t="str">
        <f t="shared" si="42"/>
        <v>Lake Circuit Civil CGE CQ1-17</v>
      </c>
    </row>
    <row r="2732" spans="1:24" x14ac:dyDescent="0.25">
      <c r="A2732" t="s">
        <v>82</v>
      </c>
      <c r="B2732" t="s">
        <v>42</v>
      </c>
      <c r="C2732" t="s">
        <v>271</v>
      </c>
      <c r="D2732" s="202">
        <v>605898.23</v>
      </c>
      <c r="E2732" s="202">
        <v>602175.03</v>
      </c>
      <c r="F2732" s="202">
        <v>602175.03</v>
      </c>
      <c r="G2732" s="202">
        <v>602175.03</v>
      </c>
      <c r="H2732" s="202">
        <v>602175.03</v>
      </c>
      <c r="I2732" s="202">
        <v>552204.32999999996</v>
      </c>
      <c r="J2732" s="202">
        <v>575914.82999999996</v>
      </c>
      <c r="K2732" s="202">
        <v>587167.03</v>
      </c>
      <c r="L2732" s="202">
        <v>587219.89</v>
      </c>
      <c r="M2732" s="202">
        <v>587219.89</v>
      </c>
      <c r="N2732"/>
      <c r="O2732" s="203"/>
      <c r="P2732"/>
      <c r="Q2732"/>
      <c r="R2732"/>
      <c r="S2732"/>
      <c r="T2732" s="204">
        <v>42746.609131944446</v>
      </c>
      <c r="U2732"/>
      <c r="V2732">
        <v>0.9</v>
      </c>
      <c r="W2732">
        <v>6</v>
      </c>
      <c r="X2732" s="200" t="str">
        <f t="shared" si="42"/>
        <v>Lake Circuit Civil CGE CQ2-16</v>
      </c>
    </row>
    <row r="2733" spans="1:24" x14ac:dyDescent="0.25">
      <c r="A2733" t="s">
        <v>82</v>
      </c>
      <c r="B2733" t="s">
        <v>42</v>
      </c>
      <c r="C2733" t="s">
        <v>275</v>
      </c>
      <c r="D2733" s="202">
        <v>545751.37</v>
      </c>
      <c r="E2733" s="202">
        <v>545496.37</v>
      </c>
      <c r="F2733" s="202">
        <v>545496.37</v>
      </c>
      <c r="G2733"/>
      <c r="H2733"/>
      <c r="I2733" s="202">
        <v>537982.86</v>
      </c>
      <c r="J2733" s="202">
        <v>538449.36</v>
      </c>
      <c r="K2733" s="202">
        <v>538501.86</v>
      </c>
      <c r="L2733"/>
      <c r="M2733"/>
      <c r="N2733"/>
      <c r="O2733" s="203"/>
      <c r="P2733"/>
      <c r="Q2733"/>
      <c r="R2733"/>
      <c r="S2733"/>
      <c r="T2733" s="204">
        <v>42746.609131944446</v>
      </c>
      <c r="U2733"/>
      <c r="V2733">
        <v>0.9</v>
      </c>
      <c r="W2733">
        <v>6</v>
      </c>
      <c r="X2733" s="200" t="str">
        <f t="shared" si="42"/>
        <v>Lake Circuit Civil CGE CQ2-17</v>
      </c>
    </row>
    <row r="2734" spans="1:24" x14ac:dyDescent="0.25">
      <c r="A2734" t="s">
        <v>82</v>
      </c>
      <c r="B2734" t="s">
        <v>42</v>
      </c>
      <c r="C2734" t="s">
        <v>272</v>
      </c>
      <c r="D2734" s="202">
        <v>746645.19</v>
      </c>
      <c r="E2734" s="202">
        <v>745416.69</v>
      </c>
      <c r="F2734" s="202">
        <v>745416.69</v>
      </c>
      <c r="G2734" s="202">
        <v>745416.69</v>
      </c>
      <c r="H2734" s="202">
        <v>745416.69</v>
      </c>
      <c r="I2734" s="202">
        <v>702871.69</v>
      </c>
      <c r="J2734" s="202">
        <v>727015.24</v>
      </c>
      <c r="K2734" s="202">
        <v>731570.24</v>
      </c>
      <c r="L2734" s="202">
        <v>731624.24</v>
      </c>
      <c r="M2734" s="202">
        <v>732625.24</v>
      </c>
      <c r="N2734"/>
      <c r="O2734" s="203"/>
      <c r="P2734"/>
      <c r="Q2734"/>
      <c r="R2734"/>
      <c r="S2734"/>
      <c r="T2734" s="204">
        <v>42746.609131944446</v>
      </c>
      <c r="U2734"/>
      <c r="V2734">
        <v>0.9</v>
      </c>
      <c r="W2734">
        <v>6</v>
      </c>
      <c r="X2734" s="200" t="str">
        <f t="shared" si="42"/>
        <v>Lake Circuit Civil CGE CQ3-16</v>
      </c>
    </row>
    <row r="2735" spans="1:24" x14ac:dyDescent="0.25">
      <c r="A2735" t="s">
        <v>82</v>
      </c>
      <c r="B2735" t="s">
        <v>42</v>
      </c>
      <c r="C2735" t="s">
        <v>276</v>
      </c>
      <c r="D2735" s="202">
        <v>548211.26</v>
      </c>
      <c r="E2735" s="202">
        <v>547756.26</v>
      </c>
      <c r="F2735"/>
      <c r="G2735"/>
      <c r="H2735"/>
      <c r="I2735" s="202">
        <v>536343.68999999994</v>
      </c>
      <c r="J2735" s="202">
        <v>538626.13</v>
      </c>
      <c r="K2735"/>
      <c r="L2735"/>
      <c r="M2735"/>
      <c r="N2735"/>
      <c r="O2735" s="203"/>
      <c r="P2735"/>
      <c r="Q2735"/>
      <c r="R2735"/>
      <c r="S2735"/>
      <c r="T2735" s="204">
        <v>42746.609131944446</v>
      </c>
      <c r="U2735"/>
      <c r="V2735">
        <v>0.9</v>
      </c>
      <c r="W2735">
        <v>6</v>
      </c>
      <c r="X2735" s="200" t="str">
        <f t="shared" si="42"/>
        <v>Lake Circuit Civil CGE CQ3-17</v>
      </c>
    </row>
    <row r="2736" spans="1:24" x14ac:dyDescent="0.25">
      <c r="A2736" t="s">
        <v>82</v>
      </c>
      <c r="B2736" t="s">
        <v>42</v>
      </c>
      <c r="C2736" t="s">
        <v>273</v>
      </c>
      <c r="D2736" s="202">
        <v>634565.96</v>
      </c>
      <c r="E2736" s="202">
        <v>633733.06000000006</v>
      </c>
      <c r="F2736" s="202">
        <v>633633.06000000006</v>
      </c>
      <c r="G2736" s="202">
        <v>633633.06000000006</v>
      </c>
      <c r="H2736" s="202">
        <v>633562.06000000006</v>
      </c>
      <c r="I2736" s="202">
        <v>624282.09</v>
      </c>
      <c r="J2736" s="202">
        <v>627372.56999999995</v>
      </c>
      <c r="K2736" s="202">
        <v>627929.56999999995</v>
      </c>
      <c r="L2736" s="202">
        <v>627932.55000000005</v>
      </c>
      <c r="M2736" s="202">
        <v>627982.55000000005</v>
      </c>
      <c r="N2736"/>
      <c r="O2736" s="203"/>
      <c r="P2736"/>
      <c r="Q2736"/>
      <c r="R2736"/>
      <c r="S2736"/>
      <c r="T2736" s="204">
        <v>42746.609131944446</v>
      </c>
      <c r="U2736"/>
      <c r="V2736">
        <v>0.9</v>
      </c>
      <c r="W2736">
        <v>6</v>
      </c>
      <c r="X2736" s="200" t="str">
        <f t="shared" si="42"/>
        <v>Lake Circuit Civil CGE CQ4-16</v>
      </c>
    </row>
    <row r="2737" spans="1:24" x14ac:dyDescent="0.25">
      <c r="A2737" t="s">
        <v>82</v>
      </c>
      <c r="B2737" t="s">
        <v>42</v>
      </c>
      <c r="C2737" t="s">
        <v>277</v>
      </c>
      <c r="D2737" s="202">
        <v>472045.61</v>
      </c>
      <c r="E2737"/>
      <c r="F2737"/>
      <c r="G2737"/>
      <c r="H2737"/>
      <c r="I2737" s="202">
        <v>466086.91</v>
      </c>
      <c r="J2737"/>
      <c r="K2737"/>
      <c r="L2737"/>
      <c r="M2737"/>
      <c r="N2737"/>
      <c r="O2737" s="203"/>
      <c r="P2737"/>
      <c r="Q2737"/>
      <c r="R2737"/>
      <c r="S2737"/>
      <c r="T2737" s="204">
        <v>42746.609131944446</v>
      </c>
      <c r="U2737"/>
      <c r="V2737">
        <v>0.9</v>
      </c>
      <c r="W2737">
        <v>6</v>
      </c>
      <c r="X2737" s="200" t="str">
        <f t="shared" si="42"/>
        <v>Lake Circuit Civil CGE CQ4-17</v>
      </c>
    </row>
    <row r="2738" spans="1:24" x14ac:dyDescent="0.25">
      <c r="A2738" t="s">
        <v>82</v>
      </c>
      <c r="B2738" t="s">
        <v>38</v>
      </c>
      <c r="C2738" t="s">
        <v>270</v>
      </c>
      <c r="D2738" s="202">
        <v>2021344.19</v>
      </c>
      <c r="E2738" s="202">
        <v>1918490.69</v>
      </c>
      <c r="F2738" s="202">
        <v>1917685.69</v>
      </c>
      <c r="G2738" s="202">
        <v>1767316.69</v>
      </c>
      <c r="H2738" s="202">
        <v>1716152.19</v>
      </c>
      <c r="I2738" s="202">
        <v>31977.040000000001</v>
      </c>
      <c r="J2738" s="202">
        <v>65360.12</v>
      </c>
      <c r="K2738" s="202">
        <v>83438.22</v>
      </c>
      <c r="L2738" s="202">
        <v>101288.48</v>
      </c>
      <c r="M2738" s="202">
        <v>117167.24</v>
      </c>
      <c r="N2738"/>
      <c r="O2738" s="203"/>
      <c r="P2738"/>
      <c r="Q2738"/>
      <c r="R2738"/>
      <c r="S2738"/>
      <c r="T2738" s="204">
        <v>42746.609131944446</v>
      </c>
      <c r="U2738"/>
      <c r="V2738">
        <v>0.09</v>
      </c>
      <c r="W2738">
        <v>1</v>
      </c>
      <c r="X2738" s="200" t="str">
        <f t="shared" si="42"/>
        <v>Lake Circuit Criminal CGE CQ1-16</v>
      </c>
    </row>
    <row r="2739" spans="1:24" x14ac:dyDescent="0.25">
      <c r="A2739" t="s">
        <v>82</v>
      </c>
      <c r="B2739" t="s">
        <v>38</v>
      </c>
      <c r="C2739" t="s">
        <v>274</v>
      </c>
      <c r="D2739" s="202">
        <v>826280.8</v>
      </c>
      <c r="E2739" s="202">
        <v>823430.8</v>
      </c>
      <c r="F2739" s="202">
        <v>822380.8</v>
      </c>
      <c r="G2739" s="202">
        <v>822373</v>
      </c>
      <c r="H2739"/>
      <c r="I2739" s="202">
        <v>13486.11</v>
      </c>
      <c r="J2739" s="202">
        <v>38967.019999999997</v>
      </c>
      <c r="K2739" s="202">
        <v>53772.13</v>
      </c>
      <c r="L2739" s="202">
        <v>68848.88</v>
      </c>
      <c r="M2739"/>
      <c r="N2739"/>
      <c r="O2739" s="203"/>
      <c r="P2739"/>
      <c r="Q2739"/>
      <c r="R2739"/>
      <c r="S2739"/>
      <c r="T2739" s="204">
        <v>42746.609131944446</v>
      </c>
      <c r="U2739"/>
      <c r="V2739">
        <v>0.09</v>
      </c>
      <c r="W2739">
        <v>1</v>
      </c>
      <c r="X2739" s="200" t="str">
        <f t="shared" si="42"/>
        <v>Lake Circuit Criminal CGE CQ1-17</v>
      </c>
    </row>
    <row r="2740" spans="1:24" x14ac:dyDescent="0.25">
      <c r="A2740" t="s">
        <v>82</v>
      </c>
      <c r="B2740" t="s">
        <v>38</v>
      </c>
      <c r="C2740" t="s">
        <v>271</v>
      </c>
      <c r="D2740" s="202">
        <v>1161874.6200000001</v>
      </c>
      <c r="E2740" s="202">
        <v>1158263.6200000001</v>
      </c>
      <c r="F2740" s="202">
        <v>1158093.6200000001</v>
      </c>
      <c r="G2740" s="202">
        <v>1157329.6200000001</v>
      </c>
      <c r="H2740" s="202">
        <v>1157179.6200000001</v>
      </c>
      <c r="I2740" s="202">
        <v>41692.160000000003</v>
      </c>
      <c r="J2740" s="202">
        <v>70905.66</v>
      </c>
      <c r="K2740" s="202">
        <v>93977.18</v>
      </c>
      <c r="L2740" s="202">
        <v>111794.07</v>
      </c>
      <c r="M2740" s="202">
        <v>133714.14000000001</v>
      </c>
      <c r="N2740"/>
      <c r="O2740" s="203"/>
      <c r="P2740"/>
      <c r="Q2740"/>
      <c r="R2740"/>
      <c r="S2740"/>
      <c r="T2740" s="204">
        <v>42746.609131944446</v>
      </c>
      <c r="U2740"/>
      <c r="V2740">
        <v>0.09</v>
      </c>
      <c r="W2740">
        <v>1</v>
      </c>
      <c r="X2740" s="200" t="str">
        <f t="shared" si="42"/>
        <v>Lake Circuit Criminal CGE CQ2-16</v>
      </c>
    </row>
    <row r="2741" spans="1:24" x14ac:dyDescent="0.25">
      <c r="A2741" t="s">
        <v>82</v>
      </c>
      <c r="B2741" t="s">
        <v>38</v>
      </c>
      <c r="C2741" t="s">
        <v>275</v>
      </c>
      <c r="D2741" s="202">
        <v>1143376.4099999999</v>
      </c>
      <c r="E2741" s="202">
        <v>1141102.4099999999</v>
      </c>
      <c r="F2741" s="202">
        <v>1140502.4099999999</v>
      </c>
      <c r="G2741"/>
      <c r="H2741"/>
      <c r="I2741" s="202">
        <v>22658.13</v>
      </c>
      <c r="J2741" s="202">
        <v>41329.199999999997</v>
      </c>
      <c r="K2741" s="202">
        <v>53764.02</v>
      </c>
      <c r="L2741"/>
      <c r="M2741"/>
      <c r="N2741"/>
      <c r="O2741" s="203"/>
      <c r="P2741"/>
      <c r="Q2741"/>
      <c r="R2741"/>
      <c r="S2741"/>
      <c r="T2741" s="204">
        <v>42746.609131944446</v>
      </c>
      <c r="U2741"/>
      <c r="V2741">
        <v>0.09</v>
      </c>
      <c r="W2741">
        <v>1</v>
      </c>
      <c r="X2741" s="200" t="str">
        <f t="shared" si="42"/>
        <v>Lake Circuit Criminal CGE CQ2-17</v>
      </c>
    </row>
    <row r="2742" spans="1:24" x14ac:dyDescent="0.25">
      <c r="A2742" t="s">
        <v>82</v>
      </c>
      <c r="B2742" t="s">
        <v>38</v>
      </c>
      <c r="C2742" t="s">
        <v>272</v>
      </c>
      <c r="D2742" s="202">
        <v>1231370.22</v>
      </c>
      <c r="E2742" s="202">
        <v>1228109.22</v>
      </c>
      <c r="F2742" s="202">
        <v>1227630.22</v>
      </c>
      <c r="G2742" s="202">
        <v>1227580.22</v>
      </c>
      <c r="H2742" s="202">
        <v>1227515.22</v>
      </c>
      <c r="I2742" s="202">
        <v>27424.17</v>
      </c>
      <c r="J2742" s="202">
        <v>47529.760000000002</v>
      </c>
      <c r="K2742" s="202">
        <v>64143.76</v>
      </c>
      <c r="L2742" s="202">
        <v>84534.25</v>
      </c>
      <c r="M2742" s="202">
        <v>99368.45</v>
      </c>
      <c r="N2742"/>
      <c r="O2742" s="203"/>
      <c r="P2742"/>
      <c r="Q2742"/>
      <c r="R2742"/>
      <c r="S2742"/>
      <c r="T2742" s="204">
        <v>42746.609131944446</v>
      </c>
      <c r="U2742"/>
      <c r="V2742">
        <v>0.09</v>
      </c>
      <c r="W2742">
        <v>1</v>
      </c>
      <c r="X2742" s="200" t="str">
        <f t="shared" si="42"/>
        <v>Lake Circuit Criminal CGE CQ3-16</v>
      </c>
    </row>
    <row r="2743" spans="1:24" x14ac:dyDescent="0.25">
      <c r="A2743" t="s">
        <v>82</v>
      </c>
      <c r="B2743" t="s">
        <v>38</v>
      </c>
      <c r="C2743" t="s">
        <v>276</v>
      </c>
      <c r="D2743" s="202">
        <v>1602593.22</v>
      </c>
      <c r="E2743" s="202">
        <v>1600199.72</v>
      </c>
      <c r="F2743"/>
      <c r="G2743"/>
      <c r="H2743"/>
      <c r="I2743" s="202">
        <v>34817.18</v>
      </c>
      <c r="J2743" s="202">
        <v>66778.87</v>
      </c>
      <c r="K2743"/>
      <c r="L2743"/>
      <c r="M2743"/>
      <c r="N2743"/>
      <c r="O2743" s="203"/>
      <c r="P2743"/>
      <c r="Q2743"/>
      <c r="R2743"/>
      <c r="S2743"/>
      <c r="T2743" s="204">
        <v>42746.609131944446</v>
      </c>
      <c r="U2743"/>
      <c r="V2743">
        <v>0.09</v>
      </c>
      <c r="W2743">
        <v>1</v>
      </c>
      <c r="X2743" s="200" t="str">
        <f t="shared" si="42"/>
        <v>Lake Circuit Criminal CGE CQ3-17</v>
      </c>
    </row>
    <row r="2744" spans="1:24" x14ac:dyDescent="0.25">
      <c r="A2744" t="s">
        <v>82</v>
      </c>
      <c r="B2744" t="s">
        <v>38</v>
      </c>
      <c r="C2744" t="s">
        <v>273</v>
      </c>
      <c r="D2744" s="202">
        <v>1035891.35</v>
      </c>
      <c r="E2744" s="202">
        <v>981216.35</v>
      </c>
      <c r="F2744" s="202">
        <v>980416.35</v>
      </c>
      <c r="G2744" s="202">
        <v>980138.35</v>
      </c>
      <c r="H2744" s="202">
        <v>980076.35</v>
      </c>
      <c r="I2744" s="202">
        <v>24352.27</v>
      </c>
      <c r="J2744" s="202">
        <v>50668.41</v>
      </c>
      <c r="K2744" s="202">
        <v>73296.83</v>
      </c>
      <c r="L2744" s="202">
        <v>90759.44</v>
      </c>
      <c r="M2744" s="202">
        <v>102964.36</v>
      </c>
      <c r="N2744"/>
      <c r="O2744" s="203"/>
      <c r="P2744"/>
      <c r="Q2744"/>
      <c r="R2744"/>
      <c r="S2744"/>
      <c r="T2744" s="204">
        <v>42746.609131944446</v>
      </c>
      <c r="U2744"/>
      <c r="V2744">
        <v>0.09</v>
      </c>
      <c r="W2744">
        <v>1</v>
      </c>
      <c r="X2744" s="200" t="str">
        <f t="shared" si="42"/>
        <v>Lake Circuit Criminal CGE CQ4-16</v>
      </c>
    </row>
    <row r="2745" spans="1:24" x14ac:dyDescent="0.25">
      <c r="A2745" t="s">
        <v>82</v>
      </c>
      <c r="B2745" t="s">
        <v>38</v>
      </c>
      <c r="C2745" t="s">
        <v>277</v>
      </c>
      <c r="D2745" s="202">
        <v>1730425.94</v>
      </c>
      <c r="E2745"/>
      <c r="F2745"/>
      <c r="G2745"/>
      <c r="H2745"/>
      <c r="I2745" s="202">
        <v>25195.119999999999</v>
      </c>
      <c r="J2745"/>
      <c r="K2745"/>
      <c r="L2745"/>
      <c r="M2745"/>
      <c r="N2745"/>
      <c r="O2745" s="203"/>
      <c r="P2745"/>
      <c r="Q2745"/>
      <c r="R2745"/>
      <c r="S2745"/>
      <c r="T2745" s="204">
        <v>42746.609131944446</v>
      </c>
      <c r="U2745"/>
      <c r="V2745">
        <v>0.09</v>
      </c>
      <c r="W2745">
        <v>1</v>
      </c>
      <c r="X2745" s="200" t="str">
        <f t="shared" si="42"/>
        <v>Lake Circuit Criminal CGE CQ4-17</v>
      </c>
    </row>
    <row r="2746" spans="1:24" x14ac:dyDescent="0.25">
      <c r="A2746" t="s">
        <v>82</v>
      </c>
      <c r="B2746" t="s">
        <v>44</v>
      </c>
      <c r="C2746" t="s">
        <v>270</v>
      </c>
      <c r="D2746" s="202">
        <v>1681624.42</v>
      </c>
      <c r="E2746" s="202">
        <v>1472548.4</v>
      </c>
      <c r="F2746" s="202">
        <v>1429733.7</v>
      </c>
      <c r="G2746" s="202">
        <v>1427259.37</v>
      </c>
      <c r="H2746" s="202">
        <v>1426405.37</v>
      </c>
      <c r="I2746" s="202">
        <v>741488.23</v>
      </c>
      <c r="J2746" s="202">
        <v>1199495.03</v>
      </c>
      <c r="K2746" s="202">
        <v>1269851.69</v>
      </c>
      <c r="L2746" s="202">
        <v>1296405.1000000001</v>
      </c>
      <c r="M2746" s="202">
        <v>1311866.5900000001</v>
      </c>
      <c r="N2746"/>
      <c r="O2746" s="203"/>
      <c r="P2746"/>
      <c r="Q2746"/>
      <c r="R2746"/>
      <c r="S2746"/>
      <c r="T2746" s="204">
        <v>42746.609131944446</v>
      </c>
      <c r="U2746"/>
      <c r="V2746">
        <v>0.9</v>
      </c>
      <c r="W2746">
        <v>8</v>
      </c>
      <c r="X2746" s="200" t="str">
        <f t="shared" si="42"/>
        <v>Lake Civil Traffic CGE CQ1-16</v>
      </c>
    </row>
    <row r="2747" spans="1:24" x14ac:dyDescent="0.25">
      <c r="A2747" t="s">
        <v>82</v>
      </c>
      <c r="B2747" t="s">
        <v>44</v>
      </c>
      <c r="C2747" t="s">
        <v>274</v>
      </c>
      <c r="D2747" s="202">
        <v>1307459.6200000001</v>
      </c>
      <c r="E2747" s="202">
        <v>1300575.6200000001</v>
      </c>
      <c r="F2747" s="202">
        <v>1298478.98</v>
      </c>
      <c r="G2747" s="202">
        <v>1297256.72</v>
      </c>
      <c r="H2747"/>
      <c r="I2747" s="202">
        <v>591504.80000000005</v>
      </c>
      <c r="J2747" s="202">
        <v>1055360.57</v>
      </c>
      <c r="K2747" s="202">
        <v>1123600.69</v>
      </c>
      <c r="L2747" s="202">
        <v>1150683.8700000001</v>
      </c>
      <c r="M2747"/>
      <c r="N2747"/>
      <c r="O2747" s="203"/>
      <c r="P2747"/>
      <c r="Q2747"/>
      <c r="R2747"/>
      <c r="S2747"/>
      <c r="T2747" s="204">
        <v>42746.609131944446</v>
      </c>
      <c r="U2747"/>
      <c r="V2747">
        <v>0.9</v>
      </c>
      <c r="W2747">
        <v>8</v>
      </c>
      <c r="X2747" s="200" t="str">
        <f t="shared" si="42"/>
        <v>Lake Civil Traffic CGE CQ1-17</v>
      </c>
    </row>
    <row r="2748" spans="1:24" x14ac:dyDescent="0.25">
      <c r="A2748" t="s">
        <v>82</v>
      </c>
      <c r="B2748" t="s">
        <v>44</v>
      </c>
      <c r="C2748" t="s">
        <v>271</v>
      </c>
      <c r="D2748" s="202">
        <v>1695501.93</v>
      </c>
      <c r="E2748" s="202">
        <v>1468853.47</v>
      </c>
      <c r="F2748" s="202">
        <v>1456994.97</v>
      </c>
      <c r="G2748" s="202">
        <v>1455974.84</v>
      </c>
      <c r="H2748" s="202">
        <v>1454766.84</v>
      </c>
      <c r="I2748" s="202">
        <v>855094</v>
      </c>
      <c r="J2748" s="202">
        <v>1212184.98</v>
      </c>
      <c r="K2748" s="202">
        <v>1278271.98</v>
      </c>
      <c r="L2748" s="202">
        <v>1308659.8400000001</v>
      </c>
      <c r="M2748" s="202">
        <v>1334758.21</v>
      </c>
      <c r="N2748"/>
      <c r="O2748" s="203"/>
      <c r="P2748"/>
      <c r="Q2748"/>
      <c r="R2748"/>
      <c r="S2748"/>
      <c r="T2748" s="204">
        <v>42746.609131944446</v>
      </c>
      <c r="U2748"/>
      <c r="V2748">
        <v>0.9</v>
      </c>
      <c r="W2748">
        <v>8</v>
      </c>
      <c r="X2748" s="200" t="str">
        <f t="shared" si="42"/>
        <v>Lake Civil Traffic CGE CQ2-16</v>
      </c>
    </row>
    <row r="2749" spans="1:24" x14ac:dyDescent="0.25">
      <c r="A2749" t="s">
        <v>82</v>
      </c>
      <c r="B2749" t="s">
        <v>44</v>
      </c>
      <c r="C2749" t="s">
        <v>275</v>
      </c>
      <c r="D2749" s="202">
        <v>1518574.82</v>
      </c>
      <c r="E2749" s="202">
        <v>1512521.82</v>
      </c>
      <c r="F2749" s="202">
        <v>1510831.82</v>
      </c>
      <c r="G2749"/>
      <c r="H2749"/>
      <c r="I2749" s="202">
        <v>756642.25</v>
      </c>
      <c r="J2749" s="202">
        <v>1247512.6000000001</v>
      </c>
      <c r="K2749" s="202">
        <v>1317828.69</v>
      </c>
      <c r="L2749"/>
      <c r="M2749"/>
      <c r="N2749"/>
      <c r="O2749" s="203"/>
      <c r="P2749"/>
      <c r="Q2749"/>
      <c r="R2749"/>
      <c r="S2749"/>
      <c r="T2749" s="204">
        <v>42746.609131944446</v>
      </c>
      <c r="U2749"/>
      <c r="V2749">
        <v>0.9</v>
      </c>
      <c r="W2749">
        <v>8</v>
      </c>
      <c r="X2749" s="200" t="str">
        <f t="shared" si="42"/>
        <v>Lake Civil Traffic CGE CQ2-17</v>
      </c>
    </row>
    <row r="2750" spans="1:24" x14ac:dyDescent="0.25">
      <c r="A2750" t="s">
        <v>82</v>
      </c>
      <c r="B2750" t="s">
        <v>44</v>
      </c>
      <c r="C2750" t="s">
        <v>272</v>
      </c>
      <c r="D2750" s="202">
        <v>1701825.97</v>
      </c>
      <c r="E2750" s="202">
        <v>1502182.43</v>
      </c>
      <c r="F2750" s="202">
        <v>1482267.32</v>
      </c>
      <c r="G2750" s="202">
        <v>1480883.3</v>
      </c>
      <c r="H2750" s="202">
        <v>1478303.8</v>
      </c>
      <c r="I2750" s="202">
        <v>810785.22</v>
      </c>
      <c r="J2750" s="202">
        <v>1224306.71</v>
      </c>
      <c r="K2750" s="202">
        <v>1291561.78</v>
      </c>
      <c r="L2750" s="202">
        <v>1340917.8400000001</v>
      </c>
      <c r="M2750" s="202">
        <v>1355290.6</v>
      </c>
      <c r="N2750"/>
      <c r="O2750" s="203"/>
      <c r="P2750"/>
      <c r="Q2750"/>
      <c r="R2750"/>
      <c r="S2750"/>
      <c r="T2750" s="204">
        <v>42746.609131944446</v>
      </c>
      <c r="U2750"/>
      <c r="V2750">
        <v>0.9</v>
      </c>
      <c r="W2750">
        <v>8</v>
      </c>
      <c r="X2750" s="200" t="str">
        <f t="shared" si="42"/>
        <v>Lake Civil Traffic CGE CQ3-16</v>
      </c>
    </row>
    <row r="2751" spans="1:24" x14ac:dyDescent="0.25">
      <c r="A2751" t="s">
        <v>82</v>
      </c>
      <c r="B2751" t="s">
        <v>44</v>
      </c>
      <c r="C2751" t="s">
        <v>276</v>
      </c>
      <c r="D2751" s="202">
        <v>1377948.64</v>
      </c>
      <c r="E2751" s="202">
        <v>1373067.64</v>
      </c>
      <c r="F2751"/>
      <c r="G2751"/>
      <c r="H2751"/>
      <c r="I2751" s="202">
        <v>652095.88</v>
      </c>
      <c r="J2751" s="202">
        <v>1073234.77</v>
      </c>
      <c r="K2751"/>
      <c r="L2751"/>
      <c r="M2751"/>
      <c r="N2751"/>
      <c r="O2751" s="203"/>
      <c r="P2751"/>
      <c r="Q2751"/>
      <c r="R2751"/>
      <c r="S2751"/>
      <c r="T2751" s="204">
        <v>42746.609131944446</v>
      </c>
      <c r="U2751"/>
      <c r="V2751">
        <v>0.9</v>
      </c>
      <c r="W2751">
        <v>8</v>
      </c>
      <c r="X2751" s="200" t="str">
        <f t="shared" si="42"/>
        <v>Lake Civil Traffic CGE CQ3-17</v>
      </c>
    </row>
    <row r="2752" spans="1:24" x14ac:dyDescent="0.25">
      <c r="A2752" t="s">
        <v>82</v>
      </c>
      <c r="B2752" t="s">
        <v>44</v>
      </c>
      <c r="C2752" t="s">
        <v>273</v>
      </c>
      <c r="D2752" s="202">
        <v>1458482.06</v>
      </c>
      <c r="E2752" s="202">
        <v>1371984.15</v>
      </c>
      <c r="F2752" s="202">
        <v>1365582.55</v>
      </c>
      <c r="G2752" s="202">
        <v>1363228.55</v>
      </c>
      <c r="H2752" s="202">
        <v>1361411.55</v>
      </c>
      <c r="I2752" s="202">
        <v>685457.56</v>
      </c>
      <c r="J2752" s="202">
        <v>1079915.3600000001</v>
      </c>
      <c r="K2752" s="202">
        <v>1175648.55</v>
      </c>
      <c r="L2752" s="202">
        <v>1213022.77</v>
      </c>
      <c r="M2752" s="202">
        <v>1230739.6499999999</v>
      </c>
      <c r="N2752"/>
      <c r="O2752" s="203"/>
      <c r="P2752"/>
      <c r="Q2752"/>
      <c r="R2752"/>
      <c r="S2752"/>
      <c r="T2752" s="204">
        <v>42746.609131944446</v>
      </c>
      <c r="U2752"/>
      <c r="V2752">
        <v>0.9</v>
      </c>
      <c r="W2752">
        <v>8</v>
      </c>
      <c r="X2752" s="200" t="str">
        <f t="shared" si="42"/>
        <v>Lake Civil Traffic CGE CQ4-16</v>
      </c>
    </row>
    <row r="2753" spans="1:24" x14ac:dyDescent="0.25">
      <c r="A2753" t="s">
        <v>82</v>
      </c>
      <c r="B2753" t="s">
        <v>44</v>
      </c>
      <c r="C2753" t="s">
        <v>277</v>
      </c>
      <c r="D2753" s="202">
        <v>1449566.2</v>
      </c>
      <c r="E2753"/>
      <c r="F2753"/>
      <c r="G2753"/>
      <c r="H2753"/>
      <c r="I2753" s="202">
        <v>634181.22</v>
      </c>
      <c r="J2753"/>
      <c r="K2753"/>
      <c r="L2753"/>
      <c r="M2753"/>
      <c r="N2753"/>
      <c r="O2753" s="203"/>
      <c r="P2753"/>
      <c r="Q2753"/>
      <c r="R2753"/>
      <c r="S2753"/>
      <c r="T2753" s="204">
        <v>42746.609131944446</v>
      </c>
      <c r="U2753"/>
      <c r="V2753">
        <v>0.9</v>
      </c>
      <c r="W2753">
        <v>8</v>
      </c>
      <c r="X2753" s="200" t="str">
        <f t="shared" si="42"/>
        <v>Lake Civil Traffic CGE CQ4-17</v>
      </c>
    </row>
    <row r="2754" spans="1:24" x14ac:dyDescent="0.25">
      <c r="A2754" t="s">
        <v>82</v>
      </c>
      <c r="B2754" t="s">
        <v>43</v>
      </c>
      <c r="C2754" t="s">
        <v>270</v>
      </c>
      <c r="D2754" s="202">
        <v>270330.86</v>
      </c>
      <c r="E2754" s="202">
        <v>270330.86</v>
      </c>
      <c r="F2754" s="202">
        <v>270330.86</v>
      </c>
      <c r="G2754" s="202">
        <v>270330.86</v>
      </c>
      <c r="H2754" s="202">
        <v>270330.86</v>
      </c>
      <c r="I2754" s="202">
        <v>268652.71999999997</v>
      </c>
      <c r="J2754" s="202">
        <v>269725.86</v>
      </c>
      <c r="K2754" s="202">
        <v>269725.86</v>
      </c>
      <c r="L2754" s="202">
        <v>269725.86</v>
      </c>
      <c r="M2754" s="202">
        <v>269725.86</v>
      </c>
      <c r="N2754"/>
      <c r="O2754" s="203"/>
      <c r="P2754"/>
      <c r="Q2754"/>
      <c r="R2754"/>
      <c r="S2754"/>
      <c r="T2754" s="204">
        <v>42746.609131944446</v>
      </c>
      <c r="U2754"/>
      <c r="V2754">
        <v>0.9</v>
      </c>
      <c r="W2754">
        <v>7</v>
      </c>
      <c r="X2754" s="200" t="str">
        <f t="shared" ref="X2754:X2817" si="43">A2754&amp;" "&amp;B2754&amp;" "&amp;C2754</f>
        <v>Lake County Civil CGE CQ1-16</v>
      </c>
    </row>
    <row r="2755" spans="1:24" x14ac:dyDescent="0.25">
      <c r="A2755" t="s">
        <v>82</v>
      </c>
      <c r="B2755" t="s">
        <v>43</v>
      </c>
      <c r="C2755" t="s">
        <v>274</v>
      </c>
      <c r="D2755" s="202">
        <v>263471.09999999998</v>
      </c>
      <c r="E2755" s="202">
        <v>263471.09999999998</v>
      </c>
      <c r="F2755" s="202">
        <v>263471.09999999998</v>
      </c>
      <c r="G2755" s="202">
        <v>263422.09999999998</v>
      </c>
      <c r="H2755"/>
      <c r="I2755" s="202">
        <v>262336.03000000003</v>
      </c>
      <c r="J2755" s="202">
        <v>262339.25</v>
      </c>
      <c r="K2755" s="202">
        <v>262339.25</v>
      </c>
      <c r="L2755" s="202">
        <v>262339.25</v>
      </c>
      <c r="M2755"/>
      <c r="N2755"/>
      <c r="O2755" s="203"/>
      <c r="P2755"/>
      <c r="Q2755"/>
      <c r="R2755"/>
      <c r="S2755"/>
      <c r="T2755" s="204">
        <v>42746.609131944446</v>
      </c>
      <c r="U2755"/>
      <c r="V2755">
        <v>0.9</v>
      </c>
      <c r="W2755">
        <v>7</v>
      </c>
      <c r="X2755" s="200" t="str">
        <f t="shared" si="43"/>
        <v>Lake County Civil CGE CQ1-17</v>
      </c>
    </row>
    <row r="2756" spans="1:24" x14ac:dyDescent="0.25">
      <c r="A2756" t="s">
        <v>82</v>
      </c>
      <c r="B2756" t="s">
        <v>43</v>
      </c>
      <c r="C2756" t="s">
        <v>271</v>
      </c>
      <c r="D2756" s="202">
        <v>311628.17</v>
      </c>
      <c r="E2756" s="202">
        <v>311608.17</v>
      </c>
      <c r="F2756" s="202">
        <v>311138.17</v>
      </c>
      <c r="G2756" s="202">
        <v>311138.17</v>
      </c>
      <c r="H2756" s="202">
        <v>311138.17</v>
      </c>
      <c r="I2756" s="202">
        <v>308462.78999999998</v>
      </c>
      <c r="J2756" s="202">
        <v>311007.18</v>
      </c>
      <c r="K2756" s="202">
        <v>311007.18</v>
      </c>
      <c r="L2756" s="202">
        <v>311007.18</v>
      </c>
      <c r="M2756" s="202">
        <v>311007.18</v>
      </c>
      <c r="N2756"/>
      <c r="O2756" s="203"/>
      <c r="P2756"/>
      <c r="Q2756"/>
      <c r="R2756"/>
      <c r="S2756"/>
      <c r="T2756" s="204">
        <v>42746.609131944446</v>
      </c>
      <c r="U2756"/>
      <c r="V2756">
        <v>0.9</v>
      </c>
      <c r="W2756">
        <v>7</v>
      </c>
      <c r="X2756" s="200" t="str">
        <f t="shared" si="43"/>
        <v>Lake County Civil CGE CQ2-16</v>
      </c>
    </row>
    <row r="2757" spans="1:24" x14ac:dyDescent="0.25">
      <c r="A2757" t="s">
        <v>82</v>
      </c>
      <c r="B2757" t="s">
        <v>43</v>
      </c>
      <c r="C2757" t="s">
        <v>275</v>
      </c>
      <c r="D2757" s="202">
        <v>267768.84000000003</v>
      </c>
      <c r="E2757" s="202">
        <v>267758.84000000003</v>
      </c>
      <c r="F2757" s="202">
        <v>267758.84000000003</v>
      </c>
      <c r="G2757"/>
      <c r="H2757"/>
      <c r="I2757" s="202">
        <v>267574.8</v>
      </c>
      <c r="J2757" s="202">
        <v>267574.8</v>
      </c>
      <c r="K2757" s="202">
        <v>267574.8</v>
      </c>
      <c r="L2757"/>
      <c r="M2757"/>
      <c r="N2757"/>
      <c r="O2757" s="203"/>
      <c r="P2757"/>
      <c r="Q2757"/>
      <c r="R2757"/>
      <c r="S2757"/>
      <c r="T2757" s="204">
        <v>42746.609131944446</v>
      </c>
      <c r="U2757"/>
      <c r="V2757">
        <v>0.9</v>
      </c>
      <c r="W2757">
        <v>7</v>
      </c>
      <c r="X2757" s="200" t="str">
        <f t="shared" si="43"/>
        <v>Lake County Civil CGE CQ2-17</v>
      </c>
    </row>
    <row r="2758" spans="1:24" x14ac:dyDescent="0.25">
      <c r="A2758" t="s">
        <v>82</v>
      </c>
      <c r="B2758" t="s">
        <v>43</v>
      </c>
      <c r="C2758" t="s">
        <v>272</v>
      </c>
      <c r="D2758" s="202">
        <v>305980.51</v>
      </c>
      <c r="E2758" s="202">
        <v>305960.51</v>
      </c>
      <c r="F2758" s="202">
        <v>305960.51</v>
      </c>
      <c r="G2758" s="202">
        <v>305960.51</v>
      </c>
      <c r="H2758" s="202">
        <v>305960.51</v>
      </c>
      <c r="I2758" s="202">
        <v>304130.99</v>
      </c>
      <c r="J2758" s="202">
        <v>305476.99</v>
      </c>
      <c r="K2758" s="202">
        <v>305476.99</v>
      </c>
      <c r="L2758" s="202">
        <v>305476.99</v>
      </c>
      <c r="M2758" s="202">
        <v>305476.99</v>
      </c>
      <c r="N2758"/>
      <c r="O2758" s="203"/>
      <c r="P2758"/>
      <c r="Q2758"/>
      <c r="R2758"/>
      <c r="S2758"/>
      <c r="T2758" s="204">
        <v>42746.609131944446</v>
      </c>
      <c r="U2758"/>
      <c r="V2758">
        <v>0.9</v>
      </c>
      <c r="W2758">
        <v>7</v>
      </c>
      <c r="X2758" s="200" t="str">
        <f t="shared" si="43"/>
        <v>Lake County Civil CGE CQ3-16</v>
      </c>
    </row>
    <row r="2759" spans="1:24" x14ac:dyDescent="0.25">
      <c r="A2759" t="s">
        <v>82</v>
      </c>
      <c r="B2759" t="s">
        <v>43</v>
      </c>
      <c r="C2759" t="s">
        <v>276</v>
      </c>
      <c r="D2759" s="202">
        <v>260476.12</v>
      </c>
      <c r="E2759" s="202">
        <v>260467.62</v>
      </c>
      <c r="F2759"/>
      <c r="G2759"/>
      <c r="H2759"/>
      <c r="I2759" s="202">
        <v>259669.97</v>
      </c>
      <c r="J2759" s="202">
        <v>259679.47</v>
      </c>
      <c r="K2759"/>
      <c r="L2759"/>
      <c r="M2759"/>
      <c r="N2759"/>
      <c r="O2759" s="203"/>
      <c r="P2759"/>
      <c r="Q2759"/>
      <c r="R2759"/>
      <c r="S2759"/>
      <c r="T2759" s="204">
        <v>42746.609131944446</v>
      </c>
      <c r="U2759"/>
      <c r="V2759">
        <v>0.9</v>
      </c>
      <c r="W2759">
        <v>7</v>
      </c>
      <c r="X2759" s="200" t="str">
        <f t="shared" si="43"/>
        <v>Lake County Civil CGE CQ3-17</v>
      </c>
    </row>
    <row r="2760" spans="1:24" x14ac:dyDescent="0.25">
      <c r="A2760" t="s">
        <v>82</v>
      </c>
      <c r="B2760" t="s">
        <v>43</v>
      </c>
      <c r="C2760" t="s">
        <v>273</v>
      </c>
      <c r="D2760" s="202">
        <v>276474.25</v>
      </c>
      <c r="E2760" s="202">
        <v>276474.25</v>
      </c>
      <c r="F2760" s="202">
        <v>276474.25</v>
      </c>
      <c r="G2760" s="202">
        <v>276474.25</v>
      </c>
      <c r="H2760" s="202">
        <v>276474.25</v>
      </c>
      <c r="I2760" s="202">
        <v>275112.87</v>
      </c>
      <c r="J2760" s="202">
        <v>275315.59999999998</v>
      </c>
      <c r="K2760" s="202">
        <v>275365.59999999998</v>
      </c>
      <c r="L2760" s="202">
        <v>275365.59999999998</v>
      </c>
      <c r="M2760" s="202">
        <v>275365.59999999998</v>
      </c>
      <c r="N2760"/>
      <c r="O2760" s="203"/>
      <c r="P2760"/>
      <c r="Q2760"/>
      <c r="R2760"/>
      <c r="S2760"/>
      <c r="T2760" s="204">
        <v>42746.609131944446</v>
      </c>
      <c r="U2760"/>
      <c r="V2760">
        <v>0.9</v>
      </c>
      <c r="W2760">
        <v>7</v>
      </c>
      <c r="X2760" s="200" t="str">
        <f t="shared" si="43"/>
        <v>Lake County Civil CGE CQ4-16</v>
      </c>
    </row>
    <row r="2761" spans="1:24" x14ac:dyDescent="0.25">
      <c r="A2761" t="s">
        <v>82</v>
      </c>
      <c r="B2761" t="s">
        <v>43</v>
      </c>
      <c r="C2761" t="s">
        <v>277</v>
      </c>
      <c r="D2761" s="202">
        <v>266920.74</v>
      </c>
      <c r="E2761"/>
      <c r="F2761"/>
      <c r="G2761"/>
      <c r="H2761"/>
      <c r="I2761" s="202">
        <v>266288.45</v>
      </c>
      <c r="J2761"/>
      <c r="K2761"/>
      <c r="L2761"/>
      <c r="M2761"/>
      <c r="N2761"/>
      <c r="O2761" s="203"/>
      <c r="P2761"/>
      <c r="Q2761"/>
      <c r="R2761"/>
      <c r="S2761"/>
      <c r="T2761" s="204">
        <v>42746.609131944446</v>
      </c>
      <c r="U2761"/>
      <c r="V2761">
        <v>0.9</v>
      </c>
      <c r="W2761">
        <v>7</v>
      </c>
      <c r="X2761" s="200" t="str">
        <f t="shared" si="43"/>
        <v>Lake County Civil CGE CQ4-17</v>
      </c>
    </row>
    <row r="2762" spans="1:24" x14ac:dyDescent="0.25">
      <c r="A2762" t="s">
        <v>82</v>
      </c>
      <c r="B2762" t="s">
        <v>39</v>
      </c>
      <c r="C2762" t="s">
        <v>270</v>
      </c>
      <c r="D2762" s="202">
        <v>430085.89</v>
      </c>
      <c r="E2762" s="202">
        <v>423043.39</v>
      </c>
      <c r="F2762" s="202">
        <v>416679.4</v>
      </c>
      <c r="G2762" s="202">
        <v>414551.9</v>
      </c>
      <c r="H2762" s="202">
        <v>413800.9</v>
      </c>
      <c r="I2762" s="202">
        <v>55340.66</v>
      </c>
      <c r="J2762" s="202">
        <v>96169.76</v>
      </c>
      <c r="K2762" s="202">
        <v>120682.45</v>
      </c>
      <c r="L2762" s="202">
        <v>137739.29</v>
      </c>
      <c r="M2762" s="202">
        <v>151199.78</v>
      </c>
      <c r="N2762"/>
      <c r="O2762" s="203"/>
      <c r="P2762"/>
      <c r="Q2762"/>
      <c r="R2762"/>
      <c r="S2762"/>
      <c r="T2762" s="204">
        <v>42746.609131944446</v>
      </c>
      <c r="U2762"/>
      <c r="V2762">
        <v>0.4</v>
      </c>
      <c r="W2762">
        <v>3</v>
      </c>
      <c r="X2762" s="200" t="str">
        <f t="shared" si="43"/>
        <v>Lake County Criminal CGE CQ1-16</v>
      </c>
    </row>
    <row r="2763" spans="1:24" x14ac:dyDescent="0.25">
      <c r="A2763" t="s">
        <v>82</v>
      </c>
      <c r="B2763" t="s">
        <v>39</v>
      </c>
      <c r="C2763" t="s">
        <v>274</v>
      </c>
      <c r="D2763" s="202">
        <v>450079.8</v>
      </c>
      <c r="E2763" s="202">
        <v>437101.5</v>
      </c>
      <c r="F2763" s="202">
        <v>433426.5</v>
      </c>
      <c r="G2763" s="202">
        <v>431017.33</v>
      </c>
      <c r="H2763"/>
      <c r="I2763" s="202">
        <v>69082.570000000007</v>
      </c>
      <c r="J2763" s="202">
        <v>109208.48</v>
      </c>
      <c r="K2763" s="202">
        <v>133574.54999999999</v>
      </c>
      <c r="L2763" s="202">
        <v>149818.64000000001</v>
      </c>
      <c r="M2763"/>
      <c r="N2763"/>
      <c r="O2763" s="203"/>
      <c r="P2763"/>
      <c r="Q2763"/>
      <c r="R2763"/>
      <c r="S2763"/>
      <c r="T2763" s="204">
        <v>42746.609131944446</v>
      </c>
      <c r="U2763"/>
      <c r="V2763">
        <v>0.4</v>
      </c>
      <c r="W2763">
        <v>3</v>
      </c>
      <c r="X2763" s="200" t="str">
        <f t="shared" si="43"/>
        <v>Lake County Criminal CGE CQ1-17</v>
      </c>
    </row>
    <row r="2764" spans="1:24" x14ac:dyDescent="0.25">
      <c r="A2764" t="s">
        <v>82</v>
      </c>
      <c r="B2764" t="s">
        <v>39</v>
      </c>
      <c r="C2764" t="s">
        <v>271</v>
      </c>
      <c r="D2764" s="202">
        <v>412032.23</v>
      </c>
      <c r="E2764" s="202">
        <v>401536.23</v>
      </c>
      <c r="F2764" s="202">
        <v>397163.03</v>
      </c>
      <c r="G2764" s="202">
        <v>396372.65</v>
      </c>
      <c r="H2764" s="202">
        <v>395022.65</v>
      </c>
      <c r="I2764" s="202">
        <v>81892.78</v>
      </c>
      <c r="J2764" s="202">
        <v>124679.2</v>
      </c>
      <c r="K2764" s="202">
        <v>154110.87</v>
      </c>
      <c r="L2764" s="202">
        <v>169552.62</v>
      </c>
      <c r="M2764" s="202">
        <v>182920.92</v>
      </c>
      <c r="N2764"/>
      <c r="O2764" s="203"/>
      <c r="P2764"/>
      <c r="Q2764"/>
      <c r="R2764"/>
      <c r="S2764"/>
      <c r="T2764" s="204">
        <v>42746.609131944446</v>
      </c>
      <c r="U2764"/>
      <c r="V2764">
        <v>0.4</v>
      </c>
      <c r="W2764">
        <v>3</v>
      </c>
      <c r="X2764" s="200" t="str">
        <f t="shared" si="43"/>
        <v>Lake County Criminal CGE CQ2-16</v>
      </c>
    </row>
    <row r="2765" spans="1:24" x14ac:dyDescent="0.25">
      <c r="A2765" t="s">
        <v>82</v>
      </c>
      <c r="B2765" t="s">
        <v>39</v>
      </c>
      <c r="C2765" t="s">
        <v>275</v>
      </c>
      <c r="D2765" s="202">
        <v>407060.92</v>
      </c>
      <c r="E2765" s="202">
        <v>398201.9</v>
      </c>
      <c r="F2765" s="202">
        <v>393743.7</v>
      </c>
      <c r="G2765"/>
      <c r="H2765"/>
      <c r="I2765" s="202">
        <v>61675.76</v>
      </c>
      <c r="J2765" s="202">
        <v>96847.09</v>
      </c>
      <c r="K2765" s="202">
        <v>118960.24</v>
      </c>
      <c r="L2765"/>
      <c r="M2765"/>
      <c r="N2765"/>
      <c r="O2765" s="203"/>
      <c r="P2765"/>
      <c r="Q2765"/>
      <c r="R2765"/>
      <c r="S2765"/>
      <c r="T2765" s="204">
        <v>42746.609131944446</v>
      </c>
      <c r="U2765"/>
      <c r="V2765">
        <v>0.4</v>
      </c>
      <c r="W2765">
        <v>3</v>
      </c>
      <c r="X2765" s="200" t="str">
        <f t="shared" si="43"/>
        <v>Lake County Criminal CGE CQ2-17</v>
      </c>
    </row>
    <row r="2766" spans="1:24" x14ac:dyDescent="0.25">
      <c r="A2766" t="s">
        <v>82</v>
      </c>
      <c r="B2766" t="s">
        <v>39</v>
      </c>
      <c r="C2766" t="s">
        <v>272</v>
      </c>
      <c r="D2766" s="202">
        <v>643374.62</v>
      </c>
      <c r="E2766" s="202">
        <v>633761.12</v>
      </c>
      <c r="F2766" s="202">
        <v>629564.12</v>
      </c>
      <c r="G2766" s="202">
        <v>627439.12</v>
      </c>
      <c r="H2766" s="202">
        <v>626964.12</v>
      </c>
      <c r="I2766" s="202">
        <v>79076.350000000006</v>
      </c>
      <c r="J2766" s="202">
        <v>128845.59</v>
      </c>
      <c r="K2766" s="202">
        <v>158291.04</v>
      </c>
      <c r="L2766" s="202">
        <v>177765.56</v>
      </c>
      <c r="M2766" s="202">
        <v>189023.23</v>
      </c>
      <c r="N2766"/>
      <c r="O2766" s="203"/>
      <c r="P2766"/>
      <c r="Q2766"/>
      <c r="R2766"/>
      <c r="S2766"/>
      <c r="T2766" s="204">
        <v>42746.609131944446</v>
      </c>
      <c r="U2766"/>
      <c r="V2766">
        <v>0.4</v>
      </c>
      <c r="W2766">
        <v>3</v>
      </c>
      <c r="X2766" s="200" t="str">
        <f t="shared" si="43"/>
        <v>Lake County Criminal CGE CQ3-16</v>
      </c>
    </row>
    <row r="2767" spans="1:24" x14ac:dyDescent="0.25">
      <c r="A2767" t="s">
        <v>82</v>
      </c>
      <c r="B2767" t="s">
        <v>39</v>
      </c>
      <c r="C2767" t="s">
        <v>276</v>
      </c>
      <c r="D2767" s="202">
        <v>370523</v>
      </c>
      <c r="E2767" s="202">
        <v>361590</v>
      </c>
      <c r="F2767"/>
      <c r="G2767"/>
      <c r="H2767"/>
      <c r="I2767" s="202">
        <v>56624.160000000003</v>
      </c>
      <c r="J2767" s="202">
        <v>92239.26</v>
      </c>
      <c r="K2767"/>
      <c r="L2767"/>
      <c r="M2767"/>
      <c r="N2767"/>
      <c r="O2767" s="203"/>
      <c r="P2767"/>
      <c r="Q2767"/>
      <c r="R2767"/>
      <c r="S2767"/>
      <c r="T2767" s="204">
        <v>42746.609131944446</v>
      </c>
      <c r="U2767"/>
      <c r="V2767">
        <v>0.4</v>
      </c>
      <c r="W2767">
        <v>3</v>
      </c>
      <c r="X2767" s="200" t="str">
        <f t="shared" si="43"/>
        <v>Lake County Criminal CGE CQ3-17</v>
      </c>
    </row>
    <row r="2768" spans="1:24" x14ac:dyDescent="0.25">
      <c r="A2768" t="s">
        <v>82</v>
      </c>
      <c r="B2768" t="s">
        <v>39</v>
      </c>
      <c r="C2768" t="s">
        <v>273</v>
      </c>
      <c r="D2768" s="202">
        <v>494668.74</v>
      </c>
      <c r="E2768" s="202">
        <v>488002.24</v>
      </c>
      <c r="F2768" s="202">
        <v>482262.41</v>
      </c>
      <c r="G2768" s="202">
        <v>481312.41</v>
      </c>
      <c r="H2768" s="202">
        <v>479762.41</v>
      </c>
      <c r="I2768" s="202">
        <v>66599.42</v>
      </c>
      <c r="J2768" s="202">
        <v>99177.34</v>
      </c>
      <c r="K2768" s="202">
        <v>128919.34</v>
      </c>
      <c r="L2768" s="202">
        <v>140714.69</v>
      </c>
      <c r="M2768" s="202">
        <v>148626.07999999999</v>
      </c>
      <c r="N2768"/>
      <c r="O2768" s="203"/>
      <c r="P2768"/>
      <c r="Q2768"/>
      <c r="R2768"/>
      <c r="S2768"/>
      <c r="T2768" s="204">
        <v>42746.609131944446</v>
      </c>
      <c r="U2768"/>
      <c r="V2768">
        <v>0.4</v>
      </c>
      <c r="W2768">
        <v>3</v>
      </c>
      <c r="X2768" s="200" t="str">
        <f t="shared" si="43"/>
        <v>Lake County Criminal CGE CQ4-16</v>
      </c>
    </row>
    <row r="2769" spans="1:24" x14ac:dyDescent="0.25">
      <c r="A2769" t="s">
        <v>82</v>
      </c>
      <c r="B2769" t="s">
        <v>39</v>
      </c>
      <c r="C2769" t="s">
        <v>277</v>
      </c>
      <c r="D2769" s="202">
        <v>364301.45</v>
      </c>
      <c r="E2769"/>
      <c r="F2769"/>
      <c r="G2769"/>
      <c r="H2769"/>
      <c r="I2769" s="202">
        <v>44401.66</v>
      </c>
      <c r="J2769"/>
      <c r="K2769"/>
      <c r="L2769"/>
      <c r="M2769"/>
      <c r="N2769"/>
      <c r="O2769" s="203"/>
      <c r="P2769"/>
      <c r="Q2769"/>
      <c r="R2769"/>
      <c r="S2769"/>
      <c r="T2769" s="204">
        <v>42746.609131944446</v>
      </c>
      <c r="U2769"/>
      <c r="V2769">
        <v>0.4</v>
      </c>
      <c r="W2769">
        <v>3</v>
      </c>
      <c r="X2769" s="200" t="str">
        <f t="shared" si="43"/>
        <v>Lake County Criminal CGE CQ4-17</v>
      </c>
    </row>
    <row r="2770" spans="1:24" x14ac:dyDescent="0.25">
      <c r="A2770" t="s">
        <v>82</v>
      </c>
      <c r="B2770" t="s">
        <v>41</v>
      </c>
      <c r="C2770" t="s">
        <v>270</v>
      </c>
      <c r="D2770" s="202">
        <v>504911.57</v>
      </c>
      <c r="E2770" s="202">
        <v>501133.57</v>
      </c>
      <c r="F2770" s="202">
        <v>500083.73</v>
      </c>
      <c r="G2770" s="202">
        <v>497892.23</v>
      </c>
      <c r="H2770" s="202">
        <v>497892.23</v>
      </c>
      <c r="I2770" s="202">
        <v>135766.66</v>
      </c>
      <c r="J2770" s="202">
        <v>200504.37</v>
      </c>
      <c r="K2770" s="202">
        <v>245490.2</v>
      </c>
      <c r="L2770" s="202">
        <v>279210.40000000002</v>
      </c>
      <c r="M2770" s="202">
        <v>299557.3</v>
      </c>
      <c r="N2770"/>
      <c r="O2770" s="203"/>
      <c r="P2770"/>
      <c r="Q2770"/>
      <c r="R2770"/>
      <c r="S2770"/>
      <c r="T2770" s="204">
        <v>42746.609131944446</v>
      </c>
      <c r="U2770"/>
      <c r="V2770">
        <v>0.4</v>
      </c>
      <c r="W2770">
        <v>5</v>
      </c>
      <c r="X2770" s="200" t="str">
        <f t="shared" si="43"/>
        <v>Lake Criminal Traffic CGE CQ1-16</v>
      </c>
    </row>
    <row r="2771" spans="1:24" x14ac:dyDescent="0.25">
      <c r="A2771" t="s">
        <v>82</v>
      </c>
      <c r="B2771" t="s">
        <v>41</v>
      </c>
      <c r="C2771" t="s">
        <v>274</v>
      </c>
      <c r="D2771" s="202">
        <v>385016.42</v>
      </c>
      <c r="E2771" s="202">
        <v>382701.32</v>
      </c>
      <c r="F2771" s="202">
        <v>382041.73</v>
      </c>
      <c r="G2771" s="202">
        <v>381758.73</v>
      </c>
      <c r="H2771"/>
      <c r="I2771" s="202">
        <v>109877.1</v>
      </c>
      <c r="J2771" s="202">
        <v>160798.92000000001</v>
      </c>
      <c r="K2771" s="202">
        <v>186140.89</v>
      </c>
      <c r="L2771" s="202">
        <v>198413.8</v>
      </c>
      <c r="M2771"/>
      <c r="N2771"/>
      <c r="O2771" s="203"/>
      <c r="P2771"/>
      <c r="Q2771"/>
      <c r="R2771"/>
      <c r="S2771"/>
      <c r="T2771" s="204">
        <v>42746.609131944446</v>
      </c>
      <c r="U2771"/>
      <c r="V2771">
        <v>0.4</v>
      </c>
      <c r="W2771">
        <v>5</v>
      </c>
      <c r="X2771" s="200" t="str">
        <f t="shared" si="43"/>
        <v>Lake Criminal Traffic CGE CQ1-17</v>
      </c>
    </row>
    <row r="2772" spans="1:24" x14ac:dyDescent="0.25">
      <c r="A2772" t="s">
        <v>82</v>
      </c>
      <c r="B2772" t="s">
        <v>41</v>
      </c>
      <c r="C2772" t="s">
        <v>271</v>
      </c>
      <c r="D2772" s="202">
        <v>460496.09</v>
      </c>
      <c r="E2772" s="202">
        <v>457235.09</v>
      </c>
      <c r="F2772" s="202">
        <v>454163.51</v>
      </c>
      <c r="G2772" s="202">
        <v>454087.51</v>
      </c>
      <c r="H2772" s="202">
        <v>453825.01</v>
      </c>
      <c r="I2772" s="202">
        <v>135843.76</v>
      </c>
      <c r="J2772" s="202">
        <v>189278.68</v>
      </c>
      <c r="K2772" s="202">
        <v>228734.43</v>
      </c>
      <c r="L2772" s="202">
        <v>249856.78</v>
      </c>
      <c r="M2772" s="202">
        <v>268991.31</v>
      </c>
      <c r="N2772"/>
      <c r="O2772" s="203"/>
      <c r="P2772"/>
      <c r="Q2772"/>
      <c r="R2772"/>
      <c r="S2772"/>
      <c r="T2772" s="204">
        <v>42746.609131944446</v>
      </c>
      <c r="U2772"/>
      <c r="V2772">
        <v>0.4</v>
      </c>
      <c r="W2772">
        <v>5</v>
      </c>
      <c r="X2772" s="200" t="str">
        <f t="shared" si="43"/>
        <v>Lake Criminal Traffic CGE CQ2-16</v>
      </c>
    </row>
    <row r="2773" spans="1:24" x14ac:dyDescent="0.25">
      <c r="A2773" t="s">
        <v>82</v>
      </c>
      <c r="B2773" t="s">
        <v>41</v>
      </c>
      <c r="C2773" t="s">
        <v>275</v>
      </c>
      <c r="D2773" s="202">
        <v>345405.25</v>
      </c>
      <c r="E2773" s="202">
        <v>341866.25</v>
      </c>
      <c r="F2773" s="202">
        <v>341307.45</v>
      </c>
      <c r="G2773"/>
      <c r="H2773"/>
      <c r="I2773" s="202">
        <v>112779.56</v>
      </c>
      <c r="J2773" s="202">
        <v>143620.97</v>
      </c>
      <c r="K2773" s="202">
        <v>169583.01</v>
      </c>
      <c r="L2773"/>
      <c r="M2773"/>
      <c r="N2773"/>
      <c r="O2773" s="203"/>
      <c r="P2773"/>
      <c r="Q2773"/>
      <c r="R2773"/>
      <c r="S2773"/>
      <c r="T2773" s="204">
        <v>42746.609131944446</v>
      </c>
      <c r="U2773"/>
      <c r="V2773">
        <v>0.4</v>
      </c>
      <c r="W2773">
        <v>5</v>
      </c>
      <c r="X2773" s="200" t="str">
        <f t="shared" si="43"/>
        <v>Lake Criminal Traffic CGE CQ2-17</v>
      </c>
    </row>
    <row r="2774" spans="1:24" x14ac:dyDescent="0.25">
      <c r="A2774" t="s">
        <v>82</v>
      </c>
      <c r="B2774" t="s">
        <v>41</v>
      </c>
      <c r="C2774" t="s">
        <v>272</v>
      </c>
      <c r="D2774" s="202">
        <v>451110.19</v>
      </c>
      <c r="E2774" s="202">
        <v>448501.19</v>
      </c>
      <c r="F2774" s="202">
        <v>447539.49</v>
      </c>
      <c r="G2774" s="202">
        <v>447309.49</v>
      </c>
      <c r="H2774" s="202">
        <v>447309.49</v>
      </c>
      <c r="I2774" s="202">
        <v>133239.74</v>
      </c>
      <c r="J2774" s="202">
        <v>181047.95</v>
      </c>
      <c r="K2774" s="202">
        <v>213219.97</v>
      </c>
      <c r="L2774" s="202">
        <v>236949.12</v>
      </c>
      <c r="M2774" s="202">
        <v>247552.71</v>
      </c>
      <c r="N2774"/>
      <c r="O2774" s="203"/>
      <c r="P2774"/>
      <c r="Q2774"/>
      <c r="R2774"/>
      <c r="S2774"/>
      <c r="T2774" s="204">
        <v>42746.609131944446</v>
      </c>
      <c r="U2774"/>
      <c r="V2774">
        <v>0.4</v>
      </c>
      <c r="W2774">
        <v>5</v>
      </c>
      <c r="X2774" s="200" t="str">
        <f t="shared" si="43"/>
        <v>Lake Criminal Traffic CGE CQ3-16</v>
      </c>
    </row>
    <row r="2775" spans="1:24" x14ac:dyDescent="0.25">
      <c r="A2775" t="s">
        <v>82</v>
      </c>
      <c r="B2775" t="s">
        <v>41</v>
      </c>
      <c r="C2775" t="s">
        <v>276</v>
      </c>
      <c r="D2775" s="202">
        <v>308897</v>
      </c>
      <c r="E2775" s="202">
        <v>307045</v>
      </c>
      <c r="F2775"/>
      <c r="G2775"/>
      <c r="H2775"/>
      <c r="I2775" s="202">
        <v>84887.46</v>
      </c>
      <c r="J2775" s="202">
        <v>115695.31</v>
      </c>
      <c r="K2775"/>
      <c r="L2775"/>
      <c r="M2775"/>
      <c r="N2775"/>
      <c r="O2775" s="203"/>
      <c r="P2775"/>
      <c r="Q2775"/>
      <c r="R2775"/>
      <c r="S2775"/>
      <c r="T2775" s="204">
        <v>42746.609131944446</v>
      </c>
      <c r="U2775"/>
      <c r="V2775">
        <v>0.4</v>
      </c>
      <c r="W2775">
        <v>5</v>
      </c>
      <c r="X2775" s="200" t="str">
        <f t="shared" si="43"/>
        <v>Lake Criminal Traffic CGE CQ3-17</v>
      </c>
    </row>
    <row r="2776" spans="1:24" x14ac:dyDescent="0.25">
      <c r="A2776" t="s">
        <v>82</v>
      </c>
      <c r="B2776" t="s">
        <v>41</v>
      </c>
      <c r="C2776" t="s">
        <v>273</v>
      </c>
      <c r="D2776" s="202">
        <v>457633.66</v>
      </c>
      <c r="E2776" s="202">
        <v>455775.66</v>
      </c>
      <c r="F2776" s="202">
        <v>454378.66</v>
      </c>
      <c r="G2776" s="202">
        <v>454333.66</v>
      </c>
      <c r="H2776" s="202">
        <v>453866.66</v>
      </c>
      <c r="I2776" s="202">
        <v>135462.10999999999</v>
      </c>
      <c r="J2776" s="202">
        <v>186176.21</v>
      </c>
      <c r="K2776" s="202">
        <v>219246.58</v>
      </c>
      <c r="L2776" s="202">
        <v>232058</v>
      </c>
      <c r="M2776" s="202">
        <v>244212.03</v>
      </c>
      <c r="N2776"/>
      <c r="O2776" s="203"/>
      <c r="P2776"/>
      <c r="Q2776"/>
      <c r="R2776"/>
      <c r="S2776"/>
      <c r="T2776" s="204">
        <v>42746.609131944446</v>
      </c>
      <c r="U2776"/>
      <c r="V2776">
        <v>0.4</v>
      </c>
      <c r="W2776">
        <v>5</v>
      </c>
      <c r="X2776" s="200" t="str">
        <f t="shared" si="43"/>
        <v>Lake Criminal Traffic CGE CQ4-16</v>
      </c>
    </row>
    <row r="2777" spans="1:24" x14ac:dyDescent="0.25">
      <c r="A2777" t="s">
        <v>82</v>
      </c>
      <c r="B2777" t="s">
        <v>41</v>
      </c>
      <c r="C2777" t="s">
        <v>277</v>
      </c>
      <c r="D2777" s="202">
        <v>306070.48</v>
      </c>
      <c r="E2777"/>
      <c r="F2777"/>
      <c r="G2777"/>
      <c r="H2777"/>
      <c r="I2777" s="202">
        <v>82655.37</v>
      </c>
      <c r="J2777"/>
      <c r="K2777"/>
      <c r="L2777"/>
      <c r="M2777"/>
      <c r="N2777"/>
      <c r="O2777" s="203"/>
      <c r="P2777"/>
      <c r="Q2777"/>
      <c r="R2777"/>
      <c r="S2777"/>
      <c r="T2777" s="204">
        <v>42746.609131944446</v>
      </c>
      <c r="U2777"/>
      <c r="V2777">
        <v>0.4</v>
      </c>
      <c r="W2777">
        <v>5</v>
      </c>
      <c r="X2777" s="200" t="str">
        <f t="shared" si="43"/>
        <v>Lake Criminal Traffic CGE CQ4-17</v>
      </c>
    </row>
    <row r="2778" spans="1:24" x14ac:dyDescent="0.25">
      <c r="A2778" t="s">
        <v>82</v>
      </c>
      <c r="B2778" t="s">
        <v>46</v>
      </c>
      <c r="C2778" t="s">
        <v>270</v>
      </c>
      <c r="D2778" s="202">
        <v>154959.5</v>
      </c>
      <c r="E2778" s="202">
        <v>153644.5</v>
      </c>
      <c r="F2778" s="202">
        <v>153344.5</v>
      </c>
      <c r="G2778" s="202">
        <v>153344.5</v>
      </c>
      <c r="H2778" s="202">
        <v>153344.5</v>
      </c>
      <c r="I2778" s="202">
        <v>138177.29999999999</v>
      </c>
      <c r="J2778" s="202">
        <v>143501.29999999999</v>
      </c>
      <c r="K2778" s="202">
        <v>144030.29999999999</v>
      </c>
      <c r="L2778" s="202">
        <v>144030.29999999999</v>
      </c>
      <c r="M2778" s="202">
        <v>144030.29999999999</v>
      </c>
      <c r="N2778"/>
      <c r="O2778" s="203"/>
      <c r="P2778"/>
      <c r="Q2778"/>
      <c r="R2778"/>
      <c r="S2778"/>
      <c r="T2778" s="204">
        <v>42746.609131944446</v>
      </c>
      <c r="U2778"/>
      <c r="V2778">
        <v>0.75</v>
      </c>
      <c r="W2778">
        <v>10</v>
      </c>
      <c r="X2778" s="200" t="str">
        <f t="shared" si="43"/>
        <v>Lake Family CGE CQ1-16</v>
      </c>
    </row>
    <row r="2779" spans="1:24" x14ac:dyDescent="0.25">
      <c r="A2779" t="s">
        <v>82</v>
      </c>
      <c r="B2779" t="s">
        <v>46</v>
      </c>
      <c r="C2779" t="s">
        <v>274</v>
      </c>
      <c r="D2779" s="202">
        <v>169652.9</v>
      </c>
      <c r="E2779" s="202">
        <v>167230.39999999999</v>
      </c>
      <c r="F2779" s="202">
        <v>166065.4</v>
      </c>
      <c r="G2779" s="202">
        <v>164425.4</v>
      </c>
      <c r="H2779"/>
      <c r="I2779" s="202">
        <v>145424.49</v>
      </c>
      <c r="J2779" s="202">
        <v>152153.37</v>
      </c>
      <c r="K2779" s="202">
        <v>152353.69</v>
      </c>
      <c r="L2779" s="202">
        <v>152364.19</v>
      </c>
      <c r="M2779"/>
      <c r="N2779"/>
      <c r="O2779" s="203"/>
      <c r="P2779"/>
      <c r="Q2779"/>
      <c r="R2779"/>
      <c r="S2779"/>
      <c r="T2779" s="204">
        <v>42746.609131944446</v>
      </c>
      <c r="U2779"/>
      <c r="V2779">
        <v>0.75</v>
      </c>
      <c r="W2779">
        <v>10</v>
      </c>
      <c r="X2779" s="200" t="str">
        <f t="shared" si="43"/>
        <v>Lake Family CGE CQ1-17</v>
      </c>
    </row>
    <row r="2780" spans="1:24" x14ac:dyDescent="0.25">
      <c r="A2780" t="s">
        <v>82</v>
      </c>
      <c r="B2780" t="s">
        <v>46</v>
      </c>
      <c r="C2780" t="s">
        <v>271</v>
      </c>
      <c r="D2780" s="202">
        <v>189298.55</v>
      </c>
      <c r="E2780" s="202">
        <v>185286.05</v>
      </c>
      <c r="F2780" s="202">
        <v>185286.05</v>
      </c>
      <c r="G2780" s="202">
        <v>184991.05</v>
      </c>
      <c r="H2780" s="202">
        <v>184991.05</v>
      </c>
      <c r="I2780" s="202">
        <v>166625.18</v>
      </c>
      <c r="J2780" s="202">
        <v>177164.01</v>
      </c>
      <c r="K2780" s="202">
        <v>177390.66</v>
      </c>
      <c r="L2780" s="202">
        <v>177480.68</v>
      </c>
      <c r="M2780" s="202">
        <v>177491.18</v>
      </c>
      <c r="N2780"/>
      <c r="O2780" s="203"/>
      <c r="P2780"/>
      <c r="Q2780"/>
      <c r="R2780"/>
      <c r="S2780"/>
      <c r="T2780" s="204">
        <v>42746.609131944446</v>
      </c>
      <c r="U2780"/>
      <c r="V2780">
        <v>0.75</v>
      </c>
      <c r="W2780">
        <v>10</v>
      </c>
      <c r="X2780" s="200" t="str">
        <f t="shared" si="43"/>
        <v>Lake Family CGE CQ2-16</v>
      </c>
    </row>
    <row r="2781" spans="1:24" x14ac:dyDescent="0.25">
      <c r="A2781" t="s">
        <v>82</v>
      </c>
      <c r="B2781" t="s">
        <v>46</v>
      </c>
      <c r="C2781" t="s">
        <v>275</v>
      </c>
      <c r="D2781" s="202">
        <v>183839.82</v>
      </c>
      <c r="E2781" s="202">
        <v>181337.32</v>
      </c>
      <c r="F2781" s="202">
        <v>179314.82</v>
      </c>
      <c r="G2781"/>
      <c r="H2781"/>
      <c r="I2781" s="202">
        <v>162935.5</v>
      </c>
      <c r="J2781" s="202">
        <v>169246.3</v>
      </c>
      <c r="K2781" s="202">
        <v>169923.8</v>
      </c>
      <c r="L2781"/>
      <c r="M2781"/>
      <c r="N2781"/>
      <c r="O2781" s="203"/>
      <c r="P2781"/>
      <c r="Q2781"/>
      <c r="R2781"/>
      <c r="S2781"/>
      <c r="T2781" s="204">
        <v>42746.609131944446</v>
      </c>
      <c r="U2781"/>
      <c r="V2781">
        <v>0.75</v>
      </c>
      <c r="W2781">
        <v>10</v>
      </c>
      <c r="X2781" s="200" t="str">
        <f t="shared" si="43"/>
        <v>Lake Family CGE CQ2-17</v>
      </c>
    </row>
    <row r="2782" spans="1:24" x14ac:dyDescent="0.25">
      <c r="A2782" t="s">
        <v>82</v>
      </c>
      <c r="B2782" t="s">
        <v>46</v>
      </c>
      <c r="C2782" t="s">
        <v>272</v>
      </c>
      <c r="D2782" s="202">
        <v>182632.6</v>
      </c>
      <c r="E2782" s="202">
        <v>180340.1</v>
      </c>
      <c r="F2782" s="202">
        <v>179882.6</v>
      </c>
      <c r="G2782" s="202">
        <v>179882.6</v>
      </c>
      <c r="H2782" s="202">
        <v>179882.6</v>
      </c>
      <c r="I2782" s="202">
        <v>160628.21</v>
      </c>
      <c r="J2782" s="202">
        <v>167635.98000000001</v>
      </c>
      <c r="K2782" s="202">
        <v>169042.48</v>
      </c>
      <c r="L2782" s="202">
        <v>169514.6</v>
      </c>
      <c r="M2782" s="202">
        <v>169525.1</v>
      </c>
      <c r="N2782"/>
      <c r="O2782" s="203"/>
      <c r="P2782"/>
      <c r="Q2782"/>
      <c r="R2782"/>
      <c r="S2782"/>
      <c r="T2782" s="204">
        <v>42746.609131944446</v>
      </c>
      <c r="U2782"/>
      <c r="V2782">
        <v>0.75</v>
      </c>
      <c r="W2782">
        <v>10</v>
      </c>
      <c r="X2782" s="200" t="str">
        <f t="shared" si="43"/>
        <v>Lake Family CGE CQ3-16</v>
      </c>
    </row>
    <row r="2783" spans="1:24" x14ac:dyDescent="0.25">
      <c r="A2783" t="s">
        <v>82</v>
      </c>
      <c r="B2783" t="s">
        <v>46</v>
      </c>
      <c r="C2783" t="s">
        <v>276</v>
      </c>
      <c r="D2783" s="202">
        <v>194235.9</v>
      </c>
      <c r="E2783" s="202">
        <v>190702.9</v>
      </c>
      <c r="F2783"/>
      <c r="G2783"/>
      <c r="H2783"/>
      <c r="I2783" s="202">
        <v>172197.35</v>
      </c>
      <c r="J2783" s="202">
        <v>178112.47</v>
      </c>
      <c r="K2783"/>
      <c r="L2783"/>
      <c r="M2783"/>
      <c r="N2783"/>
      <c r="O2783" s="203"/>
      <c r="P2783"/>
      <c r="Q2783"/>
      <c r="R2783"/>
      <c r="S2783"/>
      <c r="T2783" s="204">
        <v>42746.609131944446</v>
      </c>
      <c r="U2783"/>
      <c r="V2783">
        <v>0.75</v>
      </c>
      <c r="W2783">
        <v>10</v>
      </c>
      <c r="X2783" s="200" t="str">
        <f t="shared" si="43"/>
        <v>Lake Family CGE CQ3-17</v>
      </c>
    </row>
    <row r="2784" spans="1:24" x14ac:dyDescent="0.25">
      <c r="A2784" t="s">
        <v>82</v>
      </c>
      <c r="B2784" t="s">
        <v>46</v>
      </c>
      <c r="C2784" t="s">
        <v>273</v>
      </c>
      <c r="D2784" s="202">
        <v>168810.88</v>
      </c>
      <c r="E2784" s="202">
        <v>166277.88</v>
      </c>
      <c r="F2784" s="202">
        <v>165977.88</v>
      </c>
      <c r="G2784" s="202">
        <v>165977.88</v>
      </c>
      <c r="H2784" s="202">
        <v>165977.88</v>
      </c>
      <c r="I2784" s="202">
        <v>145857.4</v>
      </c>
      <c r="J2784" s="202">
        <v>152850.48000000001</v>
      </c>
      <c r="K2784" s="202">
        <v>153676.98000000001</v>
      </c>
      <c r="L2784" s="202">
        <v>153688.94</v>
      </c>
      <c r="M2784" s="202">
        <v>153994.44</v>
      </c>
      <c r="N2784"/>
      <c r="O2784" s="203"/>
      <c r="P2784"/>
      <c r="Q2784"/>
      <c r="R2784"/>
      <c r="S2784"/>
      <c r="T2784" s="204">
        <v>42746.609131944446</v>
      </c>
      <c r="U2784"/>
      <c r="V2784">
        <v>0.75</v>
      </c>
      <c r="W2784">
        <v>10</v>
      </c>
      <c r="X2784" s="200" t="str">
        <f t="shared" si="43"/>
        <v>Lake Family CGE CQ4-16</v>
      </c>
    </row>
    <row r="2785" spans="1:24" x14ac:dyDescent="0.25">
      <c r="A2785" t="s">
        <v>82</v>
      </c>
      <c r="B2785" t="s">
        <v>46</v>
      </c>
      <c r="C2785" t="s">
        <v>277</v>
      </c>
      <c r="D2785" s="202">
        <v>196007.69</v>
      </c>
      <c r="E2785"/>
      <c r="F2785"/>
      <c r="G2785"/>
      <c r="H2785"/>
      <c r="I2785" s="202">
        <v>174119.43</v>
      </c>
      <c r="J2785"/>
      <c r="K2785"/>
      <c r="L2785"/>
      <c r="M2785"/>
      <c r="N2785"/>
      <c r="O2785" s="203"/>
      <c r="P2785"/>
      <c r="Q2785"/>
      <c r="R2785"/>
      <c r="S2785"/>
      <c r="T2785" s="204">
        <v>42746.609131944446</v>
      </c>
      <c r="U2785"/>
      <c r="V2785">
        <v>0.75</v>
      </c>
      <c r="W2785">
        <v>10</v>
      </c>
      <c r="X2785" s="200" t="str">
        <f t="shared" si="43"/>
        <v>Lake Family CGE CQ4-17</v>
      </c>
    </row>
    <row r="2786" spans="1:24" x14ac:dyDescent="0.25">
      <c r="A2786" t="s">
        <v>82</v>
      </c>
      <c r="B2786" t="s">
        <v>40</v>
      </c>
      <c r="C2786" t="s">
        <v>270</v>
      </c>
      <c r="D2786" s="202">
        <v>17094</v>
      </c>
      <c r="E2786" s="202">
        <v>16530</v>
      </c>
      <c r="F2786" s="202">
        <v>16530</v>
      </c>
      <c r="G2786" s="202">
        <v>16530</v>
      </c>
      <c r="H2786" s="202">
        <v>16530</v>
      </c>
      <c r="I2786" s="202">
        <v>160</v>
      </c>
      <c r="J2786" s="202">
        <v>2015</v>
      </c>
      <c r="K2786" s="202">
        <v>3376</v>
      </c>
      <c r="L2786" s="202">
        <v>3600</v>
      </c>
      <c r="M2786" s="202">
        <v>3600</v>
      </c>
      <c r="N2786"/>
      <c r="O2786" s="203"/>
      <c r="P2786"/>
      <c r="Q2786"/>
      <c r="R2786"/>
      <c r="S2786"/>
      <c r="T2786" s="204">
        <v>42746.609131944446</v>
      </c>
      <c r="U2786"/>
      <c r="V2786">
        <v>0.09</v>
      </c>
      <c r="W2786">
        <v>4</v>
      </c>
      <c r="X2786" s="200" t="str">
        <f t="shared" si="43"/>
        <v>Lake Juvenile Delinquency CGE CQ1-16</v>
      </c>
    </row>
    <row r="2787" spans="1:24" x14ac:dyDescent="0.25">
      <c r="A2787" t="s">
        <v>82</v>
      </c>
      <c r="B2787" t="s">
        <v>40</v>
      </c>
      <c r="C2787" t="s">
        <v>274</v>
      </c>
      <c r="D2787" s="202">
        <v>21095.5</v>
      </c>
      <c r="E2787" s="202">
        <v>21095.5</v>
      </c>
      <c r="F2787" s="202">
        <v>21095.5</v>
      </c>
      <c r="G2787" s="202">
        <v>21095.5</v>
      </c>
      <c r="H2787"/>
      <c r="I2787" s="202">
        <v>1728</v>
      </c>
      <c r="J2787" s="202">
        <v>2564</v>
      </c>
      <c r="K2787" s="202">
        <v>3530</v>
      </c>
      <c r="L2787" s="202">
        <v>3530</v>
      </c>
      <c r="M2787"/>
      <c r="N2787"/>
      <c r="O2787" s="203"/>
      <c r="P2787"/>
      <c r="Q2787"/>
      <c r="R2787"/>
      <c r="S2787"/>
      <c r="T2787" s="204">
        <v>42746.609131944446</v>
      </c>
      <c r="U2787"/>
      <c r="V2787">
        <v>0.09</v>
      </c>
      <c r="W2787">
        <v>4</v>
      </c>
      <c r="X2787" s="200" t="str">
        <f t="shared" si="43"/>
        <v>Lake Juvenile Delinquency CGE CQ1-17</v>
      </c>
    </row>
    <row r="2788" spans="1:24" x14ac:dyDescent="0.25">
      <c r="A2788" t="s">
        <v>82</v>
      </c>
      <c r="B2788" t="s">
        <v>40</v>
      </c>
      <c r="C2788" t="s">
        <v>271</v>
      </c>
      <c r="D2788" s="202">
        <v>8520.5</v>
      </c>
      <c r="E2788" s="202">
        <v>8520.5</v>
      </c>
      <c r="F2788" s="202">
        <v>8520.5</v>
      </c>
      <c r="G2788" s="202">
        <v>8520.5</v>
      </c>
      <c r="H2788" s="202">
        <v>8520.5</v>
      </c>
      <c r="I2788" s="202">
        <v>879.5</v>
      </c>
      <c r="J2788" s="202">
        <v>1412.5</v>
      </c>
      <c r="K2788" s="202">
        <v>1683.82</v>
      </c>
      <c r="L2788" s="202">
        <v>1792.15</v>
      </c>
      <c r="M2788" s="202">
        <v>1792.15</v>
      </c>
      <c r="N2788"/>
      <c r="O2788" s="203"/>
      <c r="P2788"/>
      <c r="Q2788"/>
      <c r="R2788"/>
      <c r="S2788"/>
      <c r="T2788" s="204">
        <v>42746.609131944446</v>
      </c>
      <c r="U2788"/>
      <c r="V2788">
        <v>0.09</v>
      </c>
      <c r="W2788">
        <v>4</v>
      </c>
      <c r="X2788" s="200" t="str">
        <f t="shared" si="43"/>
        <v>Lake Juvenile Delinquency CGE CQ2-16</v>
      </c>
    </row>
    <row r="2789" spans="1:24" x14ac:dyDescent="0.25">
      <c r="A2789" t="s">
        <v>82</v>
      </c>
      <c r="B2789" t="s">
        <v>40</v>
      </c>
      <c r="C2789" t="s">
        <v>275</v>
      </c>
      <c r="D2789" s="202">
        <v>30528.799999999999</v>
      </c>
      <c r="E2789" s="202">
        <v>30478.799999999999</v>
      </c>
      <c r="F2789" s="202">
        <v>30478.799999999999</v>
      </c>
      <c r="G2789"/>
      <c r="H2789"/>
      <c r="I2789" s="202">
        <v>526.5</v>
      </c>
      <c r="J2789" s="202">
        <v>1478.12</v>
      </c>
      <c r="K2789" s="202">
        <v>1946.12</v>
      </c>
      <c r="L2789"/>
      <c r="M2789"/>
      <c r="N2789"/>
      <c r="O2789" s="203"/>
      <c r="P2789"/>
      <c r="Q2789"/>
      <c r="R2789"/>
      <c r="S2789"/>
      <c r="T2789" s="204">
        <v>42746.609131944446</v>
      </c>
      <c r="U2789"/>
      <c r="V2789">
        <v>0.09</v>
      </c>
      <c r="W2789">
        <v>4</v>
      </c>
      <c r="X2789" s="200" t="str">
        <f t="shared" si="43"/>
        <v>Lake Juvenile Delinquency CGE CQ2-17</v>
      </c>
    </row>
    <row r="2790" spans="1:24" x14ac:dyDescent="0.25">
      <c r="A2790" t="s">
        <v>82</v>
      </c>
      <c r="B2790" t="s">
        <v>40</v>
      </c>
      <c r="C2790" t="s">
        <v>272</v>
      </c>
      <c r="D2790" s="202">
        <v>9638</v>
      </c>
      <c r="E2790" s="202">
        <v>9638</v>
      </c>
      <c r="F2790" s="202">
        <v>9638</v>
      </c>
      <c r="G2790" s="202">
        <v>9638</v>
      </c>
      <c r="H2790" s="202">
        <v>9638</v>
      </c>
      <c r="I2790" s="202">
        <v>702</v>
      </c>
      <c r="J2790" s="202">
        <v>1488</v>
      </c>
      <c r="K2790" s="202">
        <v>1904</v>
      </c>
      <c r="L2790" s="202">
        <v>2587</v>
      </c>
      <c r="M2790" s="202">
        <v>2718</v>
      </c>
      <c r="N2790"/>
      <c r="O2790" s="203"/>
      <c r="P2790"/>
      <c r="Q2790"/>
      <c r="R2790"/>
      <c r="S2790"/>
      <c r="T2790" s="204">
        <v>42746.609131944446</v>
      </c>
      <c r="U2790"/>
      <c r="V2790">
        <v>0.09</v>
      </c>
      <c r="W2790">
        <v>4</v>
      </c>
      <c r="X2790" s="200" t="str">
        <f t="shared" si="43"/>
        <v>Lake Juvenile Delinquency CGE CQ3-16</v>
      </c>
    </row>
    <row r="2791" spans="1:24" x14ac:dyDescent="0.25">
      <c r="A2791" t="s">
        <v>82</v>
      </c>
      <c r="B2791" t="s">
        <v>40</v>
      </c>
      <c r="C2791" t="s">
        <v>276</v>
      </c>
      <c r="D2791" s="202">
        <v>24403</v>
      </c>
      <c r="E2791" s="202">
        <v>23517</v>
      </c>
      <c r="F2791"/>
      <c r="G2791"/>
      <c r="H2791"/>
      <c r="I2791" s="202">
        <v>591.5</v>
      </c>
      <c r="J2791" s="202">
        <v>641.5</v>
      </c>
      <c r="K2791"/>
      <c r="L2791"/>
      <c r="M2791"/>
      <c r="N2791"/>
      <c r="O2791" s="203"/>
      <c r="P2791"/>
      <c r="Q2791"/>
      <c r="R2791"/>
      <c r="S2791"/>
      <c r="T2791" s="204">
        <v>42746.609131944446</v>
      </c>
      <c r="U2791"/>
      <c r="V2791">
        <v>0.09</v>
      </c>
      <c r="W2791">
        <v>4</v>
      </c>
      <c r="X2791" s="200" t="str">
        <f t="shared" si="43"/>
        <v>Lake Juvenile Delinquency CGE CQ3-17</v>
      </c>
    </row>
    <row r="2792" spans="1:24" x14ac:dyDescent="0.25">
      <c r="A2792" t="s">
        <v>82</v>
      </c>
      <c r="B2792" t="s">
        <v>40</v>
      </c>
      <c r="C2792" t="s">
        <v>273</v>
      </c>
      <c r="D2792" s="202">
        <v>13952.7</v>
      </c>
      <c r="E2792" s="202">
        <v>13952.7</v>
      </c>
      <c r="F2792" s="202">
        <v>13702.7</v>
      </c>
      <c r="G2792" s="202">
        <v>13702.7</v>
      </c>
      <c r="H2792" s="202">
        <v>13702.7</v>
      </c>
      <c r="I2792" s="202">
        <v>798.5</v>
      </c>
      <c r="J2792" s="202">
        <v>1261.5</v>
      </c>
      <c r="K2792" s="202">
        <v>1503.89</v>
      </c>
      <c r="L2792" s="202">
        <v>1972.89</v>
      </c>
      <c r="M2792" s="202">
        <v>1972.89</v>
      </c>
      <c r="N2792"/>
      <c r="O2792" s="203"/>
      <c r="P2792"/>
      <c r="Q2792"/>
      <c r="R2792"/>
      <c r="S2792"/>
      <c r="T2792" s="204">
        <v>42746.609131944446</v>
      </c>
      <c r="U2792"/>
      <c r="V2792">
        <v>0.09</v>
      </c>
      <c r="W2792">
        <v>4</v>
      </c>
      <c r="X2792" s="200" t="str">
        <f t="shared" si="43"/>
        <v>Lake Juvenile Delinquency CGE CQ4-16</v>
      </c>
    </row>
    <row r="2793" spans="1:24" x14ac:dyDescent="0.25">
      <c r="A2793" t="s">
        <v>82</v>
      </c>
      <c r="B2793" t="s">
        <v>40</v>
      </c>
      <c r="C2793" t="s">
        <v>277</v>
      </c>
      <c r="D2793" s="202">
        <v>19522</v>
      </c>
      <c r="E2793"/>
      <c r="F2793"/>
      <c r="G2793"/>
      <c r="H2793"/>
      <c r="I2793" s="202">
        <v>162</v>
      </c>
      <c r="J2793"/>
      <c r="K2793"/>
      <c r="L2793"/>
      <c r="M2793"/>
      <c r="N2793"/>
      <c r="O2793" s="203"/>
      <c r="P2793"/>
      <c r="Q2793"/>
      <c r="R2793"/>
      <c r="S2793"/>
      <c r="T2793" s="204">
        <v>42746.609131944446</v>
      </c>
      <c r="U2793"/>
      <c r="V2793">
        <v>0.09</v>
      </c>
      <c r="W2793">
        <v>4</v>
      </c>
      <c r="X2793" s="200" t="str">
        <f t="shared" si="43"/>
        <v>Lake Juvenile Delinquency CGE CQ4-17</v>
      </c>
    </row>
    <row r="2794" spans="1:24" x14ac:dyDescent="0.25">
      <c r="A2794" t="s">
        <v>82</v>
      </c>
      <c r="B2794" t="s">
        <v>45</v>
      </c>
      <c r="C2794" t="s">
        <v>270</v>
      </c>
      <c r="D2794" s="202">
        <v>105427.34</v>
      </c>
      <c r="E2794" s="202">
        <v>105427.34</v>
      </c>
      <c r="F2794" s="202">
        <v>105427.34</v>
      </c>
      <c r="G2794" s="202">
        <v>105427.34</v>
      </c>
      <c r="H2794" s="202">
        <v>105427.34</v>
      </c>
      <c r="I2794" s="202">
        <v>104796.34</v>
      </c>
      <c r="J2794" s="202">
        <v>104796.34</v>
      </c>
      <c r="K2794" s="202">
        <v>104796.34</v>
      </c>
      <c r="L2794" s="202">
        <v>105427.34</v>
      </c>
      <c r="M2794" s="202">
        <v>105427.34</v>
      </c>
      <c r="N2794"/>
      <c r="O2794" s="203"/>
      <c r="P2794"/>
      <c r="Q2794"/>
      <c r="R2794"/>
      <c r="S2794"/>
      <c r="T2794" s="204">
        <v>42746.609131944446</v>
      </c>
      <c r="U2794"/>
      <c r="V2794">
        <v>0.9</v>
      </c>
      <c r="W2794">
        <v>9</v>
      </c>
      <c r="X2794" s="200" t="str">
        <f t="shared" si="43"/>
        <v>Lake Probate CGE CQ1-16</v>
      </c>
    </row>
    <row r="2795" spans="1:24" x14ac:dyDescent="0.25">
      <c r="A2795" t="s">
        <v>82</v>
      </c>
      <c r="B2795" t="s">
        <v>45</v>
      </c>
      <c r="C2795" t="s">
        <v>274</v>
      </c>
      <c r="D2795" s="202">
        <v>94395.9</v>
      </c>
      <c r="E2795" s="202">
        <v>94140.9</v>
      </c>
      <c r="F2795" s="202">
        <v>94140.9</v>
      </c>
      <c r="G2795" s="202">
        <v>94140.9</v>
      </c>
      <c r="H2795"/>
      <c r="I2795" s="202">
        <v>93334.9</v>
      </c>
      <c r="J2795" s="202">
        <v>93334.9</v>
      </c>
      <c r="K2795" s="202">
        <v>93734.9</v>
      </c>
      <c r="L2795" s="202">
        <v>93734.9</v>
      </c>
      <c r="M2795"/>
      <c r="N2795"/>
      <c r="O2795" s="203"/>
      <c r="P2795"/>
      <c r="Q2795"/>
      <c r="R2795"/>
      <c r="S2795"/>
      <c r="T2795" s="204">
        <v>42746.609131944446</v>
      </c>
      <c r="U2795"/>
      <c r="V2795">
        <v>0.9</v>
      </c>
      <c r="W2795">
        <v>9</v>
      </c>
      <c r="X2795" s="200" t="str">
        <f t="shared" si="43"/>
        <v>Lake Probate CGE CQ1-17</v>
      </c>
    </row>
    <row r="2796" spans="1:24" x14ac:dyDescent="0.25">
      <c r="A2796" t="s">
        <v>82</v>
      </c>
      <c r="B2796" t="s">
        <v>45</v>
      </c>
      <c r="C2796" t="s">
        <v>271</v>
      </c>
      <c r="D2796" s="202">
        <v>117643.5</v>
      </c>
      <c r="E2796" s="202">
        <v>117643.5</v>
      </c>
      <c r="F2796" s="202">
        <v>117643.5</v>
      </c>
      <c r="G2796" s="202">
        <v>117643.5</v>
      </c>
      <c r="H2796" s="202">
        <v>117643.5</v>
      </c>
      <c r="I2796" s="202">
        <v>115058.5</v>
      </c>
      <c r="J2796" s="202">
        <v>117667.5</v>
      </c>
      <c r="K2796" s="202">
        <v>117667.5</v>
      </c>
      <c r="L2796" s="202">
        <v>117643.5</v>
      </c>
      <c r="M2796" s="202">
        <v>117643.5</v>
      </c>
      <c r="N2796"/>
      <c r="O2796" s="203"/>
      <c r="P2796"/>
      <c r="Q2796"/>
      <c r="R2796"/>
      <c r="S2796"/>
      <c r="T2796" s="204">
        <v>42746.609131944446</v>
      </c>
      <c r="U2796"/>
      <c r="V2796">
        <v>0.9</v>
      </c>
      <c r="W2796">
        <v>9</v>
      </c>
      <c r="X2796" s="200" t="str">
        <f t="shared" si="43"/>
        <v>Lake Probate CGE CQ2-16</v>
      </c>
    </row>
    <row r="2797" spans="1:24" x14ac:dyDescent="0.25">
      <c r="A2797" t="s">
        <v>82</v>
      </c>
      <c r="B2797" t="s">
        <v>45</v>
      </c>
      <c r="C2797" t="s">
        <v>275</v>
      </c>
      <c r="D2797" s="202">
        <v>112139.21</v>
      </c>
      <c r="E2797" s="202">
        <v>111904.21</v>
      </c>
      <c r="F2797" s="202">
        <v>111904.21</v>
      </c>
      <c r="G2797"/>
      <c r="H2797"/>
      <c r="I2797" s="202">
        <v>111669.21</v>
      </c>
      <c r="J2797" s="202">
        <v>111669.21</v>
      </c>
      <c r="K2797" s="202">
        <v>111669.21</v>
      </c>
      <c r="L2797"/>
      <c r="M2797"/>
      <c r="N2797"/>
      <c r="O2797" s="203"/>
      <c r="P2797"/>
      <c r="Q2797"/>
      <c r="R2797"/>
      <c r="S2797"/>
      <c r="T2797" s="204">
        <v>42746.609131944446</v>
      </c>
      <c r="U2797"/>
      <c r="V2797">
        <v>0.9</v>
      </c>
      <c r="W2797">
        <v>9</v>
      </c>
      <c r="X2797" s="200" t="str">
        <f t="shared" si="43"/>
        <v>Lake Probate CGE CQ2-17</v>
      </c>
    </row>
    <row r="2798" spans="1:24" x14ac:dyDescent="0.25">
      <c r="A2798" t="s">
        <v>82</v>
      </c>
      <c r="B2798" t="s">
        <v>45</v>
      </c>
      <c r="C2798" t="s">
        <v>272</v>
      </c>
      <c r="D2798" s="202">
        <v>114408</v>
      </c>
      <c r="E2798" s="202">
        <v>114008</v>
      </c>
      <c r="F2798" s="202">
        <v>114008</v>
      </c>
      <c r="G2798" s="202">
        <v>114008</v>
      </c>
      <c r="H2798" s="202">
        <v>114008</v>
      </c>
      <c r="I2798" s="202">
        <v>111487</v>
      </c>
      <c r="J2798" s="202">
        <v>113608</v>
      </c>
      <c r="K2798" s="202">
        <v>113608</v>
      </c>
      <c r="L2798" s="202">
        <v>113608</v>
      </c>
      <c r="M2798" s="202">
        <v>113608</v>
      </c>
      <c r="N2798"/>
      <c r="O2798" s="203"/>
      <c r="P2798"/>
      <c r="Q2798"/>
      <c r="R2798"/>
      <c r="S2798"/>
      <c r="T2798" s="204">
        <v>42746.609131944446</v>
      </c>
      <c r="U2798"/>
      <c r="V2798">
        <v>0.9</v>
      </c>
      <c r="W2798">
        <v>9</v>
      </c>
      <c r="X2798" s="200" t="str">
        <f t="shared" si="43"/>
        <v>Lake Probate CGE CQ3-16</v>
      </c>
    </row>
    <row r="2799" spans="1:24" x14ac:dyDescent="0.25">
      <c r="A2799" t="s">
        <v>82</v>
      </c>
      <c r="B2799" t="s">
        <v>45</v>
      </c>
      <c r="C2799" t="s">
        <v>276</v>
      </c>
      <c r="D2799" s="202">
        <v>117839.15</v>
      </c>
      <c r="E2799" s="202">
        <v>117039.15</v>
      </c>
      <c r="F2799"/>
      <c r="G2799"/>
      <c r="H2799"/>
      <c r="I2799" s="202">
        <v>114979.06</v>
      </c>
      <c r="J2799" s="202">
        <v>114979.06</v>
      </c>
      <c r="K2799"/>
      <c r="L2799"/>
      <c r="M2799"/>
      <c r="N2799"/>
      <c r="O2799" s="203"/>
      <c r="P2799"/>
      <c r="Q2799"/>
      <c r="R2799"/>
      <c r="S2799"/>
      <c r="T2799" s="204">
        <v>42746.609131944446</v>
      </c>
      <c r="U2799"/>
      <c r="V2799">
        <v>0.9</v>
      </c>
      <c r="W2799">
        <v>9</v>
      </c>
      <c r="X2799" s="200" t="str">
        <f t="shared" si="43"/>
        <v>Lake Probate CGE CQ3-17</v>
      </c>
    </row>
    <row r="2800" spans="1:24" x14ac:dyDescent="0.25">
      <c r="A2800" t="s">
        <v>82</v>
      </c>
      <c r="B2800" t="s">
        <v>45</v>
      </c>
      <c r="C2800" t="s">
        <v>273</v>
      </c>
      <c r="D2800" s="202">
        <v>111713.5</v>
      </c>
      <c r="E2800" s="202">
        <v>111701.5</v>
      </c>
      <c r="F2800" s="202">
        <v>111466.5</v>
      </c>
      <c r="G2800" s="202">
        <v>111466.5</v>
      </c>
      <c r="H2800" s="202">
        <v>111466.5</v>
      </c>
      <c r="I2800" s="202">
        <v>110673.5</v>
      </c>
      <c r="J2800" s="202">
        <v>111466.5</v>
      </c>
      <c r="K2800" s="202">
        <v>111466.5</v>
      </c>
      <c r="L2800" s="202">
        <v>111466.5</v>
      </c>
      <c r="M2800" s="202">
        <v>111466.5</v>
      </c>
      <c r="N2800"/>
      <c r="O2800" s="203"/>
      <c r="P2800"/>
      <c r="Q2800"/>
      <c r="R2800"/>
      <c r="S2800"/>
      <c r="T2800" s="204">
        <v>42746.609131944446</v>
      </c>
      <c r="U2800"/>
      <c r="V2800">
        <v>0.9</v>
      </c>
      <c r="W2800">
        <v>9</v>
      </c>
      <c r="X2800" s="200" t="str">
        <f t="shared" si="43"/>
        <v>Lake Probate CGE CQ4-16</v>
      </c>
    </row>
    <row r="2801" spans="1:24" x14ac:dyDescent="0.25">
      <c r="A2801" t="s">
        <v>82</v>
      </c>
      <c r="B2801" t="s">
        <v>45</v>
      </c>
      <c r="C2801" t="s">
        <v>277</v>
      </c>
      <c r="D2801" s="202">
        <v>127877</v>
      </c>
      <c r="E2801"/>
      <c r="F2801"/>
      <c r="G2801"/>
      <c r="H2801"/>
      <c r="I2801" s="202">
        <v>124645</v>
      </c>
      <c r="J2801"/>
      <c r="K2801"/>
      <c r="L2801"/>
      <c r="M2801"/>
      <c r="N2801"/>
      <c r="O2801" s="203"/>
      <c r="P2801"/>
      <c r="Q2801"/>
      <c r="R2801"/>
      <c r="S2801"/>
      <c r="T2801" s="204">
        <v>42746.609131944446</v>
      </c>
      <c r="U2801"/>
      <c r="V2801">
        <v>0.9</v>
      </c>
      <c r="W2801">
        <v>9</v>
      </c>
      <c r="X2801" s="200" t="str">
        <f t="shared" si="43"/>
        <v>Lake Probate CGE CQ4-17</v>
      </c>
    </row>
    <row r="2802" spans="1:24" x14ac:dyDescent="0.25">
      <c r="A2802" t="s">
        <v>83</v>
      </c>
      <c r="B2802" t="s">
        <v>280</v>
      </c>
      <c r="C2802" t="s">
        <v>270</v>
      </c>
      <c r="D2802" s="202">
        <v>512332.6</v>
      </c>
      <c r="E2802" s="202">
        <v>512073</v>
      </c>
      <c r="F2802" s="202">
        <v>511923</v>
      </c>
      <c r="G2802" s="202">
        <v>511923</v>
      </c>
      <c r="H2802" s="202">
        <v>511873</v>
      </c>
      <c r="I2802" s="202">
        <v>0</v>
      </c>
      <c r="J2802" s="202">
        <v>0</v>
      </c>
      <c r="K2802" s="202">
        <v>96.15</v>
      </c>
      <c r="L2802" s="202">
        <v>96</v>
      </c>
      <c r="M2802" s="202">
        <v>100</v>
      </c>
      <c r="N2802"/>
      <c r="O2802" s="203"/>
      <c r="P2802"/>
      <c r="Q2802"/>
      <c r="R2802"/>
      <c r="S2802"/>
      <c r="T2802" s="204">
        <v>42746.609131944446</v>
      </c>
      <c r="U2802"/>
      <c r="V2802">
        <v>0.09</v>
      </c>
      <c r="W2802">
        <v>2</v>
      </c>
      <c r="X2802" s="200" t="str">
        <f t="shared" si="43"/>
        <v>Lee Circ Crim Drug Trfc Cases CGE CQ1-16</v>
      </c>
    </row>
    <row r="2803" spans="1:24" x14ac:dyDescent="0.25">
      <c r="A2803" t="s">
        <v>83</v>
      </c>
      <c r="B2803" t="s">
        <v>280</v>
      </c>
      <c r="C2803" t="s">
        <v>274</v>
      </c>
      <c r="D2803" s="202">
        <v>1002586</v>
      </c>
      <c r="E2803" s="202">
        <v>1002285</v>
      </c>
      <c r="F2803" s="202">
        <v>1001535</v>
      </c>
      <c r="G2803" s="202">
        <v>1001535</v>
      </c>
      <c r="H2803"/>
      <c r="I2803" s="202">
        <v>175</v>
      </c>
      <c r="J2803" s="202">
        <v>175</v>
      </c>
      <c r="K2803" s="202">
        <v>75</v>
      </c>
      <c r="L2803" s="202">
        <v>75</v>
      </c>
      <c r="M2803"/>
      <c r="N2803"/>
      <c r="O2803" s="203"/>
      <c r="P2803"/>
      <c r="Q2803"/>
      <c r="R2803"/>
      <c r="S2803"/>
      <c r="T2803" s="204">
        <v>42746.609131944446</v>
      </c>
      <c r="U2803"/>
      <c r="V2803">
        <v>0.09</v>
      </c>
      <c r="W2803">
        <v>2</v>
      </c>
      <c r="X2803" s="200" t="str">
        <f t="shared" si="43"/>
        <v>Lee Circ Crim Drug Trfc Cases CGE CQ1-17</v>
      </c>
    </row>
    <row r="2804" spans="1:24" x14ac:dyDescent="0.25">
      <c r="A2804" t="s">
        <v>83</v>
      </c>
      <c r="B2804" t="s">
        <v>280</v>
      </c>
      <c r="C2804" t="s">
        <v>271</v>
      </c>
      <c r="D2804" s="202">
        <v>740190</v>
      </c>
      <c r="E2804" s="202">
        <v>740090</v>
      </c>
      <c r="F2804" s="202">
        <v>739990</v>
      </c>
      <c r="G2804" s="202">
        <v>739994</v>
      </c>
      <c r="H2804" s="202">
        <v>739790</v>
      </c>
      <c r="I2804" s="202">
        <v>50</v>
      </c>
      <c r="J2804" s="202">
        <v>50</v>
      </c>
      <c r="K2804" s="202">
        <v>50</v>
      </c>
      <c r="L2804" s="202">
        <v>50</v>
      </c>
      <c r="M2804" s="202">
        <v>50</v>
      </c>
      <c r="N2804"/>
      <c r="O2804" s="203"/>
      <c r="P2804"/>
      <c r="Q2804"/>
      <c r="R2804"/>
      <c r="S2804"/>
      <c r="T2804" s="204">
        <v>42746.609131944446</v>
      </c>
      <c r="U2804"/>
      <c r="V2804">
        <v>0.09</v>
      </c>
      <c r="W2804">
        <v>2</v>
      </c>
      <c r="X2804" s="200" t="str">
        <f t="shared" si="43"/>
        <v>Lee Circ Crim Drug Trfc Cases CGE CQ2-16</v>
      </c>
    </row>
    <row r="2805" spans="1:24" x14ac:dyDescent="0.25">
      <c r="A2805" t="s">
        <v>83</v>
      </c>
      <c r="B2805" t="s">
        <v>280</v>
      </c>
      <c r="C2805" t="s">
        <v>275</v>
      </c>
      <c r="D2805" s="202">
        <v>1057851</v>
      </c>
      <c r="E2805" s="202">
        <v>1056845</v>
      </c>
      <c r="F2805" s="202">
        <v>1056845</v>
      </c>
      <c r="G2805"/>
      <c r="H2805"/>
      <c r="I2805" s="202">
        <v>33</v>
      </c>
      <c r="J2805" s="202">
        <v>33</v>
      </c>
      <c r="K2805" s="202">
        <v>33</v>
      </c>
      <c r="L2805"/>
      <c r="M2805"/>
      <c r="N2805"/>
      <c r="O2805" s="203"/>
      <c r="P2805"/>
      <c r="Q2805"/>
      <c r="R2805"/>
      <c r="S2805"/>
      <c r="T2805" s="204">
        <v>42746.609131944446</v>
      </c>
      <c r="U2805"/>
      <c r="V2805">
        <v>0.09</v>
      </c>
      <c r="W2805">
        <v>2</v>
      </c>
      <c r="X2805" s="200" t="str">
        <f t="shared" si="43"/>
        <v>Lee Circ Crim Drug Trfc Cases CGE CQ2-17</v>
      </c>
    </row>
    <row r="2806" spans="1:24" x14ac:dyDescent="0.25">
      <c r="A2806" t="s">
        <v>83</v>
      </c>
      <c r="B2806" t="s">
        <v>280</v>
      </c>
      <c r="C2806" t="s">
        <v>272</v>
      </c>
      <c r="D2806" s="202">
        <v>3034277</v>
      </c>
      <c r="E2806" s="202">
        <v>3088419</v>
      </c>
      <c r="F2806" s="202">
        <v>2983324</v>
      </c>
      <c r="G2806" s="202">
        <v>2983319</v>
      </c>
      <c r="H2806" s="202">
        <v>2978562</v>
      </c>
      <c r="I2806" s="202">
        <v>170</v>
      </c>
      <c r="J2806" s="202">
        <v>220</v>
      </c>
      <c r="K2806" s="202">
        <v>270</v>
      </c>
      <c r="L2806" s="202">
        <v>470</v>
      </c>
      <c r="M2806" s="202">
        <v>370</v>
      </c>
      <c r="N2806"/>
      <c r="O2806" s="203"/>
      <c r="P2806"/>
      <c r="Q2806"/>
      <c r="R2806"/>
      <c r="S2806"/>
      <c r="T2806" s="204">
        <v>42746.609131944446</v>
      </c>
      <c r="U2806"/>
      <c r="V2806">
        <v>0.09</v>
      </c>
      <c r="W2806">
        <v>2</v>
      </c>
      <c r="X2806" s="200" t="str">
        <f t="shared" si="43"/>
        <v>Lee Circ Crim Drug Trfc Cases CGE CQ3-16</v>
      </c>
    </row>
    <row r="2807" spans="1:24" x14ac:dyDescent="0.25">
      <c r="A2807" t="s">
        <v>83</v>
      </c>
      <c r="B2807" t="s">
        <v>280</v>
      </c>
      <c r="C2807" t="s">
        <v>276</v>
      </c>
      <c r="D2807" s="202">
        <v>538369</v>
      </c>
      <c r="E2807" s="202">
        <v>537644</v>
      </c>
      <c r="F2807"/>
      <c r="G2807"/>
      <c r="H2807"/>
      <c r="I2807" s="202">
        <v>303</v>
      </c>
      <c r="J2807" s="202">
        <v>313</v>
      </c>
      <c r="K2807"/>
      <c r="L2807"/>
      <c r="M2807"/>
      <c r="N2807"/>
      <c r="O2807" s="203"/>
      <c r="P2807"/>
      <c r="Q2807"/>
      <c r="R2807"/>
      <c r="S2807"/>
      <c r="T2807" s="204">
        <v>42746.609131944446</v>
      </c>
      <c r="U2807"/>
      <c r="V2807">
        <v>0.09</v>
      </c>
      <c r="W2807">
        <v>2</v>
      </c>
      <c r="X2807" s="200" t="str">
        <f t="shared" si="43"/>
        <v>Lee Circ Crim Drug Trfc Cases CGE CQ3-17</v>
      </c>
    </row>
    <row r="2808" spans="1:24" x14ac:dyDescent="0.25">
      <c r="A2808" t="s">
        <v>83</v>
      </c>
      <c r="B2808" t="s">
        <v>280</v>
      </c>
      <c r="C2808" t="s">
        <v>273</v>
      </c>
      <c r="D2808" s="202">
        <v>456100</v>
      </c>
      <c r="E2808" s="202">
        <v>456001</v>
      </c>
      <c r="F2808" s="202">
        <v>455700</v>
      </c>
      <c r="G2808" s="202">
        <v>455300</v>
      </c>
      <c r="H2808" s="202">
        <v>455300</v>
      </c>
      <c r="I2808" s="202">
        <v>273</v>
      </c>
      <c r="J2808" s="202">
        <v>273</v>
      </c>
      <c r="K2808" s="202">
        <v>273</v>
      </c>
      <c r="L2808" s="202">
        <v>273</v>
      </c>
      <c r="M2808" s="202">
        <v>1614</v>
      </c>
      <c r="N2808"/>
      <c r="O2808" s="203"/>
      <c r="P2808"/>
      <c r="Q2808"/>
      <c r="R2808"/>
      <c r="S2808"/>
      <c r="T2808" s="204">
        <v>42746.609131944446</v>
      </c>
      <c r="U2808"/>
      <c r="V2808">
        <v>0.09</v>
      </c>
      <c r="W2808">
        <v>2</v>
      </c>
      <c r="X2808" s="200" t="str">
        <f t="shared" si="43"/>
        <v>Lee Circ Crim Drug Trfc Cases CGE CQ4-16</v>
      </c>
    </row>
    <row r="2809" spans="1:24" x14ac:dyDescent="0.25">
      <c r="A2809" t="s">
        <v>83</v>
      </c>
      <c r="B2809" t="s">
        <v>280</v>
      </c>
      <c r="C2809" t="s">
        <v>277</v>
      </c>
      <c r="D2809" s="202">
        <v>219199</v>
      </c>
      <c r="E2809"/>
      <c r="F2809"/>
      <c r="G2809"/>
      <c r="H2809"/>
      <c r="I2809" s="202">
        <v>57</v>
      </c>
      <c r="J2809"/>
      <c r="K2809"/>
      <c r="L2809"/>
      <c r="M2809"/>
      <c r="N2809"/>
      <c r="O2809" s="203"/>
      <c r="P2809"/>
      <c r="Q2809"/>
      <c r="R2809"/>
      <c r="S2809"/>
      <c r="T2809" s="204">
        <v>42746.609131944446</v>
      </c>
      <c r="U2809"/>
      <c r="V2809">
        <v>0.09</v>
      </c>
      <c r="W2809">
        <v>2</v>
      </c>
      <c r="X2809" s="200" t="str">
        <f t="shared" si="43"/>
        <v>Lee Circ Crim Drug Trfc Cases CGE CQ4-17</v>
      </c>
    </row>
    <row r="2810" spans="1:24" x14ac:dyDescent="0.25">
      <c r="A2810" t="s">
        <v>83</v>
      </c>
      <c r="B2810" t="s">
        <v>42</v>
      </c>
      <c r="C2810" t="s">
        <v>270</v>
      </c>
      <c r="D2810" s="202">
        <v>1760696</v>
      </c>
      <c r="E2810" s="202">
        <v>1757497</v>
      </c>
      <c r="F2810" s="202">
        <v>1757214</v>
      </c>
      <c r="G2810" s="202">
        <v>1757214</v>
      </c>
      <c r="H2810" s="202">
        <v>1754540</v>
      </c>
      <c r="I2810" s="202">
        <v>1707485</v>
      </c>
      <c r="J2810" s="202">
        <v>1717912</v>
      </c>
      <c r="K2810" s="202">
        <v>1721642</v>
      </c>
      <c r="L2810" s="202">
        <v>1723706</v>
      </c>
      <c r="M2810" s="202">
        <v>1722415</v>
      </c>
      <c r="N2810"/>
      <c r="O2810" s="203"/>
      <c r="P2810"/>
      <c r="Q2810"/>
      <c r="R2810"/>
      <c r="S2810"/>
      <c r="T2810" s="204">
        <v>42746.609131944446</v>
      </c>
      <c r="U2810"/>
      <c r="V2810">
        <v>0.9</v>
      </c>
      <c r="W2810">
        <v>6</v>
      </c>
      <c r="X2810" s="200" t="str">
        <f t="shared" si="43"/>
        <v>Lee Circuit Civil CGE CQ1-16</v>
      </c>
    </row>
    <row r="2811" spans="1:24" x14ac:dyDescent="0.25">
      <c r="A2811" t="s">
        <v>83</v>
      </c>
      <c r="B2811" t="s">
        <v>42</v>
      </c>
      <c r="C2811" t="s">
        <v>274</v>
      </c>
      <c r="D2811" s="202">
        <v>1072932</v>
      </c>
      <c r="E2811" s="202">
        <v>1066934</v>
      </c>
      <c r="F2811" s="202">
        <v>1064977</v>
      </c>
      <c r="G2811" s="202">
        <v>1064567</v>
      </c>
      <c r="H2811"/>
      <c r="I2811" s="202">
        <v>1056426</v>
      </c>
      <c r="J2811" s="202">
        <v>1057704</v>
      </c>
      <c r="K2811" s="202">
        <v>1056214</v>
      </c>
      <c r="L2811" s="202">
        <v>1055910</v>
      </c>
      <c r="M2811"/>
      <c r="N2811"/>
      <c r="O2811" s="203"/>
      <c r="P2811"/>
      <c r="Q2811"/>
      <c r="R2811"/>
      <c r="S2811"/>
      <c r="T2811" s="204">
        <v>42746.609131944446</v>
      </c>
      <c r="U2811"/>
      <c r="V2811">
        <v>0.9</v>
      </c>
      <c r="W2811">
        <v>6</v>
      </c>
      <c r="X2811" s="200" t="str">
        <f t="shared" si="43"/>
        <v>Lee Circuit Civil CGE CQ1-17</v>
      </c>
    </row>
    <row r="2812" spans="1:24" x14ac:dyDescent="0.25">
      <c r="A2812" t="s">
        <v>83</v>
      </c>
      <c r="B2812" t="s">
        <v>42</v>
      </c>
      <c r="C2812" t="s">
        <v>271</v>
      </c>
      <c r="D2812" s="202">
        <v>1517774</v>
      </c>
      <c r="E2812" s="202">
        <v>1512514</v>
      </c>
      <c r="F2812" s="202">
        <v>1512464</v>
      </c>
      <c r="G2812" s="202">
        <v>1509628</v>
      </c>
      <c r="H2812" s="202">
        <v>1509478</v>
      </c>
      <c r="I2812" s="202">
        <v>1471295</v>
      </c>
      <c r="J2812" s="202">
        <v>1480381</v>
      </c>
      <c r="K2812" s="202">
        <v>1481572</v>
      </c>
      <c r="L2812" s="202">
        <v>1479336</v>
      </c>
      <c r="M2812" s="202">
        <v>1479421</v>
      </c>
      <c r="N2812"/>
      <c r="O2812" s="203"/>
      <c r="P2812"/>
      <c r="Q2812"/>
      <c r="R2812"/>
      <c r="S2812"/>
      <c r="T2812" s="204">
        <v>42746.609131944446</v>
      </c>
      <c r="U2812"/>
      <c r="V2812">
        <v>0.9</v>
      </c>
      <c r="W2812">
        <v>6</v>
      </c>
      <c r="X2812" s="200" t="str">
        <f t="shared" si="43"/>
        <v>Lee Circuit Civil CGE CQ2-16</v>
      </c>
    </row>
    <row r="2813" spans="1:24" x14ac:dyDescent="0.25">
      <c r="A2813" t="s">
        <v>83</v>
      </c>
      <c r="B2813" t="s">
        <v>42</v>
      </c>
      <c r="C2813" t="s">
        <v>275</v>
      </c>
      <c r="D2813" s="202">
        <v>995937</v>
      </c>
      <c r="E2813" s="202">
        <v>993577</v>
      </c>
      <c r="F2813" s="202">
        <v>993116</v>
      </c>
      <c r="G2813"/>
      <c r="H2813"/>
      <c r="I2813" s="202">
        <v>985210</v>
      </c>
      <c r="J2813" s="202">
        <v>987741</v>
      </c>
      <c r="K2813" s="202">
        <v>988909</v>
      </c>
      <c r="L2813"/>
      <c r="M2813"/>
      <c r="N2813"/>
      <c r="O2813" s="203"/>
      <c r="P2813"/>
      <c r="Q2813"/>
      <c r="R2813"/>
      <c r="S2813"/>
      <c r="T2813" s="204">
        <v>42746.609131944446</v>
      </c>
      <c r="U2813"/>
      <c r="V2813">
        <v>0.9</v>
      </c>
      <c r="W2813">
        <v>6</v>
      </c>
      <c r="X2813" s="200" t="str">
        <f t="shared" si="43"/>
        <v>Lee Circuit Civil CGE CQ2-17</v>
      </c>
    </row>
    <row r="2814" spans="1:24" x14ac:dyDescent="0.25">
      <c r="A2814" t="s">
        <v>83</v>
      </c>
      <c r="B2814" t="s">
        <v>42</v>
      </c>
      <c r="C2814" t="s">
        <v>272</v>
      </c>
      <c r="D2814" s="202">
        <v>1511140</v>
      </c>
      <c r="E2814" s="202">
        <v>1506418</v>
      </c>
      <c r="F2814" s="202">
        <v>1497644</v>
      </c>
      <c r="G2814" s="202">
        <v>1495949</v>
      </c>
      <c r="H2814" s="202">
        <v>1495949</v>
      </c>
      <c r="I2814" s="202">
        <v>1482739</v>
      </c>
      <c r="J2814" s="202">
        <v>1490795</v>
      </c>
      <c r="K2814" s="202">
        <v>1484424</v>
      </c>
      <c r="L2814" s="202">
        <v>1482173</v>
      </c>
      <c r="M2814" s="202">
        <v>1482208</v>
      </c>
      <c r="N2814"/>
      <c r="O2814" s="203"/>
      <c r="P2814"/>
      <c r="Q2814"/>
      <c r="R2814"/>
      <c r="S2814"/>
      <c r="T2814" s="204">
        <v>42746.609131944446</v>
      </c>
      <c r="U2814"/>
      <c r="V2814">
        <v>0.9</v>
      </c>
      <c r="W2814">
        <v>6</v>
      </c>
      <c r="X2814" s="200" t="str">
        <f t="shared" si="43"/>
        <v>Lee Circuit Civil CGE CQ3-16</v>
      </c>
    </row>
    <row r="2815" spans="1:24" x14ac:dyDescent="0.25">
      <c r="A2815" t="s">
        <v>83</v>
      </c>
      <c r="B2815" t="s">
        <v>42</v>
      </c>
      <c r="C2815" t="s">
        <v>276</v>
      </c>
      <c r="D2815" s="202">
        <v>1156960</v>
      </c>
      <c r="E2815" s="202">
        <v>1150144</v>
      </c>
      <c r="F2815"/>
      <c r="G2815"/>
      <c r="H2815"/>
      <c r="I2815" s="202">
        <v>1140183</v>
      </c>
      <c r="J2815" s="202">
        <v>1139152</v>
      </c>
      <c r="K2815"/>
      <c r="L2815"/>
      <c r="M2815"/>
      <c r="N2815"/>
      <c r="O2815" s="203"/>
      <c r="P2815"/>
      <c r="Q2815"/>
      <c r="R2815"/>
      <c r="S2815"/>
      <c r="T2815" s="204">
        <v>42746.609131944446</v>
      </c>
      <c r="U2815"/>
      <c r="V2815">
        <v>0.9</v>
      </c>
      <c r="W2815">
        <v>6</v>
      </c>
      <c r="X2815" s="200" t="str">
        <f t="shared" si="43"/>
        <v>Lee Circuit Civil CGE CQ3-17</v>
      </c>
    </row>
    <row r="2816" spans="1:24" x14ac:dyDescent="0.25">
      <c r="A2816" t="s">
        <v>83</v>
      </c>
      <c r="B2816" t="s">
        <v>42</v>
      </c>
      <c r="C2816" t="s">
        <v>273</v>
      </c>
      <c r="D2816" s="202">
        <v>1378216</v>
      </c>
      <c r="E2816" s="202">
        <v>1372213</v>
      </c>
      <c r="F2816" s="202">
        <v>1365948</v>
      </c>
      <c r="G2816" s="202">
        <v>1364976</v>
      </c>
      <c r="H2816" s="202">
        <v>1364976</v>
      </c>
      <c r="I2816" s="202">
        <v>1354536</v>
      </c>
      <c r="J2816" s="202">
        <v>1357530</v>
      </c>
      <c r="K2816" s="202">
        <v>1354084</v>
      </c>
      <c r="L2816" s="202">
        <v>1353149</v>
      </c>
      <c r="M2816" s="202">
        <v>1353216</v>
      </c>
      <c r="N2816"/>
      <c r="O2816" s="203"/>
      <c r="P2816"/>
      <c r="Q2816"/>
      <c r="R2816"/>
      <c r="S2816"/>
      <c r="T2816" s="204">
        <v>42746.609131944446</v>
      </c>
      <c r="U2816"/>
      <c r="V2816">
        <v>0.9</v>
      </c>
      <c r="W2816">
        <v>6</v>
      </c>
      <c r="X2816" s="200" t="str">
        <f t="shared" si="43"/>
        <v>Lee Circuit Civil CGE CQ4-16</v>
      </c>
    </row>
    <row r="2817" spans="1:24" x14ac:dyDescent="0.25">
      <c r="A2817" t="s">
        <v>83</v>
      </c>
      <c r="B2817" t="s">
        <v>42</v>
      </c>
      <c r="C2817" t="s">
        <v>277</v>
      </c>
      <c r="D2817" s="202">
        <v>1092106</v>
      </c>
      <c r="E2817"/>
      <c r="F2817"/>
      <c r="G2817"/>
      <c r="H2817"/>
      <c r="I2817" s="202">
        <v>1071427</v>
      </c>
      <c r="J2817"/>
      <c r="K2817"/>
      <c r="L2817"/>
      <c r="M2817"/>
      <c r="N2817"/>
      <c r="O2817" s="203"/>
      <c r="P2817"/>
      <c r="Q2817"/>
      <c r="R2817"/>
      <c r="S2817"/>
      <c r="T2817" s="204">
        <v>42746.609131944446</v>
      </c>
      <c r="U2817"/>
      <c r="V2817">
        <v>0.9</v>
      </c>
      <c r="W2817">
        <v>6</v>
      </c>
      <c r="X2817" s="200" t="str">
        <f t="shared" si="43"/>
        <v>Lee Circuit Civil CGE CQ4-17</v>
      </c>
    </row>
    <row r="2818" spans="1:24" x14ac:dyDescent="0.25">
      <c r="A2818" t="s">
        <v>83</v>
      </c>
      <c r="B2818" t="s">
        <v>38</v>
      </c>
      <c r="C2818" t="s">
        <v>270</v>
      </c>
      <c r="D2818" s="202">
        <v>1321869</v>
      </c>
      <c r="E2818" s="202">
        <v>1319251</v>
      </c>
      <c r="F2818" s="202">
        <v>1319126</v>
      </c>
      <c r="G2818" s="202">
        <v>1370551</v>
      </c>
      <c r="H2818" s="202">
        <v>1176064</v>
      </c>
      <c r="I2818" s="202">
        <v>16476</v>
      </c>
      <c r="J2818" s="202">
        <v>48962</v>
      </c>
      <c r="K2818" s="202">
        <v>78938</v>
      </c>
      <c r="L2818" s="202">
        <v>119930</v>
      </c>
      <c r="M2818" s="202">
        <v>122259</v>
      </c>
      <c r="N2818"/>
      <c r="O2818" s="203"/>
      <c r="P2818"/>
      <c r="Q2818"/>
      <c r="R2818"/>
      <c r="S2818"/>
      <c r="T2818" s="204">
        <v>42746.609131944446</v>
      </c>
      <c r="U2818"/>
      <c r="V2818">
        <v>0.09</v>
      </c>
      <c r="W2818">
        <v>1</v>
      </c>
      <c r="X2818" s="200" t="str">
        <f t="shared" ref="X2818:X2881" si="44">A2818&amp;" "&amp;B2818&amp;" "&amp;C2818</f>
        <v>Lee Circuit Criminal CGE CQ1-16</v>
      </c>
    </row>
    <row r="2819" spans="1:24" x14ac:dyDescent="0.25">
      <c r="A2819" t="s">
        <v>83</v>
      </c>
      <c r="B2819" t="s">
        <v>38</v>
      </c>
      <c r="C2819" t="s">
        <v>274</v>
      </c>
      <c r="D2819" s="202">
        <v>1551294</v>
      </c>
      <c r="E2819" s="202">
        <v>1551299</v>
      </c>
      <c r="F2819" s="202">
        <v>1550312</v>
      </c>
      <c r="G2819" s="202">
        <v>1548397</v>
      </c>
      <c r="H2819"/>
      <c r="I2819" s="202">
        <v>17428</v>
      </c>
      <c r="J2819" s="202">
        <v>51548</v>
      </c>
      <c r="K2819" s="202">
        <v>84118</v>
      </c>
      <c r="L2819" s="202">
        <v>104383</v>
      </c>
      <c r="M2819"/>
      <c r="N2819"/>
      <c r="O2819" s="203"/>
      <c r="P2819"/>
      <c r="Q2819"/>
      <c r="R2819"/>
      <c r="S2819"/>
      <c r="T2819" s="204">
        <v>42746.609131944446</v>
      </c>
      <c r="U2819"/>
      <c r="V2819">
        <v>0.09</v>
      </c>
      <c r="W2819">
        <v>1</v>
      </c>
      <c r="X2819" s="200" t="str">
        <f t="shared" si="44"/>
        <v>Lee Circuit Criminal CGE CQ1-17</v>
      </c>
    </row>
    <row r="2820" spans="1:24" x14ac:dyDescent="0.25">
      <c r="A2820" t="s">
        <v>83</v>
      </c>
      <c r="B2820" t="s">
        <v>38</v>
      </c>
      <c r="C2820" t="s">
        <v>271</v>
      </c>
      <c r="D2820" s="202">
        <v>1469949</v>
      </c>
      <c r="E2820" s="202">
        <v>1471883</v>
      </c>
      <c r="F2820" s="202">
        <v>1524655</v>
      </c>
      <c r="G2820" s="202">
        <v>1352904</v>
      </c>
      <c r="H2820" s="202">
        <v>1350002</v>
      </c>
      <c r="I2820" s="202">
        <v>31513</v>
      </c>
      <c r="J2820" s="202">
        <v>67176</v>
      </c>
      <c r="K2820" s="202">
        <v>107741</v>
      </c>
      <c r="L2820" s="202">
        <v>114585</v>
      </c>
      <c r="M2820" s="202">
        <v>142188</v>
      </c>
      <c r="N2820"/>
      <c r="O2820" s="203"/>
      <c r="P2820"/>
      <c r="Q2820"/>
      <c r="R2820"/>
      <c r="S2820"/>
      <c r="T2820" s="204">
        <v>42746.609131944446</v>
      </c>
      <c r="U2820"/>
      <c r="V2820">
        <v>0.09</v>
      </c>
      <c r="W2820">
        <v>1</v>
      </c>
      <c r="X2820" s="200" t="str">
        <f t="shared" si="44"/>
        <v>Lee Circuit Criminal CGE CQ2-16</v>
      </c>
    </row>
    <row r="2821" spans="1:24" x14ac:dyDescent="0.25">
      <c r="A2821" t="s">
        <v>83</v>
      </c>
      <c r="B2821" t="s">
        <v>38</v>
      </c>
      <c r="C2821" t="s">
        <v>275</v>
      </c>
      <c r="D2821" s="202">
        <v>1678912</v>
      </c>
      <c r="E2821" s="202">
        <v>1667726</v>
      </c>
      <c r="F2821" s="202">
        <v>1666312</v>
      </c>
      <c r="G2821"/>
      <c r="H2821"/>
      <c r="I2821" s="202">
        <v>17092</v>
      </c>
      <c r="J2821" s="202">
        <v>50076</v>
      </c>
      <c r="K2821" s="202">
        <v>73877</v>
      </c>
      <c r="L2821"/>
      <c r="M2821"/>
      <c r="N2821"/>
      <c r="O2821" s="203"/>
      <c r="P2821"/>
      <c r="Q2821"/>
      <c r="R2821"/>
      <c r="S2821"/>
      <c r="T2821" s="204">
        <v>42746.609131944446</v>
      </c>
      <c r="U2821"/>
      <c r="V2821">
        <v>0.09</v>
      </c>
      <c r="W2821">
        <v>1</v>
      </c>
      <c r="X2821" s="200" t="str">
        <f t="shared" si="44"/>
        <v>Lee Circuit Criminal CGE CQ2-17</v>
      </c>
    </row>
    <row r="2822" spans="1:24" x14ac:dyDescent="0.25">
      <c r="A2822" t="s">
        <v>83</v>
      </c>
      <c r="B2822" t="s">
        <v>38</v>
      </c>
      <c r="C2822" t="s">
        <v>272</v>
      </c>
      <c r="D2822" s="202">
        <v>3715917</v>
      </c>
      <c r="E2822" s="202">
        <v>3837614</v>
      </c>
      <c r="F2822" s="202">
        <v>3535373</v>
      </c>
      <c r="G2822" s="202">
        <v>3524455</v>
      </c>
      <c r="H2822" s="202">
        <v>3522803</v>
      </c>
      <c r="I2822" s="202">
        <v>22251</v>
      </c>
      <c r="J2822" s="202">
        <v>64490</v>
      </c>
      <c r="K2822" s="202">
        <v>81497</v>
      </c>
      <c r="L2822" s="202">
        <v>111190</v>
      </c>
      <c r="M2822" s="202">
        <v>134925</v>
      </c>
      <c r="N2822"/>
      <c r="O2822" s="203"/>
      <c r="P2822"/>
      <c r="Q2822"/>
      <c r="R2822"/>
      <c r="S2822"/>
      <c r="T2822" s="204">
        <v>42746.609131944446</v>
      </c>
      <c r="U2822"/>
      <c r="V2822">
        <v>0.09</v>
      </c>
      <c r="W2822">
        <v>1</v>
      </c>
      <c r="X2822" s="200" t="str">
        <f t="shared" si="44"/>
        <v>Lee Circuit Criminal CGE CQ3-16</v>
      </c>
    </row>
    <row r="2823" spans="1:24" x14ac:dyDescent="0.25">
      <c r="A2823" t="s">
        <v>83</v>
      </c>
      <c r="B2823" t="s">
        <v>38</v>
      </c>
      <c r="C2823" t="s">
        <v>276</v>
      </c>
      <c r="D2823" s="202">
        <v>1207316</v>
      </c>
      <c r="E2823" s="202">
        <v>1207432</v>
      </c>
      <c r="F2823"/>
      <c r="G2823"/>
      <c r="H2823"/>
      <c r="I2823" s="202">
        <v>18052</v>
      </c>
      <c r="J2823" s="202">
        <v>51765</v>
      </c>
      <c r="K2823"/>
      <c r="L2823"/>
      <c r="M2823"/>
      <c r="N2823"/>
      <c r="O2823" s="203"/>
      <c r="P2823"/>
      <c r="Q2823"/>
      <c r="R2823"/>
      <c r="S2823"/>
      <c r="T2823" s="204">
        <v>42746.609131944446</v>
      </c>
      <c r="U2823"/>
      <c r="V2823">
        <v>0.09</v>
      </c>
      <c r="W2823">
        <v>1</v>
      </c>
      <c r="X2823" s="200" t="str">
        <f t="shared" si="44"/>
        <v>Lee Circuit Criminal CGE CQ3-17</v>
      </c>
    </row>
    <row r="2824" spans="1:24" x14ac:dyDescent="0.25">
      <c r="A2824" t="s">
        <v>83</v>
      </c>
      <c r="B2824" t="s">
        <v>38</v>
      </c>
      <c r="C2824" t="s">
        <v>273</v>
      </c>
      <c r="D2824" s="202">
        <v>1149557</v>
      </c>
      <c r="E2824" s="202">
        <v>974872</v>
      </c>
      <c r="F2824" s="202">
        <v>971600</v>
      </c>
      <c r="G2824" s="202">
        <v>968534</v>
      </c>
      <c r="H2824" s="202">
        <v>968129</v>
      </c>
      <c r="I2824" s="202">
        <v>19549</v>
      </c>
      <c r="J2824" s="202">
        <v>43556</v>
      </c>
      <c r="K2824" s="202">
        <v>76041</v>
      </c>
      <c r="L2824" s="202">
        <v>94828</v>
      </c>
      <c r="M2824" s="202">
        <v>110451</v>
      </c>
      <c r="N2824"/>
      <c r="O2824" s="203"/>
      <c r="P2824"/>
      <c r="Q2824"/>
      <c r="R2824"/>
      <c r="S2824"/>
      <c r="T2824" s="204">
        <v>42746.609131944446</v>
      </c>
      <c r="U2824"/>
      <c r="V2824">
        <v>0.09</v>
      </c>
      <c r="W2824">
        <v>1</v>
      </c>
      <c r="X2824" s="200" t="str">
        <f t="shared" si="44"/>
        <v>Lee Circuit Criminal CGE CQ4-16</v>
      </c>
    </row>
    <row r="2825" spans="1:24" x14ac:dyDescent="0.25">
      <c r="A2825" t="s">
        <v>83</v>
      </c>
      <c r="B2825" t="s">
        <v>38</v>
      </c>
      <c r="C2825" t="s">
        <v>277</v>
      </c>
      <c r="D2825" s="202">
        <v>1208962</v>
      </c>
      <c r="E2825"/>
      <c r="F2825"/>
      <c r="G2825"/>
      <c r="H2825"/>
      <c r="I2825" s="202">
        <v>25632</v>
      </c>
      <c r="J2825"/>
      <c r="K2825"/>
      <c r="L2825"/>
      <c r="M2825"/>
      <c r="N2825"/>
      <c r="O2825" s="203"/>
      <c r="P2825"/>
      <c r="Q2825"/>
      <c r="R2825"/>
      <c r="S2825"/>
      <c r="T2825" s="204">
        <v>42746.609131944446</v>
      </c>
      <c r="U2825"/>
      <c r="V2825">
        <v>0.09</v>
      </c>
      <c r="W2825">
        <v>1</v>
      </c>
      <c r="X2825" s="200" t="str">
        <f t="shared" si="44"/>
        <v>Lee Circuit Criminal CGE CQ4-17</v>
      </c>
    </row>
    <row r="2826" spans="1:24" x14ac:dyDescent="0.25">
      <c r="A2826" t="s">
        <v>83</v>
      </c>
      <c r="B2826" t="s">
        <v>44</v>
      </c>
      <c r="C2826" t="s">
        <v>270</v>
      </c>
      <c r="D2826" s="202">
        <v>5309938</v>
      </c>
      <c r="E2826" s="202">
        <v>4370883</v>
      </c>
      <c r="F2826" s="202">
        <v>4101100</v>
      </c>
      <c r="G2826" s="202">
        <v>4003185</v>
      </c>
      <c r="H2826" s="202">
        <v>3947349</v>
      </c>
      <c r="I2826" s="202">
        <v>1801948</v>
      </c>
      <c r="J2826" s="202">
        <v>2769646</v>
      </c>
      <c r="K2826" s="202">
        <v>2978524</v>
      </c>
      <c r="L2826" s="202">
        <v>3093856</v>
      </c>
      <c r="M2826" s="202">
        <v>3158984</v>
      </c>
      <c r="N2826"/>
      <c r="O2826" s="203"/>
      <c r="P2826"/>
      <c r="Q2826"/>
      <c r="R2826"/>
      <c r="S2826"/>
      <c r="T2826" s="204">
        <v>42746.609131944446</v>
      </c>
      <c r="U2826"/>
      <c r="V2826">
        <v>0.9</v>
      </c>
      <c r="W2826">
        <v>8</v>
      </c>
      <c r="X2826" s="200" t="str">
        <f t="shared" si="44"/>
        <v>Lee Civil Traffic CGE CQ1-16</v>
      </c>
    </row>
    <row r="2827" spans="1:24" x14ac:dyDescent="0.25">
      <c r="A2827" t="s">
        <v>83</v>
      </c>
      <c r="B2827" t="s">
        <v>44</v>
      </c>
      <c r="C2827" t="s">
        <v>274</v>
      </c>
      <c r="D2827" s="202">
        <v>4990790</v>
      </c>
      <c r="E2827" s="202">
        <v>3959835</v>
      </c>
      <c r="F2827" s="202">
        <v>3742676</v>
      </c>
      <c r="G2827" s="202">
        <v>3691859</v>
      </c>
      <c r="H2827"/>
      <c r="I2827" s="202">
        <v>1969274</v>
      </c>
      <c r="J2827" s="202">
        <v>2834721</v>
      </c>
      <c r="K2827" s="202">
        <v>3015369</v>
      </c>
      <c r="L2827" s="202">
        <v>3095457</v>
      </c>
      <c r="M2827"/>
      <c r="N2827"/>
      <c r="O2827" s="203"/>
      <c r="P2827"/>
      <c r="Q2827"/>
      <c r="R2827"/>
      <c r="S2827"/>
      <c r="T2827" s="204">
        <v>42746.609131944446</v>
      </c>
      <c r="U2827"/>
      <c r="V2827">
        <v>0.9</v>
      </c>
      <c r="W2827">
        <v>8</v>
      </c>
      <c r="X2827" s="200" t="str">
        <f t="shared" si="44"/>
        <v>Lee Civil Traffic CGE CQ1-17</v>
      </c>
    </row>
    <row r="2828" spans="1:24" x14ac:dyDescent="0.25">
      <c r="A2828" t="s">
        <v>83</v>
      </c>
      <c r="B2828" t="s">
        <v>44</v>
      </c>
      <c r="C2828" t="s">
        <v>271</v>
      </c>
      <c r="D2828" s="202">
        <v>4611375</v>
      </c>
      <c r="E2828" s="202">
        <v>3942659</v>
      </c>
      <c r="F2828" s="202">
        <v>3617033</v>
      </c>
      <c r="G2828" s="202">
        <v>3482996</v>
      </c>
      <c r="H2828" s="202">
        <v>3433450</v>
      </c>
      <c r="I2828" s="202">
        <v>1722668</v>
      </c>
      <c r="J2828" s="202">
        <v>2408837</v>
      </c>
      <c r="K2828" s="202">
        <v>2582862</v>
      </c>
      <c r="L2828" s="202">
        <v>2686479</v>
      </c>
      <c r="M2828" s="202">
        <v>2778349</v>
      </c>
      <c r="N2828"/>
      <c r="O2828" s="203"/>
      <c r="P2828"/>
      <c r="Q2828"/>
      <c r="R2828"/>
      <c r="S2828"/>
      <c r="T2828" s="204">
        <v>42746.609131944446</v>
      </c>
      <c r="U2828"/>
      <c r="V2828">
        <v>0.9</v>
      </c>
      <c r="W2828">
        <v>8</v>
      </c>
      <c r="X2828" s="200" t="str">
        <f t="shared" si="44"/>
        <v>Lee Civil Traffic CGE CQ2-16</v>
      </c>
    </row>
    <row r="2829" spans="1:24" x14ac:dyDescent="0.25">
      <c r="A2829" t="s">
        <v>83</v>
      </c>
      <c r="B2829" t="s">
        <v>44</v>
      </c>
      <c r="C2829" t="s">
        <v>275</v>
      </c>
      <c r="D2829" s="202">
        <v>4807946</v>
      </c>
      <c r="E2829" s="202">
        <v>3930077</v>
      </c>
      <c r="F2829" s="202">
        <v>3773283</v>
      </c>
      <c r="G2829"/>
      <c r="H2829"/>
      <c r="I2829" s="202">
        <v>2009560</v>
      </c>
      <c r="J2829" s="202">
        <v>2789067</v>
      </c>
      <c r="K2829" s="202">
        <v>2953212</v>
      </c>
      <c r="L2829"/>
      <c r="M2829"/>
      <c r="N2829"/>
      <c r="O2829" s="203"/>
      <c r="P2829"/>
      <c r="Q2829"/>
      <c r="R2829"/>
      <c r="S2829"/>
      <c r="T2829" s="204">
        <v>42746.609131944446</v>
      </c>
      <c r="U2829"/>
      <c r="V2829">
        <v>0.9</v>
      </c>
      <c r="W2829">
        <v>8</v>
      </c>
      <c r="X2829" s="200" t="str">
        <f t="shared" si="44"/>
        <v>Lee Civil Traffic CGE CQ2-17</v>
      </c>
    </row>
    <row r="2830" spans="1:24" x14ac:dyDescent="0.25">
      <c r="A2830" t="s">
        <v>83</v>
      </c>
      <c r="B2830" t="s">
        <v>44</v>
      </c>
      <c r="C2830" t="s">
        <v>272</v>
      </c>
      <c r="D2830" s="202">
        <v>4095756</v>
      </c>
      <c r="E2830" s="202">
        <v>3489871</v>
      </c>
      <c r="F2830" s="202">
        <v>3220544</v>
      </c>
      <c r="G2830" s="202">
        <v>3162859</v>
      </c>
      <c r="H2830" s="202">
        <v>3108733</v>
      </c>
      <c r="I2830" s="202">
        <v>1620389</v>
      </c>
      <c r="J2830" s="202">
        <v>2286024</v>
      </c>
      <c r="K2830" s="202">
        <v>2454949</v>
      </c>
      <c r="L2830" s="202">
        <v>2603590</v>
      </c>
      <c r="M2830" s="202">
        <v>2662992</v>
      </c>
      <c r="N2830"/>
      <c r="O2830" s="203"/>
      <c r="P2830"/>
      <c r="Q2830"/>
      <c r="R2830"/>
      <c r="S2830"/>
      <c r="T2830" s="204">
        <v>42746.609131944446</v>
      </c>
      <c r="U2830"/>
      <c r="V2830">
        <v>0.9</v>
      </c>
      <c r="W2830">
        <v>8</v>
      </c>
      <c r="X2830" s="200" t="str">
        <f t="shared" si="44"/>
        <v>Lee Civil Traffic CGE CQ3-16</v>
      </c>
    </row>
    <row r="2831" spans="1:24" x14ac:dyDescent="0.25">
      <c r="A2831" t="s">
        <v>83</v>
      </c>
      <c r="B2831" t="s">
        <v>44</v>
      </c>
      <c r="C2831" t="s">
        <v>276</v>
      </c>
      <c r="D2831" s="202">
        <v>4051179</v>
      </c>
      <c r="E2831" s="202">
        <v>3303233</v>
      </c>
      <c r="F2831"/>
      <c r="G2831"/>
      <c r="H2831"/>
      <c r="I2831" s="202">
        <v>1627032</v>
      </c>
      <c r="J2831" s="202">
        <v>2272652</v>
      </c>
      <c r="K2831"/>
      <c r="L2831"/>
      <c r="M2831"/>
      <c r="N2831"/>
      <c r="O2831" s="203"/>
      <c r="P2831"/>
      <c r="Q2831"/>
      <c r="R2831"/>
      <c r="S2831"/>
      <c r="T2831" s="204">
        <v>42746.609131944446</v>
      </c>
      <c r="U2831"/>
      <c r="V2831">
        <v>0.9</v>
      </c>
      <c r="W2831">
        <v>8</v>
      </c>
      <c r="X2831" s="200" t="str">
        <f t="shared" si="44"/>
        <v>Lee Civil Traffic CGE CQ3-17</v>
      </c>
    </row>
    <row r="2832" spans="1:24" x14ac:dyDescent="0.25">
      <c r="A2832" t="s">
        <v>83</v>
      </c>
      <c r="B2832" t="s">
        <v>44</v>
      </c>
      <c r="C2832" t="s">
        <v>273</v>
      </c>
      <c r="D2832" s="202">
        <v>4833024</v>
      </c>
      <c r="E2832" s="202">
        <v>3977559</v>
      </c>
      <c r="F2832" s="202">
        <v>3721364</v>
      </c>
      <c r="G2832" s="202">
        <v>3641402</v>
      </c>
      <c r="H2832" s="202">
        <v>3613629</v>
      </c>
      <c r="I2832" s="202">
        <v>1808405</v>
      </c>
      <c r="J2832" s="202">
        <v>2628239</v>
      </c>
      <c r="K2832" s="202">
        <v>2897742</v>
      </c>
      <c r="L2832" s="202">
        <v>2995092</v>
      </c>
      <c r="M2832" s="202">
        <v>3047776</v>
      </c>
      <c r="N2832"/>
      <c r="O2832" s="203"/>
      <c r="P2832"/>
      <c r="Q2832"/>
      <c r="R2832"/>
      <c r="S2832"/>
      <c r="T2832" s="204">
        <v>42746.609131944446</v>
      </c>
      <c r="U2832"/>
      <c r="V2832">
        <v>0.9</v>
      </c>
      <c r="W2832">
        <v>8</v>
      </c>
      <c r="X2832" s="200" t="str">
        <f t="shared" si="44"/>
        <v>Lee Civil Traffic CGE CQ4-16</v>
      </c>
    </row>
    <row r="2833" spans="1:24" x14ac:dyDescent="0.25">
      <c r="A2833" t="s">
        <v>83</v>
      </c>
      <c r="B2833" t="s">
        <v>44</v>
      </c>
      <c r="C2833" t="s">
        <v>277</v>
      </c>
      <c r="D2833" s="202">
        <v>4281265</v>
      </c>
      <c r="E2833"/>
      <c r="F2833"/>
      <c r="G2833"/>
      <c r="H2833"/>
      <c r="I2833" s="202">
        <v>1553061</v>
      </c>
      <c r="J2833"/>
      <c r="K2833"/>
      <c r="L2833"/>
      <c r="M2833"/>
      <c r="N2833"/>
      <c r="O2833" s="203"/>
      <c r="P2833"/>
      <c r="Q2833"/>
      <c r="R2833"/>
      <c r="S2833"/>
      <c r="T2833" s="204">
        <v>42746.609131944446</v>
      </c>
      <c r="U2833"/>
      <c r="V2833">
        <v>0.9</v>
      </c>
      <c r="W2833">
        <v>8</v>
      </c>
      <c r="X2833" s="200" t="str">
        <f t="shared" si="44"/>
        <v>Lee Civil Traffic CGE CQ4-17</v>
      </c>
    </row>
    <row r="2834" spans="1:24" x14ac:dyDescent="0.25">
      <c r="A2834" t="s">
        <v>83</v>
      </c>
      <c r="B2834" t="s">
        <v>43</v>
      </c>
      <c r="C2834" t="s">
        <v>270</v>
      </c>
      <c r="D2834" s="202">
        <v>608545</v>
      </c>
      <c r="E2834" s="202">
        <v>607662</v>
      </c>
      <c r="F2834" s="202">
        <v>607367</v>
      </c>
      <c r="G2834" s="202">
        <v>607367</v>
      </c>
      <c r="H2834" s="202">
        <v>607367</v>
      </c>
      <c r="I2834" s="202">
        <v>606368</v>
      </c>
      <c r="J2834" s="202">
        <v>606159</v>
      </c>
      <c r="K2834" s="202">
        <v>606005</v>
      </c>
      <c r="L2834" s="202">
        <v>606059</v>
      </c>
      <c r="M2834" s="202">
        <v>606082</v>
      </c>
      <c r="N2834"/>
      <c r="O2834" s="203"/>
      <c r="P2834"/>
      <c r="Q2834"/>
      <c r="R2834"/>
      <c r="S2834"/>
      <c r="T2834" s="204">
        <v>42746.609131944446</v>
      </c>
      <c r="U2834"/>
      <c r="V2834">
        <v>0.9</v>
      </c>
      <c r="W2834">
        <v>7</v>
      </c>
      <c r="X2834" s="200" t="str">
        <f t="shared" si="44"/>
        <v>Lee County Civil CGE CQ1-16</v>
      </c>
    </row>
    <row r="2835" spans="1:24" x14ac:dyDescent="0.25">
      <c r="A2835" t="s">
        <v>83</v>
      </c>
      <c r="B2835" t="s">
        <v>43</v>
      </c>
      <c r="C2835" t="s">
        <v>274</v>
      </c>
      <c r="D2835" s="202">
        <v>558381</v>
      </c>
      <c r="E2835" s="202">
        <v>556984</v>
      </c>
      <c r="F2835" s="202">
        <v>556964</v>
      </c>
      <c r="G2835" s="202">
        <v>556964</v>
      </c>
      <c r="H2835"/>
      <c r="I2835" s="202">
        <v>551985</v>
      </c>
      <c r="J2835" s="202">
        <v>552766</v>
      </c>
      <c r="K2835" s="202">
        <v>552795</v>
      </c>
      <c r="L2835" s="202">
        <v>552806</v>
      </c>
      <c r="M2835"/>
      <c r="N2835"/>
      <c r="O2835" s="203"/>
      <c r="P2835"/>
      <c r="Q2835"/>
      <c r="R2835"/>
      <c r="S2835"/>
      <c r="T2835" s="204">
        <v>42746.609131944446</v>
      </c>
      <c r="U2835"/>
      <c r="V2835">
        <v>0.9</v>
      </c>
      <c r="W2835">
        <v>7</v>
      </c>
      <c r="X2835" s="200" t="str">
        <f t="shared" si="44"/>
        <v>Lee County Civil CGE CQ1-17</v>
      </c>
    </row>
    <row r="2836" spans="1:24" x14ac:dyDescent="0.25">
      <c r="A2836" t="s">
        <v>83</v>
      </c>
      <c r="B2836" t="s">
        <v>43</v>
      </c>
      <c r="C2836" t="s">
        <v>271</v>
      </c>
      <c r="D2836" s="202">
        <v>670812</v>
      </c>
      <c r="E2836" s="202">
        <v>670702</v>
      </c>
      <c r="F2836" s="202">
        <v>670702</v>
      </c>
      <c r="G2836" s="202">
        <v>670452</v>
      </c>
      <c r="H2836" s="202">
        <v>670452</v>
      </c>
      <c r="I2836" s="202">
        <v>667420</v>
      </c>
      <c r="J2836" s="202">
        <v>668344</v>
      </c>
      <c r="K2836" s="202">
        <v>668589</v>
      </c>
      <c r="L2836" s="202">
        <v>668355</v>
      </c>
      <c r="M2836" s="202">
        <v>668355</v>
      </c>
      <c r="N2836"/>
      <c r="O2836" s="203"/>
      <c r="P2836"/>
      <c r="Q2836"/>
      <c r="R2836"/>
      <c r="S2836"/>
      <c r="T2836" s="204">
        <v>42746.609131944446</v>
      </c>
      <c r="U2836"/>
      <c r="V2836">
        <v>0.9</v>
      </c>
      <c r="W2836">
        <v>7</v>
      </c>
      <c r="X2836" s="200" t="str">
        <f t="shared" si="44"/>
        <v>Lee County Civil CGE CQ2-16</v>
      </c>
    </row>
    <row r="2837" spans="1:24" x14ac:dyDescent="0.25">
      <c r="A2837" t="s">
        <v>83</v>
      </c>
      <c r="B2837" t="s">
        <v>43</v>
      </c>
      <c r="C2837" t="s">
        <v>275</v>
      </c>
      <c r="D2837" s="202">
        <v>611618</v>
      </c>
      <c r="E2837" s="202">
        <v>611122</v>
      </c>
      <c r="F2837" s="202">
        <v>611122</v>
      </c>
      <c r="G2837"/>
      <c r="H2837"/>
      <c r="I2837" s="202">
        <v>609454</v>
      </c>
      <c r="J2837" s="202">
        <v>609287</v>
      </c>
      <c r="K2837" s="202">
        <v>609349</v>
      </c>
      <c r="L2837"/>
      <c r="M2837"/>
      <c r="N2837"/>
      <c r="O2837" s="203"/>
      <c r="P2837"/>
      <c r="Q2837"/>
      <c r="R2837"/>
      <c r="S2837"/>
      <c r="T2837" s="204">
        <v>42746.609131944446</v>
      </c>
      <c r="U2837"/>
      <c r="V2837">
        <v>0.9</v>
      </c>
      <c r="W2837">
        <v>7</v>
      </c>
      <c r="X2837" s="200" t="str">
        <f t="shared" si="44"/>
        <v>Lee County Civil CGE CQ2-17</v>
      </c>
    </row>
    <row r="2838" spans="1:24" x14ac:dyDescent="0.25">
      <c r="A2838" t="s">
        <v>83</v>
      </c>
      <c r="B2838" t="s">
        <v>43</v>
      </c>
      <c r="C2838" t="s">
        <v>272</v>
      </c>
      <c r="D2838" s="202">
        <v>612991</v>
      </c>
      <c r="E2838" s="202">
        <v>612626</v>
      </c>
      <c r="F2838" s="202">
        <v>610601</v>
      </c>
      <c r="G2838" s="202">
        <v>610226</v>
      </c>
      <c r="H2838" s="202">
        <v>610226</v>
      </c>
      <c r="I2838" s="202">
        <v>609877</v>
      </c>
      <c r="J2838" s="202">
        <v>610393</v>
      </c>
      <c r="K2838" s="202">
        <v>608676</v>
      </c>
      <c r="L2838" s="202">
        <v>608001</v>
      </c>
      <c r="M2838" s="202">
        <v>608028</v>
      </c>
      <c r="N2838"/>
      <c r="O2838" s="203"/>
      <c r="P2838"/>
      <c r="Q2838"/>
      <c r="R2838"/>
      <c r="S2838"/>
      <c r="T2838" s="204">
        <v>42746.609131944446</v>
      </c>
      <c r="U2838"/>
      <c r="V2838">
        <v>0.9</v>
      </c>
      <c r="W2838">
        <v>7</v>
      </c>
      <c r="X2838" s="200" t="str">
        <f t="shared" si="44"/>
        <v>Lee County Civil CGE CQ3-16</v>
      </c>
    </row>
    <row r="2839" spans="1:24" x14ac:dyDescent="0.25">
      <c r="A2839" t="s">
        <v>83</v>
      </c>
      <c r="B2839" t="s">
        <v>43</v>
      </c>
      <c r="C2839" t="s">
        <v>276</v>
      </c>
      <c r="D2839" s="202">
        <v>567465</v>
      </c>
      <c r="E2839" s="202">
        <v>566865</v>
      </c>
      <c r="F2839"/>
      <c r="G2839"/>
      <c r="H2839"/>
      <c r="I2839" s="202">
        <v>565349</v>
      </c>
      <c r="J2839" s="202">
        <v>565571</v>
      </c>
      <c r="K2839"/>
      <c r="L2839"/>
      <c r="M2839"/>
      <c r="N2839"/>
      <c r="O2839" s="203"/>
      <c r="P2839"/>
      <c r="Q2839"/>
      <c r="R2839"/>
      <c r="S2839"/>
      <c r="T2839" s="204">
        <v>42746.609131944446</v>
      </c>
      <c r="U2839"/>
      <c r="V2839">
        <v>0.9</v>
      </c>
      <c r="W2839">
        <v>7</v>
      </c>
      <c r="X2839" s="200" t="str">
        <f t="shared" si="44"/>
        <v>Lee County Civil CGE CQ3-17</v>
      </c>
    </row>
    <row r="2840" spans="1:24" x14ac:dyDescent="0.25">
      <c r="A2840" t="s">
        <v>83</v>
      </c>
      <c r="B2840" t="s">
        <v>43</v>
      </c>
      <c r="C2840" t="s">
        <v>273</v>
      </c>
      <c r="D2840" s="202">
        <v>646495</v>
      </c>
      <c r="E2840" s="202">
        <v>645945</v>
      </c>
      <c r="F2840" s="202">
        <v>645270</v>
      </c>
      <c r="G2840" s="202">
        <v>645270</v>
      </c>
      <c r="H2840" s="202">
        <v>645270</v>
      </c>
      <c r="I2840" s="202">
        <v>643626</v>
      </c>
      <c r="J2840" s="202">
        <v>644304</v>
      </c>
      <c r="K2840" s="202">
        <v>643890</v>
      </c>
      <c r="L2840" s="202">
        <v>643910</v>
      </c>
      <c r="M2840" s="202">
        <v>643910</v>
      </c>
      <c r="N2840"/>
      <c r="O2840" s="203"/>
      <c r="P2840"/>
      <c r="Q2840"/>
      <c r="R2840"/>
      <c r="S2840"/>
      <c r="T2840" s="204">
        <v>42746.609131944446</v>
      </c>
      <c r="U2840"/>
      <c r="V2840">
        <v>0.9</v>
      </c>
      <c r="W2840">
        <v>7</v>
      </c>
      <c r="X2840" s="200" t="str">
        <f t="shared" si="44"/>
        <v>Lee County Civil CGE CQ4-16</v>
      </c>
    </row>
    <row r="2841" spans="1:24" x14ac:dyDescent="0.25">
      <c r="A2841" t="s">
        <v>83</v>
      </c>
      <c r="B2841" t="s">
        <v>43</v>
      </c>
      <c r="C2841" t="s">
        <v>277</v>
      </c>
      <c r="D2841" s="202">
        <v>566839</v>
      </c>
      <c r="E2841"/>
      <c r="F2841"/>
      <c r="G2841"/>
      <c r="H2841"/>
      <c r="I2841" s="202">
        <v>562844</v>
      </c>
      <c r="J2841"/>
      <c r="K2841"/>
      <c r="L2841"/>
      <c r="M2841"/>
      <c r="N2841"/>
      <c r="O2841" s="203"/>
      <c r="P2841"/>
      <c r="Q2841"/>
      <c r="R2841"/>
      <c r="S2841"/>
      <c r="T2841" s="204">
        <v>42746.609131944446</v>
      </c>
      <c r="U2841"/>
      <c r="V2841">
        <v>0.9</v>
      </c>
      <c r="W2841">
        <v>7</v>
      </c>
      <c r="X2841" s="200" t="str">
        <f t="shared" si="44"/>
        <v>Lee County Civil CGE CQ4-17</v>
      </c>
    </row>
    <row r="2842" spans="1:24" x14ac:dyDescent="0.25">
      <c r="A2842" t="s">
        <v>83</v>
      </c>
      <c r="B2842" t="s">
        <v>39</v>
      </c>
      <c r="C2842" t="s">
        <v>270</v>
      </c>
      <c r="D2842" s="202">
        <v>592276</v>
      </c>
      <c r="E2842" s="202">
        <v>544087</v>
      </c>
      <c r="F2842" s="202">
        <v>533564</v>
      </c>
      <c r="G2842" s="202">
        <v>570731</v>
      </c>
      <c r="H2842" s="202">
        <v>488433</v>
      </c>
      <c r="I2842" s="202">
        <v>71204</v>
      </c>
      <c r="J2842" s="202">
        <v>145703</v>
      </c>
      <c r="K2842" s="202">
        <v>192776</v>
      </c>
      <c r="L2842" s="202">
        <v>230927</v>
      </c>
      <c r="M2842" s="202">
        <v>217044</v>
      </c>
      <c r="N2842"/>
      <c r="O2842" s="203"/>
      <c r="P2842"/>
      <c r="Q2842"/>
      <c r="R2842"/>
      <c r="S2842"/>
      <c r="T2842" s="204">
        <v>42746.609131944446</v>
      </c>
      <c r="U2842"/>
      <c r="V2842">
        <v>0.4</v>
      </c>
      <c r="W2842">
        <v>3</v>
      </c>
      <c r="X2842" s="200" t="str">
        <f t="shared" si="44"/>
        <v>Lee County Criminal CGE CQ1-16</v>
      </c>
    </row>
    <row r="2843" spans="1:24" x14ac:dyDescent="0.25">
      <c r="A2843" t="s">
        <v>83</v>
      </c>
      <c r="B2843" t="s">
        <v>39</v>
      </c>
      <c r="C2843" t="s">
        <v>274</v>
      </c>
      <c r="D2843" s="202">
        <v>477334</v>
      </c>
      <c r="E2843" s="202">
        <v>446089</v>
      </c>
      <c r="F2843" s="202">
        <v>438615</v>
      </c>
      <c r="G2843" s="202">
        <v>435893</v>
      </c>
      <c r="H2843"/>
      <c r="I2843" s="202">
        <v>63131</v>
      </c>
      <c r="J2843" s="202">
        <v>134961</v>
      </c>
      <c r="K2843" s="202">
        <v>170406</v>
      </c>
      <c r="L2843" s="202">
        <v>180559</v>
      </c>
      <c r="M2843"/>
      <c r="N2843"/>
      <c r="O2843" s="203"/>
      <c r="P2843"/>
      <c r="Q2843"/>
      <c r="R2843"/>
      <c r="S2843"/>
      <c r="T2843" s="204">
        <v>42746.609131944446</v>
      </c>
      <c r="U2843"/>
      <c r="V2843">
        <v>0.4</v>
      </c>
      <c r="W2843">
        <v>3</v>
      </c>
      <c r="X2843" s="200" t="str">
        <f t="shared" si="44"/>
        <v>Lee County Criminal CGE CQ1-17</v>
      </c>
    </row>
    <row r="2844" spans="1:24" x14ac:dyDescent="0.25">
      <c r="A2844" t="s">
        <v>83</v>
      </c>
      <c r="B2844" t="s">
        <v>39</v>
      </c>
      <c r="C2844" t="s">
        <v>271</v>
      </c>
      <c r="D2844" s="202">
        <v>554175</v>
      </c>
      <c r="E2844" s="202">
        <v>515437</v>
      </c>
      <c r="F2844" s="202">
        <v>552298</v>
      </c>
      <c r="G2844" s="202">
        <v>472762</v>
      </c>
      <c r="H2844" s="202">
        <v>470391</v>
      </c>
      <c r="I2844" s="202">
        <v>90027</v>
      </c>
      <c r="J2844" s="202">
        <v>154114</v>
      </c>
      <c r="K2844" s="202">
        <v>211910</v>
      </c>
      <c r="L2844" s="202">
        <v>202924</v>
      </c>
      <c r="M2844" s="202">
        <v>217742</v>
      </c>
      <c r="N2844"/>
      <c r="O2844" s="203"/>
      <c r="P2844"/>
      <c r="Q2844"/>
      <c r="R2844"/>
      <c r="S2844"/>
      <c r="T2844" s="204">
        <v>42746.609131944446</v>
      </c>
      <c r="U2844"/>
      <c r="V2844">
        <v>0.4</v>
      </c>
      <c r="W2844">
        <v>3</v>
      </c>
      <c r="X2844" s="200" t="str">
        <f t="shared" si="44"/>
        <v>Lee County Criminal CGE CQ2-16</v>
      </c>
    </row>
    <row r="2845" spans="1:24" x14ac:dyDescent="0.25">
      <c r="A2845" t="s">
        <v>83</v>
      </c>
      <c r="B2845" t="s">
        <v>39</v>
      </c>
      <c r="C2845" t="s">
        <v>275</v>
      </c>
      <c r="D2845" s="202">
        <v>484618</v>
      </c>
      <c r="E2845" s="202">
        <v>450282</v>
      </c>
      <c r="F2845" s="202">
        <v>441329</v>
      </c>
      <c r="G2845"/>
      <c r="H2845"/>
      <c r="I2845" s="202">
        <v>77066</v>
      </c>
      <c r="J2845" s="202">
        <v>134865</v>
      </c>
      <c r="K2845" s="202">
        <v>168596</v>
      </c>
      <c r="L2845"/>
      <c r="M2845"/>
      <c r="N2845"/>
      <c r="O2845" s="203"/>
      <c r="P2845"/>
      <c r="Q2845"/>
      <c r="R2845"/>
      <c r="S2845"/>
      <c r="T2845" s="204">
        <v>42746.609131944446</v>
      </c>
      <c r="U2845"/>
      <c r="V2845">
        <v>0.4</v>
      </c>
      <c r="W2845">
        <v>3</v>
      </c>
      <c r="X2845" s="200" t="str">
        <f t="shared" si="44"/>
        <v>Lee County Criminal CGE CQ2-17</v>
      </c>
    </row>
    <row r="2846" spans="1:24" x14ac:dyDescent="0.25">
      <c r="A2846" t="s">
        <v>83</v>
      </c>
      <c r="B2846" t="s">
        <v>39</v>
      </c>
      <c r="C2846" t="s">
        <v>272</v>
      </c>
      <c r="D2846" s="202">
        <v>523534</v>
      </c>
      <c r="E2846" s="202">
        <v>522037</v>
      </c>
      <c r="F2846" s="202">
        <v>438461</v>
      </c>
      <c r="G2846" s="202">
        <v>434595</v>
      </c>
      <c r="H2846" s="202">
        <v>432755</v>
      </c>
      <c r="I2846" s="202">
        <v>84129</v>
      </c>
      <c r="J2846" s="202">
        <v>148889</v>
      </c>
      <c r="K2846" s="202">
        <v>160559</v>
      </c>
      <c r="L2846" s="202">
        <v>175715</v>
      </c>
      <c r="M2846" s="202">
        <v>186361</v>
      </c>
      <c r="N2846"/>
      <c r="O2846" s="203"/>
      <c r="P2846"/>
      <c r="Q2846"/>
      <c r="R2846"/>
      <c r="S2846"/>
      <c r="T2846" s="204">
        <v>42746.609131944446</v>
      </c>
      <c r="U2846"/>
      <c r="V2846">
        <v>0.4</v>
      </c>
      <c r="W2846">
        <v>3</v>
      </c>
      <c r="X2846" s="200" t="str">
        <f t="shared" si="44"/>
        <v>Lee County Criminal CGE CQ3-16</v>
      </c>
    </row>
    <row r="2847" spans="1:24" x14ac:dyDescent="0.25">
      <c r="A2847" t="s">
        <v>83</v>
      </c>
      <c r="B2847" t="s">
        <v>39</v>
      </c>
      <c r="C2847" t="s">
        <v>276</v>
      </c>
      <c r="D2847" s="202">
        <v>516484</v>
      </c>
      <c r="E2847" s="202">
        <v>495581</v>
      </c>
      <c r="F2847"/>
      <c r="G2847"/>
      <c r="H2847"/>
      <c r="I2847" s="202">
        <v>98989</v>
      </c>
      <c r="J2847" s="202">
        <v>152194</v>
      </c>
      <c r="K2847"/>
      <c r="L2847"/>
      <c r="M2847"/>
      <c r="N2847"/>
      <c r="O2847" s="203"/>
      <c r="P2847"/>
      <c r="Q2847"/>
      <c r="R2847"/>
      <c r="S2847"/>
      <c r="T2847" s="204">
        <v>42746.609131944446</v>
      </c>
      <c r="U2847"/>
      <c r="V2847">
        <v>0.4</v>
      </c>
      <c r="W2847">
        <v>3</v>
      </c>
      <c r="X2847" s="200" t="str">
        <f t="shared" si="44"/>
        <v>Lee County Criminal CGE CQ3-17</v>
      </c>
    </row>
    <row r="2848" spans="1:24" x14ac:dyDescent="0.25">
      <c r="A2848" t="s">
        <v>83</v>
      </c>
      <c r="B2848" t="s">
        <v>39</v>
      </c>
      <c r="C2848" t="s">
        <v>273</v>
      </c>
      <c r="D2848" s="202">
        <v>540178</v>
      </c>
      <c r="E2848" s="202">
        <v>421460</v>
      </c>
      <c r="F2848" s="202">
        <v>415621</v>
      </c>
      <c r="G2848" s="202">
        <v>413324</v>
      </c>
      <c r="H2848" s="202">
        <v>411319</v>
      </c>
      <c r="I2848" s="202">
        <v>77903</v>
      </c>
      <c r="J2848" s="202">
        <v>119370</v>
      </c>
      <c r="K2848" s="202">
        <v>156520</v>
      </c>
      <c r="L2848" s="202">
        <v>171750</v>
      </c>
      <c r="M2848" s="202">
        <v>182144</v>
      </c>
      <c r="N2848"/>
      <c r="O2848" s="203"/>
      <c r="P2848"/>
      <c r="Q2848"/>
      <c r="R2848"/>
      <c r="S2848"/>
      <c r="T2848" s="204">
        <v>42746.609131944446</v>
      </c>
      <c r="U2848"/>
      <c r="V2848">
        <v>0.4</v>
      </c>
      <c r="W2848">
        <v>3</v>
      </c>
      <c r="X2848" s="200" t="str">
        <f t="shared" si="44"/>
        <v>Lee County Criminal CGE CQ4-16</v>
      </c>
    </row>
    <row r="2849" spans="1:24" x14ac:dyDescent="0.25">
      <c r="A2849" t="s">
        <v>83</v>
      </c>
      <c r="B2849" t="s">
        <v>39</v>
      </c>
      <c r="C2849" t="s">
        <v>277</v>
      </c>
      <c r="D2849" s="202">
        <v>480178</v>
      </c>
      <c r="E2849"/>
      <c r="F2849"/>
      <c r="G2849"/>
      <c r="H2849"/>
      <c r="I2849" s="202">
        <v>72243</v>
      </c>
      <c r="J2849"/>
      <c r="K2849"/>
      <c r="L2849"/>
      <c r="M2849"/>
      <c r="N2849"/>
      <c r="O2849" s="203"/>
      <c r="P2849"/>
      <c r="Q2849"/>
      <c r="R2849"/>
      <c r="S2849"/>
      <c r="T2849" s="204">
        <v>42746.609131944446</v>
      </c>
      <c r="U2849"/>
      <c r="V2849">
        <v>0.4</v>
      </c>
      <c r="W2849">
        <v>3</v>
      </c>
      <c r="X2849" s="200" t="str">
        <f t="shared" si="44"/>
        <v>Lee County Criminal CGE CQ4-17</v>
      </c>
    </row>
    <row r="2850" spans="1:24" x14ac:dyDescent="0.25">
      <c r="A2850" t="s">
        <v>83</v>
      </c>
      <c r="B2850" t="s">
        <v>41</v>
      </c>
      <c r="C2850" t="s">
        <v>270</v>
      </c>
      <c r="D2850" s="202">
        <v>1043791</v>
      </c>
      <c r="E2850" s="202">
        <v>1031776</v>
      </c>
      <c r="F2850" s="202">
        <v>1011673</v>
      </c>
      <c r="G2850" s="202">
        <v>1039157</v>
      </c>
      <c r="H2850" s="202">
        <v>963409</v>
      </c>
      <c r="I2850" s="202">
        <v>325100</v>
      </c>
      <c r="J2850" s="202">
        <v>509774</v>
      </c>
      <c r="K2850" s="202">
        <v>602288</v>
      </c>
      <c r="L2850" s="202">
        <v>695381</v>
      </c>
      <c r="M2850" s="202">
        <v>702553</v>
      </c>
      <c r="N2850"/>
      <c r="O2850" s="203"/>
      <c r="P2850"/>
      <c r="Q2850"/>
      <c r="R2850"/>
      <c r="S2850"/>
      <c r="T2850" s="204">
        <v>42746.609131944446</v>
      </c>
      <c r="U2850"/>
      <c r="V2850">
        <v>0.4</v>
      </c>
      <c r="W2850">
        <v>5</v>
      </c>
      <c r="X2850" s="200" t="str">
        <f t="shared" si="44"/>
        <v>Lee Criminal Traffic CGE CQ1-16</v>
      </c>
    </row>
    <row r="2851" spans="1:24" x14ac:dyDescent="0.25">
      <c r="A2851" t="s">
        <v>83</v>
      </c>
      <c r="B2851" t="s">
        <v>41</v>
      </c>
      <c r="C2851" t="s">
        <v>274</v>
      </c>
      <c r="D2851" s="202">
        <v>1009739</v>
      </c>
      <c r="E2851" s="202">
        <v>996408</v>
      </c>
      <c r="F2851" s="202">
        <v>985414</v>
      </c>
      <c r="G2851" s="202">
        <v>978558</v>
      </c>
      <c r="H2851"/>
      <c r="I2851" s="202">
        <v>343706</v>
      </c>
      <c r="J2851" s="202">
        <v>520371</v>
      </c>
      <c r="K2851" s="202">
        <v>634629</v>
      </c>
      <c r="L2851" s="202">
        <v>694617</v>
      </c>
      <c r="M2851"/>
      <c r="N2851"/>
      <c r="O2851" s="203"/>
      <c r="P2851"/>
      <c r="Q2851"/>
      <c r="R2851"/>
      <c r="S2851"/>
      <c r="T2851" s="204">
        <v>42746.609131944446</v>
      </c>
      <c r="U2851"/>
      <c r="V2851">
        <v>0.4</v>
      </c>
      <c r="W2851">
        <v>5</v>
      </c>
      <c r="X2851" s="200" t="str">
        <f t="shared" si="44"/>
        <v>Lee Criminal Traffic CGE CQ1-17</v>
      </c>
    </row>
    <row r="2852" spans="1:24" x14ac:dyDescent="0.25">
      <c r="A2852" t="s">
        <v>83</v>
      </c>
      <c r="B2852" t="s">
        <v>41</v>
      </c>
      <c r="C2852" t="s">
        <v>271</v>
      </c>
      <c r="D2852" s="202">
        <v>955133</v>
      </c>
      <c r="E2852" s="202">
        <v>945330</v>
      </c>
      <c r="F2852" s="202">
        <v>966516</v>
      </c>
      <c r="G2852" s="202">
        <v>897906</v>
      </c>
      <c r="H2852" s="202">
        <v>894634</v>
      </c>
      <c r="I2852" s="202">
        <v>347092</v>
      </c>
      <c r="J2852" s="202">
        <v>493897</v>
      </c>
      <c r="K2852" s="202">
        <v>592145</v>
      </c>
      <c r="L2852" s="202">
        <v>631663</v>
      </c>
      <c r="M2852" s="202">
        <v>676920</v>
      </c>
      <c r="N2852"/>
      <c r="O2852" s="203"/>
      <c r="P2852"/>
      <c r="Q2852"/>
      <c r="R2852"/>
      <c r="S2852"/>
      <c r="T2852" s="204">
        <v>42746.609131944446</v>
      </c>
      <c r="U2852"/>
      <c r="V2852">
        <v>0.4</v>
      </c>
      <c r="W2852">
        <v>5</v>
      </c>
      <c r="X2852" s="200" t="str">
        <f t="shared" si="44"/>
        <v>Lee Criminal Traffic CGE CQ2-16</v>
      </c>
    </row>
    <row r="2853" spans="1:24" x14ac:dyDescent="0.25">
      <c r="A2853" t="s">
        <v>83</v>
      </c>
      <c r="B2853" t="s">
        <v>41</v>
      </c>
      <c r="C2853" t="s">
        <v>275</v>
      </c>
      <c r="D2853" s="202">
        <v>1048963</v>
      </c>
      <c r="E2853" s="202">
        <v>1037594</v>
      </c>
      <c r="F2853" s="202">
        <v>1021353</v>
      </c>
      <c r="G2853"/>
      <c r="H2853"/>
      <c r="I2853" s="202">
        <v>413311</v>
      </c>
      <c r="J2853" s="202">
        <v>561983</v>
      </c>
      <c r="K2853" s="202">
        <v>646396</v>
      </c>
      <c r="L2853"/>
      <c r="M2853"/>
      <c r="N2853"/>
      <c r="O2853" s="203"/>
      <c r="P2853"/>
      <c r="Q2853"/>
      <c r="R2853"/>
      <c r="S2853"/>
      <c r="T2853" s="204">
        <v>42746.609131944446</v>
      </c>
      <c r="U2853"/>
      <c r="V2853">
        <v>0.4</v>
      </c>
      <c r="W2853">
        <v>5</v>
      </c>
      <c r="X2853" s="200" t="str">
        <f t="shared" si="44"/>
        <v>Lee Criminal Traffic CGE CQ2-17</v>
      </c>
    </row>
    <row r="2854" spans="1:24" x14ac:dyDescent="0.25">
      <c r="A2854" t="s">
        <v>83</v>
      </c>
      <c r="B2854" t="s">
        <v>41</v>
      </c>
      <c r="C2854" t="s">
        <v>272</v>
      </c>
      <c r="D2854" s="202">
        <v>914648</v>
      </c>
      <c r="E2854" s="202">
        <v>940479</v>
      </c>
      <c r="F2854" s="202">
        <v>873343</v>
      </c>
      <c r="G2854" s="202">
        <v>858060</v>
      </c>
      <c r="H2854" s="202">
        <v>851250</v>
      </c>
      <c r="I2854" s="202">
        <v>319867</v>
      </c>
      <c r="J2854" s="202">
        <v>478998</v>
      </c>
      <c r="K2854" s="202">
        <v>549566</v>
      </c>
      <c r="L2854" s="202">
        <v>623042</v>
      </c>
      <c r="M2854" s="202">
        <v>672045</v>
      </c>
      <c r="N2854"/>
      <c r="O2854" s="203"/>
      <c r="P2854"/>
      <c r="Q2854"/>
      <c r="R2854"/>
      <c r="S2854"/>
      <c r="T2854" s="204">
        <v>42746.609131944446</v>
      </c>
      <c r="U2854"/>
      <c r="V2854">
        <v>0.4</v>
      </c>
      <c r="W2854">
        <v>5</v>
      </c>
      <c r="X2854" s="200" t="str">
        <f t="shared" si="44"/>
        <v>Lee Criminal Traffic CGE CQ3-16</v>
      </c>
    </row>
    <row r="2855" spans="1:24" x14ac:dyDescent="0.25">
      <c r="A2855" t="s">
        <v>83</v>
      </c>
      <c r="B2855" t="s">
        <v>41</v>
      </c>
      <c r="C2855" t="s">
        <v>276</v>
      </c>
      <c r="D2855" s="202">
        <v>971415</v>
      </c>
      <c r="E2855" s="202">
        <v>963472</v>
      </c>
      <c r="F2855"/>
      <c r="G2855"/>
      <c r="H2855"/>
      <c r="I2855" s="202">
        <v>360140</v>
      </c>
      <c r="J2855" s="202">
        <v>486005</v>
      </c>
      <c r="K2855"/>
      <c r="L2855"/>
      <c r="M2855"/>
      <c r="N2855"/>
      <c r="O2855" s="203"/>
      <c r="P2855"/>
      <c r="Q2855"/>
      <c r="R2855"/>
      <c r="S2855"/>
      <c r="T2855" s="204">
        <v>42746.609131944446</v>
      </c>
      <c r="U2855"/>
      <c r="V2855">
        <v>0.4</v>
      </c>
      <c r="W2855">
        <v>5</v>
      </c>
      <c r="X2855" s="200" t="str">
        <f t="shared" si="44"/>
        <v>Lee Criminal Traffic CGE CQ3-17</v>
      </c>
    </row>
    <row r="2856" spans="1:24" x14ac:dyDescent="0.25">
      <c r="A2856" t="s">
        <v>83</v>
      </c>
      <c r="B2856" t="s">
        <v>41</v>
      </c>
      <c r="C2856" t="s">
        <v>273</v>
      </c>
      <c r="D2856" s="202">
        <v>1015490</v>
      </c>
      <c r="E2856" s="202">
        <v>944999</v>
      </c>
      <c r="F2856" s="202">
        <v>930437</v>
      </c>
      <c r="G2856" s="202">
        <v>922206</v>
      </c>
      <c r="H2856" s="202">
        <v>912974</v>
      </c>
      <c r="I2856" s="202">
        <v>328281</v>
      </c>
      <c r="J2856" s="202">
        <v>457810</v>
      </c>
      <c r="K2856" s="202">
        <v>580557</v>
      </c>
      <c r="L2856" s="202">
        <v>654841</v>
      </c>
      <c r="M2856" s="202">
        <v>722377</v>
      </c>
      <c r="N2856"/>
      <c r="O2856" s="203"/>
      <c r="P2856"/>
      <c r="Q2856"/>
      <c r="R2856"/>
      <c r="S2856"/>
      <c r="T2856" s="204">
        <v>42746.609131944446</v>
      </c>
      <c r="U2856"/>
      <c r="V2856">
        <v>0.4</v>
      </c>
      <c r="W2856">
        <v>5</v>
      </c>
      <c r="X2856" s="200" t="str">
        <f t="shared" si="44"/>
        <v>Lee Criminal Traffic CGE CQ4-16</v>
      </c>
    </row>
    <row r="2857" spans="1:24" x14ac:dyDescent="0.25">
      <c r="A2857" t="s">
        <v>83</v>
      </c>
      <c r="B2857" t="s">
        <v>41</v>
      </c>
      <c r="C2857" t="s">
        <v>277</v>
      </c>
      <c r="D2857" s="202">
        <v>967392</v>
      </c>
      <c r="E2857"/>
      <c r="F2857"/>
      <c r="G2857"/>
      <c r="H2857"/>
      <c r="I2857" s="202">
        <v>300595</v>
      </c>
      <c r="J2857"/>
      <c r="K2857"/>
      <c r="L2857"/>
      <c r="M2857"/>
      <c r="N2857"/>
      <c r="O2857" s="203"/>
      <c r="P2857"/>
      <c r="Q2857"/>
      <c r="R2857"/>
      <c r="S2857"/>
      <c r="T2857" s="204">
        <v>42746.609131944446</v>
      </c>
      <c r="U2857"/>
      <c r="V2857">
        <v>0.4</v>
      </c>
      <c r="W2857">
        <v>5</v>
      </c>
      <c r="X2857" s="200" t="str">
        <f t="shared" si="44"/>
        <v>Lee Criminal Traffic CGE CQ4-17</v>
      </c>
    </row>
    <row r="2858" spans="1:24" x14ac:dyDescent="0.25">
      <c r="A2858" t="s">
        <v>83</v>
      </c>
      <c r="B2858" t="s">
        <v>46</v>
      </c>
      <c r="C2858" t="s">
        <v>270</v>
      </c>
      <c r="D2858" s="202">
        <v>379904</v>
      </c>
      <c r="E2858" s="202">
        <v>373176</v>
      </c>
      <c r="F2858" s="202">
        <v>372653</v>
      </c>
      <c r="G2858" s="202">
        <v>372512</v>
      </c>
      <c r="H2858" s="202">
        <v>393271</v>
      </c>
      <c r="I2858" s="202">
        <v>361860</v>
      </c>
      <c r="J2858" s="202">
        <v>363092</v>
      </c>
      <c r="K2858" s="202">
        <v>363158</v>
      </c>
      <c r="L2858" s="202">
        <v>363018</v>
      </c>
      <c r="M2858" s="202">
        <v>374342</v>
      </c>
      <c r="N2858"/>
      <c r="O2858" s="203"/>
      <c r="P2858"/>
      <c r="Q2858"/>
      <c r="R2858"/>
      <c r="S2858"/>
      <c r="T2858" s="204">
        <v>42746.609131944446</v>
      </c>
      <c r="U2858"/>
      <c r="V2858">
        <v>0.75</v>
      </c>
      <c r="W2858">
        <v>10</v>
      </c>
      <c r="X2858" s="200" t="str">
        <f t="shared" si="44"/>
        <v>Lee Family CGE CQ1-16</v>
      </c>
    </row>
    <row r="2859" spans="1:24" x14ac:dyDescent="0.25">
      <c r="A2859" t="s">
        <v>83</v>
      </c>
      <c r="B2859" t="s">
        <v>46</v>
      </c>
      <c r="C2859" t="s">
        <v>274</v>
      </c>
      <c r="D2859" s="202">
        <v>416183</v>
      </c>
      <c r="E2859" s="202">
        <v>408794</v>
      </c>
      <c r="F2859" s="202">
        <v>407773</v>
      </c>
      <c r="G2859" s="202">
        <v>389132</v>
      </c>
      <c r="H2859"/>
      <c r="I2859" s="202">
        <v>388469</v>
      </c>
      <c r="J2859" s="202">
        <v>391032</v>
      </c>
      <c r="K2859" s="202">
        <v>392032</v>
      </c>
      <c r="L2859" s="202">
        <v>382729</v>
      </c>
      <c r="M2859"/>
      <c r="N2859"/>
      <c r="O2859" s="203"/>
      <c r="P2859"/>
      <c r="Q2859"/>
      <c r="R2859"/>
      <c r="S2859"/>
      <c r="T2859" s="204">
        <v>42746.609131944446</v>
      </c>
      <c r="U2859"/>
      <c r="V2859">
        <v>0.75</v>
      </c>
      <c r="W2859">
        <v>10</v>
      </c>
      <c r="X2859" s="200" t="str">
        <f t="shared" si="44"/>
        <v>Lee Family CGE CQ1-17</v>
      </c>
    </row>
    <row r="2860" spans="1:24" x14ac:dyDescent="0.25">
      <c r="A2860" t="s">
        <v>83</v>
      </c>
      <c r="B2860" t="s">
        <v>46</v>
      </c>
      <c r="C2860" t="s">
        <v>271</v>
      </c>
      <c r="D2860" s="202">
        <v>435078</v>
      </c>
      <c r="E2860" s="202">
        <v>422309</v>
      </c>
      <c r="F2860" s="202">
        <v>421290</v>
      </c>
      <c r="G2860" s="202">
        <v>432493</v>
      </c>
      <c r="H2860" s="202">
        <v>432248</v>
      </c>
      <c r="I2860" s="202">
        <v>410108</v>
      </c>
      <c r="J2860" s="202">
        <v>412540</v>
      </c>
      <c r="K2860" s="202">
        <v>413139</v>
      </c>
      <c r="L2860" s="202">
        <v>418366</v>
      </c>
      <c r="M2860" s="202">
        <v>418363</v>
      </c>
      <c r="N2860"/>
      <c r="O2860" s="203"/>
      <c r="P2860"/>
      <c r="Q2860"/>
      <c r="R2860"/>
      <c r="S2860"/>
      <c r="T2860" s="204">
        <v>42746.609131944446</v>
      </c>
      <c r="U2860"/>
      <c r="V2860">
        <v>0.75</v>
      </c>
      <c r="W2860">
        <v>10</v>
      </c>
      <c r="X2860" s="200" t="str">
        <f t="shared" si="44"/>
        <v>Lee Family CGE CQ2-16</v>
      </c>
    </row>
    <row r="2861" spans="1:24" x14ac:dyDescent="0.25">
      <c r="A2861" t="s">
        <v>83</v>
      </c>
      <c r="B2861" t="s">
        <v>46</v>
      </c>
      <c r="C2861" t="s">
        <v>275</v>
      </c>
      <c r="D2861" s="202">
        <v>483542</v>
      </c>
      <c r="E2861" s="202">
        <v>472184</v>
      </c>
      <c r="F2861" s="202">
        <v>449410</v>
      </c>
      <c r="G2861"/>
      <c r="H2861"/>
      <c r="I2861" s="202">
        <v>445099</v>
      </c>
      <c r="J2861" s="202">
        <v>446463</v>
      </c>
      <c r="K2861" s="202">
        <v>436919</v>
      </c>
      <c r="L2861"/>
      <c r="M2861"/>
      <c r="N2861"/>
      <c r="O2861" s="203"/>
      <c r="P2861"/>
      <c r="Q2861"/>
      <c r="R2861"/>
      <c r="S2861"/>
      <c r="T2861" s="204">
        <v>42746.609131944446</v>
      </c>
      <c r="U2861"/>
      <c r="V2861">
        <v>0.75</v>
      </c>
      <c r="W2861">
        <v>10</v>
      </c>
      <c r="X2861" s="200" t="str">
        <f t="shared" si="44"/>
        <v>Lee Family CGE CQ2-17</v>
      </c>
    </row>
    <row r="2862" spans="1:24" x14ac:dyDescent="0.25">
      <c r="A2862" t="s">
        <v>83</v>
      </c>
      <c r="B2862" t="s">
        <v>46</v>
      </c>
      <c r="C2862" t="s">
        <v>272</v>
      </c>
      <c r="D2862" s="202">
        <v>446748</v>
      </c>
      <c r="E2862" s="202">
        <v>436871</v>
      </c>
      <c r="F2862" s="202">
        <v>452110</v>
      </c>
      <c r="G2862" s="202">
        <v>451195</v>
      </c>
      <c r="H2862" s="202">
        <v>450997</v>
      </c>
      <c r="I2862" s="202">
        <v>420083</v>
      </c>
      <c r="J2862" s="202">
        <v>422675</v>
      </c>
      <c r="K2862" s="202">
        <v>432281</v>
      </c>
      <c r="L2862" s="202">
        <v>431596</v>
      </c>
      <c r="M2862" s="202">
        <v>431704</v>
      </c>
      <c r="N2862"/>
      <c r="O2862" s="203"/>
      <c r="P2862"/>
      <c r="Q2862"/>
      <c r="R2862"/>
      <c r="S2862"/>
      <c r="T2862" s="204">
        <v>42746.609131944446</v>
      </c>
      <c r="U2862"/>
      <c r="V2862">
        <v>0.75</v>
      </c>
      <c r="W2862">
        <v>10</v>
      </c>
      <c r="X2862" s="200" t="str">
        <f t="shared" si="44"/>
        <v>Lee Family CGE CQ3-16</v>
      </c>
    </row>
    <row r="2863" spans="1:24" x14ac:dyDescent="0.25">
      <c r="A2863" t="s">
        <v>83</v>
      </c>
      <c r="B2863" t="s">
        <v>46</v>
      </c>
      <c r="C2863" t="s">
        <v>276</v>
      </c>
      <c r="D2863" s="202">
        <v>503529</v>
      </c>
      <c r="E2863" s="202">
        <v>472980</v>
      </c>
      <c r="F2863"/>
      <c r="G2863"/>
      <c r="H2863"/>
      <c r="I2863" s="202">
        <v>470561</v>
      </c>
      <c r="J2863" s="202">
        <v>457065</v>
      </c>
      <c r="K2863"/>
      <c r="L2863"/>
      <c r="M2863"/>
      <c r="N2863"/>
      <c r="O2863" s="203"/>
      <c r="P2863"/>
      <c r="Q2863"/>
      <c r="R2863"/>
      <c r="S2863"/>
      <c r="T2863" s="204">
        <v>42746.609131944446</v>
      </c>
      <c r="U2863"/>
      <c r="V2863">
        <v>0.75</v>
      </c>
      <c r="W2863">
        <v>10</v>
      </c>
      <c r="X2863" s="200" t="str">
        <f t="shared" si="44"/>
        <v>Lee Family CGE CQ3-17</v>
      </c>
    </row>
    <row r="2864" spans="1:24" x14ac:dyDescent="0.25">
      <c r="A2864" t="s">
        <v>83</v>
      </c>
      <c r="B2864" t="s">
        <v>46</v>
      </c>
      <c r="C2864" t="s">
        <v>273</v>
      </c>
      <c r="D2864" s="202">
        <v>438748</v>
      </c>
      <c r="E2864" s="202">
        <v>448369</v>
      </c>
      <c r="F2864" s="202">
        <v>447376</v>
      </c>
      <c r="G2864" s="202">
        <v>446941</v>
      </c>
      <c r="H2864" s="202">
        <v>429840</v>
      </c>
      <c r="I2864" s="202">
        <v>416029</v>
      </c>
      <c r="J2864" s="202">
        <v>426285</v>
      </c>
      <c r="K2864" s="202">
        <v>426567</v>
      </c>
      <c r="L2864" s="202">
        <v>426551</v>
      </c>
      <c r="M2864" s="202">
        <v>418917</v>
      </c>
      <c r="N2864"/>
      <c r="O2864" s="203"/>
      <c r="P2864"/>
      <c r="Q2864"/>
      <c r="R2864"/>
      <c r="S2864"/>
      <c r="T2864" s="204">
        <v>42746.609131944446</v>
      </c>
      <c r="U2864"/>
      <c r="V2864">
        <v>0.75</v>
      </c>
      <c r="W2864">
        <v>10</v>
      </c>
      <c r="X2864" s="200" t="str">
        <f t="shared" si="44"/>
        <v>Lee Family CGE CQ4-16</v>
      </c>
    </row>
    <row r="2865" spans="1:24" x14ac:dyDescent="0.25">
      <c r="A2865" t="s">
        <v>83</v>
      </c>
      <c r="B2865" t="s">
        <v>46</v>
      </c>
      <c r="C2865" t="s">
        <v>277</v>
      </c>
      <c r="D2865" s="202">
        <v>449075</v>
      </c>
      <c r="E2865"/>
      <c r="F2865"/>
      <c r="G2865"/>
      <c r="H2865"/>
      <c r="I2865" s="202">
        <v>417603</v>
      </c>
      <c r="J2865"/>
      <c r="K2865"/>
      <c r="L2865"/>
      <c r="M2865"/>
      <c r="N2865"/>
      <c r="O2865" s="203"/>
      <c r="P2865"/>
      <c r="Q2865"/>
      <c r="R2865"/>
      <c r="S2865"/>
      <c r="T2865" s="204">
        <v>42746.609131944446</v>
      </c>
      <c r="U2865"/>
      <c r="V2865">
        <v>0.75</v>
      </c>
      <c r="W2865">
        <v>10</v>
      </c>
      <c r="X2865" s="200" t="str">
        <f t="shared" si="44"/>
        <v>Lee Family CGE CQ4-17</v>
      </c>
    </row>
    <row r="2866" spans="1:24" x14ac:dyDescent="0.25">
      <c r="A2866" t="s">
        <v>83</v>
      </c>
      <c r="B2866" t="s">
        <v>40</v>
      </c>
      <c r="C2866" t="s">
        <v>270</v>
      </c>
      <c r="D2866" s="202">
        <v>61917</v>
      </c>
      <c r="E2866" s="202">
        <v>59405</v>
      </c>
      <c r="F2866" s="202">
        <v>59278</v>
      </c>
      <c r="G2866" s="202">
        <v>66628</v>
      </c>
      <c r="H2866" s="202">
        <v>49310</v>
      </c>
      <c r="I2866" s="202">
        <v>11631</v>
      </c>
      <c r="J2866" s="202">
        <v>14341</v>
      </c>
      <c r="K2866" s="202">
        <v>15041</v>
      </c>
      <c r="L2866" s="202">
        <v>17226</v>
      </c>
      <c r="M2866" s="202">
        <v>13793</v>
      </c>
      <c r="N2866"/>
      <c r="O2866" s="203"/>
      <c r="P2866"/>
      <c r="Q2866"/>
      <c r="R2866"/>
      <c r="S2866"/>
      <c r="T2866" s="204">
        <v>42746.609131944446</v>
      </c>
      <c r="U2866"/>
      <c r="V2866">
        <v>0.09</v>
      </c>
      <c r="W2866">
        <v>4</v>
      </c>
      <c r="X2866" s="200" t="str">
        <f t="shared" si="44"/>
        <v>Lee Juvenile Delinquency CGE CQ1-16</v>
      </c>
    </row>
    <row r="2867" spans="1:24" x14ac:dyDescent="0.25">
      <c r="A2867" t="s">
        <v>83</v>
      </c>
      <c r="B2867" t="s">
        <v>40</v>
      </c>
      <c r="C2867" t="s">
        <v>274</v>
      </c>
      <c r="D2867" s="202">
        <v>38854</v>
      </c>
      <c r="E2867" s="202">
        <v>38589</v>
      </c>
      <c r="F2867" s="202">
        <v>38539</v>
      </c>
      <c r="G2867" s="202">
        <v>19415</v>
      </c>
      <c r="H2867"/>
      <c r="I2867" s="202">
        <v>10305</v>
      </c>
      <c r="J2867" s="202">
        <v>10964</v>
      </c>
      <c r="K2867" s="202">
        <v>11064</v>
      </c>
      <c r="L2867" s="202">
        <v>1579</v>
      </c>
      <c r="M2867"/>
      <c r="N2867"/>
      <c r="O2867" s="203"/>
      <c r="P2867"/>
      <c r="Q2867"/>
      <c r="R2867"/>
      <c r="S2867"/>
      <c r="T2867" s="204">
        <v>42746.609131944446</v>
      </c>
      <c r="U2867"/>
      <c r="V2867">
        <v>0.09</v>
      </c>
      <c r="W2867">
        <v>4</v>
      </c>
      <c r="X2867" s="200" t="str">
        <f t="shared" si="44"/>
        <v>Lee Juvenile Delinquency CGE CQ1-17</v>
      </c>
    </row>
    <row r="2868" spans="1:24" x14ac:dyDescent="0.25">
      <c r="A2868" t="s">
        <v>83</v>
      </c>
      <c r="B2868" t="s">
        <v>40</v>
      </c>
      <c r="C2868" t="s">
        <v>271</v>
      </c>
      <c r="D2868" s="202">
        <v>49400</v>
      </c>
      <c r="E2868" s="202">
        <v>46896</v>
      </c>
      <c r="F2868" s="202">
        <v>56096</v>
      </c>
      <c r="G2868" s="202">
        <v>33870</v>
      </c>
      <c r="H2868" s="202">
        <v>33874</v>
      </c>
      <c r="I2868" s="202">
        <v>5895</v>
      </c>
      <c r="J2868" s="202">
        <v>7565</v>
      </c>
      <c r="K2868" s="202">
        <v>9853</v>
      </c>
      <c r="L2868" s="202">
        <v>7296</v>
      </c>
      <c r="M2868" s="202">
        <v>7313</v>
      </c>
      <c r="N2868"/>
      <c r="O2868" s="203"/>
      <c r="P2868"/>
      <c r="Q2868"/>
      <c r="R2868"/>
      <c r="S2868"/>
      <c r="T2868" s="204">
        <v>42746.609131944446</v>
      </c>
      <c r="U2868"/>
      <c r="V2868">
        <v>0.09</v>
      </c>
      <c r="W2868">
        <v>4</v>
      </c>
      <c r="X2868" s="200" t="str">
        <f t="shared" si="44"/>
        <v>Lee Juvenile Delinquency CGE CQ2-16</v>
      </c>
    </row>
    <row r="2869" spans="1:24" x14ac:dyDescent="0.25">
      <c r="A2869" t="s">
        <v>83</v>
      </c>
      <c r="B2869" t="s">
        <v>40</v>
      </c>
      <c r="C2869" t="s">
        <v>275</v>
      </c>
      <c r="D2869" s="202">
        <v>52442</v>
      </c>
      <c r="E2869" s="202">
        <v>50442</v>
      </c>
      <c r="F2869" s="202">
        <v>27258</v>
      </c>
      <c r="G2869"/>
      <c r="H2869"/>
      <c r="I2869" s="202">
        <v>11544</v>
      </c>
      <c r="J2869" s="202">
        <v>12383</v>
      </c>
      <c r="K2869" s="202">
        <v>1768</v>
      </c>
      <c r="L2869"/>
      <c r="M2869"/>
      <c r="N2869"/>
      <c r="O2869" s="203"/>
      <c r="P2869"/>
      <c r="Q2869"/>
      <c r="R2869"/>
      <c r="S2869"/>
      <c r="T2869" s="204">
        <v>42746.609131944446</v>
      </c>
      <c r="U2869"/>
      <c r="V2869">
        <v>0.09</v>
      </c>
      <c r="W2869">
        <v>4</v>
      </c>
      <c r="X2869" s="200" t="str">
        <f t="shared" si="44"/>
        <v>Lee Juvenile Delinquency CGE CQ2-17</v>
      </c>
    </row>
    <row r="2870" spans="1:24" x14ac:dyDescent="0.25">
      <c r="A2870" t="s">
        <v>83</v>
      </c>
      <c r="B2870" t="s">
        <v>40</v>
      </c>
      <c r="C2870" t="s">
        <v>272</v>
      </c>
      <c r="D2870" s="202">
        <v>71763</v>
      </c>
      <c r="E2870" s="202">
        <v>82088</v>
      </c>
      <c r="F2870" s="202">
        <v>33870</v>
      </c>
      <c r="G2870" s="202">
        <v>52209</v>
      </c>
      <c r="H2870" s="202">
        <v>52209</v>
      </c>
      <c r="I2870" s="202">
        <v>10452</v>
      </c>
      <c r="J2870" s="202">
        <v>13342</v>
      </c>
      <c r="K2870" s="202">
        <v>7296</v>
      </c>
      <c r="L2870" s="202">
        <v>11873</v>
      </c>
      <c r="M2870" s="202">
        <v>12069</v>
      </c>
      <c r="N2870"/>
      <c r="O2870" s="203"/>
      <c r="P2870"/>
      <c r="Q2870"/>
      <c r="R2870"/>
      <c r="S2870"/>
      <c r="T2870" s="204">
        <v>42746.609131944446</v>
      </c>
      <c r="U2870"/>
      <c r="V2870">
        <v>0.09</v>
      </c>
      <c r="W2870">
        <v>4</v>
      </c>
      <c r="X2870" s="200" t="str">
        <f t="shared" si="44"/>
        <v>Lee Juvenile Delinquency CGE CQ3-16</v>
      </c>
    </row>
    <row r="2871" spans="1:24" x14ac:dyDescent="0.25">
      <c r="A2871" t="s">
        <v>83</v>
      </c>
      <c r="B2871" t="s">
        <v>40</v>
      </c>
      <c r="C2871" t="s">
        <v>276</v>
      </c>
      <c r="D2871" s="202">
        <v>46171</v>
      </c>
      <c r="E2871" s="202">
        <v>21761</v>
      </c>
      <c r="F2871"/>
      <c r="G2871"/>
      <c r="H2871"/>
      <c r="I2871" s="202">
        <v>15735</v>
      </c>
      <c r="J2871" s="202">
        <v>2693</v>
      </c>
      <c r="K2871"/>
      <c r="L2871"/>
      <c r="M2871"/>
      <c r="N2871"/>
      <c r="O2871" s="203"/>
      <c r="P2871"/>
      <c r="Q2871"/>
      <c r="R2871"/>
      <c r="S2871"/>
      <c r="T2871" s="204">
        <v>42746.609131944446</v>
      </c>
      <c r="U2871"/>
      <c r="V2871">
        <v>0.09</v>
      </c>
      <c r="W2871">
        <v>4</v>
      </c>
      <c r="X2871" s="200" t="str">
        <f t="shared" si="44"/>
        <v>Lee Juvenile Delinquency CGE CQ3-17</v>
      </c>
    </row>
    <row r="2872" spans="1:24" x14ac:dyDescent="0.25">
      <c r="A2872" t="s">
        <v>83</v>
      </c>
      <c r="B2872" t="s">
        <v>40</v>
      </c>
      <c r="C2872" t="s">
        <v>273</v>
      </c>
      <c r="D2872" s="202">
        <v>67686</v>
      </c>
      <c r="E2872" s="202">
        <v>47175</v>
      </c>
      <c r="F2872" s="202">
        <v>47175</v>
      </c>
      <c r="G2872" s="202">
        <v>47125</v>
      </c>
      <c r="H2872" s="202">
        <v>29890</v>
      </c>
      <c r="I2872" s="202">
        <v>9931</v>
      </c>
      <c r="J2872" s="202">
        <v>9122</v>
      </c>
      <c r="K2872" s="202">
        <v>9589</v>
      </c>
      <c r="L2872" s="202">
        <v>10084</v>
      </c>
      <c r="M2872" s="202">
        <v>2609</v>
      </c>
      <c r="N2872"/>
      <c r="O2872" s="203"/>
      <c r="P2872"/>
      <c r="Q2872"/>
      <c r="R2872"/>
      <c r="S2872"/>
      <c r="T2872" s="204">
        <v>42746.609131944446</v>
      </c>
      <c r="U2872"/>
      <c r="V2872">
        <v>0.09</v>
      </c>
      <c r="W2872">
        <v>4</v>
      </c>
      <c r="X2872" s="200" t="str">
        <f t="shared" si="44"/>
        <v>Lee Juvenile Delinquency CGE CQ4-16</v>
      </c>
    </row>
    <row r="2873" spans="1:24" x14ac:dyDescent="0.25">
      <c r="A2873" t="s">
        <v>83</v>
      </c>
      <c r="B2873" t="s">
        <v>40</v>
      </c>
      <c r="C2873" t="s">
        <v>277</v>
      </c>
      <c r="D2873" s="202">
        <v>23018</v>
      </c>
      <c r="E2873"/>
      <c r="F2873"/>
      <c r="G2873"/>
      <c r="H2873"/>
      <c r="I2873" s="202">
        <v>1336</v>
      </c>
      <c r="J2873"/>
      <c r="K2873"/>
      <c r="L2873"/>
      <c r="M2873"/>
      <c r="N2873"/>
      <c r="O2873" s="203"/>
      <c r="P2873"/>
      <c r="Q2873"/>
      <c r="R2873"/>
      <c r="S2873"/>
      <c r="T2873" s="204">
        <v>42746.609131944446</v>
      </c>
      <c r="U2873"/>
      <c r="V2873">
        <v>0.09</v>
      </c>
      <c r="W2873">
        <v>4</v>
      </c>
      <c r="X2873" s="200" t="str">
        <f t="shared" si="44"/>
        <v>Lee Juvenile Delinquency CGE CQ4-17</v>
      </c>
    </row>
    <row r="2874" spans="1:24" x14ac:dyDescent="0.25">
      <c r="A2874" t="s">
        <v>83</v>
      </c>
      <c r="B2874" t="s">
        <v>45</v>
      </c>
      <c r="C2874" t="s">
        <v>270</v>
      </c>
      <c r="D2874" s="202">
        <v>255289</v>
      </c>
      <c r="E2874" s="202">
        <v>250529</v>
      </c>
      <c r="F2874" s="202">
        <v>250529</v>
      </c>
      <c r="G2874" s="202">
        <v>250529</v>
      </c>
      <c r="H2874" s="202">
        <v>250529</v>
      </c>
      <c r="I2874" s="202">
        <v>248272</v>
      </c>
      <c r="J2874" s="202">
        <v>248652</v>
      </c>
      <c r="K2874" s="202">
        <v>248788</v>
      </c>
      <c r="L2874" s="202">
        <v>248788</v>
      </c>
      <c r="M2874" s="202">
        <v>248788</v>
      </c>
      <c r="N2874"/>
      <c r="O2874" s="203"/>
      <c r="P2874"/>
      <c r="Q2874"/>
      <c r="R2874"/>
      <c r="S2874"/>
      <c r="T2874" s="204">
        <v>42746.609131944446</v>
      </c>
      <c r="U2874"/>
      <c r="V2874">
        <v>0.9</v>
      </c>
      <c r="W2874">
        <v>9</v>
      </c>
      <c r="X2874" s="200" t="str">
        <f t="shared" si="44"/>
        <v>Lee Probate CGE CQ1-16</v>
      </c>
    </row>
    <row r="2875" spans="1:24" x14ac:dyDescent="0.25">
      <c r="A2875" t="s">
        <v>83</v>
      </c>
      <c r="B2875" t="s">
        <v>45</v>
      </c>
      <c r="C2875" t="s">
        <v>274</v>
      </c>
      <c r="D2875" s="202">
        <v>261695</v>
      </c>
      <c r="E2875" s="202">
        <v>260759</v>
      </c>
      <c r="F2875" s="202">
        <v>260759</v>
      </c>
      <c r="G2875" s="202">
        <v>260759</v>
      </c>
      <c r="H2875"/>
      <c r="I2875" s="202">
        <v>257845</v>
      </c>
      <c r="J2875" s="202">
        <v>259149</v>
      </c>
      <c r="K2875" s="202">
        <v>259599</v>
      </c>
      <c r="L2875" s="202">
        <v>259649</v>
      </c>
      <c r="M2875"/>
      <c r="N2875"/>
      <c r="O2875" s="203"/>
      <c r="P2875"/>
      <c r="Q2875"/>
      <c r="R2875"/>
      <c r="S2875"/>
      <c r="T2875" s="204">
        <v>42746.609131944446</v>
      </c>
      <c r="U2875"/>
      <c r="V2875">
        <v>0.9</v>
      </c>
      <c r="W2875">
        <v>9</v>
      </c>
      <c r="X2875" s="200" t="str">
        <f t="shared" si="44"/>
        <v>Lee Probate CGE CQ1-17</v>
      </c>
    </row>
    <row r="2876" spans="1:24" x14ac:dyDescent="0.25">
      <c r="A2876" t="s">
        <v>83</v>
      </c>
      <c r="B2876" t="s">
        <v>45</v>
      </c>
      <c r="C2876" t="s">
        <v>271</v>
      </c>
      <c r="D2876" s="202">
        <v>274881</v>
      </c>
      <c r="E2876" s="202">
        <v>269971</v>
      </c>
      <c r="F2876" s="202">
        <v>269971</v>
      </c>
      <c r="G2876" s="202">
        <v>269971</v>
      </c>
      <c r="H2876" s="202">
        <v>269971</v>
      </c>
      <c r="I2876" s="202">
        <v>270168</v>
      </c>
      <c r="J2876" s="202">
        <v>269400</v>
      </c>
      <c r="K2876" s="202">
        <v>269400</v>
      </c>
      <c r="L2876" s="202">
        <v>269400</v>
      </c>
      <c r="M2876" s="202">
        <v>269400</v>
      </c>
      <c r="N2876"/>
      <c r="O2876" s="203"/>
      <c r="P2876"/>
      <c r="Q2876"/>
      <c r="R2876"/>
      <c r="S2876"/>
      <c r="T2876" s="204">
        <v>42746.609131944446</v>
      </c>
      <c r="U2876"/>
      <c r="V2876">
        <v>0.9</v>
      </c>
      <c r="W2876">
        <v>9</v>
      </c>
      <c r="X2876" s="200" t="str">
        <f t="shared" si="44"/>
        <v>Lee Probate CGE CQ2-16</v>
      </c>
    </row>
    <row r="2877" spans="1:24" x14ac:dyDescent="0.25">
      <c r="A2877" t="s">
        <v>83</v>
      </c>
      <c r="B2877" t="s">
        <v>45</v>
      </c>
      <c r="C2877" t="s">
        <v>275</v>
      </c>
      <c r="D2877" s="202">
        <v>295684</v>
      </c>
      <c r="E2877" s="202">
        <v>295449</v>
      </c>
      <c r="F2877" s="202">
        <v>294818</v>
      </c>
      <c r="G2877"/>
      <c r="H2877"/>
      <c r="I2877" s="202">
        <v>291819</v>
      </c>
      <c r="J2877" s="202">
        <v>292495</v>
      </c>
      <c r="K2877" s="202">
        <v>292669</v>
      </c>
      <c r="L2877"/>
      <c r="M2877"/>
      <c r="N2877"/>
      <c r="O2877" s="203"/>
      <c r="P2877"/>
      <c r="Q2877"/>
      <c r="R2877"/>
      <c r="S2877"/>
      <c r="T2877" s="204">
        <v>42746.609131944446</v>
      </c>
      <c r="U2877"/>
      <c r="V2877">
        <v>0.9</v>
      </c>
      <c r="W2877">
        <v>9</v>
      </c>
      <c r="X2877" s="200" t="str">
        <f t="shared" si="44"/>
        <v>Lee Probate CGE CQ2-17</v>
      </c>
    </row>
    <row r="2878" spans="1:24" x14ac:dyDescent="0.25">
      <c r="A2878" t="s">
        <v>83</v>
      </c>
      <c r="B2878" t="s">
        <v>45</v>
      </c>
      <c r="C2878" t="s">
        <v>272</v>
      </c>
      <c r="D2878" s="202">
        <v>260297</v>
      </c>
      <c r="E2878" s="202">
        <v>260029</v>
      </c>
      <c r="F2878" s="202">
        <v>260029</v>
      </c>
      <c r="G2878" s="202">
        <v>259684</v>
      </c>
      <c r="H2878" s="202">
        <v>259684</v>
      </c>
      <c r="I2878" s="202">
        <v>257086</v>
      </c>
      <c r="J2878" s="202">
        <v>258077</v>
      </c>
      <c r="K2878" s="202">
        <v>258127</v>
      </c>
      <c r="L2878" s="202">
        <v>258127</v>
      </c>
      <c r="M2878" s="202">
        <v>258127</v>
      </c>
      <c r="N2878"/>
      <c r="O2878" s="203"/>
      <c r="P2878"/>
      <c r="Q2878"/>
      <c r="R2878"/>
      <c r="S2878"/>
      <c r="T2878" s="204">
        <v>42746.609131944446</v>
      </c>
      <c r="U2878"/>
      <c r="V2878">
        <v>0.9</v>
      </c>
      <c r="W2878">
        <v>9</v>
      </c>
      <c r="X2878" s="200" t="str">
        <f t="shared" si="44"/>
        <v>Lee Probate CGE CQ3-16</v>
      </c>
    </row>
    <row r="2879" spans="1:24" x14ac:dyDescent="0.25">
      <c r="A2879" t="s">
        <v>83</v>
      </c>
      <c r="B2879" t="s">
        <v>45</v>
      </c>
      <c r="C2879" t="s">
        <v>276</v>
      </c>
      <c r="D2879" s="202">
        <v>284922</v>
      </c>
      <c r="E2879" s="202">
        <v>280576</v>
      </c>
      <c r="F2879"/>
      <c r="G2879"/>
      <c r="H2879"/>
      <c r="I2879" s="202">
        <v>277295</v>
      </c>
      <c r="J2879" s="202">
        <v>278005</v>
      </c>
      <c r="K2879"/>
      <c r="L2879"/>
      <c r="M2879"/>
      <c r="N2879"/>
      <c r="O2879" s="203"/>
      <c r="P2879"/>
      <c r="Q2879"/>
      <c r="R2879"/>
      <c r="S2879"/>
      <c r="T2879" s="204">
        <v>42746.609131944446</v>
      </c>
      <c r="U2879"/>
      <c r="V2879">
        <v>0.9</v>
      </c>
      <c r="W2879">
        <v>9</v>
      </c>
      <c r="X2879" s="200" t="str">
        <f t="shared" si="44"/>
        <v>Lee Probate CGE CQ3-17</v>
      </c>
    </row>
    <row r="2880" spans="1:24" x14ac:dyDescent="0.25">
      <c r="A2880" t="s">
        <v>83</v>
      </c>
      <c r="B2880" t="s">
        <v>45</v>
      </c>
      <c r="C2880" t="s">
        <v>273</v>
      </c>
      <c r="D2880" s="202">
        <v>271890</v>
      </c>
      <c r="E2880" s="202">
        <v>270444</v>
      </c>
      <c r="F2880" s="202">
        <v>270444</v>
      </c>
      <c r="G2880" s="202">
        <v>270444</v>
      </c>
      <c r="H2880" s="202">
        <v>270444</v>
      </c>
      <c r="I2880" s="202">
        <v>268419</v>
      </c>
      <c r="J2880" s="202">
        <v>268123</v>
      </c>
      <c r="K2880" s="202">
        <v>268173</v>
      </c>
      <c r="L2880" s="202">
        <v>268173</v>
      </c>
      <c r="M2880" s="202">
        <v>268804</v>
      </c>
      <c r="N2880"/>
      <c r="O2880" s="203"/>
      <c r="P2880"/>
      <c r="Q2880"/>
      <c r="R2880"/>
      <c r="S2880"/>
      <c r="T2880" s="204">
        <v>42746.609131944446</v>
      </c>
      <c r="U2880"/>
      <c r="V2880">
        <v>0.9</v>
      </c>
      <c r="W2880">
        <v>9</v>
      </c>
      <c r="X2880" s="200" t="str">
        <f t="shared" si="44"/>
        <v>Lee Probate CGE CQ4-16</v>
      </c>
    </row>
    <row r="2881" spans="1:24" x14ac:dyDescent="0.25">
      <c r="A2881" t="s">
        <v>83</v>
      </c>
      <c r="B2881" t="s">
        <v>45</v>
      </c>
      <c r="C2881" t="s">
        <v>277</v>
      </c>
      <c r="D2881" s="202">
        <v>262239</v>
      </c>
      <c r="E2881"/>
      <c r="F2881"/>
      <c r="G2881"/>
      <c r="H2881"/>
      <c r="I2881" s="202">
        <v>261092</v>
      </c>
      <c r="J2881"/>
      <c r="K2881"/>
      <c r="L2881"/>
      <c r="M2881"/>
      <c r="N2881"/>
      <c r="O2881" s="203"/>
      <c r="P2881"/>
      <c r="Q2881"/>
      <c r="R2881"/>
      <c r="S2881"/>
      <c r="T2881" s="204">
        <v>42746.609131944446</v>
      </c>
      <c r="U2881"/>
      <c r="V2881">
        <v>0.9</v>
      </c>
      <c r="W2881">
        <v>9</v>
      </c>
      <c r="X2881" s="200" t="str">
        <f t="shared" si="44"/>
        <v>Lee Probate CGE CQ4-17</v>
      </c>
    </row>
    <row r="2882" spans="1:24" x14ac:dyDescent="0.25">
      <c r="A2882" t="s">
        <v>84</v>
      </c>
      <c r="B2882" t="s">
        <v>280</v>
      </c>
      <c r="C2882" t="s">
        <v>270</v>
      </c>
      <c r="D2882" s="202">
        <v>210028.06</v>
      </c>
      <c r="E2882" s="202">
        <v>210028.06</v>
      </c>
      <c r="F2882" s="202">
        <v>210028.06</v>
      </c>
      <c r="G2882" s="202">
        <v>210028.06</v>
      </c>
      <c r="H2882" s="202">
        <v>210028.06</v>
      </c>
      <c r="I2882" s="202">
        <v>68</v>
      </c>
      <c r="J2882" s="202">
        <v>218</v>
      </c>
      <c r="K2882" s="202">
        <v>293</v>
      </c>
      <c r="L2882" s="202">
        <v>343</v>
      </c>
      <c r="M2882" s="202">
        <v>418</v>
      </c>
      <c r="N2882"/>
      <c r="O2882" s="203"/>
      <c r="P2882"/>
      <c r="Q2882"/>
      <c r="R2882"/>
      <c r="S2882"/>
      <c r="T2882" s="204">
        <v>42746.609131944446</v>
      </c>
      <c r="U2882"/>
      <c r="V2882">
        <v>0.09</v>
      </c>
      <c r="W2882">
        <v>2</v>
      </c>
      <c r="X2882" s="200" t="str">
        <f t="shared" ref="X2882:X2945" si="45">A2882&amp;" "&amp;B2882&amp;" "&amp;C2882</f>
        <v>Leon Circ Crim Drug Trfc Cases CGE CQ1-16</v>
      </c>
    </row>
    <row r="2883" spans="1:24" x14ac:dyDescent="0.25">
      <c r="A2883" t="s">
        <v>84</v>
      </c>
      <c r="B2883" t="s">
        <v>280</v>
      </c>
      <c r="C2883" t="s">
        <v>274</v>
      </c>
      <c r="D2883" s="202">
        <v>157866.23000000001</v>
      </c>
      <c r="E2883" s="202">
        <v>157866.23000000001</v>
      </c>
      <c r="F2883" s="202">
        <v>157866.23000000001</v>
      </c>
      <c r="G2883" s="202">
        <v>157866.23000000001</v>
      </c>
      <c r="H2883"/>
      <c r="I2883" s="202">
        <v>82</v>
      </c>
      <c r="J2883" s="202">
        <v>207</v>
      </c>
      <c r="K2883" s="202">
        <v>207</v>
      </c>
      <c r="L2883" s="202">
        <v>207</v>
      </c>
      <c r="M2883"/>
      <c r="N2883"/>
      <c r="O2883" s="203"/>
      <c r="P2883"/>
      <c r="Q2883"/>
      <c r="R2883"/>
      <c r="S2883"/>
      <c r="T2883" s="204">
        <v>42746.609131944446</v>
      </c>
      <c r="U2883"/>
      <c r="V2883">
        <v>0.09</v>
      </c>
      <c r="W2883">
        <v>2</v>
      </c>
      <c r="X2883" s="200" t="str">
        <f t="shared" si="45"/>
        <v>Leon Circ Crim Drug Trfc Cases CGE CQ1-17</v>
      </c>
    </row>
    <row r="2884" spans="1:24" x14ac:dyDescent="0.25">
      <c r="A2884" t="s">
        <v>84</v>
      </c>
      <c r="B2884" t="s">
        <v>280</v>
      </c>
      <c r="C2884" t="s">
        <v>271</v>
      </c>
      <c r="D2884" s="202">
        <v>104870.95</v>
      </c>
      <c r="E2884" s="202">
        <v>104870.95</v>
      </c>
      <c r="F2884" s="202">
        <v>104870.95</v>
      </c>
      <c r="G2884" s="202">
        <v>104870.95</v>
      </c>
      <c r="H2884" s="202">
        <v>104920.95</v>
      </c>
      <c r="I2884" s="202">
        <v>111.4</v>
      </c>
      <c r="J2884" s="202">
        <v>111.4</v>
      </c>
      <c r="K2884" s="202">
        <v>111.4</v>
      </c>
      <c r="L2884" s="202">
        <v>353.4</v>
      </c>
      <c r="M2884" s="202">
        <v>395.4</v>
      </c>
      <c r="N2884"/>
      <c r="O2884" s="203"/>
      <c r="P2884"/>
      <c r="Q2884"/>
      <c r="R2884"/>
      <c r="S2884"/>
      <c r="T2884" s="204">
        <v>42746.609131944446</v>
      </c>
      <c r="U2884"/>
      <c r="V2884">
        <v>0.09</v>
      </c>
      <c r="W2884">
        <v>2</v>
      </c>
      <c r="X2884" s="200" t="str">
        <f t="shared" si="45"/>
        <v>Leon Circ Crim Drug Trfc Cases CGE CQ2-16</v>
      </c>
    </row>
    <row r="2885" spans="1:24" x14ac:dyDescent="0.25">
      <c r="A2885" t="s">
        <v>84</v>
      </c>
      <c r="B2885" t="s">
        <v>280</v>
      </c>
      <c r="C2885" t="s">
        <v>275</v>
      </c>
      <c r="D2885" s="202">
        <v>60441.440000000002</v>
      </c>
      <c r="E2885" s="202">
        <v>60441.440000000002</v>
      </c>
      <c r="F2885" s="202">
        <v>61938.25</v>
      </c>
      <c r="G2885"/>
      <c r="H2885"/>
      <c r="I2885" s="202">
        <v>22</v>
      </c>
      <c r="J2885" s="202">
        <v>22</v>
      </c>
      <c r="K2885" s="202">
        <v>22</v>
      </c>
      <c r="L2885"/>
      <c r="M2885"/>
      <c r="N2885"/>
      <c r="O2885" s="203"/>
      <c r="P2885"/>
      <c r="Q2885"/>
      <c r="R2885"/>
      <c r="S2885"/>
      <c r="T2885" s="204">
        <v>42746.609131944446</v>
      </c>
      <c r="U2885"/>
      <c r="V2885">
        <v>0.09</v>
      </c>
      <c r="W2885">
        <v>2</v>
      </c>
      <c r="X2885" s="200" t="str">
        <f t="shared" si="45"/>
        <v>Leon Circ Crim Drug Trfc Cases CGE CQ2-17</v>
      </c>
    </row>
    <row r="2886" spans="1:24" x14ac:dyDescent="0.25">
      <c r="A2886" t="s">
        <v>84</v>
      </c>
      <c r="B2886" t="s">
        <v>280</v>
      </c>
      <c r="C2886" t="s">
        <v>272</v>
      </c>
      <c r="D2886" s="202">
        <v>56039.94</v>
      </c>
      <c r="E2886" s="202">
        <v>56039.94</v>
      </c>
      <c r="F2886" s="202">
        <v>56039.94</v>
      </c>
      <c r="G2886" s="202">
        <v>56039.94</v>
      </c>
      <c r="H2886" s="202">
        <v>56039.94</v>
      </c>
      <c r="I2886" s="202">
        <v>17</v>
      </c>
      <c r="J2886" s="202">
        <v>34</v>
      </c>
      <c r="K2886" s="202">
        <v>34</v>
      </c>
      <c r="L2886" s="202">
        <v>605.42999999999995</v>
      </c>
      <c r="M2886" s="202">
        <v>623.29</v>
      </c>
      <c r="N2886"/>
      <c r="O2886" s="203"/>
      <c r="P2886"/>
      <c r="Q2886"/>
      <c r="R2886"/>
      <c r="S2886"/>
      <c r="T2886" s="204">
        <v>42746.609131944446</v>
      </c>
      <c r="U2886"/>
      <c r="V2886">
        <v>0.09</v>
      </c>
      <c r="W2886">
        <v>2</v>
      </c>
      <c r="X2886" s="200" t="str">
        <f t="shared" si="45"/>
        <v>Leon Circ Crim Drug Trfc Cases CGE CQ3-16</v>
      </c>
    </row>
    <row r="2887" spans="1:24" x14ac:dyDescent="0.25">
      <c r="A2887" t="s">
        <v>84</v>
      </c>
      <c r="B2887" t="s">
        <v>280</v>
      </c>
      <c r="C2887" t="s">
        <v>276</v>
      </c>
      <c r="D2887" s="202">
        <v>310790.25</v>
      </c>
      <c r="E2887" s="202">
        <v>310790.25</v>
      </c>
      <c r="F2887"/>
      <c r="G2887"/>
      <c r="H2887"/>
      <c r="I2887" s="202">
        <v>205.6</v>
      </c>
      <c r="J2887" s="202">
        <v>280.60000000000002</v>
      </c>
      <c r="K2887"/>
      <c r="L2887"/>
      <c r="M2887"/>
      <c r="N2887"/>
      <c r="O2887" s="203"/>
      <c r="P2887"/>
      <c r="Q2887"/>
      <c r="R2887"/>
      <c r="S2887"/>
      <c r="T2887" s="204">
        <v>42746.609131944446</v>
      </c>
      <c r="U2887"/>
      <c r="V2887">
        <v>0.09</v>
      </c>
      <c r="W2887">
        <v>2</v>
      </c>
      <c r="X2887" s="200" t="str">
        <f t="shared" si="45"/>
        <v>Leon Circ Crim Drug Trfc Cases CGE CQ3-17</v>
      </c>
    </row>
    <row r="2888" spans="1:24" x14ac:dyDescent="0.25">
      <c r="A2888" t="s">
        <v>84</v>
      </c>
      <c r="B2888" t="s">
        <v>280</v>
      </c>
      <c r="C2888" t="s">
        <v>273</v>
      </c>
      <c r="D2888" s="202">
        <v>217199.74</v>
      </c>
      <c r="E2888" s="202">
        <v>217199.74</v>
      </c>
      <c r="F2888" s="202">
        <v>217199.74</v>
      </c>
      <c r="G2888" s="202">
        <v>217199.74</v>
      </c>
      <c r="H2888" s="202">
        <v>217199.74</v>
      </c>
      <c r="I2888" s="202">
        <v>588</v>
      </c>
      <c r="J2888" s="202">
        <v>588</v>
      </c>
      <c r="K2888" s="202">
        <v>605</v>
      </c>
      <c r="L2888" s="202">
        <v>605</v>
      </c>
      <c r="M2888" s="202">
        <v>854.09</v>
      </c>
      <c r="N2888"/>
      <c r="O2888" s="203"/>
      <c r="P2888"/>
      <c r="Q2888"/>
      <c r="R2888"/>
      <c r="S2888"/>
      <c r="T2888" s="204">
        <v>42746.609131944446</v>
      </c>
      <c r="U2888"/>
      <c r="V2888">
        <v>0.09</v>
      </c>
      <c r="W2888">
        <v>2</v>
      </c>
      <c r="X2888" s="200" t="str">
        <f t="shared" si="45"/>
        <v>Leon Circ Crim Drug Trfc Cases CGE CQ4-16</v>
      </c>
    </row>
    <row r="2889" spans="1:24" x14ac:dyDescent="0.25">
      <c r="A2889" t="s">
        <v>84</v>
      </c>
      <c r="B2889" t="s">
        <v>280</v>
      </c>
      <c r="C2889" t="s">
        <v>277</v>
      </c>
      <c r="D2889" s="202">
        <v>187507.67</v>
      </c>
      <c r="E2889"/>
      <c r="F2889"/>
      <c r="G2889"/>
      <c r="H2889"/>
      <c r="I2889" s="202">
        <v>33364.050000000003</v>
      </c>
      <c r="J2889"/>
      <c r="K2889"/>
      <c r="L2889"/>
      <c r="M2889"/>
      <c r="N2889"/>
      <c r="O2889" s="203"/>
      <c r="P2889"/>
      <c r="Q2889"/>
      <c r="R2889"/>
      <c r="S2889"/>
      <c r="T2889" s="204">
        <v>42746.609131944446</v>
      </c>
      <c r="U2889"/>
      <c r="V2889">
        <v>0.09</v>
      </c>
      <c r="W2889">
        <v>2</v>
      </c>
      <c r="X2889" s="200" t="str">
        <f t="shared" si="45"/>
        <v>Leon Circ Crim Drug Trfc Cases CGE CQ4-17</v>
      </c>
    </row>
    <row r="2890" spans="1:24" x14ac:dyDescent="0.25">
      <c r="A2890" t="s">
        <v>84</v>
      </c>
      <c r="B2890" t="s">
        <v>42</v>
      </c>
      <c r="C2890" t="s">
        <v>270</v>
      </c>
      <c r="D2890" s="202">
        <v>533294.26</v>
      </c>
      <c r="E2890" s="202">
        <v>522273.26</v>
      </c>
      <c r="F2890" s="202">
        <v>518327.26</v>
      </c>
      <c r="G2890" s="202">
        <v>516215.26</v>
      </c>
      <c r="H2890" s="202">
        <v>514747.26</v>
      </c>
      <c r="I2890" s="202">
        <v>431971.69</v>
      </c>
      <c r="J2890" s="202">
        <v>440186.94</v>
      </c>
      <c r="K2890" s="202">
        <v>440907.79</v>
      </c>
      <c r="L2890" s="202">
        <v>440723.29</v>
      </c>
      <c r="M2890" s="202">
        <v>441524.56</v>
      </c>
      <c r="N2890"/>
      <c r="O2890" s="203"/>
      <c r="P2890"/>
      <c r="Q2890"/>
      <c r="R2890"/>
      <c r="S2890"/>
      <c r="T2890" s="204">
        <v>42746.609131944446</v>
      </c>
      <c r="U2890"/>
      <c r="V2890">
        <v>0.9</v>
      </c>
      <c r="W2890">
        <v>6</v>
      </c>
      <c r="X2890" s="200" t="str">
        <f t="shared" si="45"/>
        <v>Leon Circuit Civil CGE CQ1-16</v>
      </c>
    </row>
    <row r="2891" spans="1:24" x14ac:dyDescent="0.25">
      <c r="A2891" t="s">
        <v>84</v>
      </c>
      <c r="B2891" t="s">
        <v>42</v>
      </c>
      <c r="C2891" t="s">
        <v>274</v>
      </c>
      <c r="D2891" s="202">
        <v>511063.9</v>
      </c>
      <c r="E2891" s="202">
        <v>504124.35</v>
      </c>
      <c r="F2891" s="202">
        <v>503194.35</v>
      </c>
      <c r="G2891" s="202">
        <v>503194.35</v>
      </c>
      <c r="H2891"/>
      <c r="I2891" s="202">
        <v>452877.1</v>
      </c>
      <c r="J2891" s="202">
        <v>455610.11</v>
      </c>
      <c r="K2891" s="202">
        <v>455339.25</v>
      </c>
      <c r="L2891" s="202">
        <v>455779.25</v>
      </c>
      <c r="M2891"/>
      <c r="N2891"/>
      <c r="O2891" s="203"/>
      <c r="P2891"/>
      <c r="Q2891"/>
      <c r="R2891"/>
      <c r="S2891"/>
      <c r="T2891" s="204">
        <v>42746.609131944446</v>
      </c>
      <c r="U2891"/>
      <c r="V2891">
        <v>0.9</v>
      </c>
      <c r="W2891">
        <v>6</v>
      </c>
      <c r="X2891" s="200" t="str">
        <f t="shared" si="45"/>
        <v>Leon Circuit Civil CGE CQ1-17</v>
      </c>
    </row>
    <row r="2892" spans="1:24" x14ac:dyDescent="0.25">
      <c r="A2892" t="s">
        <v>84</v>
      </c>
      <c r="B2892" t="s">
        <v>42</v>
      </c>
      <c r="C2892" t="s">
        <v>271</v>
      </c>
      <c r="D2892" s="202">
        <v>574956.4</v>
      </c>
      <c r="E2892" s="202">
        <v>561086</v>
      </c>
      <c r="F2892" s="202">
        <v>559111.19999999995</v>
      </c>
      <c r="G2892" s="202">
        <v>558056.19999999995</v>
      </c>
      <c r="H2892" s="202">
        <v>557656.19999999995</v>
      </c>
      <c r="I2892" s="202">
        <v>452928.94</v>
      </c>
      <c r="J2892" s="202">
        <v>462676.95</v>
      </c>
      <c r="K2892" s="202">
        <v>464185.45</v>
      </c>
      <c r="L2892" s="202">
        <v>463443.02</v>
      </c>
      <c r="M2892" s="202">
        <v>463351.52</v>
      </c>
      <c r="N2892"/>
      <c r="O2892" s="203"/>
      <c r="P2892"/>
      <c r="Q2892"/>
      <c r="R2892"/>
      <c r="S2892"/>
      <c r="T2892" s="204">
        <v>42746.609131944446</v>
      </c>
      <c r="U2892"/>
      <c r="V2892">
        <v>0.9</v>
      </c>
      <c r="W2892">
        <v>6</v>
      </c>
      <c r="X2892" s="200" t="str">
        <f t="shared" si="45"/>
        <v>Leon Circuit Civil CGE CQ2-16</v>
      </c>
    </row>
    <row r="2893" spans="1:24" x14ac:dyDescent="0.25">
      <c r="A2893" t="s">
        <v>84</v>
      </c>
      <c r="B2893" t="s">
        <v>42</v>
      </c>
      <c r="C2893" t="s">
        <v>275</v>
      </c>
      <c r="D2893" s="202">
        <v>494855.69</v>
      </c>
      <c r="E2893" s="202">
        <v>482645.69</v>
      </c>
      <c r="F2893" s="202">
        <v>483395.69</v>
      </c>
      <c r="G2893"/>
      <c r="H2893"/>
      <c r="I2893" s="202">
        <v>434456.69</v>
      </c>
      <c r="J2893" s="202">
        <v>440571.42</v>
      </c>
      <c r="K2893" s="202">
        <v>440627.42</v>
      </c>
      <c r="L2893"/>
      <c r="M2893"/>
      <c r="N2893"/>
      <c r="O2893" s="203"/>
      <c r="P2893"/>
      <c r="Q2893"/>
      <c r="R2893"/>
      <c r="S2893"/>
      <c r="T2893" s="204">
        <v>42746.609131944446</v>
      </c>
      <c r="U2893"/>
      <c r="V2893">
        <v>0.9</v>
      </c>
      <c r="W2893">
        <v>6</v>
      </c>
      <c r="X2893" s="200" t="str">
        <f t="shared" si="45"/>
        <v>Leon Circuit Civil CGE CQ2-17</v>
      </c>
    </row>
    <row r="2894" spans="1:24" x14ac:dyDescent="0.25">
      <c r="A2894" t="s">
        <v>84</v>
      </c>
      <c r="B2894" t="s">
        <v>42</v>
      </c>
      <c r="C2894" t="s">
        <v>272</v>
      </c>
      <c r="D2894" s="202">
        <v>558249.35</v>
      </c>
      <c r="E2894" s="202">
        <v>546919.85</v>
      </c>
      <c r="F2894" s="202">
        <v>545222.85</v>
      </c>
      <c r="G2894" s="202">
        <v>545222.85</v>
      </c>
      <c r="H2894" s="202">
        <v>545172.85</v>
      </c>
      <c r="I2894" s="202">
        <v>493461.05</v>
      </c>
      <c r="J2894" s="202">
        <v>497098.33</v>
      </c>
      <c r="K2894" s="202">
        <v>496167.75</v>
      </c>
      <c r="L2894" s="202">
        <v>496318.25</v>
      </c>
      <c r="M2894" s="202">
        <v>498213.52</v>
      </c>
      <c r="N2894"/>
      <c r="O2894" s="203"/>
      <c r="P2894"/>
      <c r="Q2894"/>
      <c r="R2894"/>
      <c r="S2894"/>
      <c r="T2894" s="204">
        <v>42746.609131944446</v>
      </c>
      <c r="U2894"/>
      <c r="V2894">
        <v>0.9</v>
      </c>
      <c r="W2894">
        <v>6</v>
      </c>
      <c r="X2894" s="200" t="str">
        <f t="shared" si="45"/>
        <v>Leon Circuit Civil CGE CQ3-16</v>
      </c>
    </row>
    <row r="2895" spans="1:24" x14ac:dyDescent="0.25">
      <c r="A2895" t="s">
        <v>84</v>
      </c>
      <c r="B2895" t="s">
        <v>42</v>
      </c>
      <c r="C2895" t="s">
        <v>276</v>
      </c>
      <c r="D2895" s="202">
        <v>479739.21</v>
      </c>
      <c r="E2895" s="202">
        <v>470036.44</v>
      </c>
      <c r="F2895"/>
      <c r="G2895"/>
      <c r="H2895"/>
      <c r="I2895" s="202">
        <v>416267.21</v>
      </c>
      <c r="J2895" s="202">
        <v>426429.22</v>
      </c>
      <c r="K2895"/>
      <c r="L2895"/>
      <c r="M2895"/>
      <c r="N2895"/>
      <c r="O2895" s="203"/>
      <c r="P2895"/>
      <c r="Q2895"/>
      <c r="R2895"/>
      <c r="S2895"/>
      <c r="T2895" s="204">
        <v>42746.609131944446</v>
      </c>
      <c r="U2895"/>
      <c r="V2895">
        <v>0.9</v>
      </c>
      <c r="W2895">
        <v>6</v>
      </c>
      <c r="X2895" s="200" t="str">
        <f t="shared" si="45"/>
        <v>Leon Circuit Civil CGE CQ3-17</v>
      </c>
    </row>
    <row r="2896" spans="1:24" x14ac:dyDescent="0.25">
      <c r="A2896" t="s">
        <v>84</v>
      </c>
      <c r="B2896" t="s">
        <v>42</v>
      </c>
      <c r="C2896" t="s">
        <v>273</v>
      </c>
      <c r="D2896" s="202">
        <v>580209.15</v>
      </c>
      <c r="E2896" s="202">
        <v>547598.23</v>
      </c>
      <c r="F2896" s="202">
        <v>545840.23</v>
      </c>
      <c r="G2896" s="202">
        <v>545720.23</v>
      </c>
      <c r="H2896" s="202">
        <v>544810.23</v>
      </c>
      <c r="I2896" s="202">
        <v>469491.85</v>
      </c>
      <c r="J2896" s="202">
        <v>474147.31</v>
      </c>
      <c r="K2896" s="202">
        <v>474588.52</v>
      </c>
      <c r="L2896" s="202">
        <v>475545.75</v>
      </c>
      <c r="M2896" s="202">
        <v>475339.8</v>
      </c>
      <c r="N2896"/>
      <c r="O2896" s="203"/>
      <c r="P2896"/>
      <c r="Q2896"/>
      <c r="R2896"/>
      <c r="S2896"/>
      <c r="T2896" s="204">
        <v>42746.609131944446</v>
      </c>
      <c r="U2896"/>
      <c r="V2896">
        <v>0.9</v>
      </c>
      <c r="W2896">
        <v>6</v>
      </c>
      <c r="X2896" s="200" t="str">
        <f t="shared" si="45"/>
        <v>Leon Circuit Civil CGE CQ4-16</v>
      </c>
    </row>
    <row r="2897" spans="1:24" x14ac:dyDescent="0.25">
      <c r="A2897" t="s">
        <v>84</v>
      </c>
      <c r="B2897" t="s">
        <v>42</v>
      </c>
      <c r="C2897" t="s">
        <v>277</v>
      </c>
      <c r="D2897" s="202">
        <v>503000.75</v>
      </c>
      <c r="E2897"/>
      <c r="F2897"/>
      <c r="G2897"/>
      <c r="H2897"/>
      <c r="I2897" s="202">
        <v>434481.2</v>
      </c>
      <c r="J2897"/>
      <c r="K2897"/>
      <c r="L2897"/>
      <c r="M2897"/>
      <c r="N2897"/>
      <c r="O2897" s="203"/>
      <c r="P2897"/>
      <c r="Q2897"/>
      <c r="R2897"/>
      <c r="S2897"/>
      <c r="T2897" s="204">
        <v>42746.609131944446</v>
      </c>
      <c r="U2897"/>
      <c r="V2897">
        <v>0.9</v>
      </c>
      <c r="W2897">
        <v>6</v>
      </c>
      <c r="X2897" s="200" t="str">
        <f t="shared" si="45"/>
        <v>Leon Circuit Civil CGE CQ4-17</v>
      </c>
    </row>
    <row r="2898" spans="1:24" x14ac:dyDescent="0.25">
      <c r="A2898" t="s">
        <v>84</v>
      </c>
      <c r="B2898" t="s">
        <v>38</v>
      </c>
      <c r="C2898" t="s">
        <v>270</v>
      </c>
      <c r="D2898" s="202">
        <v>1010150.55</v>
      </c>
      <c r="E2898" s="202">
        <v>1007817.82</v>
      </c>
      <c r="F2898" s="202">
        <v>1009420.12</v>
      </c>
      <c r="G2898" s="202">
        <v>1008092.26</v>
      </c>
      <c r="H2898" s="202">
        <v>1012775.37</v>
      </c>
      <c r="I2898" s="202">
        <v>55526.63</v>
      </c>
      <c r="J2898" s="202">
        <v>78509.16</v>
      </c>
      <c r="K2898" s="202">
        <v>94371.35</v>
      </c>
      <c r="L2898" s="202">
        <v>108050.39</v>
      </c>
      <c r="M2898" s="202">
        <v>122527.42</v>
      </c>
      <c r="N2898"/>
      <c r="O2898" s="203"/>
      <c r="P2898"/>
      <c r="Q2898"/>
      <c r="R2898"/>
      <c r="S2898"/>
      <c r="T2898" s="204">
        <v>42746.609131944446</v>
      </c>
      <c r="U2898"/>
      <c r="V2898">
        <v>0.09</v>
      </c>
      <c r="W2898">
        <v>1</v>
      </c>
      <c r="X2898" s="200" t="str">
        <f t="shared" si="45"/>
        <v>Leon Circuit Criminal CGE CQ1-16</v>
      </c>
    </row>
    <row r="2899" spans="1:24" x14ac:dyDescent="0.25">
      <c r="A2899" t="s">
        <v>84</v>
      </c>
      <c r="B2899" t="s">
        <v>38</v>
      </c>
      <c r="C2899" t="s">
        <v>274</v>
      </c>
      <c r="D2899" s="202">
        <v>1126420.23</v>
      </c>
      <c r="E2899" s="202">
        <v>1146216.31</v>
      </c>
      <c r="F2899" s="202">
        <v>1142489.7</v>
      </c>
      <c r="G2899" s="202">
        <v>1141399.1299999999</v>
      </c>
      <c r="H2899"/>
      <c r="I2899" s="202">
        <v>64530.81</v>
      </c>
      <c r="J2899" s="202">
        <v>96764.08</v>
      </c>
      <c r="K2899" s="202">
        <v>117745.81</v>
      </c>
      <c r="L2899" s="202">
        <v>135113.12</v>
      </c>
      <c r="M2899"/>
      <c r="N2899"/>
      <c r="O2899" s="203"/>
      <c r="P2899"/>
      <c r="Q2899"/>
      <c r="R2899"/>
      <c r="S2899"/>
      <c r="T2899" s="204">
        <v>42746.609131944446</v>
      </c>
      <c r="U2899"/>
      <c r="V2899">
        <v>0.09</v>
      </c>
      <c r="W2899">
        <v>1</v>
      </c>
      <c r="X2899" s="200" t="str">
        <f t="shared" si="45"/>
        <v>Leon Circuit Criminal CGE CQ1-17</v>
      </c>
    </row>
    <row r="2900" spans="1:24" x14ac:dyDescent="0.25">
      <c r="A2900" t="s">
        <v>84</v>
      </c>
      <c r="B2900" t="s">
        <v>38</v>
      </c>
      <c r="C2900" t="s">
        <v>271</v>
      </c>
      <c r="D2900" s="202">
        <v>1019967.02</v>
      </c>
      <c r="E2900" s="202">
        <v>1012768.65</v>
      </c>
      <c r="F2900" s="202">
        <v>1013497.42</v>
      </c>
      <c r="G2900" s="202">
        <v>1019972.94</v>
      </c>
      <c r="H2900" s="202">
        <v>1021431.18</v>
      </c>
      <c r="I2900" s="202">
        <v>116873.4</v>
      </c>
      <c r="J2900" s="202">
        <v>139412.94</v>
      </c>
      <c r="K2900" s="202">
        <v>151857.41</v>
      </c>
      <c r="L2900" s="202">
        <v>164127.12</v>
      </c>
      <c r="M2900" s="202">
        <v>184518.08</v>
      </c>
      <c r="N2900"/>
      <c r="O2900" s="203"/>
      <c r="P2900"/>
      <c r="Q2900"/>
      <c r="R2900"/>
      <c r="S2900"/>
      <c r="T2900" s="204">
        <v>42746.609131944446</v>
      </c>
      <c r="U2900"/>
      <c r="V2900">
        <v>0.09</v>
      </c>
      <c r="W2900">
        <v>1</v>
      </c>
      <c r="X2900" s="200" t="str">
        <f t="shared" si="45"/>
        <v>Leon Circuit Criminal CGE CQ2-16</v>
      </c>
    </row>
    <row r="2901" spans="1:24" x14ac:dyDescent="0.25">
      <c r="A2901" t="s">
        <v>84</v>
      </c>
      <c r="B2901" t="s">
        <v>38</v>
      </c>
      <c r="C2901" t="s">
        <v>275</v>
      </c>
      <c r="D2901" s="202">
        <v>1108915.76</v>
      </c>
      <c r="E2901" s="202">
        <v>1105128.99</v>
      </c>
      <c r="F2901" s="202">
        <v>1101160.58</v>
      </c>
      <c r="G2901"/>
      <c r="H2901"/>
      <c r="I2901" s="202">
        <v>95386.03</v>
      </c>
      <c r="J2901" s="202">
        <v>119529.33</v>
      </c>
      <c r="K2901" s="202">
        <v>140035.31</v>
      </c>
      <c r="L2901"/>
      <c r="M2901"/>
      <c r="N2901"/>
      <c r="O2901" s="203"/>
      <c r="P2901"/>
      <c r="Q2901"/>
      <c r="R2901"/>
      <c r="S2901"/>
      <c r="T2901" s="204">
        <v>42746.609131944446</v>
      </c>
      <c r="U2901"/>
      <c r="V2901">
        <v>0.09</v>
      </c>
      <c r="W2901">
        <v>1</v>
      </c>
      <c r="X2901" s="200" t="str">
        <f t="shared" si="45"/>
        <v>Leon Circuit Criminal CGE CQ2-17</v>
      </c>
    </row>
    <row r="2902" spans="1:24" x14ac:dyDescent="0.25">
      <c r="A2902" t="s">
        <v>84</v>
      </c>
      <c r="B2902" t="s">
        <v>38</v>
      </c>
      <c r="C2902" t="s">
        <v>272</v>
      </c>
      <c r="D2902" s="202">
        <v>963082.75</v>
      </c>
      <c r="E2902" s="202">
        <v>959687.7</v>
      </c>
      <c r="F2902" s="202">
        <v>960989.89</v>
      </c>
      <c r="G2902" s="202">
        <v>959355.13</v>
      </c>
      <c r="H2902" s="202">
        <v>958865.92000000004</v>
      </c>
      <c r="I2902" s="202">
        <v>86131.520000000004</v>
      </c>
      <c r="J2902" s="202">
        <v>105162.28</v>
      </c>
      <c r="K2902" s="202">
        <v>118928.35</v>
      </c>
      <c r="L2902" s="202">
        <v>140330.01999999999</v>
      </c>
      <c r="M2902" s="202">
        <v>152331.66</v>
      </c>
      <c r="N2902"/>
      <c r="O2902" s="203"/>
      <c r="P2902"/>
      <c r="Q2902"/>
      <c r="R2902"/>
      <c r="S2902"/>
      <c r="T2902" s="204">
        <v>42746.609131944446</v>
      </c>
      <c r="U2902"/>
      <c r="V2902">
        <v>0.09</v>
      </c>
      <c r="W2902">
        <v>1</v>
      </c>
      <c r="X2902" s="200" t="str">
        <f t="shared" si="45"/>
        <v>Leon Circuit Criminal CGE CQ3-16</v>
      </c>
    </row>
    <row r="2903" spans="1:24" x14ac:dyDescent="0.25">
      <c r="A2903" t="s">
        <v>84</v>
      </c>
      <c r="B2903" t="s">
        <v>38</v>
      </c>
      <c r="C2903" t="s">
        <v>276</v>
      </c>
      <c r="D2903" s="202">
        <v>1445984.28</v>
      </c>
      <c r="E2903" s="202">
        <v>1448768.47</v>
      </c>
      <c r="F2903"/>
      <c r="G2903"/>
      <c r="H2903"/>
      <c r="I2903" s="202">
        <v>105862.17</v>
      </c>
      <c r="J2903" s="202">
        <v>129428.07</v>
      </c>
      <c r="K2903"/>
      <c r="L2903"/>
      <c r="M2903"/>
      <c r="N2903"/>
      <c r="O2903" s="203"/>
      <c r="P2903"/>
      <c r="Q2903"/>
      <c r="R2903"/>
      <c r="S2903"/>
      <c r="T2903" s="204">
        <v>42746.609131944446</v>
      </c>
      <c r="U2903"/>
      <c r="V2903">
        <v>0.09</v>
      </c>
      <c r="W2903">
        <v>1</v>
      </c>
      <c r="X2903" s="200" t="str">
        <f t="shared" si="45"/>
        <v>Leon Circuit Criminal CGE CQ3-17</v>
      </c>
    </row>
    <row r="2904" spans="1:24" x14ac:dyDescent="0.25">
      <c r="A2904" t="s">
        <v>84</v>
      </c>
      <c r="B2904" t="s">
        <v>38</v>
      </c>
      <c r="C2904" t="s">
        <v>273</v>
      </c>
      <c r="D2904" s="202">
        <v>1109868.67</v>
      </c>
      <c r="E2904" s="202">
        <v>1207482.72</v>
      </c>
      <c r="F2904" s="202">
        <v>1205531.92</v>
      </c>
      <c r="G2904" s="202">
        <v>1203473.58</v>
      </c>
      <c r="H2904" s="202">
        <v>1202674.94</v>
      </c>
      <c r="I2904" s="202">
        <v>84873.16</v>
      </c>
      <c r="J2904" s="202">
        <v>171008.69</v>
      </c>
      <c r="K2904" s="202">
        <v>197200.85</v>
      </c>
      <c r="L2904" s="202">
        <v>217752.35</v>
      </c>
      <c r="M2904" s="202">
        <v>229679.01</v>
      </c>
      <c r="N2904"/>
      <c r="O2904" s="203"/>
      <c r="P2904"/>
      <c r="Q2904"/>
      <c r="R2904"/>
      <c r="S2904"/>
      <c r="T2904" s="204">
        <v>42746.609131944446</v>
      </c>
      <c r="U2904"/>
      <c r="V2904">
        <v>0.09</v>
      </c>
      <c r="W2904">
        <v>1</v>
      </c>
      <c r="X2904" s="200" t="str">
        <f t="shared" si="45"/>
        <v>Leon Circuit Criminal CGE CQ4-16</v>
      </c>
    </row>
    <row r="2905" spans="1:24" x14ac:dyDescent="0.25">
      <c r="A2905" t="s">
        <v>84</v>
      </c>
      <c r="B2905" t="s">
        <v>38</v>
      </c>
      <c r="C2905" t="s">
        <v>277</v>
      </c>
      <c r="D2905" s="202">
        <v>1144975.6599999999</v>
      </c>
      <c r="E2905"/>
      <c r="F2905"/>
      <c r="G2905"/>
      <c r="H2905"/>
      <c r="I2905" s="202">
        <v>100967.84</v>
      </c>
      <c r="J2905"/>
      <c r="K2905"/>
      <c r="L2905"/>
      <c r="M2905"/>
      <c r="N2905"/>
      <c r="O2905" s="203"/>
      <c r="P2905"/>
      <c r="Q2905"/>
      <c r="R2905"/>
      <c r="S2905"/>
      <c r="T2905" s="204">
        <v>42746.609131944446</v>
      </c>
      <c r="U2905"/>
      <c r="V2905">
        <v>0.09</v>
      </c>
      <c r="W2905">
        <v>1</v>
      </c>
      <c r="X2905" s="200" t="str">
        <f t="shared" si="45"/>
        <v>Leon Circuit Criminal CGE CQ4-17</v>
      </c>
    </row>
    <row r="2906" spans="1:24" x14ac:dyDescent="0.25">
      <c r="A2906" t="s">
        <v>84</v>
      </c>
      <c r="B2906" t="s">
        <v>44</v>
      </c>
      <c r="C2906" t="s">
        <v>270</v>
      </c>
      <c r="D2906" s="202">
        <v>1399081.85</v>
      </c>
      <c r="E2906" s="202">
        <v>1377985.85</v>
      </c>
      <c r="F2906" s="202">
        <v>1366842.35</v>
      </c>
      <c r="G2906" s="202">
        <v>1361891.35</v>
      </c>
      <c r="H2906" s="202">
        <v>1360118.35</v>
      </c>
      <c r="I2906" s="202">
        <v>648323.30000000005</v>
      </c>
      <c r="J2906" s="202">
        <v>1094950.8999999999</v>
      </c>
      <c r="K2906" s="202">
        <v>1181821.3500000001</v>
      </c>
      <c r="L2906" s="202">
        <v>1208552.33</v>
      </c>
      <c r="M2906" s="202">
        <v>1221509.33</v>
      </c>
      <c r="N2906"/>
      <c r="O2906" s="203"/>
      <c r="P2906"/>
      <c r="Q2906"/>
      <c r="R2906"/>
      <c r="S2906"/>
      <c r="T2906" s="204">
        <v>42746.609131944446</v>
      </c>
      <c r="U2906"/>
      <c r="V2906">
        <v>0.9</v>
      </c>
      <c r="W2906">
        <v>8</v>
      </c>
      <c r="X2906" s="200" t="str">
        <f t="shared" si="45"/>
        <v>Leon Civil Traffic CGE CQ1-16</v>
      </c>
    </row>
    <row r="2907" spans="1:24" x14ac:dyDescent="0.25">
      <c r="A2907" t="s">
        <v>84</v>
      </c>
      <c r="B2907" t="s">
        <v>44</v>
      </c>
      <c r="C2907" t="s">
        <v>274</v>
      </c>
      <c r="D2907" s="202">
        <v>1300176.6000000001</v>
      </c>
      <c r="E2907" s="202">
        <v>1250974.3500000001</v>
      </c>
      <c r="F2907" s="202">
        <v>1222180.3500000001</v>
      </c>
      <c r="G2907" s="202">
        <v>1217711.3500000001</v>
      </c>
      <c r="H2907"/>
      <c r="I2907" s="202">
        <v>612503.9</v>
      </c>
      <c r="J2907" s="202">
        <v>974078.35</v>
      </c>
      <c r="K2907" s="202">
        <v>1060642.8500000001</v>
      </c>
      <c r="L2907" s="202">
        <v>1085196.8500000001</v>
      </c>
      <c r="M2907"/>
      <c r="N2907"/>
      <c r="O2907" s="203"/>
      <c r="P2907"/>
      <c r="Q2907"/>
      <c r="R2907"/>
      <c r="S2907"/>
      <c r="T2907" s="204">
        <v>42746.609131944446</v>
      </c>
      <c r="U2907"/>
      <c r="V2907">
        <v>0.9</v>
      </c>
      <c r="W2907">
        <v>8</v>
      </c>
      <c r="X2907" s="200" t="str">
        <f t="shared" si="45"/>
        <v>Leon Civil Traffic CGE CQ1-17</v>
      </c>
    </row>
    <row r="2908" spans="1:24" x14ac:dyDescent="0.25">
      <c r="A2908" t="s">
        <v>84</v>
      </c>
      <c r="B2908" t="s">
        <v>44</v>
      </c>
      <c r="C2908" t="s">
        <v>271</v>
      </c>
      <c r="D2908" s="202">
        <v>1458925.68</v>
      </c>
      <c r="E2908" s="202">
        <v>1437719.18</v>
      </c>
      <c r="F2908" s="202">
        <v>1418832.18</v>
      </c>
      <c r="G2908" s="202">
        <v>1415350.18</v>
      </c>
      <c r="H2908" s="202">
        <v>1413439.18</v>
      </c>
      <c r="I2908" s="202">
        <v>715426.18</v>
      </c>
      <c r="J2908" s="202">
        <v>1112290.23</v>
      </c>
      <c r="K2908" s="202">
        <v>1209083.18</v>
      </c>
      <c r="L2908" s="202">
        <v>1236761.18</v>
      </c>
      <c r="M2908" s="202">
        <v>1267463.18</v>
      </c>
      <c r="N2908"/>
      <c r="O2908" s="203"/>
      <c r="P2908"/>
      <c r="Q2908"/>
      <c r="R2908"/>
      <c r="S2908"/>
      <c r="T2908" s="204">
        <v>42746.609131944446</v>
      </c>
      <c r="U2908"/>
      <c r="V2908">
        <v>0.9</v>
      </c>
      <c r="W2908">
        <v>8</v>
      </c>
      <c r="X2908" s="200" t="str">
        <f t="shared" si="45"/>
        <v>Leon Civil Traffic CGE CQ2-16</v>
      </c>
    </row>
    <row r="2909" spans="1:24" x14ac:dyDescent="0.25">
      <c r="A2909" t="s">
        <v>84</v>
      </c>
      <c r="B2909" t="s">
        <v>44</v>
      </c>
      <c r="C2909" t="s">
        <v>275</v>
      </c>
      <c r="D2909" s="202">
        <v>1738891.13</v>
      </c>
      <c r="E2909" s="202">
        <v>1666353.13</v>
      </c>
      <c r="F2909" s="202">
        <v>1631191.13</v>
      </c>
      <c r="G2909"/>
      <c r="H2909"/>
      <c r="I2909" s="202">
        <v>762644.13</v>
      </c>
      <c r="J2909" s="202">
        <v>1288119.3799999999</v>
      </c>
      <c r="K2909" s="202">
        <v>1416496.03</v>
      </c>
      <c r="L2909"/>
      <c r="M2909"/>
      <c r="N2909"/>
      <c r="O2909" s="203"/>
      <c r="P2909"/>
      <c r="Q2909"/>
      <c r="R2909"/>
      <c r="S2909"/>
      <c r="T2909" s="204">
        <v>42746.609131944446</v>
      </c>
      <c r="U2909"/>
      <c r="V2909">
        <v>0.9</v>
      </c>
      <c r="W2909">
        <v>8</v>
      </c>
      <c r="X2909" s="200" t="str">
        <f t="shared" si="45"/>
        <v>Leon Civil Traffic CGE CQ2-17</v>
      </c>
    </row>
    <row r="2910" spans="1:24" x14ac:dyDescent="0.25">
      <c r="A2910" t="s">
        <v>84</v>
      </c>
      <c r="B2910" t="s">
        <v>44</v>
      </c>
      <c r="C2910" t="s">
        <v>272</v>
      </c>
      <c r="D2910" s="202">
        <v>1672004.2</v>
      </c>
      <c r="E2910" s="202">
        <v>1657268.77</v>
      </c>
      <c r="F2910" s="202">
        <v>1622606.52</v>
      </c>
      <c r="G2910" s="202">
        <v>1614295.02</v>
      </c>
      <c r="H2910" s="202">
        <v>1610492.02</v>
      </c>
      <c r="I2910" s="202">
        <v>711969.32</v>
      </c>
      <c r="J2910" s="202">
        <v>1209939.52</v>
      </c>
      <c r="K2910" s="202">
        <v>1349891.02</v>
      </c>
      <c r="L2910" s="202">
        <v>1417058.02</v>
      </c>
      <c r="M2910" s="202">
        <v>1435488.02</v>
      </c>
      <c r="N2910"/>
      <c r="O2910" s="203"/>
      <c r="P2910"/>
      <c r="Q2910"/>
      <c r="R2910"/>
      <c r="S2910"/>
      <c r="T2910" s="204">
        <v>42746.609131944446</v>
      </c>
      <c r="U2910"/>
      <c r="V2910">
        <v>0.9</v>
      </c>
      <c r="W2910">
        <v>8</v>
      </c>
      <c r="X2910" s="200" t="str">
        <f t="shared" si="45"/>
        <v>Leon Civil Traffic CGE CQ3-16</v>
      </c>
    </row>
    <row r="2911" spans="1:24" x14ac:dyDescent="0.25">
      <c r="A2911" t="s">
        <v>84</v>
      </c>
      <c r="B2911" t="s">
        <v>44</v>
      </c>
      <c r="C2911" t="s">
        <v>276</v>
      </c>
      <c r="D2911" s="202">
        <v>1493484.75</v>
      </c>
      <c r="E2911" s="202">
        <v>1433638.75</v>
      </c>
      <c r="F2911"/>
      <c r="G2911"/>
      <c r="H2911"/>
      <c r="I2911" s="202">
        <v>689234.5</v>
      </c>
      <c r="J2911" s="202">
        <v>1106076.25</v>
      </c>
      <c r="K2911"/>
      <c r="L2911"/>
      <c r="M2911"/>
      <c r="N2911"/>
      <c r="O2911" s="203"/>
      <c r="P2911"/>
      <c r="Q2911"/>
      <c r="R2911"/>
      <c r="S2911"/>
      <c r="T2911" s="204">
        <v>42746.609131944446</v>
      </c>
      <c r="U2911"/>
      <c r="V2911">
        <v>0.9</v>
      </c>
      <c r="W2911">
        <v>8</v>
      </c>
      <c r="X2911" s="200" t="str">
        <f t="shared" si="45"/>
        <v>Leon Civil Traffic CGE CQ3-17</v>
      </c>
    </row>
    <row r="2912" spans="1:24" x14ac:dyDescent="0.25">
      <c r="A2912" t="s">
        <v>84</v>
      </c>
      <c r="B2912" t="s">
        <v>44</v>
      </c>
      <c r="C2912" t="s">
        <v>273</v>
      </c>
      <c r="D2912" s="202">
        <v>1757339.6</v>
      </c>
      <c r="E2912" s="202">
        <v>1598731.65</v>
      </c>
      <c r="F2912" s="202">
        <v>1556850.9</v>
      </c>
      <c r="G2912" s="202">
        <v>1551631.9</v>
      </c>
      <c r="H2912" s="202">
        <v>1549869.9</v>
      </c>
      <c r="I2912" s="202">
        <v>805059.7</v>
      </c>
      <c r="J2912" s="202">
        <v>1172385.3999999999</v>
      </c>
      <c r="K2912" s="202">
        <v>1323118.3999999999</v>
      </c>
      <c r="L2912" s="202">
        <v>1363750.4</v>
      </c>
      <c r="M2912" s="202">
        <v>1378754.4</v>
      </c>
      <c r="N2912"/>
      <c r="O2912" s="203"/>
      <c r="P2912"/>
      <c r="Q2912"/>
      <c r="R2912"/>
      <c r="S2912"/>
      <c r="T2912" s="204">
        <v>42746.609131944446</v>
      </c>
      <c r="U2912"/>
      <c r="V2912">
        <v>0.9</v>
      </c>
      <c r="W2912">
        <v>8</v>
      </c>
      <c r="X2912" s="200" t="str">
        <f t="shared" si="45"/>
        <v>Leon Civil Traffic CGE CQ4-16</v>
      </c>
    </row>
    <row r="2913" spans="1:24" x14ac:dyDescent="0.25">
      <c r="A2913" t="s">
        <v>84</v>
      </c>
      <c r="B2913" t="s">
        <v>44</v>
      </c>
      <c r="C2913" t="s">
        <v>277</v>
      </c>
      <c r="D2913" s="202">
        <v>1292187.1499999999</v>
      </c>
      <c r="E2913"/>
      <c r="F2913"/>
      <c r="G2913"/>
      <c r="H2913"/>
      <c r="I2913" s="202">
        <v>570712.55000000005</v>
      </c>
      <c r="J2913"/>
      <c r="K2913"/>
      <c r="L2913"/>
      <c r="M2913"/>
      <c r="N2913"/>
      <c r="O2913" s="203"/>
      <c r="P2913"/>
      <c r="Q2913"/>
      <c r="R2913"/>
      <c r="S2913"/>
      <c r="T2913" s="204">
        <v>42746.609131944446</v>
      </c>
      <c r="U2913"/>
      <c r="V2913">
        <v>0.9</v>
      </c>
      <c r="W2913">
        <v>8</v>
      </c>
      <c r="X2913" s="200" t="str">
        <f t="shared" si="45"/>
        <v>Leon Civil Traffic CGE CQ4-17</v>
      </c>
    </row>
    <row r="2914" spans="1:24" x14ac:dyDescent="0.25">
      <c r="A2914" t="s">
        <v>84</v>
      </c>
      <c r="B2914" t="s">
        <v>43</v>
      </c>
      <c r="C2914" t="s">
        <v>270</v>
      </c>
      <c r="D2914" s="202">
        <v>313708.24</v>
      </c>
      <c r="E2914" s="202">
        <v>313678.24</v>
      </c>
      <c r="F2914" s="202">
        <v>313668.24</v>
      </c>
      <c r="G2914" s="202">
        <v>313618.24</v>
      </c>
      <c r="H2914" s="202">
        <v>313063.24</v>
      </c>
      <c r="I2914" s="202">
        <v>305387.24</v>
      </c>
      <c r="J2914" s="202">
        <v>309023.24</v>
      </c>
      <c r="K2914" s="202">
        <v>309013.24</v>
      </c>
      <c r="L2914" s="202">
        <v>309198.24</v>
      </c>
      <c r="M2914" s="202">
        <v>309323.24</v>
      </c>
      <c r="N2914"/>
      <c r="O2914" s="203"/>
      <c r="P2914"/>
      <c r="Q2914"/>
      <c r="R2914"/>
      <c r="S2914"/>
      <c r="T2914" s="204">
        <v>42746.609131944446</v>
      </c>
      <c r="U2914"/>
      <c r="V2914">
        <v>0.9</v>
      </c>
      <c r="W2914">
        <v>7</v>
      </c>
      <c r="X2914" s="200" t="str">
        <f t="shared" si="45"/>
        <v>Leon County Civil CGE CQ1-16</v>
      </c>
    </row>
    <row r="2915" spans="1:24" x14ac:dyDescent="0.25">
      <c r="A2915" t="s">
        <v>84</v>
      </c>
      <c r="B2915" t="s">
        <v>43</v>
      </c>
      <c r="C2915" t="s">
        <v>274</v>
      </c>
      <c r="D2915" s="202">
        <v>381164.19</v>
      </c>
      <c r="E2915" s="202">
        <v>380769.19</v>
      </c>
      <c r="F2915" s="202">
        <v>380769.19</v>
      </c>
      <c r="G2915" s="202">
        <v>380769.19</v>
      </c>
      <c r="H2915"/>
      <c r="I2915" s="202">
        <v>373831.78</v>
      </c>
      <c r="J2915" s="202">
        <v>374733.78</v>
      </c>
      <c r="K2915" s="202">
        <v>375673.78</v>
      </c>
      <c r="L2915" s="202">
        <v>375863.78</v>
      </c>
      <c r="M2915"/>
      <c r="N2915"/>
      <c r="O2915" s="203"/>
      <c r="P2915"/>
      <c r="Q2915"/>
      <c r="R2915"/>
      <c r="S2915"/>
      <c r="T2915" s="204">
        <v>42746.609131944446</v>
      </c>
      <c r="U2915"/>
      <c r="V2915">
        <v>0.9</v>
      </c>
      <c r="W2915">
        <v>7</v>
      </c>
      <c r="X2915" s="200" t="str">
        <f t="shared" si="45"/>
        <v>Leon County Civil CGE CQ1-17</v>
      </c>
    </row>
    <row r="2916" spans="1:24" x14ac:dyDescent="0.25">
      <c r="A2916" t="s">
        <v>84</v>
      </c>
      <c r="B2916" t="s">
        <v>43</v>
      </c>
      <c r="C2916" t="s">
        <v>271</v>
      </c>
      <c r="D2916" s="202">
        <v>362899.05</v>
      </c>
      <c r="E2916" s="202">
        <v>362520.05</v>
      </c>
      <c r="F2916" s="202">
        <v>362445.05</v>
      </c>
      <c r="G2916" s="202">
        <v>362145.05</v>
      </c>
      <c r="H2916" s="202">
        <v>362145.05</v>
      </c>
      <c r="I2916" s="202">
        <v>357215.43</v>
      </c>
      <c r="J2916" s="202">
        <v>359142.43</v>
      </c>
      <c r="K2916" s="202">
        <v>359417.43</v>
      </c>
      <c r="L2916" s="202">
        <v>359437.43</v>
      </c>
      <c r="M2916" s="202">
        <v>359487.43</v>
      </c>
      <c r="N2916"/>
      <c r="O2916" s="203"/>
      <c r="P2916"/>
      <c r="Q2916"/>
      <c r="R2916"/>
      <c r="S2916"/>
      <c r="T2916" s="204">
        <v>42746.609131944446</v>
      </c>
      <c r="U2916"/>
      <c r="V2916">
        <v>0.9</v>
      </c>
      <c r="W2916">
        <v>7</v>
      </c>
      <c r="X2916" s="200" t="str">
        <f t="shared" si="45"/>
        <v>Leon County Civil CGE CQ2-16</v>
      </c>
    </row>
    <row r="2917" spans="1:24" x14ac:dyDescent="0.25">
      <c r="A2917" t="s">
        <v>84</v>
      </c>
      <c r="B2917" t="s">
        <v>43</v>
      </c>
      <c r="C2917" t="s">
        <v>275</v>
      </c>
      <c r="D2917" s="202">
        <v>295060.15999999997</v>
      </c>
      <c r="E2917" s="202">
        <v>294074.15999999997</v>
      </c>
      <c r="F2917" s="202">
        <v>293999.15999999997</v>
      </c>
      <c r="G2917"/>
      <c r="H2917"/>
      <c r="I2917" s="202">
        <v>290780.78000000003</v>
      </c>
      <c r="J2917" s="202">
        <v>292155.15999999997</v>
      </c>
      <c r="K2917" s="202">
        <v>292178.15999999997</v>
      </c>
      <c r="L2917"/>
      <c r="M2917"/>
      <c r="N2917"/>
      <c r="O2917" s="203"/>
      <c r="P2917"/>
      <c r="Q2917"/>
      <c r="R2917"/>
      <c r="S2917"/>
      <c r="T2917" s="204">
        <v>42746.609131944446</v>
      </c>
      <c r="U2917"/>
      <c r="V2917">
        <v>0.9</v>
      </c>
      <c r="W2917">
        <v>7</v>
      </c>
      <c r="X2917" s="200" t="str">
        <f t="shared" si="45"/>
        <v>Leon County Civil CGE CQ2-17</v>
      </c>
    </row>
    <row r="2918" spans="1:24" x14ac:dyDescent="0.25">
      <c r="A2918" t="s">
        <v>84</v>
      </c>
      <c r="B2918" t="s">
        <v>43</v>
      </c>
      <c r="C2918" t="s">
        <v>272</v>
      </c>
      <c r="D2918" s="202">
        <v>329647.81</v>
      </c>
      <c r="E2918" s="202">
        <v>328397.81</v>
      </c>
      <c r="F2918" s="202">
        <v>328087.81</v>
      </c>
      <c r="G2918" s="202">
        <v>327987.81</v>
      </c>
      <c r="H2918" s="202">
        <v>327987.81</v>
      </c>
      <c r="I2918" s="202">
        <v>320316.51</v>
      </c>
      <c r="J2918" s="202">
        <v>323294.31</v>
      </c>
      <c r="K2918" s="202">
        <v>323344.31</v>
      </c>
      <c r="L2918" s="202">
        <v>323394.31</v>
      </c>
      <c r="M2918" s="202">
        <v>323469.31</v>
      </c>
      <c r="N2918"/>
      <c r="O2918" s="203"/>
      <c r="P2918"/>
      <c r="Q2918"/>
      <c r="R2918"/>
      <c r="S2918"/>
      <c r="T2918" s="204">
        <v>42746.609131944446</v>
      </c>
      <c r="U2918"/>
      <c r="V2918">
        <v>0.9</v>
      </c>
      <c r="W2918">
        <v>7</v>
      </c>
      <c r="X2918" s="200" t="str">
        <f t="shared" si="45"/>
        <v>Leon County Civil CGE CQ3-16</v>
      </c>
    </row>
    <row r="2919" spans="1:24" x14ac:dyDescent="0.25">
      <c r="A2919" t="s">
        <v>84</v>
      </c>
      <c r="B2919" t="s">
        <v>43</v>
      </c>
      <c r="C2919" t="s">
        <v>276</v>
      </c>
      <c r="D2919" s="202">
        <v>316129.74</v>
      </c>
      <c r="E2919" s="202">
        <v>315067.74</v>
      </c>
      <c r="F2919"/>
      <c r="G2919"/>
      <c r="H2919"/>
      <c r="I2919" s="202">
        <v>308363.74</v>
      </c>
      <c r="J2919" s="202">
        <v>310052.74</v>
      </c>
      <c r="K2919"/>
      <c r="L2919"/>
      <c r="M2919"/>
      <c r="N2919"/>
      <c r="O2919" s="203"/>
      <c r="P2919"/>
      <c r="Q2919"/>
      <c r="R2919"/>
      <c r="S2919"/>
      <c r="T2919" s="204">
        <v>42746.609131944446</v>
      </c>
      <c r="U2919"/>
      <c r="V2919">
        <v>0.9</v>
      </c>
      <c r="W2919">
        <v>7</v>
      </c>
      <c r="X2919" s="200" t="str">
        <f t="shared" si="45"/>
        <v>Leon County Civil CGE CQ3-17</v>
      </c>
    </row>
    <row r="2920" spans="1:24" x14ac:dyDescent="0.25">
      <c r="A2920" t="s">
        <v>84</v>
      </c>
      <c r="B2920" t="s">
        <v>43</v>
      </c>
      <c r="C2920" t="s">
        <v>273</v>
      </c>
      <c r="D2920" s="202">
        <v>304906.84000000003</v>
      </c>
      <c r="E2920" s="202">
        <v>282255.98</v>
      </c>
      <c r="F2920" s="202">
        <v>282191.88</v>
      </c>
      <c r="G2920" s="202">
        <v>282191.88</v>
      </c>
      <c r="H2920" s="202">
        <v>282191.88</v>
      </c>
      <c r="I2920" s="202">
        <v>297437.55</v>
      </c>
      <c r="J2920" s="202">
        <v>278078.63</v>
      </c>
      <c r="K2920" s="202">
        <v>278155.24</v>
      </c>
      <c r="L2920" s="202">
        <v>278255.24</v>
      </c>
      <c r="M2920" s="202">
        <v>278280.24</v>
      </c>
      <c r="N2920"/>
      <c r="O2920" s="203"/>
      <c r="P2920"/>
      <c r="Q2920"/>
      <c r="R2920"/>
      <c r="S2920"/>
      <c r="T2920" s="204">
        <v>42746.609131944446</v>
      </c>
      <c r="U2920"/>
      <c r="V2920">
        <v>0.9</v>
      </c>
      <c r="W2920">
        <v>7</v>
      </c>
      <c r="X2920" s="200" t="str">
        <f t="shared" si="45"/>
        <v>Leon County Civil CGE CQ4-16</v>
      </c>
    </row>
    <row r="2921" spans="1:24" x14ac:dyDescent="0.25">
      <c r="A2921" t="s">
        <v>84</v>
      </c>
      <c r="B2921" t="s">
        <v>43</v>
      </c>
      <c r="C2921" t="s">
        <v>277</v>
      </c>
      <c r="D2921" s="202">
        <v>285633.25</v>
      </c>
      <c r="E2921"/>
      <c r="F2921"/>
      <c r="G2921"/>
      <c r="H2921"/>
      <c r="I2921" s="202">
        <v>282834.87</v>
      </c>
      <c r="J2921"/>
      <c r="K2921"/>
      <c r="L2921"/>
      <c r="M2921"/>
      <c r="N2921"/>
      <c r="O2921" s="203"/>
      <c r="P2921"/>
      <c r="Q2921"/>
      <c r="R2921"/>
      <c r="S2921"/>
      <c r="T2921" s="204">
        <v>42746.609131944446</v>
      </c>
      <c r="U2921"/>
      <c r="V2921">
        <v>0.9</v>
      </c>
      <c r="W2921">
        <v>7</v>
      </c>
      <c r="X2921" s="200" t="str">
        <f t="shared" si="45"/>
        <v>Leon County Civil CGE CQ4-17</v>
      </c>
    </row>
    <row r="2922" spans="1:24" x14ac:dyDescent="0.25">
      <c r="A2922" t="s">
        <v>84</v>
      </c>
      <c r="B2922" t="s">
        <v>39</v>
      </c>
      <c r="C2922" t="s">
        <v>270</v>
      </c>
      <c r="D2922" s="202">
        <v>402344.96000000002</v>
      </c>
      <c r="E2922" s="202">
        <v>401322.43</v>
      </c>
      <c r="F2922" s="202">
        <v>399449.11</v>
      </c>
      <c r="G2922" s="202">
        <v>397518.53</v>
      </c>
      <c r="H2922" s="202">
        <v>396462.92</v>
      </c>
      <c r="I2922" s="202">
        <v>87547.51</v>
      </c>
      <c r="J2922" s="202">
        <v>132170.51</v>
      </c>
      <c r="K2922" s="202">
        <v>143636.09</v>
      </c>
      <c r="L2922" s="202">
        <v>150786.51999999999</v>
      </c>
      <c r="M2922" s="202">
        <v>156808.62</v>
      </c>
      <c r="N2922"/>
      <c r="O2922" s="203"/>
      <c r="P2922"/>
      <c r="Q2922"/>
      <c r="R2922"/>
      <c r="S2922"/>
      <c r="T2922" s="204">
        <v>42746.609131944446</v>
      </c>
      <c r="U2922"/>
      <c r="V2922">
        <v>0.4</v>
      </c>
      <c r="W2922">
        <v>3</v>
      </c>
      <c r="X2922" s="200" t="str">
        <f t="shared" si="45"/>
        <v>Leon County Criminal CGE CQ1-16</v>
      </c>
    </row>
    <row r="2923" spans="1:24" x14ac:dyDescent="0.25">
      <c r="A2923" t="s">
        <v>84</v>
      </c>
      <c r="B2923" t="s">
        <v>39</v>
      </c>
      <c r="C2923" t="s">
        <v>274</v>
      </c>
      <c r="D2923" s="202">
        <v>393163.14</v>
      </c>
      <c r="E2923" s="202">
        <v>398702.65</v>
      </c>
      <c r="F2923" s="202">
        <v>398334.8</v>
      </c>
      <c r="G2923" s="202">
        <v>398554.51</v>
      </c>
      <c r="H2923"/>
      <c r="I2923" s="202">
        <v>103948.47</v>
      </c>
      <c r="J2923" s="202">
        <v>125288.09</v>
      </c>
      <c r="K2923" s="202">
        <v>137160.48000000001</v>
      </c>
      <c r="L2923" s="202">
        <v>146588.12</v>
      </c>
      <c r="M2923"/>
      <c r="N2923"/>
      <c r="O2923" s="203"/>
      <c r="P2923"/>
      <c r="Q2923"/>
      <c r="R2923"/>
      <c r="S2923"/>
      <c r="T2923" s="204">
        <v>42746.609131944446</v>
      </c>
      <c r="U2923"/>
      <c r="V2923">
        <v>0.4</v>
      </c>
      <c r="W2923">
        <v>3</v>
      </c>
      <c r="X2923" s="200" t="str">
        <f t="shared" si="45"/>
        <v>Leon County Criminal CGE CQ1-17</v>
      </c>
    </row>
    <row r="2924" spans="1:24" x14ac:dyDescent="0.25">
      <c r="A2924" t="s">
        <v>84</v>
      </c>
      <c r="B2924" t="s">
        <v>39</v>
      </c>
      <c r="C2924" t="s">
        <v>271</v>
      </c>
      <c r="D2924" s="202">
        <v>343162.19</v>
      </c>
      <c r="E2924" s="202">
        <v>338923.23</v>
      </c>
      <c r="F2924" s="202">
        <v>335023.56</v>
      </c>
      <c r="G2924" s="202">
        <v>335471.75</v>
      </c>
      <c r="H2924" s="202">
        <v>335674.97</v>
      </c>
      <c r="I2924" s="202">
        <v>78150.100000000006</v>
      </c>
      <c r="J2924" s="202">
        <v>109039.2</v>
      </c>
      <c r="K2924" s="202">
        <v>119574.1</v>
      </c>
      <c r="L2924" s="202">
        <v>126394.97</v>
      </c>
      <c r="M2924" s="202">
        <v>132390.81</v>
      </c>
      <c r="N2924"/>
      <c r="O2924" s="203"/>
      <c r="P2924"/>
      <c r="Q2924"/>
      <c r="R2924"/>
      <c r="S2924"/>
      <c r="T2924" s="204">
        <v>42746.609131944446</v>
      </c>
      <c r="U2924"/>
      <c r="V2924">
        <v>0.4</v>
      </c>
      <c r="W2924">
        <v>3</v>
      </c>
      <c r="X2924" s="200" t="str">
        <f t="shared" si="45"/>
        <v>Leon County Criminal CGE CQ2-16</v>
      </c>
    </row>
    <row r="2925" spans="1:24" x14ac:dyDescent="0.25">
      <c r="A2925" t="s">
        <v>84</v>
      </c>
      <c r="B2925" t="s">
        <v>39</v>
      </c>
      <c r="C2925" t="s">
        <v>275</v>
      </c>
      <c r="D2925" s="202">
        <v>366699.87</v>
      </c>
      <c r="E2925" s="202">
        <v>363058.7</v>
      </c>
      <c r="F2925" s="202">
        <v>361543.6</v>
      </c>
      <c r="G2925"/>
      <c r="H2925"/>
      <c r="I2925" s="202">
        <v>104358.17</v>
      </c>
      <c r="J2925" s="202">
        <v>122556.92</v>
      </c>
      <c r="K2925" s="202">
        <v>136003.89000000001</v>
      </c>
      <c r="L2925"/>
      <c r="M2925"/>
      <c r="N2925"/>
      <c r="O2925" s="203"/>
      <c r="P2925"/>
      <c r="Q2925"/>
      <c r="R2925"/>
      <c r="S2925"/>
      <c r="T2925" s="204">
        <v>42746.609131944446</v>
      </c>
      <c r="U2925"/>
      <c r="V2925">
        <v>0.4</v>
      </c>
      <c r="W2925">
        <v>3</v>
      </c>
      <c r="X2925" s="200" t="str">
        <f t="shared" si="45"/>
        <v>Leon County Criminal CGE CQ2-17</v>
      </c>
    </row>
    <row r="2926" spans="1:24" x14ac:dyDescent="0.25">
      <c r="A2926" t="s">
        <v>84</v>
      </c>
      <c r="B2926" t="s">
        <v>39</v>
      </c>
      <c r="C2926" t="s">
        <v>272</v>
      </c>
      <c r="D2926" s="202">
        <v>377132.66</v>
      </c>
      <c r="E2926" s="202">
        <v>370948.58</v>
      </c>
      <c r="F2926" s="202">
        <v>370152.32</v>
      </c>
      <c r="G2926" s="202">
        <v>370190.7</v>
      </c>
      <c r="H2926" s="202">
        <v>369029.71</v>
      </c>
      <c r="I2926" s="202">
        <v>79817.17</v>
      </c>
      <c r="J2926" s="202">
        <v>106336.21</v>
      </c>
      <c r="K2926" s="202">
        <v>119319.75</v>
      </c>
      <c r="L2926" s="202">
        <v>128636.11</v>
      </c>
      <c r="M2926" s="202">
        <v>132371.42000000001</v>
      </c>
      <c r="N2926"/>
      <c r="O2926" s="203"/>
      <c r="P2926"/>
      <c r="Q2926"/>
      <c r="R2926"/>
      <c r="S2926"/>
      <c r="T2926" s="204">
        <v>42746.609131944446</v>
      </c>
      <c r="U2926"/>
      <c r="V2926">
        <v>0.4</v>
      </c>
      <c r="W2926">
        <v>3</v>
      </c>
      <c r="X2926" s="200" t="str">
        <f t="shared" si="45"/>
        <v>Leon County Criminal CGE CQ3-16</v>
      </c>
    </row>
    <row r="2927" spans="1:24" x14ac:dyDescent="0.25">
      <c r="A2927" t="s">
        <v>84</v>
      </c>
      <c r="B2927" t="s">
        <v>39</v>
      </c>
      <c r="C2927" t="s">
        <v>276</v>
      </c>
      <c r="D2927" s="202">
        <v>354824.41</v>
      </c>
      <c r="E2927" s="202">
        <v>353728.26</v>
      </c>
      <c r="F2927"/>
      <c r="G2927"/>
      <c r="H2927"/>
      <c r="I2927" s="202">
        <v>88842.37</v>
      </c>
      <c r="J2927" s="202">
        <v>106534.07</v>
      </c>
      <c r="K2927"/>
      <c r="L2927"/>
      <c r="M2927"/>
      <c r="N2927"/>
      <c r="O2927" s="203"/>
      <c r="P2927"/>
      <c r="Q2927"/>
      <c r="R2927"/>
      <c r="S2927"/>
      <c r="T2927" s="204">
        <v>42746.609131944446</v>
      </c>
      <c r="U2927"/>
      <c r="V2927">
        <v>0.4</v>
      </c>
      <c r="W2927">
        <v>3</v>
      </c>
      <c r="X2927" s="200" t="str">
        <f t="shared" si="45"/>
        <v>Leon County Criminal CGE CQ3-17</v>
      </c>
    </row>
    <row r="2928" spans="1:24" x14ac:dyDescent="0.25">
      <c r="A2928" t="s">
        <v>84</v>
      </c>
      <c r="B2928" t="s">
        <v>39</v>
      </c>
      <c r="C2928" t="s">
        <v>273</v>
      </c>
      <c r="D2928" s="202">
        <v>434164.65</v>
      </c>
      <c r="E2928" s="202">
        <v>366014.54</v>
      </c>
      <c r="F2928" s="202">
        <v>363575.91</v>
      </c>
      <c r="G2928" s="202">
        <v>363691.61</v>
      </c>
      <c r="H2928" s="202">
        <v>362986.28</v>
      </c>
      <c r="I2928" s="202">
        <v>68206.03</v>
      </c>
      <c r="J2928" s="202">
        <v>96555.47</v>
      </c>
      <c r="K2928" s="202">
        <v>112382.3</v>
      </c>
      <c r="L2928" s="202">
        <v>121950.79</v>
      </c>
      <c r="M2928" s="202">
        <v>128091.09</v>
      </c>
      <c r="N2928"/>
      <c r="O2928" s="203"/>
      <c r="P2928"/>
      <c r="Q2928"/>
      <c r="R2928"/>
      <c r="S2928"/>
      <c r="T2928" s="204">
        <v>42746.609131944446</v>
      </c>
      <c r="U2928"/>
      <c r="V2928">
        <v>0.4</v>
      </c>
      <c r="W2928">
        <v>3</v>
      </c>
      <c r="X2928" s="200" t="str">
        <f t="shared" si="45"/>
        <v>Leon County Criminal CGE CQ4-16</v>
      </c>
    </row>
    <row r="2929" spans="1:24" x14ac:dyDescent="0.25">
      <c r="A2929" t="s">
        <v>84</v>
      </c>
      <c r="B2929" t="s">
        <v>39</v>
      </c>
      <c r="C2929" t="s">
        <v>277</v>
      </c>
      <c r="D2929" s="202">
        <v>309523.74</v>
      </c>
      <c r="E2929"/>
      <c r="F2929"/>
      <c r="G2929"/>
      <c r="H2929"/>
      <c r="I2929" s="202">
        <v>74141.08</v>
      </c>
      <c r="J2929"/>
      <c r="K2929"/>
      <c r="L2929"/>
      <c r="M2929"/>
      <c r="N2929"/>
      <c r="O2929" s="203"/>
      <c r="P2929"/>
      <c r="Q2929"/>
      <c r="R2929"/>
      <c r="S2929"/>
      <c r="T2929" s="204">
        <v>42746.609131944446</v>
      </c>
      <c r="U2929"/>
      <c r="V2929">
        <v>0.4</v>
      </c>
      <c r="W2929">
        <v>3</v>
      </c>
      <c r="X2929" s="200" t="str">
        <f t="shared" si="45"/>
        <v>Leon County Criminal CGE CQ4-17</v>
      </c>
    </row>
    <row r="2930" spans="1:24" x14ac:dyDescent="0.25">
      <c r="A2930" t="s">
        <v>84</v>
      </c>
      <c r="B2930" t="s">
        <v>41</v>
      </c>
      <c r="C2930" t="s">
        <v>270</v>
      </c>
      <c r="D2930" s="202">
        <v>415935.89</v>
      </c>
      <c r="E2930" s="202">
        <v>411602</v>
      </c>
      <c r="F2930" s="202">
        <v>405127.61</v>
      </c>
      <c r="G2930" s="202">
        <v>402952.61</v>
      </c>
      <c r="H2930" s="202">
        <v>399916.21</v>
      </c>
      <c r="I2930" s="202">
        <v>88817.73</v>
      </c>
      <c r="J2930" s="202">
        <v>139791.42000000001</v>
      </c>
      <c r="K2930" s="202">
        <v>159415.65</v>
      </c>
      <c r="L2930" s="202">
        <v>173756.47</v>
      </c>
      <c r="M2930" s="202">
        <v>182353.36</v>
      </c>
      <c r="N2930"/>
      <c r="O2930" s="203"/>
      <c r="P2930"/>
      <c r="Q2930"/>
      <c r="R2930"/>
      <c r="S2930"/>
      <c r="T2930" s="204">
        <v>42746.609131944446</v>
      </c>
      <c r="U2930"/>
      <c r="V2930">
        <v>0.4</v>
      </c>
      <c r="W2930">
        <v>5</v>
      </c>
      <c r="X2930" s="200" t="str">
        <f t="shared" si="45"/>
        <v>Leon Criminal Traffic CGE CQ1-16</v>
      </c>
    </row>
    <row r="2931" spans="1:24" x14ac:dyDescent="0.25">
      <c r="A2931" t="s">
        <v>84</v>
      </c>
      <c r="B2931" t="s">
        <v>41</v>
      </c>
      <c r="C2931" t="s">
        <v>274</v>
      </c>
      <c r="D2931" s="202">
        <v>328478.65999999997</v>
      </c>
      <c r="E2931" s="202">
        <v>327765.71999999997</v>
      </c>
      <c r="F2931" s="202">
        <v>326228.03999999998</v>
      </c>
      <c r="G2931" s="202">
        <v>325764.78999999998</v>
      </c>
      <c r="H2931"/>
      <c r="I2931" s="202">
        <v>91359.61</v>
      </c>
      <c r="J2931" s="202">
        <v>121669.12</v>
      </c>
      <c r="K2931" s="202">
        <v>140442.32</v>
      </c>
      <c r="L2931" s="202">
        <v>150698.17000000001</v>
      </c>
      <c r="M2931"/>
      <c r="N2931"/>
      <c r="O2931" s="203"/>
      <c r="P2931"/>
      <c r="Q2931"/>
      <c r="R2931"/>
      <c r="S2931"/>
      <c r="T2931" s="204">
        <v>42746.609131944446</v>
      </c>
      <c r="U2931"/>
      <c r="V2931">
        <v>0.4</v>
      </c>
      <c r="W2931">
        <v>5</v>
      </c>
      <c r="X2931" s="200" t="str">
        <f t="shared" si="45"/>
        <v>Leon Criminal Traffic CGE CQ1-17</v>
      </c>
    </row>
    <row r="2932" spans="1:24" x14ac:dyDescent="0.25">
      <c r="A2932" t="s">
        <v>84</v>
      </c>
      <c r="B2932" t="s">
        <v>41</v>
      </c>
      <c r="C2932" t="s">
        <v>271</v>
      </c>
      <c r="D2932" s="202">
        <v>373621.18</v>
      </c>
      <c r="E2932" s="202">
        <v>368624</v>
      </c>
      <c r="F2932" s="202">
        <v>363494.34</v>
      </c>
      <c r="G2932" s="202">
        <v>362492.34</v>
      </c>
      <c r="H2932" s="202">
        <v>362428.49</v>
      </c>
      <c r="I2932" s="202">
        <v>87089.43</v>
      </c>
      <c r="J2932" s="202">
        <v>129005.18</v>
      </c>
      <c r="K2932" s="202">
        <v>151317.4</v>
      </c>
      <c r="L2932" s="202">
        <v>162153.07999999999</v>
      </c>
      <c r="M2932" s="202">
        <v>177284.3</v>
      </c>
      <c r="N2932"/>
      <c r="O2932" s="203"/>
      <c r="P2932"/>
      <c r="Q2932"/>
      <c r="R2932"/>
      <c r="S2932"/>
      <c r="T2932" s="204">
        <v>42746.609131944446</v>
      </c>
      <c r="U2932"/>
      <c r="V2932">
        <v>0.4</v>
      </c>
      <c r="W2932">
        <v>5</v>
      </c>
      <c r="X2932" s="200" t="str">
        <f t="shared" si="45"/>
        <v>Leon Criminal Traffic CGE CQ2-16</v>
      </c>
    </row>
    <row r="2933" spans="1:24" x14ac:dyDescent="0.25">
      <c r="A2933" t="s">
        <v>84</v>
      </c>
      <c r="B2933" t="s">
        <v>41</v>
      </c>
      <c r="C2933" t="s">
        <v>275</v>
      </c>
      <c r="D2933" s="202">
        <v>345585.67</v>
      </c>
      <c r="E2933" s="202">
        <v>339414.18</v>
      </c>
      <c r="F2933" s="202">
        <v>338205.74</v>
      </c>
      <c r="G2933"/>
      <c r="H2933"/>
      <c r="I2933" s="202">
        <v>94190.8</v>
      </c>
      <c r="J2933" s="202">
        <v>125250.52</v>
      </c>
      <c r="K2933" s="202">
        <v>141865.93</v>
      </c>
      <c r="L2933"/>
      <c r="M2933"/>
      <c r="N2933"/>
      <c r="O2933" s="203"/>
      <c r="P2933"/>
      <c r="Q2933"/>
      <c r="R2933"/>
      <c r="S2933"/>
      <c r="T2933" s="204">
        <v>42746.609131944446</v>
      </c>
      <c r="U2933"/>
      <c r="V2933">
        <v>0.4</v>
      </c>
      <c r="W2933">
        <v>5</v>
      </c>
      <c r="X2933" s="200" t="str">
        <f t="shared" si="45"/>
        <v>Leon Criminal Traffic CGE CQ2-17</v>
      </c>
    </row>
    <row r="2934" spans="1:24" x14ac:dyDescent="0.25">
      <c r="A2934" t="s">
        <v>84</v>
      </c>
      <c r="B2934" t="s">
        <v>41</v>
      </c>
      <c r="C2934" t="s">
        <v>272</v>
      </c>
      <c r="D2934" s="202">
        <v>365653.3</v>
      </c>
      <c r="E2934" s="202">
        <v>356027.2</v>
      </c>
      <c r="F2934" s="202">
        <v>351687.7</v>
      </c>
      <c r="G2934" s="202">
        <v>349563.63</v>
      </c>
      <c r="H2934" s="202">
        <v>347958.53</v>
      </c>
      <c r="I2934" s="202">
        <v>94019.66</v>
      </c>
      <c r="J2934" s="202">
        <v>131792.04999999999</v>
      </c>
      <c r="K2934" s="202">
        <v>148395.29</v>
      </c>
      <c r="L2934" s="202">
        <v>168038.76</v>
      </c>
      <c r="M2934" s="202">
        <v>178359.94</v>
      </c>
      <c r="N2934"/>
      <c r="O2934" s="203"/>
      <c r="P2934"/>
      <c r="Q2934"/>
      <c r="R2934"/>
      <c r="S2934"/>
      <c r="T2934" s="204">
        <v>42746.609131944446</v>
      </c>
      <c r="U2934"/>
      <c r="V2934">
        <v>0.4</v>
      </c>
      <c r="W2934">
        <v>5</v>
      </c>
      <c r="X2934" s="200" t="str">
        <f t="shared" si="45"/>
        <v>Leon Criminal Traffic CGE CQ3-16</v>
      </c>
    </row>
    <row r="2935" spans="1:24" x14ac:dyDescent="0.25">
      <c r="A2935" t="s">
        <v>84</v>
      </c>
      <c r="B2935" t="s">
        <v>41</v>
      </c>
      <c r="C2935" t="s">
        <v>276</v>
      </c>
      <c r="D2935" s="202">
        <v>342880.3</v>
      </c>
      <c r="E2935" s="202">
        <v>343529.01</v>
      </c>
      <c r="F2935"/>
      <c r="G2935"/>
      <c r="H2935"/>
      <c r="I2935" s="202">
        <v>100171.79</v>
      </c>
      <c r="J2935" s="202">
        <v>125220.52</v>
      </c>
      <c r="K2935"/>
      <c r="L2935"/>
      <c r="M2935"/>
      <c r="N2935"/>
      <c r="O2935" s="203"/>
      <c r="P2935"/>
      <c r="Q2935"/>
      <c r="R2935"/>
      <c r="S2935"/>
      <c r="T2935" s="204">
        <v>42746.609131944446</v>
      </c>
      <c r="U2935"/>
      <c r="V2935">
        <v>0.4</v>
      </c>
      <c r="W2935">
        <v>5</v>
      </c>
      <c r="X2935" s="200" t="str">
        <f t="shared" si="45"/>
        <v>Leon Criminal Traffic CGE CQ3-17</v>
      </c>
    </row>
    <row r="2936" spans="1:24" x14ac:dyDescent="0.25">
      <c r="A2936" t="s">
        <v>84</v>
      </c>
      <c r="B2936" t="s">
        <v>41</v>
      </c>
      <c r="C2936" t="s">
        <v>273</v>
      </c>
      <c r="D2936" s="202">
        <v>345008.68</v>
      </c>
      <c r="E2936" s="202">
        <v>353977.08</v>
      </c>
      <c r="F2936" s="202">
        <v>352243.4</v>
      </c>
      <c r="G2936" s="202">
        <v>350837.84</v>
      </c>
      <c r="H2936" s="202">
        <v>350597.94</v>
      </c>
      <c r="I2936" s="202">
        <v>69028.37</v>
      </c>
      <c r="J2936" s="202">
        <v>119628.77</v>
      </c>
      <c r="K2936" s="202">
        <v>144025.99</v>
      </c>
      <c r="L2936" s="202">
        <v>157791.72</v>
      </c>
      <c r="M2936" s="202">
        <v>169683.05</v>
      </c>
      <c r="N2936"/>
      <c r="O2936" s="203"/>
      <c r="P2936"/>
      <c r="Q2936"/>
      <c r="R2936"/>
      <c r="S2936"/>
      <c r="T2936" s="204">
        <v>42746.609131944446</v>
      </c>
      <c r="U2936"/>
      <c r="V2936">
        <v>0.4</v>
      </c>
      <c r="W2936">
        <v>5</v>
      </c>
      <c r="X2936" s="200" t="str">
        <f t="shared" si="45"/>
        <v>Leon Criminal Traffic CGE CQ4-16</v>
      </c>
    </row>
    <row r="2937" spans="1:24" x14ac:dyDescent="0.25">
      <c r="A2937" t="s">
        <v>84</v>
      </c>
      <c r="B2937" t="s">
        <v>41</v>
      </c>
      <c r="C2937" t="s">
        <v>277</v>
      </c>
      <c r="D2937" s="202">
        <v>297903.96000000002</v>
      </c>
      <c r="E2937"/>
      <c r="F2937"/>
      <c r="G2937"/>
      <c r="H2937"/>
      <c r="I2937" s="202">
        <v>85190.31</v>
      </c>
      <c r="J2937"/>
      <c r="K2937"/>
      <c r="L2937"/>
      <c r="M2937"/>
      <c r="N2937"/>
      <c r="O2937" s="203"/>
      <c r="P2937"/>
      <c r="Q2937"/>
      <c r="R2937"/>
      <c r="S2937"/>
      <c r="T2937" s="204">
        <v>42746.609131944446</v>
      </c>
      <c r="U2937"/>
      <c r="V2937">
        <v>0.4</v>
      </c>
      <c r="W2937">
        <v>5</v>
      </c>
      <c r="X2937" s="200" t="str">
        <f t="shared" si="45"/>
        <v>Leon Criminal Traffic CGE CQ4-17</v>
      </c>
    </row>
    <row r="2938" spans="1:24" x14ac:dyDescent="0.25">
      <c r="A2938" t="s">
        <v>84</v>
      </c>
      <c r="B2938" t="s">
        <v>46</v>
      </c>
      <c r="C2938" t="s">
        <v>270</v>
      </c>
      <c r="D2938" s="202">
        <v>118975</v>
      </c>
      <c r="E2938" s="202">
        <v>112105</v>
      </c>
      <c r="F2938" s="202">
        <v>110004.5</v>
      </c>
      <c r="G2938" s="202">
        <v>109612</v>
      </c>
      <c r="H2938" s="202">
        <v>109612</v>
      </c>
      <c r="I2938" s="202">
        <v>102780.75</v>
      </c>
      <c r="J2938" s="202">
        <v>98512.5</v>
      </c>
      <c r="K2938" s="202">
        <v>99351</v>
      </c>
      <c r="L2938" s="202">
        <v>99676</v>
      </c>
      <c r="M2938" s="202">
        <v>100082.86</v>
      </c>
      <c r="N2938"/>
      <c r="O2938" s="203"/>
      <c r="P2938"/>
      <c r="Q2938"/>
      <c r="R2938"/>
      <c r="S2938"/>
      <c r="T2938" s="204">
        <v>42746.609131944446</v>
      </c>
      <c r="U2938"/>
      <c r="V2938">
        <v>0.75</v>
      </c>
      <c r="W2938">
        <v>10</v>
      </c>
      <c r="X2938" s="200" t="str">
        <f t="shared" si="45"/>
        <v>Leon Family CGE CQ1-16</v>
      </c>
    </row>
    <row r="2939" spans="1:24" x14ac:dyDescent="0.25">
      <c r="A2939" t="s">
        <v>84</v>
      </c>
      <c r="B2939" t="s">
        <v>46</v>
      </c>
      <c r="C2939" t="s">
        <v>274</v>
      </c>
      <c r="D2939" s="202">
        <v>111745.18</v>
      </c>
      <c r="E2939" s="202">
        <v>109217.68</v>
      </c>
      <c r="F2939" s="202">
        <v>109242.68</v>
      </c>
      <c r="G2939" s="202">
        <v>109242.68</v>
      </c>
      <c r="H2939"/>
      <c r="I2939" s="202">
        <v>98898.03</v>
      </c>
      <c r="J2939" s="202">
        <v>100452</v>
      </c>
      <c r="K2939" s="202">
        <v>100702.82</v>
      </c>
      <c r="L2939" s="202">
        <v>100702.82</v>
      </c>
      <c r="M2939"/>
      <c r="N2939"/>
      <c r="O2939" s="203"/>
      <c r="P2939"/>
      <c r="Q2939"/>
      <c r="R2939"/>
      <c r="S2939"/>
      <c r="T2939" s="204">
        <v>42746.609131944446</v>
      </c>
      <c r="U2939"/>
      <c r="V2939">
        <v>0.75</v>
      </c>
      <c r="W2939">
        <v>10</v>
      </c>
      <c r="X2939" s="200" t="str">
        <f t="shared" si="45"/>
        <v>Leon Family CGE CQ1-17</v>
      </c>
    </row>
    <row r="2940" spans="1:24" x14ac:dyDescent="0.25">
      <c r="A2940" t="s">
        <v>84</v>
      </c>
      <c r="B2940" t="s">
        <v>46</v>
      </c>
      <c r="C2940" t="s">
        <v>271</v>
      </c>
      <c r="D2940" s="202">
        <v>142354.15</v>
      </c>
      <c r="E2940" s="202">
        <v>141756.65</v>
      </c>
      <c r="F2940" s="202">
        <v>141756.65</v>
      </c>
      <c r="G2940" s="202">
        <v>141706.65</v>
      </c>
      <c r="H2940" s="202">
        <v>141706.65</v>
      </c>
      <c r="I2940" s="202">
        <v>127437.1</v>
      </c>
      <c r="J2940" s="202">
        <v>129891.1</v>
      </c>
      <c r="K2940" s="202">
        <v>130470.1</v>
      </c>
      <c r="L2940" s="202">
        <v>130520.1</v>
      </c>
      <c r="M2940" s="202">
        <v>130755.1</v>
      </c>
      <c r="N2940"/>
      <c r="O2940" s="203"/>
      <c r="P2940"/>
      <c r="Q2940"/>
      <c r="R2940"/>
      <c r="S2940"/>
      <c r="T2940" s="204">
        <v>42746.609131944446</v>
      </c>
      <c r="U2940"/>
      <c r="V2940">
        <v>0.75</v>
      </c>
      <c r="W2940">
        <v>10</v>
      </c>
      <c r="X2940" s="200" t="str">
        <f t="shared" si="45"/>
        <v>Leon Family CGE CQ2-16</v>
      </c>
    </row>
    <row r="2941" spans="1:24" x14ac:dyDescent="0.25">
      <c r="A2941" t="s">
        <v>84</v>
      </c>
      <c r="B2941" t="s">
        <v>46</v>
      </c>
      <c r="C2941" t="s">
        <v>275</v>
      </c>
      <c r="D2941" s="202">
        <v>136478.74</v>
      </c>
      <c r="E2941" s="202">
        <v>135408.74</v>
      </c>
      <c r="F2941" s="202">
        <v>135408.74</v>
      </c>
      <c r="G2941"/>
      <c r="H2941"/>
      <c r="I2941" s="202">
        <v>120136.74</v>
      </c>
      <c r="J2941" s="202">
        <v>123556.74</v>
      </c>
      <c r="K2941" s="202">
        <v>123976.95</v>
      </c>
      <c r="L2941"/>
      <c r="M2941"/>
      <c r="N2941"/>
      <c r="O2941" s="203"/>
      <c r="P2941"/>
      <c r="Q2941"/>
      <c r="R2941"/>
      <c r="S2941"/>
      <c r="T2941" s="204">
        <v>42746.609131944446</v>
      </c>
      <c r="U2941"/>
      <c r="V2941">
        <v>0.75</v>
      </c>
      <c r="W2941">
        <v>10</v>
      </c>
      <c r="X2941" s="200" t="str">
        <f t="shared" si="45"/>
        <v>Leon Family CGE CQ2-17</v>
      </c>
    </row>
    <row r="2942" spans="1:24" x14ac:dyDescent="0.25">
      <c r="A2942" t="s">
        <v>84</v>
      </c>
      <c r="B2942" t="s">
        <v>46</v>
      </c>
      <c r="C2942" t="s">
        <v>272</v>
      </c>
      <c r="D2942" s="202">
        <v>131404.20000000001</v>
      </c>
      <c r="E2942" s="202">
        <v>129261.7</v>
      </c>
      <c r="F2942" s="202">
        <v>129236.7</v>
      </c>
      <c r="G2942" s="202">
        <v>129236.7</v>
      </c>
      <c r="H2942" s="202">
        <v>129211.7</v>
      </c>
      <c r="I2942" s="202">
        <v>111419.9</v>
      </c>
      <c r="J2942" s="202">
        <v>113006.26</v>
      </c>
      <c r="K2942" s="202">
        <v>113341.75999999999</v>
      </c>
      <c r="L2942" s="202">
        <v>113552.26</v>
      </c>
      <c r="M2942" s="202">
        <v>113752.26</v>
      </c>
      <c r="N2942"/>
      <c r="O2942" s="203"/>
      <c r="P2942"/>
      <c r="Q2942"/>
      <c r="R2942"/>
      <c r="S2942"/>
      <c r="T2942" s="204">
        <v>42746.609131944446</v>
      </c>
      <c r="U2942"/>
      <c r="V2942">
        <v>0.75</v>
      </c>
      <c r="W2942">
        <v>10</v>
      </c>
      <c r="X2942" s="200" t="str">
        <f t="shared" si="45"/>
        <v>Leon Family CGE CQ3-16</v>
      </c>
    </row>
    <row r="2943" spans="1:24" x14ac:dyDescent="0.25">
      <c r="A2943" t="s">
        <v>84</v>
      </c>
      <c r="B2943" t="s">
        <v>46</v>
      </c>
      <c r="C2943" t="s">
        <v>276</v>
      </c>
      <c r="D2943" s="202">
        <v>126201.17</v>
      </c>
      <c r="E2943" s="202">
        <v>122054.17</v>
      </c>
      <c r="F2943"/>
      <c r="G2943"/>
      <c r="H2943"/>
      <c r="I2943" s="202">
        <v>108307.23</v>
      </c>
      <c r="J2943" s="202">
        <v>110726.23</v>
      </c>
      <c r="K2943"/>
      <c r="L2943"/>
      <c r="M2943"/>
      <c r="N2943"/>
      <c r="O2943" s="203"/>
      <c r="P2943"/>
      <c r="Q2943"/>
      <c r="R2943"/>
      <c r="S2943"/>
      <c r="T2943" s="204">
        <v>42746.609131944446</v>
      </c>
      <c r="U2943"/>
      <c r="V2943">
        <v>0.75</v>
      </c>
      <c r="W2943">
        <v>10</v>
      </c>
      <c r="X2943" s="200" t="str">
        <f t="shared" si="45"/>
        <v>Leon Family CGE CQ3-17</v>
      </c>
    </row>
    <row r="2944" spans="1:24" x14ac:dyDescent="0.25">
      <c r="A2944" t="s">
        <v>84</v>
      </c>
      <c r="B2944" t="s">
        <v>46</v>
      </c>
      <c r="C2944" t="s">
        <v>273</v>
      </c>
      <c r="D2944" s="202">
        <v>123792.65</v>
      </c>
      <c r="E2944" s="202">
        <v>127415.55</v>
      </c>
      <c r="F2944" s="202">
        <v>127415.55</v>
      </c>
      <c r="G2944" s="202">
        <v>127315.55</v>
      </c>
      <c r="H2944" s="202">
        <v>127315.55</v>
      </c>
      <c r="I2944" s="202">
        <v>107726.59</v>
      </c>
      <c r="J2944" s="202">
        <v>113250.34</v>
      </c>
      <c r="K2944" s="202">
        <v>113665.05</v>
      </c>
      <c r="L2944" s="202">
        <v>113715.05</v>
      </c>
      <c r="M2944" s="202">
        <v>113715.05</v>
      </c>
      <c r="N2944"/>
      <c r="O2944" s="203"/>
      <c r="P2944"/>
      <c r="Q2944"/>
      <c r="R2944"/>
      <c r="S2944"/>
      <c r="T2944" s="204">
        <v>42746.609131944446</v>
      </c>
      <c r="U2944"/>
      <c r="V2944">
        <v>0.75</v>
      </c>
      <c r="W2944">
        <v>10</v>
      </c>
      <c r="X2944" s="200" t="str">
        <f t="shared" si="45"/>
        <v>Leon Family CGE CQ4-16</v>
      </c>
    </row>
    <row r="2945" spans="1:24" x14ac:dyDescent="0.25">
      <c r="A2945" t="s">
        <v>84</v>
      </c>
      <c r="B2945" t="s">
        <v>46</v>
      </c>
      <c r="C2945" t="s">
        <v>277</v>
      </c>
      <c r="D2945" s="202">
        <v>120273</v>
      </c>
      <c r="E2945"/>
      <c r="F2945"/>
      <c r="G2945"/>
      <c r="H2945"/>
      <c r="I2945" s="202">
        <v>104682</v>
      </c>
      <c r="J2945"/>
      <c r="K2945"/>
      <c r="L2945"/>
      <c r="M2945"/>
      <c r="N2945"/>
      <c r="O2945" s="203"/>
      <c r="P2945"/>
      <c r="Q2945"/>
      <c r="R2945"/>
      <c r="S2945"/>
      <c r="T2945" s="204">
        <v>42746.609131944446</v>
      </c>
      <c r="U2945"/>
      <c r="V2945">
        <v>0.75</v>
      </c>
      <c r="W2945">
        <v>10</v>
      </c>
      <c r="X2945" s="200" t="str">
        <f t="shared" si="45"/>
        <v>Leon Family CGE CQ4-17</v>
      </c>
    </row>
    <row r="2946" spans="1:24" x14ac:dyDescent="0.25">
      <c r="A2946" t="s">
        <v>84</v>
      </c>
      <c r="B2946" t="s">
        <v>40</v>
      </c>
      <c r="C2946" t="s">
        <v>270</v>
      </c>
      <c r="D2946" s="202">
        <v>16155.15</v>
      </c>
      <c r="E2946" s="202">
        <v>15955.15</v>
      </c>
      <c r="F2946" s="202">
        <v>15655.15</v>
      </c>
      <c r="G2946" s="202">
        <v>15605.15</v>
      </c>
      <c r="H2946" s="202">
        <v>15655.15</v>
      </c>
      <c r="I2946" s="202">
        <v>530.15</v>
      </c>
      <c r="J2946" s="202">
        <v>1268.1500000000001</v>
      </c>
      <c r="K2946" s="202">
        <v>1760.15</v>
      </c>
      <c r="L2946" s="202">
        <v>2181.15</v>
      </c>
      <c r="M2946" s="202">
        <v>2749.15</v>
      </c>
      <c r="N2946"/>
      <c r="O2946" s="203"/>
      <c r="P2946"/>
      <c r="Q2946"/>
      <c r="R2946"/>
      <c r="S2946"/>
      <c r="T2946" s="204">
        <v>42746.609131944446</v>
      </c>
      <c r="U2946"/>
      <c r="V2946">
        <v>0.09</v>
      </c>
      <c r="W2946">
        <v>4</v>
      </c>
      <c r="X2946" s="200" t="str">
        <f t="shared" ref="X2946:X3009" si="46">A2946&amp;" "&amp;B2946&amp;" "&amp;C2946</f>
        <v>Leon Juvenile Delinquency CGE CQ1-16</v>
      </c>
    </row>
    <row r="2947" spans="1:24" x14ac:dyDescent="0.25">
      <c r="A2947" t="s">
        <v>84</v>
      </c>
      <c r="B2947" t="s">
        <v>40</v>
      </c>
      <c r="C2947" t="s">
        <v>274</v>
      </c>
      <c r="D2947" s="202">
        <v>22020.95</v>
      </c>
      <c r="E2947" s="202">
        <v>6331</v>
      </c>
      <c r="F2947" s="202">
        <v>6331</v>
      </c>
      <c r="G2947" s="202">
        <v>6331</v>
      </c>
      <c r="H2947"/>
      <c r="I2947" s="202">
        <v>480.95</v>
      </c>
      <c r="J2947" s="202">
        <v>5981</v>
      </c>
      <c r="K2947" s="202">
        <v>5981</v>
      </c>
      <c r="L2947" s="202">
        <v>5981</v>
      </c>
      <c r="M2947"/>
      <c r="N2947"/>
      <c r="O2947" s="203"/>
      <c r="P2947"/>
      <c r="Q2947"/>
      <c r="R2947"/>
      <c r="S2947"/>
      <c r="T2947" s="204">
        <v>42746.609131944446</v>
      </c>
      <c r="U2947"/>
      <c r="V2947">
        <v>0.09</v>
      </c>
      <c r="W2947">
        <v>4</v>
      </c>
      <c r="X2947" s="200" t="str">
        <f t="shared" si="46"/>
        <v>Leon Juvenile Delinquency CGE CQ1-17</v>
      </c>
    </row>
    <row r="2948" spans="1:24" x14ac:dyDescent="0.25">
      <c r="A2948" t="s">
        <v>84</v>
      </c>
      <c r="B2948" t="s">
        <v>40</v>
      </c>
      <c r="C2948" t="s">
        <v>271</v>
      </c>
      <c r="D2948" s="202">
        <v>18646</v>
      </c>
      <c r="E2948" s="202">
        <v>18346</v>
      </c>
      <c r="F2948" s="202">
        <v>18046</v>
      </c>
      <c r="G2948" s="202">
        <v>17946</v>
      </c>
      <c r="H2948" s="202">
        <v>407</v>
      </c>
      <c r="I2948" s="202">
        <v>1217</v>
      </c>
      <c r="J2948" s="202">
        <v>1520</v>
      </c>
      <c r="K2948" s="202">
        <v>2800</v>
      </c>
      <c r="L2948" s="202">
        <v>3209</v>
      </c>
      <c r="M2948" s="202">
        <v>207</v>
      </c>
      <c r="N2948"/>
      <c r="O2948" s="203"/>
      <c r="P2948"/>
      <c r="Q2948"/>
      <c r="R2948"/>
      <c r="S2948"/>
      <c r="T2948" s="204">
        <v>42746.609131944446</v>
      </c>
      <c r="U2948"/>
      <c r="V2948">
        <v>0.09</v>
      </c>
      <c r="W2948">
        <v>4</v>
      </c>
      <c r="X2948" s="200" t="str">
        <f t="shared" si="46"/>
        <v>Leon Juvenile Delinquency CGE CQ2-16</v>
      </c>
    </row>
    <row r="2949" spans="1:24" x14ac:dyDescent="0.25">
      <c r="A2949" t="s">
        <v>84</v>
      </c>
      <c r="B2949" t="s">
        <v>40</v>
      </c>
      <c r="C2949" t="s">
        <v>275</v>
      </c>
      <c r="D2949" s="202">
        <v>4136</v>
      </c>
      <c r="E2949" s="202">
        <v>4136</v>
      </c>
      <c r="F2949" s="202">
        <v>4136</v>
      </c>
      <c r="G2949"/>
      <c r="H2949"/>
      <c r="I2949" s="202">
        <v>3136</v>
      </c>
      <c r="J2949" s="202">
        <v>3136</v>
      </c>
      <c r="K2949" s="202">
        <v>3136</v>
      </c>
      <c r="L2949"/>
      <c r="M2949"/>
      <c r="N2949"/>
      <c r="O2949" s="203"/>
      <c r="P2949"/>
      <c r="Q2949"/>
      <c r="R2949"/>
      <c r="S2949"/>
      <c r="T2949" s="204">
        <v>42746.609131944446</v>
      </c>
      <c r="U2949"/>
      <c r="V2949">
        <v>0.09</v>
      </c>
      <c r="W2949">
        <v>4</v>
      </c>
      <c r="X2949" s="200" t="str">
        <f t="shared" si="46"/>
        <v>Leon Juvenile Delinquency CGE CQ2-17</v>
      </c>
    </row>
    <row r="2950" spans="1:24" x14ac:dyDescent="0.25">
      <c r="A2950" t="s">
        <v>84</v>
      </c>
      <c r="B2950" t="s">
        <v>40</v>
      </c>
      <c r="C2950" t="s">
        <v>272</v>
      </c>
      <c r="D2950" s="202">
        <v>17923.900000000001</v>
      </c>
      <c r="E2950" s="202">
        <v>17423.900000000001</v>
      </c>
      <c r="F2950" s="202">
        <v>17073.900000000001</v>
      </c>
      <c r="G2950" s="202">
        <v>2847</v>
      </c>
      <c r="H2950" s="202">
        <v>2847</v>
      </c>
      <c r="I2950" s="202">
        <v>1429.9</v>
      </c>
      <c r="J2950" s="202">
        <v>1721.9</v>
      </c>
      <c r="K2950" s="202">
        <v>2592.9</v>
      </c>
      <c r="L2950" s="202">
        <v>2340</v>
      </c>
      <c r="M2950" s="202">
        <v>2340</v>
      </c>
      <c r="N2950"/>
      <c r="O2950" s="203"/>
      <c r="P2950"/>
      <c r="Q2950"/>
      <c r="R2950"/>
      <c r="S2950"/>
      <c r="T2950" s="204">
        <v>42746.609131944446</v>
      </c>
      <c r="U2950"/>
      <c r="V2950">
        <v>0.09</v>
      </c>
      <c r="W2950">
        <v>4</v>
      </c>
      <c r="X2950" s="200" t="str">
        <f t="shared" si="46"/>
        <v>Leon Juvenile Delinquency CGE CQ3-16</v>
      </c>
    </row>
    <row r="2951" spans="1:24" x14ac:dyDescent="0.25">
      <c r="A2951" t="s">
        <v>84</v>
      </c>
      <c r="B2951" t="s">
        <v>40</v>
      </c>
      <c r="C2951" t="s">
        <v>276</v>
      </c>
      <c r="D2951" s="202">
        <v>5341</v>
      </c>
      <c r="E2951" s="202">
        <v>5341</v>
      </c>
      <c r="F2951"/>
      <c r="G2951"/>
      <c r="H2951"/>
      <c r="I2951" s="202">
        <v>4491</v>
      </c>
      <c r="J2951" s="202">
        <v>4491</v>
      </c>
      <c r="K2951"/>
      <c r="L2951"/>
      <c r="M2951"/>
      <c r="N2951"/>
      <c r="O2951" s="203"/>
      <c r="P2951"/>
      <c r="Q2951"/>
      <c r="R2951"/>
      <c r="S2951"/>
      <c r="T2951" s="204">
        <v>42746.609131944446</v>
      </c>
      <c r="U2951"/>
      <c r="V2951">
        <v>0.09</v>
      </c>
      <c r="W2951">
        <v>4</v>
      </c>
      <c r="X2951" s="200" t="str">
        <f t="shared" si="46"/>
        <v>Leon Juvenile Delinquency CGE CQ3-17</v>
      </c>
    </row>
    <row r="2952" spans="1:24" x14ac:dyDescent="0.25">
      <c r="A2952" t="s">
        <v>84</v>
      </c>
      <c r="B2952" t="s">
        <v>40</v>
      </c>
      <c r="C2952" t="s">
        <v>273</v>
      </c>
      <c r="D2952" s="202">
        <v>15772.5</v>
      </c>
      <c r="E2952" s="202">
        <v>19871.400000000001</v>
      </c>
      <c r="F2952" s="202">
        <v>4914.25</v>
      </c>
      <c r="G2952" s="202">
        <v>4914.25</v>
      </c>
      <c r="H2952" s="202">
        <v>4914.25</v>
      </c>
      <c r="I2952" s="202">
        <v>656.5</v>
      </c>
      <c r="J2952" s="202">
        <v>1611.4</v>
      </c>
      <c r="K2952" s="202">
        <v>4314.25</v>
      </c>
      <c r="L2952" s="202">
        <v>4314.25</v>
      </c>
      <c r="M2952" s="202">
        <v>4314.25</v>
      </c>
      <c r="N2952"/>
      <c r="O2952" s="203"/>
      <c r="P2952"/>
      <c r="Q2952"/>
      <c r="R2952"/>
      <c r="S2952"/>
      <c r="T2952" s="204">
        <v>42746.609131944446</v>
      </c>
      <c r="U2952"/>
      <c r="V2952">
        <v>0.09</v>
      </c>
      <c r="W2952">
        <v>4</v>
      </c>
      <c r="X2952" s="200" t="str">
        <f t="shared" si="46"/>
        <v>Leon Juvenile Delinquency CGE CQ4-16</v>
      </c>
    </row>
    <row r="2953" spans="1:24" x14ac:dyDescent="0.25">
      <c r="A2953" t="s">
        <v>84</v>
      </c>
      <c r="B2953" t="s">
        <v>40</v>
      </c>
      <c r="C2953" t="s">
        <v>277</v>
      </c>
      <c r="D2953" s="202">
        <v>42531.87</v>
      </c>
      <c r="E2953"/>
      <c r="F2953"/>
      <c r="G2953"/>
      <c r="H2953"/>
      <c r="I2953" s="202">
        <v>2352.79</v>
      </c>
      <c r="J2953"/>
      <c r="K2953"/>
      <c r="L2953"/>
      <c r="M2953"/>
      <c r="N2953"/>
      <c r="O2953" s="203"/>
      <c r="P2953"/>
      <c r="Q2953"/>
      <c r="R2953"/>
      <c r="S2953"/>
      <c r="T2953" s="204">
        <v>42746.609131944446</v>
      </c>
      <c r="U2953"/>
      <c r="V2953">
        <v>0.09</v>
      </c>
      <c r="W2953">
        <v>4</v>
      </c>
      <c r="X2953" s="200" t="str">
        <f t="shared" si="46"/>
        <v>Leon Juvenile Delinquency CGE CQ4-17</v>
      </c>
    </row>
    <row r="2954" spans="1:24" x14ac:dyDescent="0.25">
      <c r="A2954" t="s">
        <v>84</v>
      </c>
      <c r="B2954" t="s">
        <v>45</v>
      </c>
      <c r="C2954" t="s">
        <v>270</v>
      </c>
      <c r="D2954" s="202">
        <v>71592.37</v>
      </c>
      <c r="E2954" s="202">
        <v>71247.37</v>
      </c>
      <c r="F2954" s="202">
        <v>70902.37</v>
      </c>
      <c r="G2954" s="202">
        <v>70502.37</v>
      </c>
      <c r="H2954" s="202">
        <v>69702.37</v>
      </c>
      <c r="I2954" s="202">
        <v>63621.37</v>
      </c>
      <c r="J2954" s="202">
        <v>63985.37</v>
      </c>
      <c r="K2954" s="202">
        <v>64070.37</v>
      </c>
      <c r="L2954" s="202">
        <v>64070.37</v>
      </c>
      <c r="M2954" s="202">
        <v>64070.37</v>
      </c>
      <c r="N2954"/>
      <c r="O2954" s="203"/>
      <c r="P2954"/>
      <c r="Q2954"/>
      <c r="R2954"/>
      <c r="S2954"/>
      <c r="T2954" s="204">
        <v>42746.609131944446</v>
      </c>
      <c r="U2954"/>
      <c r="V2954">
        <v>0.9</v>
      </c>
      <c r="W2954">
        <v>9</v>
      </c>
      <c r="X2954" s="200" t="str">
        <f t="shared" si="46"/>
        <v>Leon Probate CGE CQ1-16</v>
      </c>
    </row>
    <row r="2955" spans="1:24" x14ac:dyDescent="0.25">
      <c r="A2955" t="s">
        <v>84</v>
      </c>
      <c r="B2955" t="s">
        <v>45</v>
      </c>
      <c r="C2955" t="s">
        <v>274</v>
      </c>
      <c r="D2955" s="202">
        <v>70814.7</v>
      </c>
      <c r="E2955" s="202">
        <v>69552.7</v>
      </c>
      <c r="F2955" s="202">
        <v>68752.7</v>
      </c>
      <c r="G2955" s="202">
        <v>68752.7</v>
      </c>
      <c r="H2955"/>
      <c r="I2955" s="202">
        <v>67729.7</v>
      </c>
      <c r="J2955" s="202">
        <v>67729.7</v>
      </c>
      <c r="K2955" s="202">
        <v>67731.7</v>
      </c>
      <c r="L2955" s="202">
        <v>67731.7</v>
      </c>
      <c r="M2955"/>
      <c r="N2955"/>
      <c r="O2955" s="203"/>
      <c r="P2955"/>
      <c r="Q2955"/>
      <c r="R2955"/>
      <c r="S2955"/>
      <c r="T2955" s="204">
        <v>42746.609131944446</v>
      </c>
      <c r="U2955"/>
      <c r="V2955">
        <v>0.9</v>
      </c>
      <c r="W2955">
        <v>9</v>
      </c>
      <c r="X2955" s="200" t="str">
        <f t="shared" si="46"/>
        <v>Leon Probate CGE CQ1-17</v>
      </c>
    </row>
    <row r="2956" spans="1:24" x14ac:dyDescent="0.25">
      <c r="A2956" t="s">
        <v>84</v>
      </c>
      <c r="B2956" t="s">
        <v>45</v>
      </c>
      <c r="C2956" t="s">
        <v>271</v>
      </c>
      <c r="D2956" s="202">
        <v>81730.8</v>
      </c>
      <c r="E2956" s="202">
        <v>79437.8</v>
      </c>
      <c r="F2956" s="202">
        <v>79437.8</v>
      </c>
      <c r="G2956" s="202">
        <v>79092.800000000003</v>
      </c>
      <c r="H2956" s="202">
        <v>79092.800000000003</v>
      </c>
      <c r="I2956" s="202">
        <v>75202.3</v>
      </c>
      <c r="J2956" s="202">
        <v>76563.3</v>
      </c>
      <c r="K2956" s="202">
        <v>76836.87</v>
      </c>
      <c r="L2956" s="202">
        <v>77086.87</v>
      </c>
      <c r="M2956" s="202">
        <v>77294.37</v>
      </c>
      <c r="N2956"/>
      <c r="O2956" s="203"/>
      <c r="P2956"/>
      <c r="Q2956"/>
      <c r="R2956"/>
      <c r="S2956"/>
      <c r="T2956" s="204">
        <v>42746.609131944446</v>
      </c>
      <c r="U2956"/>
      <c r="V2956">
        <v>0.9</v>
      </c>
      <c r="W2956">
        <v>9</v>
      </c>
      <c r="X2956" s="200" t="str">
        <f t="shared" si="46"/>
        <v>Leon Probate CGE CQ2-16</v>
      </c>
    </row>
    <row r="2957" spans="1:24" x14ac:dyDescent="0.25">
      <c r="A2957" t="s">
        <v>84</v>
      </c>
      <c r="B2957" t="s">
        <v>45</v>
      </c>
      <c r="C2957" t="s">
        <v>275</v>
      </c>
      <c r="D2957" s="202">
        <v>74080</v>
      </c>
      <c r="E2957" s="202">
        <v>73260</v>
      </c>
      <c r="F2957" s="202">
        <v>73029</v>
      </c>
      <c r="G2957"/>
      <c r="H2957"/>
      <c r="I2957" s="202">
        <v>68323.5</v>
      </c>
      <c r="J2957" s="202">
        <v>70798.5</v>
      </c>
      <c r="K2957" s="202">
        <v>70798.5</v>
      </c>
      <c r="L2957"/>
      <c r="M2957"/>
      <c r="N2957"/>
      <c r="O2957" s="203"/>
      <c r="P2957"/>
      <c r="Q2957"/>
      <c r="R2957"/>
      <c r="S2957"/>
      <c r="T2957" s="204">
        <v>42746.609131944446</v>
      </c>
      <c r="U2957"/>
      <c r="V2957">
        <v>0.9</v>
      </c>
      <c r="W2957">
        <v>9</v>
      </c>
      <c r="X2957" s="200" t="str">
        <f t="shared" si="46"/>
        <v>Leon Probate CGE CQ2-17</v>
      </c>
    </row>
    <row r="2958" spans="1:24" x14ac:dyDescent="0.25">
      <c r="A2958" t="s">
        <v>84</v>
      </c>
      <c r="B2958" t="s">
        <v>45</v>
      </c>
      <c r="C2958" t="s">
        <v>272</v>
      </c>
      <c r="D2958" s="202">
        <v>74000</v>
      </c>
      <c r="E2958" s="202">
        <v>73765</v>
      </c>
      <c r="F2958" s="202">
        <v>71780</v>
      </c>
      <c r="G2958" s="202">
        <v>71718</v>
      </c>
      <c r="H2958" s="202">
        <v>71633</v>
      </c>
      <c r="I2958" s="202">
        <v>68902</v>
      </c>
      <c r="J2958" s="202">
        <v>70843</v>
      </c>
      <c r="K2958" s="202">
        <v>70843</v>
      </c>
      <c r="L2958" s="202">
        <v>70843</v>
      </c>
      <c r="M2958" s="202">
        <v>70758</v>
      </c>
      <c r="N2958"/>
      <c r="O2958" s="203"/>
      <c r="P2958"/>
      <c r="Q2958"/>
      <c r="R2958"/>
      <c r="S2958"/>
      <c r="T2958" s="204">
        <v>42746.609131944446</v>
      </c>
      <c r="U2958"/>
      <c r="V2958">
        <v>0.9</v>
      </c>
      <c r="W2958">
        <v>9</v>
      </c>
      <c r="X2958" s="200" t="str">
        <f t="shared" si="46"/>
        <v>Leon Probate CGE CQ3-16</v>
      </c>
    </row>
    <row r="2959" spans="1:24" x14ac:dyDescent="0.25">
      <c r="A2959" t="s">
        <v>84</v>
      </c>
      <c r="B2959" t="s">
        <v>45</v>
      </c>
      <c r="C2959" t="s">
        <v>276</v>
      </c>
      <c r="D2959" s="202">
        <v>89306.1</v>
      </c>
      <c r="E2959" s="202">
        <v>87696.1</v>
      </c>
      <c r="F2959"/>
      <c r="G2959"/>
      <c r="H2959"/>
      <c r="I2959" s="202">
        <v>84875.1</v>
      </c>
      <c r="J2959" s="202">
        <v>85858.1</v>
      </c>
      <c r="K2959"/>
      <c r="L2959"/>
      <c r="M2959"/>
      <c r="N2959"/>
      <c r="O2959" s="203"/>
      <c r="P2959"/>
      <c r="Q2959"/>
      <c r="R2959"/>
      <c r="S2959"/>
      <c r="T2959" s="204">
        <v>42746.609131944446</v>
      </c>
      <c r="U2959"/>
      <c r="V2959">
        <v>0.9</v>
      </c>
      <c r="W2959">
        <v>9</v>
      </c>
      <c r="X2959" s="200" t="str">
        <f t="shared" si="46"/>
        <v>Leon Probate CGE CQ3-17</v>
      </c>
    </row>
    <row r="2960" spans="1:24" x14ac:dyDescent="0.25">
      <c r="A2960" t="s">
        <v>84</v>
      </c>
      <c r="B2960" t="s">
        <v>45</v>
      </c>
      <c r="C2960" t="s">
        <v>273</v>
      </c>
      <c r="D2960" s="202">
        <v>81291.45</v>
      </c>
      <c r="E2960" s="202">
        <v>78447.520000000004</v>
      </c>
      <c r="F2960" s="202">
        <v>78216.52</v>
      </c>
      <c r="G2960" s="202">
        <v>78216.52</v>
      </c>
      <c r="H2960" s="202">
        <v>78216.52</v>
      </c>
      <c r="I2960" s="202">
        <v>78298.45</v>
      </c>
      <c r="J2960" s="202">
        <v>77146.52</v>
      </c>
      <c r="K2960" s="202">
        <v>77196.52</v>
      </c>
      <c r="L2960" s="202">
        <v>77196.52</v>
      </c>
      <c r="M2960" s="202">
        <v>77196.52</v>
      </c>
      <c r="N2960"/>
      <c r="O2960" s="203"/>
      <c r="P2960"/>
      <c r="Q2960"/>
      <c r="R2960"/>
      <c r="S2960"/>
      <c r="T2960" s="204">
        <v>42746.609131944446</v>
      </c>
      <c r="U2960"/>
      <c r="V2960">
        <v>0.9</v>
      </c>
      <c r="W2960">
        <v>9</v>
      </c>
      <c r="X2960" s="200" t="str">
        <f t="shared" si="46"/>
        <v>Leon Probate CGE CQ4-16</v>
      </c>
    </row>
    <row r="2961" spans="1:24" x14ac:dyDescent="0.25">
      <c r="A2961" t="s">
        <v>84</v>
      </c>
      <c r="B2961" t="s">
        <v>45</v>
      </c>
      <c r="C2961" t="s">
        <v>277</v>
      </c>
      <c r="D2961" s="202">
        <v>71924.149999999994</v>
      </c>
      <c r="E2961"/>
      <c r="F2961"/>
      <c r="G2961"/>
      <c r="H2961"/>
      <c r="I2961" s="202">
        <v>64206.15</v>
      </c>
      <c r="J2961"/>
      <c r="K2961"/>
      <c r="L2961"/>
      <c r="M2961"/>
      <c r="N2961"/>
      <c r="O2961" s="203"/>
      <c r="P2961"/>
      <c r="Q2961"/>
      <c r="R2961"/>
      <c r="S2961"/>
      <c r="T2961" s="204">
        <v>42746.609131944446</v>
      </c>
      <c r="U2961"/>
      <c r="V2961">
        <v>0.9</v>
      </c>
      <c r="W2961">
        <v>9</v>
      </c>
      <c r="X2961" s="200" t="str">
        <f t="shared" si="46"/>
        <v>Leon Probate CGE CQ4-17</v>
      </c>
    </row>
    <row r="2962" spans="1:24" x14ac:dyDescent="0.25">
      <c r="A2962" t="s">
        <v>85</v>
      </c>
      <c r="B2962" t="s">
        <v>280</v>
      </c>
      <c r="C2962" t="s">
        <v>270</v>
      </c>
      <c r="D2962" s="202">
        <v>0</v>
      </c>
      <c r="E2962" s="202">
        <v>0</v>
      </c>
      <c r="F2962" s="202">
        <v>0</v>
      </c>
      <c r="G2962" s="202">
        <v>0</v>
      </c>
      <c r="H2962" s="202"/>
      <c r="I2962" s="202">
        <v>0</v>
      </c>
      <c r="J2962" s="202">
        <v>0</v>
      </c>
      <c r="K2962" s="202">
        <v>0</v>
      </c>
      <c r="L2962" s="202">
        <v>0</v>
      </c>
      <c r="M2962" s="202"/>
      <c r="N2962"/>
      <c r="O2962" s="203"/>
      <c r="P2962"/>
      <c r="Q2962"/>
      <c r="R2962"/>
      <c r="S2962"/>
      <c r="T2962" s="204">
        <v>42746.609131944446</v>
      </c>
      <c r="U2962"/>
      <c r="V2962">
        <v>0.09</v>
      </c>
      <c r="W2962">
        <v>2</v>
      </c>
      <c r="X2962" s="200" t="str">
        <f t="shared" si="46"/>
        <v>Levy Circ Crim Drug Trfc Cases CGE CQ1-16</v>
      </c>
    </row>
    <row r="2963" spans="1:24" x14ac:dyDescent="0.25">
      <c r="A2963" t="s">
        <v>85</v>
      </c>
      <c r="B2963" t="s">
        <v>280</v>
      </c>
      <c r="C2963" t="s">
        <v>274</v>
      </c>
      <c r="D2963" s="202"/>
      <c r="E2963" s="202"/>
      <c r="F2963" s="202"/>
      <c r="G2963" s="202"/>
      <c r="H2963"/>
      <c r="I2963" s="202"/>
      <c r="J2963" s="202"/>
      <c r="K2963" s="202"/>
      <c r="L2963" s="202"/>
      <c r="M2963"/>
      <c r="N2963"/>
      <c r="O2963" s="203"/>
      <c r="P2963"/>
      <c r="Q2963"/>
      <c r="R2963"/>
      <c r="S2963"/>
      <c r="T2963" s="204">
        <v>42746.609131944446</v>
      </c>
      <c r="U2963"/>
      <c r="V2963">
        <v>0.09</v>
      </c>
      <c r="W2963">
        <v>2</v>
      </c>
      <c r="X2963" s="200" t="str">
        <f t="shared" si="46"/>
        <v>Levy Circ Crim Drug Trfc Cases CGE CQ1-17</v>
      </c>
    </row>
    <row r="2964" spans="1:24" x14ac:dyDescent="0.25">
      <c r="A2964" t="s">
        <v>85</v>
      </c>
      <c r="B2964" t="s">
        <v>280</v>
      </c>
      <c r="C2964" t="s">
        <v>271</v>
      </c>
      <c r="D2964" s="202">
        <v>0</v>
      </c>
      <c r="E2964" s="202">
        <v>0</v>
      </c>
      <c r="F2964" s="202">
        <v>0</v>
      </c>
      <c r="G2964" s="202"/>
      <c r="H2964" s="202"/>
      <c r="I2964" s="202">
        <v>0</v>
      </c>
      <c r="J2964" s="202">
        <v>0</v>
      </c>
      <c r="K2964" s="202">
        <v>0</v>
      </c>
      <c r="L2964" s="202"/>
      <c r="M2964" s="202"/>
      <c r="N2964"/>
      <c r="O2964" s="203"/>
      <c r="P2964"/>
      <c r="Q2964"/>
      <c r="R2964"/>
      <c r="S2964"/>
      <c r="T2964" s="204">
        <v>42746.609131944446</v>
      </c>
      <c r="U2964"/>
      <c r="V2964">
        <v>0.09</v>
      </c>
      <c r="W2964">
        <v>2</v>
      </c>
      <c r="X2964" s="200" t="str">
        <f t="shared" si="46"/>
        <v>Levy Circ Crim Drug Trfc Cases CGE CQ2-16</v>
      </c>
    </row>
    <row r="2965" spans="1:24" x14ac:dyDescent="0.25">
      <c r="A2965" t="s">
        <v>85</v>
      </c>
      <c r="B2965" t="s">
        <v>280</v>
      </c>
      <c r="C2965" t="s">
        <v>275</v>
      </c>
      <c r="D2965" s="202"/>
      <c r="E2965" s="202"/>
      <c r="F2965" s="202"/>
      <c r="G2965"/>
      <c r="H2965"/>
      <c r="I2965" s="202"/>
      <c r="J2965" s="202"/>
      <c r="K2965" s="202"/>
      <c r="L2965"/>
      <c r="M2965"/>
      <c r="N2965"/>
      <c r="O2965" s="203"/>
      <c r="P2965"/>
      <c r="Q2965"/>
      <c r="R2965"/>
      <c r="S2965"/>
      <c r="T2965" s="204">
        <v>42746.609131944446</v>
      </c>
      <c r="U2965"/>
      <c r="V2965">
        <v>0.09</v>
      </c>
      <c r="W2965">
        <v>2</v>
      </c>
      <c r="X2965" s="200" t="str">
        <f t="shared" si="46"/>
        <v>Levy Circ Crim Drug Trfc Cases CGE CQ2-17</v>
      </c>
    </row>
    <row r="2966" spans="1:24" x14ac:dyDescent="0.25">
      <c r="A2966" t="s">
        <v>85</v>
      </c>
      <c r="B2966" t="s">
        <v>280</v>
      </c>
      <c r="C2966" t="s">
        <v>272</v>
      </c>
      <c r="D2966" s="202">
        <v>0</v>
      </c>
      <c r="E2966" s="202">
        <v>0</v>
      </c>
      <c r="F2966" s="202">
        <v>291236.78999999998</v>
      </c>
      <c r="G2966" s="202">
        <v>291236.78999999998</v>
      </c>
      <c r="H2966" s="202">
        <v>291236.78999999998</v>
      </c>
      <c r="I2966" s="202">
        <v>0</v>
      </c>
      <c r="J2966" s="202">
        <v>0</v>
      </c>
      <c r="K2966" s="202">
        <v>0</v>
      </c>
      <c r="L2966" s="202">
        <v>0</v>
      </c>
      <c r="M2966" s="202"/>
      <c r="N2966"/>
      <c r="O2966" s="203"/>
      <c r="P2966"/>
      <c r="Q2966"/>
      <c r="R2966"/>
      <c r="S2966"/>
      <c r="T2966" s="204">
        <v>42746.609131944446</v>
      </c>
      <c r="U2966"/>
      <c r="V2966">
        <v>0.09</v>
      </c>
      <c r="W2966">
        <v>2</v>
      </c>
      <c r="X2966" s="200" t="str">
        <f t="shared" si="46"/>
        <v>Levy Circ Crim Drug Trfc Cases CGE CQ3-16</v>
      </c>
    </row>
    <row r="2967" spans="1:24" x14ac:dyDescent="0.25">
      <c r="A2967" t="s">
        <v>85</v>
      </c>
      <c r="B2967" t="s">
        <v>280</v>
      </c>
      <c r="C2967" t="s">
        <v>276</v>
      </c>
      <c r="D2967" s="202"/>
      <c r="E2967" s="202"/>
      <c r="F2967"/>
      <c r="G2967"/>
      <c r="H2967"/>
      <c r="I2967" s="202"/>
      <c r="J2967" s="202"/>
      <c r="K2967"/>
      <c r="L2967"/>
      <c r="M2967"/>
      <c r="N2967"/>
      <c r="O2967" s="203"/>
      <c r="P2967"/>
      <c r="Q2967"/>
      <c r="R2967"/>
      <c r="S2967"/>
      <c r="T2967" s="204">
        <v>42746.609131944446</v>
      </c>
      <c r="U2967"/>
      <c r="V2967">
        <v>0.09</v>
      </c>
      <c r="W2967">
        <v>2</v>
      </c>
      <c r="X2967" s="200" t="str">
        <f t="shared" si="46"/>
        <v>Levy Circ Crim Drug Trfc Cases CGE CQ3-17</v>
      </c>
    </row>
    <row r="2968" spans="1:24" x14ac:dyDescent="0.25">
      <c r="A2968" t="s">
        <v>85</v>
      </c>
      <c r="B2968" t="s">
        <v>280</v>
      </c>
      <c r="C2968" t="s">
        <v>273</v>
      </c>
      <c r="D2968" s="202">
        <v>0</v>
      </c>
      <c r="E2968" s="202"/>
      <c r="F2968" s="202"/>
      <c r="G2968" s="202"/>
      <c r="H2968" s="202"/>
      <c r="I2968" s="202">
        <v>0</v>
      </c>
      <c r="J2968" s="202"/>
      <c r="K2968" s="202"/>
      <c r="L2968" s="202"/>
      <c r="M2968" s="202"/>
      <c r="N2968"/>
      <c r="O2968" s="203"/>
      <c r="P2968"/>
      <c r="Q2968"/>
      <c r="R2968"/>
      <c r="S2968"/>
      <c r="T2968" s="204">
        <v>42746.609131944446</v>
      </c>
      <c r="U2968"/>
      <c r="V2968">
        <v>0.09</v>
      </c>
      <c r="W2968">
        <v>2</v>
      </c>
      <c r="X2968" s="200" t="str">
        <f t="shared" si="46"/>
        <v>Levy Circ Crim Drug Trfc Cases CGE CQ4-16</v>
      </c>
    </row>
    <row r="2969" spans="1:24" x14ac:dyDescent="0.25">
      <c r="A2969" t="s">
        <v>85</v>
      </c>
      <c r="B2969" t="s">
        <v>280</v>
      </c>
      <c r="C2969" t="s">
        <v>277</v>
      </c>
      <c r="D2969" s="202"/>
      <c r="E2969"/>
      <c r="F2969"/>
      <c r="G2969"/>
      <c r="H2969"/>
      <c r="I2969" s="202"/>
      <c r="J2969"/>
      <c r="K2969"/>
      <c r="L2969"/>
      <c r="M2969"/>
      <c r="N2969"/>
      <c r="O2969" s="203"/>
      <c r="P2969"/>
      <c r="Q2969"/>
      <c r="R2969"/>
      <c r="S2969"/>
      <c r="T2969" s="204">
        <v>42746.609131944446</v>
      </c>
      <c r="U2969"/>
      <c r="V2969">
        <v>0.09</v>
      </c>
      <c r="W2969">
        <v>2</v>
      </c>
      <c r="X2969" s="200" t="str">
        <f t="shared" si="46"/>
        <v>Levy Circ Crim Drug Trfc Cases CGE CQ4-17</v>
      </c>
    </row>
    <row r="2970" spans="1:24" x14ac:dyDescent="0.25">
      <c r="A2970" t="s">
        <v>85</v>
      </c>
      <c r="B2970" t="s">
        <v>42</v>
      </c>
      <c r="C2970" t="s">
        <v>270</v>
      </c>
      <c r="D2970" s="202">
        <v>64024.7</v>
      </c>
      <c r="E2970" s="202">
        <v>64104.7</v>
      </c>
      <c r="F2970" s="202">
        <v>64014.7</v>
      </c>
      <c r="G2970" s="202">
        <v>64014.7</v>
      </c>
      <c r="H2970" s="202">
        <v>64014.7</v>
      </c>
      <c r="I2970" s="202">
        <v>61049.7</v>
      </c>
      <c r="J2970" s="202">
        <v>63294.7</v>
      </c>
      <c r="K2970" s="202">
        <v>63294.7</v>
      </c>
      <c r="L2970" s="202">
        <v>63319.7</v>
      </c>
      <c r="M2970" s="202">
        <v>63319.7</v>
      </c>
      <c r="N2970"/>
      <c r="O2970" s="203"/>
      <c r="P2970"/>
      <c r="Q2970"/>
      <c r="R2970"/>
      <c r="S2970"/>
      <c r="T2970" s="204">
        <v>42746.609131944446</v>
      </c>
      <c r="U2970"/>
      <c r="V2970">
        <v>0.9</v>
      </c>
      <c r="W2970">
        <v>6</v>
      </c>
      <c r="X2970" s="200" t="str">
        <f t="shared" si="46"/>
        <v>Levy Circuit Civil CGE CQ1-16</v>
      </c>
    </row>
    <row r="2971" spans="1:24" x14ac:dyDescent="0.25">
      <c r="A2971" t="s">
        <v>85</v>
      </c>
      <c r="B2971" t="s">
        <v>42</v>
      </c>
      <c r="C2971" t="s">
        <v>274</v>
      </c>
      <c r="D2971" s="202">
        <v>62352.86</v>
      </c>
      <c r="E2971" s="202">
        <v>62212.86</v>
      </c>
      <c r="F2971" s="202">
        <v>62212.86</v>
      </c>
      <c r="G2971" s="202">
        <v>62212.86</v>
      </c>
      <c r="H2971"/>
      <c r="I2971" s="202">
        <v>61723.360000000001</v>
      </c>
      <c r="J2971" s="202">
        <v>61823.360000000001</v>
      </c>
      <c r="K2971" s="202">
        <v>61948.36</v>
      </c>
      <c r="L2971" s="202">
        <v>62048.36</v>
      </c>
      <c r="M2971"/>
      <c r="N2971"/>
      <c r="O2971" s="203"/>
      <c r="P2971"/>
      <c r="Q2971"/>
      <c r="R2971"/>
      <c r="S2971"/>
      <c r="T2971" s="204">
        <v>42746.609131944446</v>
      </c>
      <c r="U2971"/>
      <c r="V2971">
        <v>0.9</v>
      </c>
      <c r="W2971">
        <v>6</v>
      </c>
      <c r="X2971" s="200" t="str">
        <f t="shared" si="46"/>
        <v>Levy Circuit Civil CGE CQ1-17</v>
      </c>
    </row>
    <row r="2972" spans="1:24" x14ac:dyDescent="0.25">
      <c r="A2972" t="s">
        <v>85</v>
      </c>
      <c r="B2972" t="s">
        <v>42</v>
      </c>
      <c r="C2972" t="s">
        <v>271</v>
      </c>
      <c r="D2972" s="202">
        <v>63249.97</v>
      </c>
      <c r="E2972" s="202">
        <v>63149.97</v>
      </c>
      <c r="F2972" s="202">
        <v>63249.97</v>
      </c>
      <c r="G2972" s="202">
        <v>63249.97</v>
      </c>
      <c r="H2972" s="202">
        <v>63249.97</v>
      </c>
      <c r="I2972" s="202">
        <v>61058.47</v>
      </c>
      <c r="J2972" s="202">
        <v>62947.47</v>
      </c>
      <c r="K2972" s="202">
        <v>63149.97</v>
      </c>
      <c r="L2972" s="202">
        <v>63149.97</v>
      </c>
      <c r="M2972" s="202">
        <v>63149.97</v>
      </c>
      <c r="N2972"/>
      <c r="O2972" s="203"/>
      <c r="P2972"/>
      <c r="Q2972"/>
      <c r="R2972"/>
      <c r="S2972"/>
      <c r="T2972" s="204">
        <v>42746.609131944446</v>
      </c>
      <c r="U2972"/>
      <c r="V2972">
        <v>0.9</v>
      </c>
      <c r="W2972">
        <v>6</v>
      </c>
      <c r="X2972" s="200" t="str">
        <f t="shared" si="46"/>
        <v>Levy Circuit Civil CGE CQ2-16</v>
      </c>
    </row>
    <row r="2973" spans="1:24" x14ac:dyDescent="0.25">
      <c r="A2973" t="s">
        <v>85</v>
      </c>
      <c r="B2973" t="s">
        <v>42</v>
      </c>
      <c r="C2973" t="s">
        <v>275</v>
      </c>
      <c r="D2973" s="202">
        <v>50997.67</v>
      </c>
      <c r="E2973" s="202">
        <v>50997.67</v>
      </c>
      <c r="F2973" s="202">
        <v>51039.67</v>
      </c>
      <c r="G2973"/>
      <c r="H2973"/>
      <c r="I2973" s="202">
        <v>47337.67</v>
      </c>
      <c r="J2973" s="202">
        <v>50947.67</v>
      </c>
      <c r="K2973" s="202">
        <v>50997.67</v>
      </c>
      <c r="L2973"/>
      <c r="M2973"/>
      <c r="N2973"/>
      <c r="O2973" s="203"/>
      <c r="P2973"/>
      <c r="Q2973"/>
      <c r="R2973"/>
      <c r="S2973"/>
      <c r="T2973" s="204">
        <v>42746.609131944446</v>
      </c>
      <c r="U2973"/>
      <c r="V2973">
        <v>0.9</v>
      </c>
      <c r="W2973">
        <v>6</v>
      </c>
      <c r="X2973" s="200" t="str">
        <f t="shared" si="46"/>
        <v>Levy Circuit Civil CGE CQ2-17</v>
      </c>
    </row>
    <row r="2974" spans="1:24" x14ac:dyDescent="0.25">
      <c r="A2974" t="s">
        <v>85</v>
      </c>
      <c r="B2974" t="s">
        <v>42</v>
      </c>
      <c r="C2974" t="s">
        <v>272</v>
      </c>
      <c r="D2974" s="202">
        <v>64177.45</v>
      </c>
      <c r="E2974" s="202">
        <v>64127.45</v>
      </c>
      <c r="F2974" s="202">
        <v>64127.45</v>
      </c>
      <c r="G2974" s="202">
        <v>64127.45</v>
      </c>
      <c r="H2974" s="202">
        <v>64127.45</v>
      </c>
      <c r="I2974" s="202">
        <v>59502.45</v>
      </c>
      <c r="J2974" s="202">
        <v>63627.45</v>
      </c>
      <c r="K2974" s="202">
        <v>63627.45</v>
      </c>
      <c r="L2974" s="202">
        <v>63627.45</v>
      </c>
      <c r="M2974" s="202">
        <v>63697.33</v>
      </c>
      <c r="N2974"/>
      <c r="O2974" s="203"/>
      <c r="P2974"/>
      <c r="Q2974"/>
      <c r="R2974"/>
      <c r="S2974"/>
      <c r="T2974" s="204">
        <v>42746.609131944446</v>
      </c>
      <c r="U2974"/>
      <c r="V2974">
        <v>0.9</v>
      </c>
      <c r="W2974">
        <v>6</v>
      </c>
      <c r="X2974" s="200" t="str">
        <f t="shared" si="46"/>
        <v>Levy Circuit Civil CGE CQ3-16</v>
      </c>
    </row>
    <row r="2975" spans="1:24" x14ac:dyDescent="0.25">
      <c r="A2975" t="s">
        <v>85</v>
      </c>
      <c r="B2975" t="s">
        <v>42</v>
      </c>
      <c r="C2975" t="s">
        <v>276</v>
      </c>
      <c r="D2975" s="202">
        <v>48014.78</v>
      </c>
      <c r="E2975" s="202">
        <v>46764.78</v>
      </c>
      <c r="F2975"/>
      <c r="G2975"/>
      <c r="H2975"/>
      <c r="I2975" s="202">
        <v>42184.28</v>
      </c>
      <c r="J2975" s="202">
        <v>45969.78</v>
      </c>
      <c r="K2975"/>
      <c r="L2975"/>
      <c r="M2975"/>
      <c r="N2975"/>
      <c r="O2975" s="203"/>
      <c r="P2975"/>
      <c r="Q2975"/>
      <c r="R2975"/>
      <c r="S2975"/>
      <c r="T2975" s="204">
        <v>42746.609131944446</v>
      </c>
      <c r="U2975"/>
      <c r="V2975">
        <v>0.9</v>
      </c>
      <c r="W2975">
        <v>6</v>
      </c>
      <c r="X2975" s="200" t="str">
        <f t="shared" si="46"/>
        <v>Levy Circuit Civil CGE CQ3-17</v>
      </c>
    </row>
    <row r="2976" spans="1:24" x14ac:dyDescent="0.25">
      <c r="A2976" t="s">
        <v>85</v>
      </c>
      <c r="B2976" t="s">
        <v>42</v>
      </c>
      <c r="C2976" t="s">
        <v>273</v>
      </c>
      <c r="D2976" s="202">
        <v>61263.25</v>
      </c>
      <c r="E2976" s="202">
        <v>61263.25</v>
      </c>
      <c r="F2976" s="202">
        <v>61263.25</v>
      </c>
      <c r="G2976" s="202">
        <v>61263.25</v>
      </c>
      <c r="H2976" s="202">
        <v>61263.25</v>
      </c>
      <c r="I2976" s="202">
        <v>51462.75</v>
      </c>
      <c r="J2976" s="202">
        <v>61217.75</v>
      </c>
      <c r="K2976" s="202">
        <v>61263.25</v>
      </c>
      <c r="L2976" s="202">
        <v>61263.25</v>
      </c>
      <c r="M2976" s="202">
        <v>61263.25</v>
      </c>
      <c r="N2976"/>
      <c r="O2976" s="203"/>
      <c r="P2976"/>
      <c r="Q2976"/>
      <c r="R2976"/>
      <c r="S2976"/>
      <c r="T2976" s="204">
        <v>42746.609131944446</v>
      </c>
      <c r="U2976"/>
      <c r="V2976">
        <v>0.9</v>
      </c>
      <c r="W2976">
        <v>6</v>
      </c>
      <c r="X2976" s="200" t="str">
        <f t="shared" si="46"/>
        <v>Levy Circuit Civil CGE CQ4-16</v>
      </c>
    </row>
    <row r="2977" spans="1:24" x14ac:dyDescent="0.25">
      <c r="A2977" t="s">
        <v>85</v>
      </c>
      <c r="B2977" t="s">
        <v>42</v>
      </c>
      <c r="C2977" t="s">
        <v>277</v>
      </c>
      <c r="D2977" s="202">
        <v>54313.4</v>
      </c>
      <c r="E2977"/>
      <c r="F2977"/>
      <c r="G2977"/>
      <c r="H2977"/>
      <c r="I2977" s="202">
        <v>51293.4</v>
      </c>
      <c r="J2977"/>
      <c r="K2977"/>
      <c r="L2977"/>
      <c r="M2977"/>
      <c r="N2977"/>
      <c r="O2977" s="203"/>
      <c r="P2977"/>
      <c r="Q2977"/>
      <c r="R2977"/>
      <c r="S2977"/>
      <c r="T2977" s="204">
        <v>42746.609131944446</v>
      </c>
      <c r="U2977"/>
      <c r="V2977">
        <v>0.9</v>
      </c>
      <c r="W2977">
        <v>6</v>
      </c>
      <c r="X2977" s="200" t="str">
        <f t="shared" si="46"/>
        <v>Levy Circuit Civil CGE CQ4-17</v>
      </c>
    </row>
    <row r="2978" spans="1:24" x14ac:dyDescent="0.25">
      <c r="A2978" t="s">
        <v>85</v>
      </c>
      <c r="B2978" t="s">
        <v>38</v>
      </c>
      <c r="C2978" t="s">
        <v>270</v>
      </c>
      <c r="D2978" s="202">
        <v>88073.08</v>
      </c>
      <c r="E2978" s="202">
        <v>75320.08</v>
      </c>
      <c r="F2978" s="202">
        <v>87721.08</v>
      </c>
      <c r="G2978" s="202">
        <v>87721.08</v>
      </c>
      <c r="H2978" s="202">
        <v>87621.08</v>
      </c>
      <c r="I2978" s="202">
        <v>601.69000000000005</v>
      </c>
      <c r="J2978" s="202">
        <v>3387.45</v>
      </c>
      <c r="K2978" s="202">
        <v>5833.15</v>
      </c>
      <c r="L2978" s="202">
        <v>8411.3799999999992</v>
      </c>
      <c r="M2978" s="202">
        <v>9699.56</v>
      </c>
      <c r="N2978"/>
      <c r="O2978" s="203"/>
      <c r="P2978"/>
      <c r="Q2978"/>
      <c r="R2978"/>
      <c r="S2978"/>
      <c r="T2978" s="204">
        <v>42746.609131944446</v>
      </c>
      <c r="U2978"/>
      <c r="V2978">
        <v>0.09</v>
      </c>
      <c r="W2978">
        <v>1</v>
      </c>
      <c r="X2978" s="200" t="str">
        <f t="shared" si="46"/>
        <v>Levy Circuit Criminal CGE CQ1-16</v>
      </c>
    </row>
    <row r="2979" spans="1:24" x14ac:dyDescent="0.25">
      <c r="A2979" t="s">
        <v>85</v>
      </c>
      <c r="B2979" t="s">
        <v>38</v>
      </c>
      <c r="C2979" t="s">
        <v>274</v>
      </c>
      <c r="D2979" s="202">
        <v>116891.05</v>
      </c>
      <c r="E2979" s="202">
        <v>116678.05</v>
      </c>
      <c r="F2979" s="202">
        <v>116676.05</v>
      </c>
      <c r="G2979" s="202">
        <v>115730.67</v>
      </c>
      <c r="H2979"/>
      <c r="I2979" s="202">
        <v>1925.49</v>
      </c>
      <c r="J2979" s="202">
        <v>3854.91</v>
      </c>
      <c r="K2979" s="202">
        <v>6668.36</v>
      </c>
      <c r="L2979" s="202">
        <v>8632.73</v>
      </c>
      <c r="M2979"/>
      <c r="N2979"/>
      <c r="O2979" s="203"/>
      <c r="P2979"/>
      <c r="Q2979"/>
      <c r="R2979"/>
      <c r="S2979"/>
      <c r="T2979" s="204">
        <v>42746.609131944446</v>
      </c>
      <c r="U2979"/>
      <c r="V2979">
        <v>0.09</v>
      </c>
      <c r="W2979">
        <v>1</v>
      </c>
      <c r="X2979" s="200" t="str">
        <f t="shared" si="46"/>
        <v>Levy Circuit Criminal CGE CQ1-17</v>
      </c>
    </row>
    <row r="2980" spans="1:24" x14ac:dyDescent="0.25">
      <c r="A2980" t="s">
        <v>85</v>
      </c>
      <c r="B2980" t="s">
        <v>38</v>
      </c>
      <c r="C2980" t="s">
        <v>271</v>
      </c>
      <c r="D2980" s="202">
        <v>98771.5</v>
      </c>
      <c r="E2980" s="202">
        <v>108391.5</v>
      </c>
      <c r="F2980" s="202">
        <v>108341.5</v>
      </c>
      <c r="G2980" s="202">
        <v>107575.5</v>
      </c>
      <c r="H2980" s="202">
        <v>107475.5</v>
      </c>
      <c r="I2980" s="202">
        <v>1510</v>
      </c>
      <c r="J2980" s="202">
        <v>3201.22</v>
      </c>
      <c r="K2980" s="202">
        <v>6225.32</v>
      </c>
      <c r="L2980" s="202">
        <v>7691.78</v>
      </c>
      <c r="M2980" s="202">
        <v>12676.39</v>
      </c>
      <c r="N2980"/>
      <c r="O2980" s="203"/>
      <c r="P2980"/>
      <c r="Q2980"/>
      <c r="R2980"/>
      <c r="S2980"/>
      <c r="T2980" s="204">
        <v>42746.609131944446</v>
      </c>
      <c r="U2980"/>
      <c r="V2980">
        <v>0.09</v>
      </c>
      <c r="W2980">
        <v>1</v>
      </c>
      <c r="X2980" s="200" t="str">
        <f t="shared" si="46"/>
        <v>Levy Circuit Criminal CGE CQ2-16</v>
      </c>
    </row>
    <row r="2981" spans="1:24" x14ac:dyDescent="0.25">
      <c r="A2981" t="s">
        <v>85</v>
      </c>
      <c r="B2981" t="s">
        <v>38</v>
      </c>
      <c r="C2981" t="s">
        <v>275</v>
      </c>
      <c r="D2981" s="202">
        <v>70783.3</v>
      </c>
      <c r="E2981" s="202">
        <v>70483.3</v>
      </c>
      <c r="F2981" s="202">
        <v>70433.3</v>
      </c>
      <c r="G2981"/>
      <c r="H2981"/>
      <c r="I2981" s="202">
        <v>2166.46</v>
      </c>
      <c r="J2981" s="202">
        <v>6727.47</v>
      </c>
      <c r="K2981" s="202">
        <v>8535.57</v>
      </c>
      <c r="L2981"/>
      <c r="M2981"/>
      <c r="N2981"/>
      <c r="O2981" s="203"/>
      <c r="P2981"/>
      <c r="Q2981"/>
      <c r="R2981"/>
      <c r="S2981"/>
      <c r="T2981" s="204">
        <v>42746.609131944446</v>
      </c>
      <c r="U2981"/>
      <c r="V2981">
        <v>0.09</v>
      </c>
      <c r="W2981">
        <v>1</v>
      </c>
      <c r="X2981" s="200" t="str">
        <f t="shared" si="46"/>
        <v>Levy Circuit Criminal CGE CQ2-17</v>
      </c>
    </row>
    <row r="2982" spans="1:24" x14ac:dyDescent="0.25">
      <c r="A2982" t="s">
        <v>85</v>
      </c>
      <c r="B2982" t="s">
        <v>38</v>
      </c>
      <c r="C2982" t="s">
        <v>272</v>
      </c>
      <c r="D2982" s="202">
        <v>411384.73</v>
      </c>
      <c r="E2982" s="202">
        <v>411084.73</v>
      </c>
      <c r="F2982" s="202">
        <v>410884.73</v>
      </c>
      <c r="G2982" s="202">
        <v>410469.73</v>
      </c>
      <c r="H2982" s="202">
        <v>410014.35</v>
      </c>
      <c r="I2982" s="202">
        <v>1808.77</v>
      </c>
      <c r="J2982" s="202">
        <v>3183.06</v>
      </c>
      <c r="K2982" s="202">
        <v>4744.75</v>
      </c>
      <c r="L2982" s="202">
        <v>8515.14</v>
      </c>
      <c r="M2982" s="202">
        <v>11795.43</v>
      </c>
      <c r="N2982"/>
      <c r="O2982" s="203"/>
      <c r="P2982"/>
      <c r="Q2982"/>
      <c r="R2982"/>
      <c r="S2982"/>
      <c r="T2982" s="204">
        <v>42746.609131944446</v>
      </c>
      <c r="U2982"/>
      <c r="V2982">
        <v>0.09</v>
      </c>
      <c r="W2982">
        <v>1</v>
      </c>
      <c r="X2982" s="200" t="str">
        <f t="shared" si="46"/>
        <v>Levy Circuit Criminal CGE CQ3-16</v>
      </c>
    </row>
    <row r="2983" spans="1:24" x14ac:dyDescent="0.25">
      <c r="A2983" t="s">
        <v>85</v>
      </c>
      <c r="B2983" t="s">
        <v>38</v>
      </c>
      <c r="C2983" t="s">
        <v>276</v>
      </c>
      <c r="D2983" s="202">
        <v>124813.7</v>
      </c>
      <c r="E2983" s="202">
        <v>124263.7</v>
      </c>
      <c r="F2983"/>
      <c r="G2983"/>
      <c r="H2983"/>
      <c r="I2983" s="202">
        <v>1873.6</v>
      </c>
      <c r="J2983" s="202">
        <v>3395.8</v>
      </c>
      <c r="K2983"/>
      <c r="L2983"/>
      <c r="M2983"/>
      <c r="N2983"/>
      <c r="O2983" s="203"/>
      <c r="P2983"/>
      <c r="Q2983"/>
      <c r="R2983"/>
      <c r="S2983"/>
      <c r="T2983" s="204">
        <v>42746.609131944446</v>
      </c>
      <c r="U2983"/>
      <c r="V2983">
        <v>0.09</v>
      </c>
      <c r="W2983">
        <v>1</v>
      </c>
      <c r="X2983" s="200" t="str">
        <f t="shared" si="46"/>
        <v>Levy Circuit Criminal CGE CQ3-17</v>
      </c>
    </row>
    <row r="2984" spans="1:24" x14ac:dyDescent="0.25">
      <c r="A2984" t="s">
        <v>85</v>
      </c>
      <c r="B2984" t="s">
        <v>38</v>
      </c>
      <c r="C2984" t="s">
        <v>273</v>
      </c>
      <c r="D2984" s="202">
        <v>51885.05</v>
      </c>
      <c r="E2984" s="202">
        <v>51885.05</v>
      </c>
      <c r="F2984" s="202">
        <v>51835.05</v>
      </c>
      <c r="G2984" s="202">
        <v>51735.05</v>
      </c>
      <c r="H2984" s="202">
        <v>51635.05</v>
      </c>
      <c r="I2984" s="202">
        <v>2400.9699999999998</v>
      </c>
      <c r="J2984" s="202">
        <v>4804.6099999999997</v>
      </c>
      <c r="K2984" s="202">
        <v>7537.6</v>
      </c>
      <c r="L2984" s="202">
        <v>10246.07</v>
      </c>
      <c r="M2984" s="202">
        <v>11442.47</v>
      </c>
      <c r="N2984"/>
      <c r="O2984" s="203"/>
      <c r="P2984"/>
      <c r="Q2984"/>
      <c r="R2984"/>
      <c r="S2984"/>
      <c r="T2984" s="204">
        <v>42746.609131944446</v>
      </c>
      <c r="U2984"/>
      <c r="V2984">
        <v>0.09</v>
      </c>
      <c r="W2984">
        <v>1</v>
      </c>
      <c r="X2984" s="200" t="str">
        <f t="shared" si="46"/>
        <v>Levy Circuit Criminal CGE CQ4-16</v>
      </c>
    </row>
    <row r="2985" spans="1:24" x14ac:dyDescent="0.25">
      <c r="A2985" t="s">
        <v>85</v>
      </c>
      <c r="B2985" t="s">
        <v>38</v>
      </c>
      <c r="C2985" t="s">
        <v>277</v>
      </c>
      <c r="D2985" s="202">
        <v>111946.3</v>
      </c>
      <c r="E2985"/>
      <c r="F2985"/>
      <c r="G2985"/>
      <c r="H2985"/>
      <c r="I2985" s="202">
        <v>290.3</v>
      </c>
      <c r="J2985"/>
      <c r="K2985"/>
      <c r="L2985"/>
      <c r="M2985"/>
      <c r="N2985"/>
      <c r="O2985" s="203"/>
      <c r="P2985"/>
      <c r="Q2985"/>
      <c r="R2985"/>
      <c r="S2985"/>
      <c r="T2985" s="204">
        <v>42746.609131944446</v>
      </c>
      <c r="U2985"/>
      <c r="V2985">
        <v>0.09</v>
      </c>
      <c r="W2985">
        <v>1</v>
      </c>
      <c r="X2985" s="200" t="str">
        <f t="shared" si="46"/>
        <v>Levy Circuit Criminal CGE CQ4-17</v>
      </c>
    </row>
    <row r="2986" spans="1:24" x14ac:dyDescent="0.25">
      <c r="A2986" t="s">
        <v>85</v>
      </c>
      <c r="B2986" t="s">
        <v>44</v>
      </c>
      <c r="C2986" t="s">
        <v>270</v>
      </c>
      <c r="D2986" s="202">
        <v>164833.60000000001</v>
      </c>
      <c r="E2986" s="202">
        <v>163274.85999999999</v>
      </c>
      <c r="F2986" s="202">
        <v>112328.86</v>
      </c>
      <c r="G2986" s="202">
        <v>163244.85999999999</v>
      </c>
      <c r="H2986" s="202">
        <v>163244.85999999999</v>
      </c>
      <c r="I2986" s="202">
        <v>65584.62</v>
      </c>
      <c r="J2986" s="202">
        <v>95186.94</v>
      </c>
      <c r="K2986" s="202">
        <v>98981.46</v>
      </c>
      <c r="L2986" s="202">
        <v>100717.61</v>
      </c>
      <c r="M2986" s="202">
        <v>101534.61</v>
      </c>
      <c r="N2986"/>
      <c r="O2986" s="203"/>
      <c r="P2986"/>
      <c r="Q2986"/>
      <c r="R2986"/>
      <c r="S2986"/>
      <c r="T2986" s="204">
        <v>42746.609131944446</v>
      </c>
      <c r="U2986"/>
      <c r="V2986">
        <v>0.9</v>
      </c>
      <c r="W2986">
        <v>8</v>
      </c>
      <c r="X2986" s="200" t="str">
        <f t="shared" si="46"/>
        <v>Levy Civil Traffic CGE CQ1-16</v>
      </c>
    </row>
    <row r="2987" spans="1:24" x14ac:dyDescent="0.25">
      <c r="A2987" t="s">
        <v>85</v>
      </c>
      <c r="B2987" t="s">
        <v>44</v>
      </c>
      <c r="C2987" t="s">
        <v>274</v>
      </c>
      <c r="D2987" s="202">
        <v>162270.04</v>
      </c>
      <c r="E2987" s="202">
        <v>160306.14000000001</v>
      </c>
      <c r="F2987" s="202">
        <v>160143.14000000001</v>
      </c>
      <c r="G2987" s="202">
        <v>160143.14000000001</v>
      </c>
      <c r="H2987"/>
      <c r="I2987" s="202">
        <v>60152.89</v>
      </c>
      <c r="J2987" s="202">
        <v>97209.82</v>
      </c>
      <c r="K2987" s="202">
        <v>101377.14</v>
      </c>
      <c r="L2987" s="202">
        <v>104753.14</v>
      </c>
      <c r="M2987"/>
      <c r="N2987"/>
      <c r="O2987" s="203"/>
      <c r="P2987"/>
      <c r="Q2987"/>
      <c r="R2987"/>
      <c r="S2987"/>
      <c r="T2987" s="204">
        <v>42746.609131944446</v>
      </c>
      <c r="U2987"/>
      <c r="V2987">
        <v>0.9</v>
      </c>
      <c r="W2987">
        <v>8</v>
      </c>
      <c r="X2987" s="200" t="str">
        <f t="shared" si="46"/>
        <v>Levy Civil Traffic CGE CQ1-17</v>
      </c>
    </row>
    <row r="2988" spans="1:24" x14ac:dyDescent="0.25">
      <c r="A2988" t="s">
        <v>85</v>
      </c>
      <c r="B2988" t="s">
        <v>44</v>
      </c>
      <c r="C2988" t="s">
        <v>271</v>
      </c>
      <c r="D2988" s="202">
        <v>164068.04</v>
      </c>
      <c r="E2988" s="202">
        <v>119186</v>
      </c>
      <c r="F2988" s="202">
        <v>160862</v>
      </c>
      <c r="G2988" s="202">
        <v>160862</v>
      </c>
      <c r="H2988" s="202">
        <v>160862</v>
      </c>
      <c r="I2988" s="202">
        <v>69956.990000000005</v>
      </c>
      <c r="J2988" s="202">
        <v>102546.34</v>
      </c>
      <c r="K2988" s="202">
        <v>106784</v>
      </c>
      <c r="L2988" s="202">
        <v>107427</v>
      </c>
      <c r="M2988" s="202">
        <v>109492</v>
      </c>
      <c r="N2988"/>
      <c r="O2988" s="203"/>
      <c r="P2988"/>
      <c r="Q2988"/>
      <c r="R2988"/>
      <c r="S2988"/>
      <c r="T2988" s="204">
        <v>42746.609131944446</v>
      </c>
      <c r="U2988"/>
      <c r="V2988">
        <v>0.9</v>
      </c>
      <c r="W2988">
        <v>8</v>
      </c>
      <c r="X2988" s="200" t="str">
        <f t="shared" si="46"/>
        <v>Levy Civil Traffic CGE CQ2-16</v>
      </c>
    </row>
    <row r="2989" spans="1:24" x14ac:dyDescent="0.25">
      <c r="A2989" t="s">
        <v>85</v>
      </c>
      <c r="B2989" t="s">
        <v>44</v>
      </c>
      <c r="C2989" t="s">
        <v>275</v>
      </c>
      <c r="D2989" s="202">
        <v>173739.85</v>
      </c>
      <c r="E2989" s="202">
        <v>172975.25</v>
      </c>
      <c r="F2989" s="202">
        <v>172826.75</v>
      </c>
      <c r="G2989"/>
      <c r="H2989"/>
      <c r="I2989" s="202">
        <v>87320.05</v>
      </c>
      <c r="J2989" s="202">
        <v>114702.9</v>
      </c>
      <c r="K2989" s="202">
        <v>120847.07</v>
      </c>
      <c r="L2989"/>
      <c r="M2989"/>
      <c r="N2989"/>
      <c r="O2989" s="203"/>
      <c r="P2989"/>
      <c r="Q2989"/>
      <c r="R2989"/>
      <c r="S2989"/>
      <c r="T2989" s="204">
        <v>42746.609131944446</v>
      </c>
      <c r="U2989"/>
      <c r="V2989">
        <v>0.9</v>
      </c>
      <c r="W2989">
        <v>8</v>
      </c>
      <c r="X2989" s="200" t="str">
        <f t="shared" si="46"/>
        <v>Levy Civil Traffic CGE CQ2-17</v>
      </c>
    </row>
    <row r="2990" spans="1:24" x14ac:dyDescent="0.25">
      <c r="A2990" t="s">
        <v>85</v>
      </c>
      <c r="B2990" t="s">
        <v>44</v>
      </c>
      <c r="C2990" t="s">
        <v>272</v>
      </c>
      <c r="D2990" s="202">
        <v>169051.44</v>
      </c>
      <c r="E2990" s="202">
        <v>200688.11</v>
      </c>
      <c r="F2990" s="202">
        <v>200447.11</v>
      </c>
      <c r="G2990" s="202">
        <v>200442.11</v>
      </c>
      <c r="H2990" s="202">
        <v>200442.11</v>
      </c>
      <c r="I2990" s="202">
        <v>87264.7</v>
      </c>
      <c r="J2990" s="202">
        <v>128021.37</v>
      </c>
      <c r="K2990" s="202">
        <v>132475.03</v>
      </c>
      <c r="L2990" s="202">
        <v>135728.35999999999</v>
      </c>
      <c r="M2990" s="202">
        <v>138767.35999999999</v>
      </c>
      <c r="N2990"/>
      <c r="O2990" s="203"/>
      <c r="P2990"/>
      <c r="Q2990"/>
      <c r="R2990"/>
      <c r="S2990"/>
      <c r="T2990" s="204">
        <v>42746.609131944446</v>
      </c>
      <c r="U2990"/>
      <c r="V2990">
        <v>0.9</v>
      </c>
      <c r="W2990">
        <v>8</v>
      </c>
      <c r="X2990" s="200" t="str">
        <f t="shared" si="46"/>
        <v>Levy Civil Traffic CGE CQ3-16</v>
      </c>
    </row>
    <row r="2991" spans="1:24" x14ac:dyDescent="0.25">
      <c r="A2991" t="s">
        <v>85</v>
      </c>
      <c r="B2991" t="s">
        <v>44</v>
      </c>
      <c r="C2991" t="s">
        <v>276</v>
      </c>
      <c r="D2991" s="202">
        <v>173165.2</v>
      </c>
      <c r="E2991" s="202">
        <v>169474.3</v>
      </c>
      <c r="F2991"/>
      <c r="G2991"/>
      <c r="H2991"/>
      <c r="I2991" s="202">
        <v>75354.600000000006</v>
      </c>
      <c r="J2991" s="202">
        <v>106865.3</v>
      </c>
      <c r="K2991"/>
      <c r="L2991"/>
      <c r="M2991"/>
      <c r="N2991"/>
      <c r="O2991" s="203"/>
      <c r="P2991"/>
      <c r="Q2991"/>
      <c r="R2991"/>
      <c r="S2991"/>
      <c r="T2991" s="204">
        <v>42746.609131944446</v>
      </c>
      <c r="U2991"/>
      <c r="V2991">
        <v>0.9</v>
      </c>
      <c r="W2991">
        <v>8</v>
      </c>
      <c r="X2991" s="200" t="str">
        <f t="shared" si="46"/>
        <v>Levy Civil Traffic CGE CQ3-17</v>
      </c>
    </row>
    <row r="2992" spans="1:24" x14ac:dyDescent="0.25">
      <c r="A2992" t="s">
        <v>85</v>
      </c>
      <c r="B2992" t="s">
        <v>44</v>
      </c>
      <c r="C2992" t="s">
        <v>273</v>
      </c>
      <c r="D2992" s="202">
        <v>214035.95</v>
      </c>
      <c r="E2992" s="202">
        <v>147340.46</v>
      </c>
      <c r="F2992" s="202">
        <v>147138.46</v>
      </c>
      <c r="G2992" s="202">
        <v>147138.46</v>
      </c>
      <c r="H2992" s="202">
        <v>145999.46</v>
      </c>
      <c r="I2992" s="202">
        <v>87011.61</v>
      </c>
      <c r="J2992" s="202">
        <v>91456.65</v>
      </c>
      <c r="K2992" s="202">
        <v>96621.46</v>
      </c>
      <c r="L2992" s="202">
        <v>98327.46</v>
      </c>
      <c r="M2992" s="202">
        <v>99431.46</v>
      </c>
      <c r="N2992"/>
      <c r="O2992" s="203"/>
      <c r="P2992"/>
      <c r="Q2992"/>
      <c r="R2992"/>
      <c r="S2992"/>
      <c r="T2992" s="204">
        <v>42746.609131944446</v>
      </c>
      <c r="U2992"/>
      <c r="V2992">
        <v>0.9</v>
      </c>
      <c r="W2992">
        <v>8</v>
      </c>
      <c r="X2992" s="200" t="str">
        <f t="shared" si="46"/>
        <v>Levy Civil Traffic CGE CQ4-16</v>
      </c>
    </row>
    <row r="2993" spans="1:24" x14ac:dyDescent="0.25">
      <c r="A2993" t="s">
        <v>85</v>
      </c>
      <c r="B2993" t="s">
        <v>44</v>
      </c>
      <c r="C2993" t="s">
        <v>277</v>
      </c>
      <c r="D2993" s="202">
        <v>145153.60000000001</v>
      </c>
      <c r="E2993"/>
      <c r="F2993"/>
      <c r="G2993"/>
      <c r="H2993"/>
      <c r="I2993" s="202">
        <v>62899.75</v>
      </c>
      <c r="J2993"/>
      <c r="K2993"/>
      <c r="L2993"/>
      <c r="M2993"/>
      <c r="N2993"/>
      <c r="O2993" s="203"/>
      <c r="P2993"/>
      <c r="Q2993"/>
      <c r="R2993"/>
      <c r="S2993"/>
      <c r="T2993" s="204">
        <v>42746.609131944446</v>
      </c>
      <c r="U2993"/>
      <c r="V2993">
        <v>0.9</v>
      </c>
      <c r="W2993">
        <v>8</v>
      </c>
      <c r="X2993" s="200" t="str">
        <f t="shared" si="46"/>
        <v>Levy Civil Traffic CGE CQ4-17</v>
      </c>
    </row>
    <row r="2994" spans="1:24" x14ac:dyDescent="0.25">
      <c r="A2994" t="s">
        <v>85</v>
      </c>
      <c r="B2994" t="s">
        <v>43</v>
      </c>
      <c r="C2994" t="s">
        <v>270</v>
      </c>
      <c r="D2994" s="202">
        <v>28836.22</v>
      </c>
      <c r="E2994" s="202">
        <v>28836.22</v>
      </c>
      <c r="F2994" s="202">
        <v>28836.22</v>
      </c>
      <c r="G2994" s="202">
        <v>28836.22</v>
      </c>
      <c r="H2994" s="202">
        <v>28836.22</v>
      </c>
      <c r="I2994" s="202">
        <v>27569.22</v>
      </c>
      <c r="J2994" s="202">
        <v>28836.22</v>
      </c>
      <c r="K2994" s="202">
        <v>28836.22</v>
      </c>
      <c r="L2994" s="202">
        <v>28836.22</v>
      </c>
      <c r="M2994" s="202">
        <v>28836.22</v>
      </c>
      <c r="N2994"/>
      <c r="O2994" s="203"/>
      <c r="P2994"/>
      <c r="Q2994"/>
      <c r="R2994"/>
      <c r="S2994"/>
      <c r="T2994" s="204">
        <v>42746.609131944446</v>
      </c>
      <c r="U2994"/>
      <c r="V2994">
        <v>0.9</v>
      </c>
      <c r="W2994">
        <v>7</v>
      </c>
      <c r="X2994" s="200" t="str">
        <f t="shared" si="46"/>
        <v>Levy County Civil CGE CQ1-16</v>
      </c>
    </row>
    <row r="2995" spans="1:24" x14ac:dyDescent="0.25">
      <c r="A2995" t="s">
        <v>85</v>
      </c>
      <c r="B2995" t="s">
        <v>43</v>
      </c>
      <c r="C2995" t="s">
        <v>274</v>
      </c>
      <c r="D2995" s="202">
        <v>30540.71</v>
      </c>
      <c r="E2995" s="202">
        <v>30540.71</v>
      </c>
      <c r="F2995" s="202">
        <v>30540.71</v>
      </c>
      <c r="G2995" s="202">
        <v>30540.71</v>
      </c>
      <c r="H2995"/>
      <c r="I2995" s="202">
        <v>28225.71</v>
      </c>
      <c r="J2995" s="202">
        <v>30175.71</v>
      </c>
      <c r="K2995" s="202">
        <v>30175.71</v>
      </c>
      <c r="L2995" s="202">
        <v>30175.71</v>
      </c>
      <c r="M2995"/>
      <c r="N2995"/>
      <c r="O2995" s="203"/>
      <c r="P2995"/>
      <c r="Q2995"/>
      <c r="R2995"/>
      <c r="S2995"/>
      <c r="T2995" s="204">
        <v>42746.609131944446</v>
      </c>
      <c r="U2995"/>
      <c r="V2995">
        <v>0.9</v>
      </c>
      <c r="W2995">
        <v>7</v>
      </c>
      <c r="X2995" s="200" t="str">
        <f t="shared" si="46"/>
        <v>Levy County Civil CGE CQ1-17</v>
      </c>
    </row>
    <row r="2996" spans="1:24" x14ac:dyDescent="0.25">
      <c r="A2996" t="s">
        <v>85</v>
      </c>
      <c r="B2996" t="s">
        <v>43</v>
      </c>
      <c r="C2996" t="s">
        <v>271</v>
      </c>
      <c r="D2996" s="202">
        <v>35584</v>
      </c>
      <c r="E2996" s="202">
        <v>35284</v>
      </c>
      <c r="F2996" s="202">
        <v>35469</v>
      </c>
      <c r="G2996" s="202">
        <v>35469</v>
      </c>
      <c r="H2996" s="202">
        <v>35469</v>
      </c>
      <c r="I2996" s="202">
        <v>31014</v>
      </c>
      <c r="J2996" s="202">
        <v>35134</v>
      </c>
      <c r="K2996" s="202">
        <v>35134</v>
      </c>
      <c r="L2996" s="202">
        <v>35134</v>
      </c>
      <c r="M2996" s="202">
        <v>35134</v>
      </c>
      <c r="N2996"/>
      <c r="O2996" s="203"/>
      <c r="P2996"/>
      <c r="Q2996"/>
      <c r="R2996"/>
      <c r="S2996"/>
      <c r="T2996" s="204">
        <v>42746.609131944446</v>
      </c>
      <c r="U2996"/>
      <c r="V2996">
        <v>0.9</v>
      </c>
      <c r="W2996">
        <v>7</v>
      </c>
      <c r="X2996" s="200" t="str">
        <f t="shared" si="46"/>
        <v>Levy County Civil CGE CQ2-16</v>
      </c>
    </row>
    <row r="2997" spans="1:24" x14ac:dyDescent="0.25">
      <c r="A2997" t="s">
        <v>85</v>
      </c>
      <c r="B2997" t="s">
        <v>43</v>
      </c>
      <c r="C2997" t="s">
        <v>275</v>
      </c>
      <c r="D2997" s="202">
        <v>31118.82</v>
      </c>
      <c r="E2997" s="202">
        <v>31033.82</v>
      </c>
      <c r="F2997" s="202">
        <v>31033.82</v>
      </c>
      <c r="G2997"/>
      <c r="H2997"/>
      <c r="I2997" s="202">
        <v>28803.82</v>
      </c>
      <c r="J2997" s="202">
        <v>31033.82</v>
      </c>
      <c r="K2997" s="202">
        <v>31033.82</v>
      </c>
      <c r="L2997"/>
      <c r="M2997"/>
      <c r="N2997"/>
      <c r="O2997" s="203"/>
      <c r="P2997"/>
      <c r="Q2997"/>
      <c r="R2997"/>
      <c r="S2997"/>
      <c r="T2997" s="204">
        <v>42746.609131944446</v>
      </c>
      <c r="U2997"/>
      <c r="V2997">
        <v>0.9</v>
      </c>
      <c r="W2997">
        <v>7</v>
      </c>
      <c r="X2997" s="200" t="str">
        <f t="shared" si="46"/>
        <v>Levy County Civil CGE CQ2-17</v>
      </c>
    </row>
    <row r="2998" spans="1:24" x14ac:dyDescent="0.25">
      <c r="A2998" t="s">
        <v>85</v>
      </c>
      <c r="B2998" t="s">
        <v>43</v>
      </c>
      <c r="C2998" t="s">
        <v>272</v>
      </c>
      <c r="D2998" s="202">
        <v>35346.5</v>
      </c>
      <c r="E2998" s="202">
        <v>35801.5</v>
      </c>
      <c r="F2998" s="202">
        <v>35801.5</v>
      </c>
      <c r="G2998" s="202">
        <v>35801.5</v>
      </c>
      <c r="H2998" s="202">
        <v>35801.5</v>
      </c>
      <c r="I2998" s="202">
        <v>32516.5</v>
      </c>
      <c r="J2998" s="202">
        <v>34961.5</v>
      </c>
      <c r="K2998" s="202">
        <v>34961.5</v>
      </c>
      <c r="L2998" s="202">
        <v>34961.5</v>
      </c>
      <c r="M2998" s="202">
        <v>34961.5</v>
      </c>
      <c r="N2998"/>
      <c r="O2998" s="203"/>
      <c r="P2998"/>
      <c r="Q2998"/>
      <c r="R2998"/>
      <c r="S2998"/>
      <c r="T2998" s="204">
        <v>42746.609131944446</v>
      </c>
      <c r="U2998"/>
      <c r="V2998">
        <v>0.9</v>
      </c>
      <c r="W2998">
        <v>7</v>
      </c>
      <c r="X2998" s="200" t="str">
        <f t="shared" si="46"/>
        <v>Levy County Civil CGE CQ3-16</v>
      </c>
    </row>
    <row r="2999" spans="1:24" x14ac:dyDescent="0.25">
      <c r="A2999" t="s">
        <v>85</v>
      </c>
      <c r="B2999" t="s">
        <v>43</v>
      </c>
      <c r="C2999" t="s">
        <v>276</v>
      </c>
      <c r="D2999" s="202">
        <v>30185.11</v>
      </c>
      <c r="E2999" s="202">
        <v>30185.11</v>
      </c>
      <c r="F2999"/>
      <c r="G2999"/>
      <c r="H2999"/>
      <c r="I2999" s="202">
        <v>27250.11</v>
      </c>
      <c r="J2999" s="202">
        <v>28840.11</v>
      </c>
      <c r="K2999"/>
      <c r="L2999"/>
      <c r="M2999"/>
      <c r="N2999"/>
      <c r="O2999" s="203"/>
      <c r="P2999"/>
      <c r="Q2999"/>
      <c r="R2999"/>
      <c r="S2999"/>
      <c r="T2999" s="204">
        <v>42746.609131944446</v>
      </c>
      <c r="U2999"/>
      <c r="V2999">
        <v>0.9</v>
      </c>
      <c r="W2999">
        <v>7</v>
      </c>
      <c r="X2999" s="200" t="str">
        <f t="shared" si="46"/>
        <v>Levy County Civil CGE CQ3-17</v>
      </c>
    </row>
    <row r="3000" spans="1:24" x14ac:dyDescent="0.25">
      <c r="A3000" t="s">
        <v>85</v>
      </c>
      <c r="B3000" t="s">
        <v>43</v>
      </c>
      <c r="C3000" t="s">
        <v>273</v>
      </c>
      <c r="D3000" s="202">
        <v>27581.75</v>
      </c>
      <c r="E3000" s="202">
        <v>27581.75</v>
      </c>
      <c r="F3000" s="202">
        <v>27581.75</v>
      </c>
      <c r="G3000" s="202">
        <v>27581.75</v>
      </c>
      <c r="H3000" s="202">
        <v>27581.75</v>
      </c>
      <c r="I3000" s="202">
        <v>25895.85</v>
      </c>
      <c r="J3000" s="202">
        <v>27076.75</v>
      </c>
      <c r="K3000" s="202">
        <v>27076.75</v>
      </c>
      <c r="L3000" s="202">
        <v>27076.75</v>
      </c>
      <c r="M3000" s="202">
        <v>27076.75</v>
      </c>
      <c r="N3000"/>
      <c r="O3000" s="203"/>
      <c r="P3000"/>
      <c r="Q3000"/>
      <c r="R3000"/>
      <c r="S3000"/>
      <c r="T3000" s="204">
        <v>42746.609131944446</v>
      </c>
      <c r="U3000"/>
      <c r="V3000">
        <v>0.9</v>
      </c>
      <c r="W3000">
        <v>7</v>
      </c>
      <c r="X3000" s="200" t="str">
        <f t="shared" si="46"/>
        <v>Levy County Civil CGE CQ4-16</v>
      </c>
    </row>
    <row r="3001" spans="1:24" x14ac:dyDescent="0.25">
      <c r="A3001" t="s">
        <v>85</v>
      </c>
      <c r="B3001" t="s">
        <v>43</v>
      </c>
      <c r="C3001" t="s">
        <v>277</v>
      </c>
      <c r="D3001" s="202">
        <v>33711.65</v>
      </c>
      <c r="E3001"/>
      <c r="F3001"/>
      <c r="G3001"/>
      <c r="H3001"/>
      <c r="I3001" s="202">
        <v>29816.65</v>
      </c>
      <c r="J3001"/>
      <c r="K3001"/>
      <c r="L3001"/>
      <c r="M3001"/>
      <c r="N3001"/>
      <c r="O3001" s="203"/>
      <c r="P3001"/>
      <c r="Q3001"/>
      <c r="R3001"/>
      <c r="S3001"/>
      <c r="T3001" s="204">
        <v>42746.609131944446</v>
      </c>
      <c r="U3001"/>
      <c r="V3001">
        <v>0.9</v>
      </c>
      <c r="W3001">
        <v>7</v>
      </c>
      <c r="X3001" s="200" t="str">
        <f t="shared" si="46"/>
        <v>Levy County Civil CGE CQ4-17</v>
      </c>
    </row>
    <row r="3002" spans="1:24" x14ac:dyDescent="0.25">
      <c r="A3002" t="s">
        <v>85</v>
      </c>
      <c r="B3002" t="s">
        <v>39</v>
      </c>
      <c r="C3002" t="s">
        <v>270</v>
      </c>
      <c r="D3002" s="202">
        <v>31259.3</v>
      </c>
      <c r="E3002" s="202">
        <v>27103.05</v>
      </c>
      <c r="F3002" s="202">
        <v>25382.57</v>
      </c>
      <c r="G3002" s="202">
        <v>22890.77</v>
      </c>
      <c r="H3002" s="202">
        <v>22265.57</v>
      </c>
      <c r="I3002" s="202">
        <v>4094.05</v>
      </c>
      <c r="J3002" s="202">
        <v>6298.05</v>
      </c>
      <c r="K3002" s="202">
        <v>8675.57</v>
      </c>
      <c r="L3002" s="202">
        <v>9637.07</v>
      </c>
      <c r="M3002" s="202">
        <v>9804.57</v>
      </c>
      <c r="N3002"/>
      <c r="O3002" s="203"/>
      <c r="P3002"/>
      <c r="Q3002"/>
      <c r="R3002"/>
      <c r="S3002"/>
      <c r="T3002" s="204">
        <v>42746.609131944446</v>
      </c>
      <c r="U3002"/>
      <c r="V3002">
        <v>0.4</v>
      </c>
      <c r="W3002">
        <v>3</v>
      </c>
      <c r="X3002" s="200" t="str">
        <f t="shared" si="46"/>
        <v>Levy County Criminal CGE CQ1-16</v>
      </c>
    </row>
    <row r="3003" spans="1:24" x14ac:dyDescent="0.25">
      <c r="A3003" t="s">
        <v>85</v>
      </c>
      <c r="B3003" t="s">
        <v>39</v>
      </c>
      <c r="C3003" t="s">
        <v>274</v>
      </c>
      <c r="D3003" s="202">
        <v>36391.300000000003</v>
      </c>
      <c r="E3003" s="202">
        <v>35060.879999999997</v>
      </c>
      <c r="F3003" s="202">
        <v>34712.58</v>
      </c>
      <c r="G3003" s="202">
        <v>34018.480000000003</v>
      </c>
      <c r="H3003"/>
      <c r="I3003" s="202">
        <v>6200.8</v>
      </c>
      <c r="J3003" s="202">
        <v>10349.629999999999</v>
      </c>
      <c r="K3003" s="202">
        <v>12058.38</v>
      </c>
      <c r="L3003" s="202">
        <v>13420.53</v>
      </c>
      <c r="M3003"/>
      <c r="N3003"/>
      <c r="O3003" s="203"/>
      <c r="P3003"/>
      <c r="Q3003"/>
      <c r="R3003"/>
      <c r="S3003"/>
      <c r="T3003" s="204">
        <v>42746.609131944446</v>
      </c>
      <c r="U3003"/>
      <c r="V3003">
        <v>0.4</v>
      </c>
      <c r="W3003">
        <v>3</v>
      </c>
      <c r="X3003" s="200" t="str">
        <f t="shared" si="46"/>
        <v>Levy County Criminal CGE CQ1-17</v>
      </c>
    </row>
    <row r="3004" spans="1:24" x14ac:dyDescent="0.25">
      <c r="A3004" t="s">
        <v>85</v>
      </c>
      <c r="B3004" t="s">
        <v>39</v>
      </c>
      <c r="C3004" t="s">
        <v>271</v>
      </c>
      <c r="D3004" s="202">
        <v>19522</v>
      </c>
      <c r="E3004" s="202">
        <v>20565.75</v>
      </c>
      <c r="F3004" s="202">
        <v>18072</v>
      </c>
      <c r="G3004" s="202">
        <v>17699.5</v>
      </c>
      <c r="H3004" s="202">
        <v>17649.5</v>
      </c>
      <c r="I3004" s="202">
        <v>4539.25</v>
      </c>
      <c r="J3004" s="202">
        <v>7622.25</v>
      </c>
      <c r="K3004" s="202">
        <v>8796.25</v>
      </c>
      <c r="L3004" s="202">
        <v>9526.25</v>
      </c>
      <c r="M3004" s="202">
        <v>10048.75</v>
      </c>
      <c r="N3004"/>
      <c r="O3004" s="203"/>
      <c r="P3004"/>
      <c r="Q3004"/>
      <c r="R3004"/>
      <c r="S3004"/>
      <c r="T3004" s="204">
        <v>42746.609131944446</v>
      </c>
      <c r="U3004"/>
      <c r="V3004">
        <v>0.4</v>
      </c>
      <c r="W3004">
        <v>3</v>
      </c>
      <c r="X3004" s="200" t="str">
        <f t="shared" si="46"/>
        <v>Levy County Criminal CGE CQ2-16</v>
      </c>
    </row>
    <row r="3005" spans="1:24" x14ac:dyDescent="0.25">
      <c r="A3005" t="s">
        <v>85</v>
      </c>
      <c r="B3005" t="s">
        <v>39</v>
      </c>
      <c r="C3005" t="s">
        <v>275</v>
      </c>
      <c r="D3005" s="202">
        <v>38684.47</v>
      </c>
      <c r="E3005" s="202">
        <v>37790.300000000003</v>
      </c>
      <c r="F3005" s="202">
        <v>35248.800000000003</v>
      </c>
      <c r="G3005"/>
      <c r="H3005"/>
      <c r="I3005" s="202">
        <v>11873.97</v>
      </c>
      <c r="J3005" s="202">
        <v>15036.88</v>
      </c>
      <c r="K3005" s="202">
        <v>17581.13</v>
      </c>
      <c r="L3005"/>
      <c r="M3005"/>
      <c r="N3005"/>
      <c r="O3005" s="203"/>
      <c r="P3005"/>
      <c r="Q3005"/>
      <c r="R3005"/>
      <c r="S3005"/>
      <c r="T3005" s="204">
        <v>42746.609131944446</v>
      </c>
      <c r="U3005"/>
      <c r="V3005">
        <v>0.4</v>
      </c>
      <c r="W3005">
        <v>3</v>
      </c>
      <c r="X3005" s="200" t="str">
        <f t="shared" si="46"/>
        <v>Levy County Criminal CGE CQ2-17</v>
      </c>
    </row>
    <row r="3006" spans="1:24" x14ac:dyDescent="0.25">
      <c r="A3006" t="s">
        <v>85</v>
      </c>
      <c r="B3006" t="s">
        <v>39</v>
      </c>
      <c r="C3006" t="s">
        <v>272</v>
      </c>
      <c r="D3006" s="202">
        <v>31627.65</v>
      </c>
      <c r="E3006" s="202">
        <v>28597.9</v>
      </c>
      <c r="F3006" s="202">
        <v>27587.37</v>
      </c>
      <c r="G3006" s="202">
        <v>26065.87</v>
      </c>
      <c r="H3006" s="202">
        <v>25693.37</v>
      </c>
      <c r="I3006" s="202">
        <v>3576.34</v>
      </c>
      <c r="J3006" s="202">
        <v>8470.6200000000008</v>
      </c>
      <c r="K3006" s="202">
        <v>11843.22</v>
      </c>
      <c r="L3006" s="202">
        <v>13229.72</v>
      </c>
      <c r="M3006" s="202">
        <v>16081.62</v>
      </c>
      <c r="N3006"/>
      <c r="O3006" s="203"/>
      <c r="P3006"/>
      <c r="Q3006"/>
      <c r="R3006"/>
      <c r="S3006"/>
      <c r="T3006" s="204">
        <v>42746.609131944446</v>
      </c>
      <c r="U3006"/>
      <c r="V3006">
        <v>0.4</v>
      </c>
      <c r="W3006">
        <v>3</v>
      </c>
      <c r="X3006" s="200" t="str">
        <f t="shared" si="46"/>
        <v>Levy County Criminal CGE CQ3-16</v>
      </c>
    </row>
    <row r="3007" spans="1:24" x14ac:dyDescent="0.25">
      <c r="A3007" t="s">
        <v>85</v>
      </c>
      <c r="B3007" t="s">
        <v>39</v>
      </c>
      <c r="C3007" t="s">
        <v>276</v>
      </c>
      <c r="D3007" s="202">
        <v>28369.32</v>
      </c>
      <c r="E3007" s="202">
        <v>27437.57</v>
      </c>
      <c r="F3007"/>
      <c r="G3007"/>
      <c r="H3007"/>
      <c r="I3007" s="202">
        <v>5248.32</v>
      </c>
      <c r="J3007" s="202">
        <v>10154.82</v>
      </c>
      <c r="K3007"/>
      <c r="L3007"/>
      <c r="M3007"/>
      <c r="N3007"/>
      <c r="O3007" s="203"/>
      <c r="P3007"/>
      <c r="Q3007"/>
      <c r="R3007"/>
      <c r="S3007"/>
      <c r="T3007" s="204">
        <v>42746.609131944446</v>
      </c>
      <c r="U3007"/>
      <c r="V3007">
        <v>0.4</v>
      </c>
      <c r="W3007">
        <v>3</v>
      </c>
      <c r="X3007" s="200" t="str">
        <f t="shared" si="46"/>
        <v>Levy County Criminal CGE CQ3-17</v>
      </c>
    </row>
    <row r="3008" spans="1:24" x14ac:dyDescent="0.25">
      <c r="A3008" t="s">
        <v>85</v>
      </c>
      <c r="B3008" t="s">
        <v>39</v>
      </c>
      <c r="C3008" t="s">
        <v>273</v>
      </c>
      <c r="D3008" s="202">
        <v>33642.449999999997</v>
      </c>
      <c r="E3008" s="202">
        <v>28327.95</v>
      </c>
      <c r="F3008" s="202">
        <v>27094.7</v>
      </c>
      <c r="G3008" s="202">
        <v>26364.7</v>
      </c>
      <c r="H3008" s="202">
        <v>26092.2</v>
      </c>
      <c r="I3008" s="202">
        <v>3721.7</v>
      </c>
      <c r="J3008" s="202">
        <v>9286.44</v>
      </c>
      <c r="K3008" s="202">
        <v>11698.85</v>
      </c>
      <c r="L3008" s="202">
        <v>13804.95</v>
      </c>
      <c r="M3008" s="202">
        <v>14220.45</v>
      </c>
      <c r="N3008"/>
      <c r="O3008" s="203"/>
      <c r="P3008"/>
      <c r="Q3008"/>
      <c r="R3008"/>
      <c r="S3008"/>
      <c r="T3008" s="204">
        <v>42746.609131944446</v>
      </c>
      <c r="U3008"/>
      <c r="V3008">
        <v>0.4</v>
      </c>
      <c r="W3008">
        <v>3</v>
      </c>
      <c r="X3008" s="200" t="str">
        <f t="shared" si="46"/>
        <v>Levy County Criminal CGE CQ4-16</v>
      </c>
    </row>
    <row r="3009" spans="1:24" x14ac:dyDescent="0.25">
      <c r="A3009" t="s">
        <v>85</v>
      </c>
      <c r="B3009" t="s">
        <v>39</v>
      </c>
      <c r="C3009" t="s">
        <v>277</v>
      </c>
      <c r="D3009" s="202">
        <v>37347.75</v>
      </c>
      <c r="E3009"/>
      <c r="F3009"/>
      <c r="G3009"/>
      <c r="H3009"/>
      <c r="I3009" s="202">
        <v>4191.5</v>
      </c>
      <c r="J3009"/>
      <c r="K3009"/>
      <c r="L3009"/>
      <c r="M3009"/>
      <c r="N3009"/>
      <c r="O3009" s="203"/>
      <c r="P3009"/>
      <c r="Q3009"/>
      <c r="R3009"/>
      <c r="S3009"/>
      <c r="T3009" s="204">
        <v>42746.609131944446</v>
      </c>
      <c r="U3009"/>
      <c r="V3009">
        <v>0.4</v>
      </c>
      <c r="W3009">
        <v>3</v>
      </c>
      <c r="X3009" s="200" t="str">
        <f t="shared" si="46"/>
        <v>Levy County Criminal CGE CQ4-17</v>
      </c>
    </row>
    <row r="3010" spans="1:24" x14ac:dyDescent="0.25">
      <c r="A3010" t="s">
        <v>85</v>
      </c>
      <c r="B3010" t="s">
        <v>41</v>
      </c>
      <c r="C3010" t="s">
        <v>270</v>
      </c>
      <c r="D3010" s="202">
        <v>49787.19</v>
      </c>
      <c r="E3010" s="202">
        <v>46095.25</v>
      </c>
      <c r="F3010" s="202">
        <v>45540.75</v>
      </c>
      <c r="G3010" s="202">
        <v>42660.51</v>
      </c>
      <c r="H3010" s="202">
        <v>40277.51</v>
      </c>
      <c r="I3010" s="202">
        <v>6233.19</v>
      </c>
      <c r="J3010" s="202">
        <v>15130.25</v>
      </c>
      <c r="K3010" s="202">
        <v>19337</v>
      </c>
      <c r="L3010" s="202">
        <v>22898.5</v>
      </c>
      <c r="M3010" s="202">
        <v>23341.759999999998</v>
      </c>
      <c r="N3010"/>
      <c r="O3010" s="203"/>
      <c r="P3010"/>
      <c r="Q3010"/>
      <c r="R3010"/>
      <c r="S3010"/>
      <c r="T3010" s="204">
        <v>42746.609131944446</v>
      </c>
      <c r="U3010"/>
      <c r="V3010">
        <v>0.4</v>
      </c>
      <c r="W3010">
        <v>5</v>
      </c>
      <c r="X3010" s="200" t="str">
        <f t="shared" ref="X3010:X3073" si="47">A3010&amp;" "&amp;B3010&amp;" "&amp;C3010</f>
        <v>Levy Criminal Traffic CGE CQ1-16</v>
      </c>
    </row>
    <row r="3011" spans="1:24" x14ac:dyDescent="0.25">
      <c r="A3011" t="s">
        <v>85</v>
      </c>
      <c r="B3011" t="s">
        <v>41</v>
      </c>
      <c r="C3011" t="s">
        <v>274</v>
      </c>
      <c r="D3011" s="202">
        <v>51036.65</v>
      </c>
      <c r="E3011" s="202">
        <v>51238.7</v>
      </c>
      <c r="F3011" s="202">
        <v>44426.45</v>
      </c>
      <c r="G3011" s="202">
        <v>41515.949999999997</v>
      </c>
      <c r="H3011"/>
      <c r="I3011" s="202">
        <v>4038.74</v>
      </c>
      <c r="J3011" s="202">
        <v>11881.84</v>
      </c>
      <c r="K3011" s="202">
        <v>16652.2</v>
      </c>
      <c r="L3011" s="202">
        <v>19415.2</v>
      </c>
      <c r="M3011"/>
      <c r="N3011"/>
      <c r="O3011" s="203"/>
      <c r="P3011"/>
      <c r="Q3011"/>
      <c r="R3011"/>
      <c r="S3011"/>
      <c r="T3011" s="204">
        <v>42746.609131944446</v>
      </c>
      <c r="U3011"/>
      <c r="V3011">
        <v>0.4</v>
      </c>
      <c r="W3011">
        <v>5</v>
      </c>
      <c r="X3011" s="200" t="str">
        <f t="shared" si="47"/>
        <v>Levy Criminal Traffic CGE CQ1-17</v>
      </c>
    </row>
    <row r="3012" spans="1:24" x14ac:dyDescent="0.25">
      <c r="A3012" t="s">
        <v>85</v>
      </c>
      <c r="B3012" t="s">
        <v>41</v>
      </c>
      <c r="C3012" t="s">
        <v>271</v>
      </c>
      <c r="D3012" s="202">
        <v>60346.25</v>
      </c>
      <c r="E3012" s="202">
        <v>57298.12</v>
      </c>
      <c r="F3012" s="202">
        <v>55308.98</v>
      </c>
      <c r="G3012" s="202">
        <v>53054.98</v>
      </c>
      <c r="H3012" s="202">
        <v>45996.98</v>
      </c>
      <c r="I3012" s="202">
        <v>4778.25</v>
      </c>
      <c r="J3012" s="202">
        <v>11210.62</v>
      </c>
      <c r="K3012" s="202">
        <v>18325.27</v>
      </c>
      <c r="L3012" s="202">
        <v>21972.77</v>
      </c>
      <c r="M3012" s="202">
        <v>27446.34</v>
      </c>
      <c r="N3012"/>
      <c r="O3012" s="203"/>
      <c r="P3012"/>
      <c r="Q3012"/>
      <c r="R3012"/>
      <c r="S3012"/>
      <c r="T3012" s="204">
        <v>42746.609131944446</v>
      </c>
      <c r="U3012"/>
      <c r="V3012">
        <v>0.4</v>
      </c>
      <c r="W3012">
        <v>5</v>
      </c>
      <c r="X3012" s="200" t="str">
        <f t="shared" si="47"/>
        <v>Levy Criminal Traffic CGE CQ2-16</v>
      </c>
    </row>
    <row r="3013" spans="1:24" x14ac:dyDescent="0.25">
      <c r="A3013" t="s">
        <v>85</v>
      </c>
      <c r="B3013" t="s">
        <v>41</v>
      </c>
      <c r="C3013" t="s">
        <v>275</v>
      </c>
      <c r="D3013" s="202">
        <v>46420</v>
      </c>
      <c r="E3013" s="202">
        <v>45871.5</v>
      </c>
      <c r="F3013" s="202">
        <v>43313.5</v>
      </c>
      <c r="G3013"/>
      <c r="H3013"/>
      <c r="I3013" s="202">
        <v>5498.25</v>
      </c>
      <c r="J3013" s="202">
        <v>13004.25</v>
      </c>
      <c r="K3013" s="202">
        <v>17917.25</v>
      </c>
      <c r="L3013"/>
      <c r="M3013"/>
      <c r="N3013"/>
      <c r="O3013" s="203"/>
      <c r="P3013"/>
      <c r="Q3013"/>
      <c r="R3013"/>
      <c r="S3013"/>
      <c r="T3013" s="204">
        <v>42746.609131944446</v>
      </c>
      <c r="U3013"/>
      <c r="V3013">
        <v>0.4</v>
      </c>
      <c r="W3013">
        <v>5</v>
      </c>
      <c r="X3013" s="200" t="str">
        <f t="shared" si="47"/>
        <v>Levy Criminal Traffic CGE CQ2-17</v>
      </c>
    </row>
    <row r="3014" spans="1:24" x14ac:dyDescent="0.25">
      <c r="A3014" t="s">
        <v>85</v>
      </c>
      <c r="B3014" t="s">
        <v>41</v>
      </c>
      <c r="C3014" t="s">
        <v>272</v>
      </c>
      <c r="D3014" s="202">
        <v>49166</v>
      </c>
      <c r="E3014" s="202">
        <v>46791</v>
      </c>
      <c r="F3014" s="202">
        <v>45275.25</v>
      </c>
      <c r="G3014" s="202">
        <v>41868.85</v>
      </c>
      <c r="H3014" s="202">
        <v>39512.800000000003</v>
      </c>
      <c r="I3014" s="202">
        <v>5319.5</v>
      </c>
      <c r="J3014" s="202">
        <v>13316.75</v>
      </c>
      <c r="K3014" s="202">
        <v>17375.75</v>
      </c>
      <c r="L3014" s="202">
        <v>20712.849999999999</v>
      </c>
      <c r="M3014" s="202">
        <v>24934.799999999999</v>
      </c>
      <c r="N3014"/>
      <c r="O3014" s="203"/>
      <c r="P3014"/>
      <c r="Q3014"/>
      <c r="R3014"/>
      <c r="S3014"/>
      <c r="T3014" s="204">
        <v>42746.609131944446</v>
      </c>
      <c r="U3014"/>
      <c r="V3014">
        <v>0.4</v>
      </c>
      <c r="W3014">
        <v>5</v>
      </c>
      <c r="X3014" s="200" t="str">
        <f t="shared" si="47"/>
        <v>Levy Criminal Traffic CGE CQ3-16</v>
      </c>
    </row>
    <row r="3015" spans="1:24" x14ac:dyDescent="0.25">
      <c r="A3015" t="s">
        <v>85</v>
      </c>
      <c r="B3015" t="s">
        <v>41</v>
      </c>
      <c r="C3015" t="s">
        <v>276</v>
      </c>
      <c r="D3015" s="202">
        <v>43199.4</v>
      </c>
      <c r="E3015" s="202">
        <v>39480.9</v>
      </c>
      <c r="F3015"/>
      <c r="G3015"/>
      <c r="H3015"/>
      <c r="I3015" s="202">
        <v>4634.6499999999996</v>
      </c>
      <c r="J3015" s="202">
        <v>10475.15</v>
      </c>
      <c r="K3015"/>
      <c r="L3015"/>
      <c r="M3015"/>
      <c r="N3015"/>
      <c r="O3015" s="203"/>
      <c r="P3015"/>
      <c r="Q3015"/>
      <c r="R3015"/>
      <c r="S3015"/>
      <c r="T3015" s="204">
        <v>42746.609131944446</v>
      </c>
      <c r="U3015"/>
      <c r="V3015">
        <v>0.4</v>
      </c>
      <c r="W3015">
        <v>5</v>
      </c>
      <c r="X3015" s="200" t="str">
        <f t="shared" si="47"/>
        <v>Levy Criminal Traffic CGE CQ3-17</v>
      </c>
    </row>
    <row r="3016" spans="1:24" x14ac:dyDescent="0.25">
      <c r="A3016" t="s">
        <v>85</v>
      </c>
      <c r="B3016" t="s">
        <v>41</v>
      </c>
      <c r="C3016" t="s">
        <v>273</v>
      </c>
      <c r="D3016" s="202">
        <v>55669.5</v>
      </c>
      <c r="E3016" s="202">
        <v>53995.25</v>
      </c>
      <c r="F3016" s="202">
        <v>52509</v>
      </c>
      <c r="G3016" s="202">
        <v>47725.5</v>
      </c>
      <c r="H3016" s="202">
        <v>46227.5</v>
      </c>
      <c r="I3016" s="202">
        <v>5514.5</v>
      </c>
      <c r="J3016" s="202">
        <v>10780.38</v>
      </c>
      <c r="K3016" s="202">
        <v>18984.93</v>
      </c>
      <c r="L3016" s="202">
        <v>24445.43</v>
      </c>
      <c r="M3016" s="202">
        <v>28940.93</v>
      </c>
      <c r="N3016"/>
      <c r="O3016" s="203"/>
      <c r="P3016"/>
      <c r="Q3016"/>
      <c r="R3016"/>
      <c r="S3016"/>
      <c r="T3016" s="204">
        <v>42746.609131944446</v>
      </c>
      <c r="U3016"/>
      <c r="V3016">
        <v>0.4</v>
      </c>
      <c r="W3016">
        <v>5</v>
      </c>
      <c r="X3016" s="200" t="str">
        <f t="shared" si="47"/>
        <v>Levy Criminal Traffic CGE CQ4-16</v>
      </c>
    </row>
    <row r="3017" spans="1:24" x14ac:dyDescent="0.25">
      <c r="A3017" t="s">
        <v>85</v>
      </c>
      <c r="B3017" t="s">
        <v>41</v>
      </c>
      <c r="C3017" t="s">
        <v>277</v>
      </c>
      <c r="D3017" s="202">
        <v>47677.25</v>
      </c>
      <c r="E3017"/>
      <c r="F3017"/>
      <c r="G3017"/>
      <c r="H3017"/>
      <c r="I3017" s="202">
        <v>4275</v>
      </c>
      <c r="J3017"/>
      <c r="K3017"/>
      <c r="L3017"/>
      <c r="M3017"/>
      <c r="N3017"/>
      <c r="O3017" s="203"/>
      <c r="P3017"/>
      <c r="Q3017"/>
      <c r="R3017"/>
      <c r="S3017"/>
      <c r="T3017" s="204">
        <v>42746.609131944446</v>
      </c>
      <c r="U3017"/>
      <c r="V3017">
        <v>0.4</v>
      </c>
      <c r="W3017">
        <v>5</v>
      </c>
      <c r="X3017" s="200" t="str">
        <f t="shared" si="47"/>
        <v>Levy Criminal Traffic CGE CQ4-17</v>
      </c>
    </row>
    <row r="3018" spans="1:24" x14ac:dyDescent="0.25">
      <c r="A3018" t="s">
        <v>85</v>
      </c>
      <c r="B3018" t="s">
        <v>46</v>
      </c>
      <c r="C3018" t="s">
        <v>270</v>
      </c>
      <c r="D3018" s="202">
        <v>31660.84</v>
      </c>
      <c r="E3018" s="202">
        <v>35782.839999999997</v>
      </c>
      <c r="F3018" s="202">
        <v>30957.84</v>
      </c>
      <c r="G3018" s="202">
        <v>35782.839999999997</v>
      </c>
      <c r="H3018" s="202">
        <v>35732.839999999997</v>
      </c>
      <c r="I3018" s="202">
        <v>25672.09</v>
      </c>
      <c r="J3018" s="202">
        <v>28641.51</v>
      </c>
      <c r="K3018" s="202">
        <v>28884.51</v>
      </c>
      <c r="L3018" s="202">
        <v>28994.51</v>
      </c>
      <c r="M3018" s="202">
        <v>28994.51</v>
      </c>
      <c r="N3018"/>
      <c r="O3018" s="203"/>
      <c r="P3018"/>
      <c r="Q3018"/>
      <c r="R3018"/>
      <c r="S3018"/>
      <c r="T3018" s="204">
        <v>42746.609131944446</v>
      </c>
      <c r="U3018"/>
      <c r="V3018">
        <v>0.75</v>
      </c>
      <c r="W3018">
        <v>10</v>
      </c>
      <c r="X3018" s="200" t="str">
        <f t="shared" si="47"/>
        <v>Levy Family CGE CQ1-16</v>
      </c>
    </row>
    <row r="3019" spans="1:24" x14ac:dyDescent="0.25">
      <c r="A3019" t="s">
        <v>85</v>
      </c>
      <c r="B3019" t="s">
        <v>46</v>
      </c>
      <c r="C3019" t="s">
        <v>274</v>
      </c>
      <c r="D3019" s="202">
        <v>28525.5</v>
      </c>
      <c r="E3019" s="202">
        <v>28525.5</v>
      </c>
      <c r="F3019" s="202">
        <v>28525.5</v>
      </c>
      <c r="G3019" s="202">
        <v>28525.5</v>
      </c>
      <c r="H3019"/>
      <c r="I3019" s="202">
        <v>20164.45</v>
      </c>
      <c r="J3019" s="202">
        <v>21994.69</v>
      </c>
      <c r="K3019" s="202">
        <v>22662.13</v>
      </c>
      <c r="L3019" s="202">
        <v>22900.13</v>
      </c>
      <c r="M3019"/>
      <c r="N3019"/>
      <c r="O3019" s="203"/>
      <c r="P3019"/>
      <c r="Q3019"/>
      <c r="R3019"/>
      <c r="S3019"/>
      <c r="T3019" s="204">
        <v>42746.609131944446</v>
      </c>
      <c r="U3019"/>
      <c r="V3019">
        <v>0.75</v>
      </c>
      <c r="W3019">
        <v>10</v>
      </c>
      <c r="X3019" s="200" t="str">
        <f t="shared" si="47"/>
        <v>Levy Family CGE CQ1-17</v>
      </c>
    </row>
    <row r="3020" spans="1:24" x14ac:dyDescent="0.25">
      <c r="A3020" t="s">
        <v>85</v>
      </c>
      <c r="B3020" t="s">
        <v>46</v>
      </c>
      <c r="C3020" t="s">
        <v>271</v>
      </c>
      <c r="D3020" s="202">
        <v>33467.949999999997</v>
      </c>
      <c r="E3020" s="202">
        <v>27137.95</v>
      </c>
      <c r="F3020" s="202">
        <v>32425.95</v>
      </c>
      <c r="G3020" s="202">
        <v>32425.95</v>
      </c>
      <c r="H3020" s="202">
        <v>32425.95</v>
      </c>
      <c r="I3020" s="202">
        <v>22568.15</v>
      </c>
      <c r="J3020" s="202">
        <v>24992.95</v>
      </c>
      <c r="K3020" s="202">
        <v>25329.95</v>
      </c>
      <c r="L3020" s="202">
        <v>25429.95</v>
      </c>
      <c r="M3020" s="202">
        <v>25504.95</v>
      </c>
      <c r="N3020"/>
      <c r="O3020" s="203"/>
      <c r="P3020"/>
      <c r="Q3020"/>
      <c r="R3020"/>
      <c r="S3020"/>
      <c r="T3020" s="204">
        <v>42746.609131944446</v>
      </c>
      <c r="U3020"/>
      <c r="V3020">
        <v>0.75</v>
      </c>
      <c r="W3020">
        <v>10</v>
      </c>
      <c r="X3020" s="200" t="str">
        <f t="shared" si="47"/>
        <v>Levy Family CGE CQ2-16</v>
      </c>
    </row>
    <row r="3021" spans="1:24" x14ac:dyDescent="0.25">
      <c r="A3021" t="s">
        <v>85</v>
      </c>
      <c r="B3021" t="s">
        <v>46</v>
      </c>
      <c r="C3021" t="s">
        <v>275</v>
      </c>
      <c r="D3021" s="202">
        <v>33272.83</v>
      </c>
      <c r="E3021" s="202">
        <v>33272.83</v>
      </c>
      <c r="F3021" s="202">
        <v>32854.83</v>
      </c>
      <c r="G3021"/>
      <c r="H3021"/>
      <c r="I3021" s="202">
        <v>24250.93</v>
      </c>
      <c r="J3021" s="202">
        <v>25582.52</v>
      </c>
      <c r="K3021" s="202">
        <v>26518.92</v>
      </c>
      <c r="L3021"/>
      <c r="M3021"/>
      <c r="N3021"/>
      <c r="O3021" s="203"/>
      <c r="P3021"/>
      <c r="Q3021"/>
      <c r="R3021"/>
      <c r="S3021"/>
      <c r="T3021" s="204">
        <v>42746.609131944446</v>
      </c>
      <c r="U3021"/>
      <c r="V3021">
        <v>0.75</v>
      </c>
      <c r="W3021">
        <v>10</v>
      </c>
      <c r="X3021" s="200" t="str">
        <f t="shared" si="47"/>
        <v>Levy Family CGE CQ2-17</v>
      </c>
    </row>
    <row r="3022" spans="1:24" x14ac:dyDescent="0.25">
      <c r="A3022" t="s">
        <v>85</v>
      </c>
      <c r="B3022" t="s">
        <v>46</v>
      </c>
      <c r="C3022" t="s">
        <v>272</v>
      </c>
      <c r="D3022" s="202">
        <v>31391.47</v>
      </c>
      <c r="E3022" s="202">
        <v>34004.47</v>
      </c>
      <c r="F3022" s="202">
        <v>34004.47</v>
      </c>
      <c r="G3022" s="202">
        <v>34004.47</v>
      </c>
      <c r="H3022" s="202">
        <v>34004.47</v>
      </c>
      <c r="I3022" s="202">
        <v>26867.47</v>
      </c>
      <c r="J3022" s="202">
        <v>27685.47</v>
      </c>
      <c r="K3022" s="202">
        <v>28221.47</v>
      </c>
      <c r="L3022" s="202">
        <v>28466.47</v>
      </c>
      <c r="M3022" s="202">
        <v>28466.47</v>
      </c>
      <c r="N3022"/>
      <c r="O3022" s="203"/>
      <c r="P3022"/>
      <c r="Q3022"/>
      <c r="R3022"/>
      <c r="S3022"/>
      <c r="T3022" s="204">
        <v>42746.609131944446</v>
      </c>
      <c r="U3022"/>
      <c r="V3022">
        <v>0.75</v>
      </c>
      <c r="W3022">
        <v>10</v>
      </c>
      <c r="X3022" s="200" t="str">
        <f t="shared" si="47"/>
        <v>Levy Family CGE CQ3-16</v>
      </c>
    </row>
    <row r="3023" spans="1:24" x14ac:dyDescent="0.25">
      <c r="A3023" t="s">
        <v>85</v>
      </c>
      <c r="B3023" t="s">
        <v>46</v>
      </c>
      <c r="C3023" t="s">
        <v>276</v>
      </c>
      <c r="D3023" s="202">
        <v>32078.35</v>
      </c>
      <c r="E3023" s="202">
        <v>32078.35</v>
      </c>
      <c r="F3023"/>
      <c r="G3023"/>
      <c r="H3023"/>
      <c r="I3023" s="202">
        <v>21636.5</v>
      </c>
      <c r="J3023" s="202">
        <v>24979.77</v>
      </c>
      <c r="K3023"/>
      <c r="L3023"/>
      <c r="M3023"/>
      <c r="N3023"/>
      <c r="O3023" s="203"/>
      <c r="P3023"/>
      <c r="Q3023"/>
      <c r="R3023"/>
      <c r="S3023"/>
      <c r="T3023" s="204">
        <v>42746.609131944446</v>
      </c>
      <c r="U3023"/>
      <c r="V3023">
        <v>0.75</v>
      </c>
      <c r="W3023">
        <v>10</v>
      </c>
      <c r="X3023" s="200" t="str">
        <f t="shared" si="47"/>
        <v>Levy Family CGE CQ3-17</v>
      </c>
    </row>
    <row r="3024" spans="1:24" x14ac:dyDescent="0.25">
      <c r="A3024" t="s">
        <v>85</v>
      </c>
      <c r="B3024" t="s">
        <v>46</v>
      </c>
      <c r="C3024" t="s">
        <v>273</v>
      </c>
      <c r="D3024" s="202">
        <v>29478.58</v>
      </c>
      <c r="E3024" s="202">
        <v>29478.58</v>
      </c>
      <c r="F3024" s="202">
        <v>29478.58</v>
      </c>
      <c r="G3024" s="202">
        <v>29478.58</v>
      </c>
      <c r="H3024" s="202">
        <v>29478.58</v>
      </c>
      <c r="I3024" s="202">
        <v>22473.63</v>
      </c>
      <c r="J3024" s="202">
        <v>26201.68</v>
      </c>
      <c r="K3024" s="202">
        <v>26329.34</v>
      </c>
      <c r="L3024" s="202">
        <v>26496.22</v>
      </c>
      <c r="M3024" s="202">
        <v>26496.22</v>
      </c>
      <c r="N3024"/>
      <c r="O3024" s="203"/>
      <c r="P3024"/>
      <c r="Q3024"/>
      <c r="R3024"/>
      <c r="S3024"/>
      <c r="T3024" s="204">
        <v>42746.609131944446</v>
      </c>
      <c r="U3024"/>
      <c r="V3024">
        <v>0.75</v>
      </c>
      <c r="W3024">
        <v>10</v>
      </c>
      <c r="X3024" s="200" t="str">
        <f t="shared" si="47"/>
        <v>Levy Family CGE CQ4-16</v>
      </c>
    </row>
    <row r="3025" spans="1:24" x14ac:dyDescent="0.25">
      <c r="A3025" t="s">
        <v>85</v>
      </c>
      <c r="B3025" t="s">
        <v>46</v>
      </c>
      <c r="C3025" t="s">
        <v>277</v>
      </c>
      <c r="D3025" s="202">
        <v>32951.370000000003</v>
      </c>
      <c r="E3025"/>
      <c r="F3025"/>
      <c r="G3025"/>
      <c r="H3025"/>
      <c r="I3025" s="202">
        <v>25641.26</v>
      </c>
      <c r="J3025"/>
      <c r="K3025"/>
      <c r="L3025"/>
      <c r="M3025"/>
      <c r="N3025"/>
      <c r="O3025" s="203"/>
      <c r="P3025"/>
      <c r="Q3025"/>
      <c r="R3025"/>
      <c r="S3025"/>
      <c r="T3025" s="204">
        <v>42746.609131944446</v>
      </c>
      <c r="U3025"/>
      <c r="V3025">
        <v>0.75</v>
      </c>
      <c r="W3025">
        <v>10</v>
      </c>
      <c r="X3025" s="200" t="str">
        <f t="shared" si="47"/>
        <v>Levy Family CGE CQ4-17</v>
      </c>
    </row>
    <row r="3026" spans="1:24" x14ac:dyDescent="0.25">
      <c r="A3026" t="s">
        <v>85</v>
      </c>
      <c r="B3026" t="s">
        <v>40</v>
      </c>
      <c r="C3026" t="s">
        <v>270</v>
      </c>
      <c r="D3026" s="202">
        <v>4613</v>
      </c>
      <c r="E3026" s="202">
        <v>4398</v>
      </c>
      <c r="F3026" s="202">
        <v>4298</v>
      </c>
      <c r="G3026" s="202">
        <v>4348</v>
      </c>
      <c r="H3026" s="202">
        <v>4348</v>
      </c>
      <c r="I3026" s="202">
        <v>1928.25</v>
      </c>
      <c r="J3026" s="202">
        <v>2863</v>
      </c>
      <c r="K3026" s="202">
        <v>3173</v>
      </c>
      <c r="L3026" s="202">
        <v>3433</v>
      </c>
      <c r="M3026" s="202">
        <v>3520</v>
      </c>
      <c r="N3026"/>
      <c r="O3026" s="203"/>
      <c r="P3026"/>
      <c r="Q3026"/>
      <c r="R3026"/>
      <c r="S3026"/>
      <c r="T3026" s="204">
        <v>42746.609131944446</v>
      </c>
      <c r="U3026"/>
      <c r="V3026">
        <v>0.09</v>
      </c>
      <c r="W3026">
        <v>4</v>
      </c>
      <c r="X3026" s="200" t="str">
        <f t="shared" si="47"/>
        <v>Levy Juvenile Delinquency CGE CQ1-16</v>
      </c>
    </row>
    <row r="3027" spans="1:24" x14ac:dyDescent="0.25">
      <c r="A3027" t="s">
        <v>85</v>
      </c>
      <c r="B3027" t="s">
        <v>40</v>
      </c>
      <c r="C3027" t="s">
        <v>274</v>
      </c>
      <c r="D3027" s="202">
        <v>1730</v>
      </c>
      <c r="E3027" s="202">
        <v>1730</v>
      </c>
      <c r="F3027" s="202">
        <v>1730</v>
      </c>
      <c r="G3027" s="202">
        <v>1730</v>
      </c>
      <c r="H3027"/>
      <c r="I3027" s="202">
        <v>265</v>
      </c>
      <c r="J3027" s="202">
        <v>400</v>
      </c>
      <c r="K3027" s="202">
        <v>400</v>
      </c>
      <c r="L3027" s="202">
        <v>480</v>
      </c>
      <c r="M3027"/>
      <c r="N3027"/>
      <c r="O3027" s="203"/>
      <c r="P3027"/>
      <c r="Q3027"/>
      <c r="R3027"/>
      <c r="S3027"/>
      <c r="T3027" s="204">
        <v>42746.609131944446</v>
      </c>
      <c r="U3027"/>
      <c r="V3027">
        <v>0.09</v>
      </c>
      <c r="W3027">
        <v>4</v>
      </c>
      <c r="X3027" s="200" t="str">
        <f t="shared" si="47"/>
        <v>Levy Juvenile Delinquency CGE CQ1-17</v>
      </c>
    </row>
    <row r="3028" spans="1:24" x14ac:dyDescent="0.25">
      <c r="A3028" t="s">
        <v>85</v>
      </c>
      <c r="B3028" t="s">
        <v>40</v>
      </c>
      <c r="C3028" t="s">
        <v>271</v>
      </c>
      <c r="D3028" s="202">
        <v>2291</v>
      </c>
      <c r="E3028" s="202">
        <v>2041</v>
      </c>
      <c r="F3028" s="202">
        <v>2241</v>
      </c>
      <c r="G3028" s="202">
        <v>2241</v>
      </c>
      <c r="H3028" s="202">
        <v>2241</v>
      </c>
      <c r="I3028" s="202">
        <v>411</v>
      </c>
      <c r="J3028" s="202">
        <v>936</v>
      </c>
      <c r="K3028" s="202">
        <v>1121</v>
      </c>
      <c r="L3028" s="202">
        <v>1376</v>
      </c>
      <c r="M3028" s="202">
        <v>1411</v>
      </c>
      <c r="N3028"/>
      <c r="O3028" s="203"/>
      <c r="P3028"/>
      <c r="Q3028"/>
      <c r="R3028"/>
      <c r="S3028"/>
      <c r="T3028" s="204">
        <v>42746.609131944446</v>
      </c>
      <c r="U3028"/>
      <c r="V3028">
        <v>0.09</v>
      </c>
      <c r="W3028">
        <v>4</v>
      </c>
      <c r="X3028" s="200" t="str">
        <f t="shared" si="47"/>
        <v>Levy Juvenile Delinquency CGE CQ2-16</v>
      </c>
    </row>
    <row r="3029" spans="1:24" x14ac:dyDescent="0.25">
      <c r="A3029" t="s">
        <v>85</v>
      </c>
      <c r="B3029" t="s">
        <v>40</v>
      </c>
      <c r="C3029" t="s">
        <v>275</v>
      </c>
      <c r="D3029" s="202">
        <v>1156</v>
      </c>
      <c r="E3029" s="202">
        <v>1156</v>
      </c>
      <c r="F3029" s="202">
        <v>1156</v>
      </c>
      <c r="G3029"/>
      <c r="H3029"/>
      <c r="I3029" s="202">
        <v>636</v>
      </c>
      <c r="J3029" s="202">
        <v>921</v>
      </c>
      <c r="K3029" s="202">
        <v>921</v>
      </c>
      <c r="L3029"/>
      <c r="M3029"/>
      <c r="N3029"/>
      <c r="O3029" s="203"/>
      <c r="P3029"/>
      <c r="Q3029"/>
      <c r="R3029"/>
      <c r="S3029"/>
      <c r="T3029" s="204">
        <v>42746.609131944446</v>
      </c>
      <c r="U3029"/>
      <c r="V3029">
        <v>0.09</v>
      </c>
      <c r="W3029">
        <v>4</v>
      </c>
      <c r="X3029" s="200" t="str">
        <f t="shared" si="47"/>
        <v>Levy Juvenile Delinquency CGE CQ2-17</v>
      </c>
    </row>
    <row r="3030" spans="1:24" x14ac:dyDescent="0.25">
      <c r="A3030" t="s">
        <v>85</v>
      </c>
      <c r="B3030" t="s">
        <v>40</v>
      </c>
      <c r="C3030" t="s">
        <v>272</v>
      </c>
      <c r="D3030" s="202">
        <v>1951</v>
      </c>
      <c r="E3030" s="202">
        <v>2066</v>
      </c>
      <c r="F3030" s="202">
        <v>2066</v>
      </c>
      <c r="G3030" s="202">
        <v>2066</v>
      </c>
      <c r="H3030" s="202">
        <v>2066</v>
      </c>
      <c r="I3030" s="202">
        <v>763</v>
      </c>
      <c r="J3030" s="202">
        <v>1411</v>
      </c>
      <c r="K3030" s="202">
        <v>1606</v>
      </c>
      <c r="L3030" s="202">
        <v>1761</v>
      </c>
      <c r="M3030" s="202">
        <v>1761</v>
      </c>
      <c r="N3030"/>
      <c r="O3030" s="203"/>
      <c r="P3030"/>
      <c r="Q3030"/>
      <c r="R3030"/>
      <c r="S3030"/>
      <c r="T3030" s="204">
        <v>42746.609131944446</v>
      </c>
      <c r="U3030"/>
      <c r="V3030">
        <v>0.09</v>
      </c>
      <c r="W3030">
        <v>4</v>
      </c>
      <c r="X3030" s="200" t="str">
        <f t="shared" si="47"/>
        <v>Levy Juvenile Delinquency CGE CQ3-16</v>
      </c>
    </row>
    <row r="3031" spans="1:24" x14ac:dyDescent="0.25">
      <c r="A3031" t="s">
        <v>85</v>
      </c>
      <c r="B3031" t="s">
        <v>40</v>
      </c>
      <c r="C3031" t="s">
        <v>276</v>
      </c>
      <c r="D3031" s="202">
        <v>2860</v>
      </c>
      <c r="E3031" s="202">
        <v>2810</v>
      </c>
      <c r="F3031"/>
      <c r="G3031"/>
      <c r="H3031"/>
      <c r="I3031" s="202">
        <v>1543</v>
      </c>
      <c r="J3031" s="202">
        <v>1908</v>
      </c>
      <c r="K3031"/>
      <c r="L3031"/>
      <c r="M3031"/>
      <c r="N3031"/>
      <c r="O3031" s="203"/>
      <c r="P3031"/>
      <c r="Q3031"/>
      <c r="R3031"/>
      <c r="S3031"/>
      <c r="T3031" s="204">
        <v>42746.609131944446</v>
      </c>
      <c r="U3031"/>
      <c r="V3031">
        <v>0.09</v>
      </c>
      <c r="W3031">
        <v>4</v>
      </c>
      <c r="X3031" s="200" t="str">
        <f t="shared" si="47"/>
        <v>Levy Juvenile Delinquency CGE CQ3-17</v>
      </c>
    </row>
    <row r="3032" spans="1:24" x14ac:dyDescent="0.25">
      <c r="A3032" t="s">
        <v>85</v>
      </c>
      <c r="B3032" t="s">
        <v>40</v>
      </c>
      <c r="C3032" t="s">
        <v>273</v>
      </c>
      <c r="D3032" s="202">
        <v>2313</v>
      </c>
      <c r="E3032" s="202">
        <v>2063</v>
      </c>
      <c r="F3032" s="202">
        <v>2063</v>
      </c>
      <c r="G3032" s="202">
        <v>2063</v>
      </c>
      <c r="H3032" s="202">
        <v>2063</v>
      </c>
      <c r="I3032" s="202">
        <v>843</v>
      </c>
      <c r="J3032" s="202">
        <v>958</v>
      </c>
      <c r="K3032" s="202">
        <v>1233</v>
      </c>
      <c r="L3032" s="202">
        <v>1258</v>
      </c>
      <c r="M3032" s="202">
        <v>1258</v>
      </c>
      <c r="N3032"/>
      <c r="O3032" s="203"/>
      <c r="P3032"/>
      <c r="Q3032"/>
      <c r="R3032"/>
      <c r="S3032"/>
      <c r="T3032" s="204">
        <v>42746.609131944446</v>
      </c>
      <c r="U3032"/>
      <c r="V3032">
        <v>0.09</v>
      </c>
      <c r="W3032">
        <v>4</v>
      </c>
      <c r="X3032" s="200" t="str">
        <f t="shared" si="47"/>
        <v>Levy Juvenile Delinquency CGE CQ4-16</v>
      </c>
    </row>
    <row r="3033" spans="1:24" x14ac:dyDescent="0.25">
      <c r="A3033" t="s">
        <v>85</v>
      </c>
      <c r="B3033" t="s">
        <v>40</v>
      </c>
      <c r="C3033" t="s">
        <v>277</v>
      </c>
      <c r="D3033" s="202">
        <v>2049</v>
      </c>
      <c r="E3033"/>
      <c r="F3033"/>
      <c r="G3033"/>
      <c r="H3033"/>
      <c r="I3033" s="202">
        <v>556.5</v>
      </c>
      <c r="J3033"/>
      <c r="K3033"/>
      <c r="L3033"/>
      <c r="M3033"/>
      <c r="N3033"/>
      <c r="O3033" s="203"/>
      <c r="P3033"/>
      <c r="Q3033"/>
      <c r="R3033"/>
      <c r="S3033"/>
      <c r="T3033" s="204">
        <v>42746.609131944446</v>
      </c>
      <c r="U3033"/>
      <c r="V3033">
        <v>0.09</v>
      </c>
      <c r="W3033">
        <v>4</v>
      </c>
      <c r="X3033" s="200" t="str">
        <f t="shared" si="47"/>
        <v>Levy Juvenile Delinquency CGE CQ4-17</v>
      </c>
    </row>
    <row r="3034" spans="1:24" x14ac:dyDescent="0.25">
      <c r="A3034" t="s">
        <v>85</v>
      </c>
      <c r="B3034" t="s">
        <v>45</v>
      </c>
      <c r="C3034" t="s">
        <v>270</v>
      </c>
      <c r="D3034" s="202">
        <v>12473.5</v>
      </c>
      <c r="E3034" s="202">
        <v>12619.5</v>
      </c>
      <c r="F3034" s="202">
        <v>12388.5</v>
      </c>
      <c r="G3034" s="202">
        <v>12619.5</v>
      </c>
      <c r="H3034" s="202">
        <v>12619.5</v>
      </c>
      <c r="I3034" s="202">
        <v>12182.5</v>
      </c>
      <c r="J3034" s="202">
        <v>12138.5</v>
      </c>
      <c r="K3034" s="202">
        <v>12138.5</v>
      </c>
      <c r="L3034" s="202">
        <v>12138.5</v>
      </c>
      <c r="M3034" s="202">
        <v>12138.5</v>
      </c>
      <c r="N3034"/>
      <c r="O3034" s="203"/>
      <c r="P3034"/>
      <c r="Q3034"/>
      <c r="R3034"/>
      <c r="S3034"/>
      <c r="T3034" s="204">
        <v>42746.609131944446</v>
      </c>
      <c r="U3034"/>
      <c r="V3034">
        <v>0.9</v>
      </c>
      <c r="W3034">
        <v>9</v>
      </c>
      <c r="X3034" s="200" t="str">
        <f t="shared" si="47"/>
        <v>Levy Probate CGE CQ1-16</v>
      </c>
    </row>
    <row r="3035" spans="1:24" x14ac:dyDescent="0.25">
      <c r="A3035" t="s">
        <v>85</v>
      </c>
      <c r="B3035" t="s">
        <v>45</v>
      </c>
      <c r="C3035" t="s">
        <v>274</v>
      </c>
      <c r="D3035" s="202">
        <v>13000.5</v>
      </c>
      <c r="E3035" s="202">
        <v>13000.5</v>
      </c>
      <c r="F3035" s="202">
        <v>13000.5</v>
      </c>
      <c r="G3035" s="202">
        <v>13000.5</v>
      </c>
      <c r="H3035"/>
      <c r="I3035" s="202">
        <v>11444.5</v>
      </c>
      <c r="J3035" s="202">
        <v>13000.5</v>
      </c>
      <c r="K3035" s="202">
        <v>13000.5</v>
      </c>
      <c r="L3035" s="202">
        <v>13000.5</v>
      </c>
      <c r="M3035"/>
      <c r="N3035"/>
      <c r="O3035" s="203"/>
      <c r="P3035"/>
      <c r="Q3035"/>
      <c r="R3035"/>
      <c r="S3035"/>
      <c r="T3035" s="204">
        <v>42746.609131944446</v>
      </c>
      <c r="U3035"/>
      <c r="V3035">
        <v>0.9</v>
      </c>
      <c r="W3035">
        <v>9</v>
      </c>
      <c r="X3035" s="200" t="str">
        <f t="shared" si="47"/>
        <v>Levy Probate CGE CQ1-17</v>
      </c>
    </row>
    <row r="3036" spans="1:24" x14ac:dyDescent="0.25">
      <c r="A3036" t="s">
        <v>85</v>
      </c>
      <c r="B3036" t="s">
        <v>45</v>
      </c>
      <c r="C3036" t="s">
        <v>271</v>
      </c>
      <c r="D3036" s="202">
        <v>20467.5</v>
      </c>
      <c r="E3036" s="202">
        <v>20467.5</v>
      </c>
      <c r="F3036" s="202">
        <v>20467.5</v>
      </c>
      <c r="G3036" s="202">
        <v>20467.5</v>
      </c>
      <c r="H3036" s="202">
        <v>20467.5</v>
      </c>
      <c r="I3036" s="202">
        <v>18257.669999999998</v>
      </c>
      <c r="J3036" s="202">
        <v>19687.669999999998</v>
      </c>
      <c r="K3036" s="202">
        <v>19687.669999999998</v>
      </c>
      <c r="L3036" s="202">
        <v>19687.669999999998</v>
      </c>
      <c r="M3036" s="202">
        <v>19687.669999999998</v>
      </c>
      <c r="N3036"/>
      <c r="O3036" s="203"/>
      <c r="P3036"/>
      <c r="Q3036"/>
      <c r="R3036"/>
      <c r="S3036"/>
      <c r="T3036" s="204">
        <v>42746.609131944446</v>
      </c>
      <c r="U3036"/>
      <c r="V3036">
        <v>0.9</v>
      </c>
      <c r="W3036">
        <v>9</v>
      </c>
      <c r="X3036" s="200" t="str">
        <f t="shared" si="47"/>
        <v>Levy Probate CGE CQ2-16</v>
      </c>
    </row>
    <row r="3037" spans="1:24" x14ac:dyDescent="0.25">
      <c r="A3037" t="s">
        <v>85</v>
      </c>
      <c r="B3037" t="s">
        <v>45</v>
      </c>
      <c r="C3037" t="s">
        <v>275</v>
      </c>
      <c r="D3037" s="202">
        <v>18763</v>
      </c>
      <c r="E3037" s="202">
        <v>18363</v>
      </c>
      <c r="F3037" s="202">
        <v>18363</v>
      </c>
      <c r="G3037"/>
      <c r="H3037"/>
      <c r="I3037" s="202">
        <v>15838</v>
      </c>
      <c r="J3037" s="202">
        <v>17618</v>
      </c>
      <c r="K3037" s="202">
        <v>17618</v>
      </c>
      <c r="L3037"/>
      <c r="M3037"/>
      <c r="N3037"/>
      <c r="O3037" s="203"/>
      <c r="P3037"/>
      <c r="Q3037"/>
      <c r="R3037"/>
      <c r="S3037"/>
      <c r="T3037" s="204">
        <v>42746.609131944446</v>
      </c>
      <c r="U3037"/>
      <c r="V3037">
        <v>0.9</v>
      </c>
      <c r="W3037">
        <v>9</v>
      </c>
      <c r="X3037" s="200" t="str">
        <f t="shared" si="47"/>
        <v>Levy Probate CGE CQ2-17</v>
      </c>
    </row>
    <row r="3038" spans="1:24" x14ac:dyDescent="0.25">
      <c r="A3038" t="s">
        <v>85</v>
      </c>
      <c r="B3038" t="s">
        <v>45</v>
      </c>
      <c r="C3038" t="s">
        <v>272</v>
      </c>
      <c r="D3038" s="202">
        <v>16667.439999999999</v>
      </c>
      <c r="E3038" s="202">
        <v>16663.439999999999</v>
      </c>
      <c r="F3038" s="202">
        <v>16663.439999999999</v>
      </c>
      <c r="G3038" s="202">
        <v>16663.439999999999</v>
      </c>
      <c r="H3038" s="202">
        <v>16663.439999999999</v>
      </c>
      <c r="I3038" s="202">
        <v>15273.44</v>
      </c>
      <c r="J3038" s="202">
        <v>15735.44</v>
      </c>
      <c r="K3038" s="202">
        <v>15735.44</v>
      </c>
      <c r="L3038" s="202">
        <v>15735.44</v>
      </c>
      <c r="M3038" s="202">
        <v>15735.44</v>
      </c>
      <c r="N3038"/>
      <c r="O3038" s="203"/>
      <c r="P3038"/>
      <c r="Q3038"/>
      <c r="R3038"/>
      <c r="S3038"/>
      <c r="T3038" s="204">
        <v>42746.609131944446</v>
      </c>
      <c r="U3038"/>
      <c r="V3038">
        <v>0.9</v>
      </c>
      <c r="W3038">
        <v>9</v>
      </c>
      <c r="X3038" s="200" t="str">
        <f t="shared" si="47"/>
        <v>Levy Probate CGE CQ3-16</v>
      </c>
    </row>
    <row r="3039" spans="1:24" x14ac:dyDescent="0.25">
      <c r="A3039" t="s">
        <v>85</v>
      </c>
      <c r="B3039" t="s">
        <v>45</v>
      </c>
      <c r="C3039" t="s">
        <v>276</v>
      </c>
      <c r="D3039" s="202">
        <v>14559.5</v>
      </c>
      <c r="E3039" s="202">
        <v>14559.5</v>
      </c>
      <c r="F3039"/>
      <c r="G3039"/>
      <c r="H3039"/>
      <c r="I3039" s="202">
        <v>11754.5</v>
      </c>
      <c r="J3039" s="202">
        <v>13608.5</v>
      </c>
      <c r="K3039"/>
      <c r="L3039"/>
      <c r="M3039"/>
      <c r="N3039"/>
      <c r="O3039" s="203"/>
      <c r="P3039"/>
      <c r="Q3039"/>
      <c r="R3039"/>
      <c r="S3039"/>
      <c r="T3039" s="204">
        <v>42746.609131944446</v>
      </c>
      <c r="U3039"/>
      <c r="V3039">
        <v>0.9</v>
      </c>
      <c r="W3039">
        <v>9</v>
      </c>
      <c r="X3039" s="200" t="str">
        <f t="shared" si="47"/>
        <v>Levy Probate CGE CQ3-17</v>
      </c>
    </row>
    <row r="3040" spans="1:24" x14ac:dyDescent="0.25">
      <c r="A3040" t="s">
        <v>85</v>
      </c>
      <c r="B3040" t="s">
        <v>45</v>
      </c>
      <c r="C3040" t="s">
        <v>273</v>
      </c>
      <c r="D3040" s="202">
        <v>9434</v>
      </c>
      <c r="E3040" s="202">
        <v>9434</v>
      </c>
      <c r="F3040" s="202">
        <v>9434</v>
      </c>
      <c r="G3040" s="202">
        <v>9434</v>
      </c>
      <c r="H3040" s="202">
        <v>9434</v>
      </c>
      <c r="I3040" s="202">
        <v>8386</v>
      </c>
      <c r="J3040" s="202">
        <v>8468</v>
      </c>
      <c r="K3040" s="202">
        <v>8468</v>
      </c>
      <c r="L3040" s="202">
        <v>8523</v>
      </c>
      <c r="M3040" s="202">
        <v>8523</v>
      </c>
      <c r="N3040"/>
      <c r="O3040" s="203"/>
      <c r="P3040"/>
      <c r="Q3040"/>
      <c r="R3040"/>
      <c r="S3040"/>
      <c r="T3040" s="204">
        <v>42746.609131944446</v>
      </c>
      <c r="U3040"/>
      <c r="V3040">
        <v>0.9</v>
      </c>
      <c r="W3040">
        <v>9</v>
      </c>
      <c r="X3040" s="200" t="str">
        <f t="shared" si="47"/>
        <v>Levy Probate CGE CQ4-16</v>
      </c>
    </row>
    <row r="3041" spans="1:24" x14ac:dyDescent="0.25">
      <c r="A3041" t="s">
        <v>85</v>
      </c>
      <c r="B3041" t="s">
        <v>45</v>
      </c>
      <c r="C3041" t="s">
        <v>277</v>
      </c>
      <c r="D3041" s="202">
        <v>12914.5</v>
      </c>
      <c r="E3041"/>
      <c r="F3041"/>
      <c r="G3041"/>
      <c r="H3041"/>
      <c r="I3041" s="202">
        <v>11421.5</v>
      </c>
      <c r="J3041"/>
      <c r="K3041"/>
      <c r="L3041"/>
      <c r="M3041"/>
      <c r="N3041"/>
      <c r="O3041" s="203"/>
      <c r="P3041"/>
      <c r="Q3041"/>
      <c r="R3041"/>
      <c r="S3041"/>
      <c r="T3041" s="204">
        <v>42746.609131944446</v>
      </c>
      <c r="U3041"/>
      <c r="V3041">
        <v>0.9</v>
      </c>
      <c r="W3041">
        <v>9</v>
      </c>
      <c r="X3041" s="200" t="str">
        <f t="shared" si="47"/>
        <v>Levy Probate CGE CQ4-17</v>
      </c>
    </row>
    <row r="3042" spans="1:24" x14ac:dyDescent="0.25">
      <c r="A3042" t="s">
        <v>86</v>
      </c>
      <c r="B3042" t="s">
        <v>280</v>
      </c>
      <c r="C3042" t="s">
        <v>270</v>
      </c>
      <c r="D3042" s="202">
        <v>53275</v>
      </c>
      <c r="E3042" s="202">
        <v>53275</v>
      </c>
      <c r="F3042" s="202">
        <v>53275</v>
      </c>
      <c r="G3042" s="202">
        <v>53275</v>
      </c>
      <c r="H3042" s="202">
        <v>53275</v>
      </c>
      <c r="I3042" s="202">
        <v>0</v>
      </c>
      <c r="J3042" s="202">
        <v>0</v>
      </c>
      <c r="K3042" s="202">
        <v>0</v>
      </c>
      <c r="L3042" s="202">
        <v>0</v>
      </c>
      <c r="M3042" s="202">
        <v>0</v>
      </c>
      <c r="N3042"/>
      <c r="O3042" s="203"/>
      <c r="P3042"/>
      <c r="Q3042"/>
      <c r="R3042"/>
      <c r="S3042"/>
      <c r="T3042" s="204">
        <v>42746.609131944446</v>
      </c>
      <c r="U3042"/>
      <c r="V3042">
        <v>0.09</v>
      </c>
      <c r="W3042">
        <v>2</v>
      </c>
      <c r="X3042" s="200" t="str">
        <f t="shared" si="47"/>
        <v>Liberty Circ Crim Drug Trfc Cases CGE CQ1-16</v>
      </c>
    </row>
    <row r="3043" spans="1:24" x14ac:dyDescent="0.25">
      <c r="A3043" t="s">
        <v>86</v>
      </c>
      <c r="B3043" t="s">
        <v>280</v>
      </c>
      <c r="C3043" t="s">
        <v>274</v>
      </c>
      <c r="D3043" s="202">
        <v>0</v>
      </c>
      <c r="E3043" s="202">
        <v>0</v>
      </c>
      <c r="F3043" s="202">
        <v>0</v>
      </c>
      <c r="G3043" s="202">
        <v>0</v>
      </c>
      <c r="H3043"/>
      <c r="I3043" s="202">
        <v>0</v>
      </c>
      <c r="J3043" s="202">
        <v>0</v>
      </c>
      <c r="K3043" s="202">
        <v>0</v>
      </c>
      <c r="L3043" s="202">
        <v>0</v>
      </c>
      <c r="M3043"/>
      <c r="N3043"/>
      <c r="O3043" s="203"/>
      <c r="P3043"/>
      <c r="Q3043"/>
      <c r="R3043"/>
      <c r="S3043"/>
      <c r="T3043" s="204">
        <v>42746.609131944446</v>
      </c>
      <c r="U3043"/>
      <c r="V3043">
        <v>0.09</v>
      </c>
      <c r="W3043">
        <v>2</v>
      </c>
      <c r="X3043" s="200" t="str">
        <f t="shared" si="47"/>
        <v>Liberty Circ Crim Drug Trfc Cases CGE CQ1-17</v>
      </c>
    </row>
    <row r="3044" spans="1:24" x14ac:dyDescent="0.25">
      <c r="A3044" t="s">
        <v>86</v>
      </c>
      <c r="B3044" t="s">
        <v>280</v>
      </c>
      <c r="C3044" t="s">
        <v>271</v>
      </c>
      <c r="D3044" s="202">
        <v>2625</v>
      </c>
      <c r="E3044" s="202">
        <v>2625</v>
      </c>
      <c r="F3044" s="202">
        <v>2625</v>
      </c>
      <c r="G3044" s="202">
        <v>2625</v>
      </c>
      <c r="H3044" s="202">
        <v>2625</v>
      </c>
      <c r="I3044" s="202">
        <v>0</v>
      </c>
      <c r="J3044" s="202">
        <v>0</v>
      </c>
      <c r="K3044" s="202">
        <v>0</v>
      </c>
      <c r="L3044" s="202">
        <v>0</v>
      </c>
      <c r="M3044" s="202">
        <v>0</v>
      </c>
      <c r="N3044"/>
      <c r="O3044" s="203"/>
      <c r="P3044"/>
      <c r="Q3044"/>
      <c r="R3044"/>
      <c r="S3044"/>
      <c r="T3044" s="204">
        <v>42746.609131944446</v>
      </c>
      <c r="U3044"/>
      <c r="V3044">
        <v>0.09</v>
      </c>
      <c r="W3044">
        <v>2</v>
      </c>
      <c r="X3044" s="200" t="str">
        <f t="shared" si="47"/>
        <v>Liberty Circ Crim Drug Trfc Cases CGE CQ2-16</v>
      </c>
    </row>
    <row r="3045" spans="1:24" x14ac:dyDescent="0.25">
      <c r="A3045" t="s">
        <v>86</v>
      </c>
      <c r="B3045" t="s">
        <v>280</v>
      </c>
      <c r="C3045" t="s">
        <v>275</v>
      </c>
      <c r="D3045" s="202">
        <v>0</v>
      </c>
      <c r="E3045" s="202">
        <v>0</v>
      </c>
      <c r="F3045" s="202">
        <v>0</v>
      </c>
      <c r="G3045"/>
      <c r="H3045"/>
      <c r="I3045" s="202">
        <v>0</v>
      </c>
      <c r="J3045" s="202">
        <v>0</v>
      </c>
      <c r="K3045" s="202">
        <v>0</v>
      </c>
      <c r="L3045"/>
      <c r="M3045"/>
      <c r="N3045"/>
      <c r="O3045" s="203"/>
      <c r="P3045"/>
      <c r="Q3045"/>
      <c r="R3045"/>
      <c r="S3045"/>
      <c r="T3045" s="204">
        <v>42746.609131944446</v>
      </c>
      <c r="U3045"/>
      <c r="V3045">
        <v>0.09</v>
      </c>
      <c r="W3045">
        <v>2</v>
      </c>
      <c r="X3045" s="200" t="str">
        <f t="shared" si="47"/>
        <v>Liberty Circ Crim Drug Trfc Cases CGE CQ2-17</v>
      </c>
    </row>
    <row r="3046" spans="1:24" x14ac:dyDescent="0.25">
      <c r="A3046" t="s">
        <v>86</v>
      </c>
      <c r="B3046" t="s">
        <v>280</v>
      </c>
      <c r="C3046" t="s">
        <v>272</v>
      </c>
      <c r="D3046" s="202">
        <v>875</v>
      </c>
      <c r="E3046" s="202">
        <v>875</v>
      </c>
      <c r="F3046" s="202">
        <v>875</v>
      </c>
      <c r="G3046" s="202">
        <v>875</v>
      </c>
      <c r="H3046" s="202">
        <v>875</v>
      </c>
      <c r="I3046" s="202">
        <v>0</v>
      </c>
      <c r="J3046" s="202">
        <v>0</v>
      </c>
      <c r="K3046" s="202">
        <v>0</v>
      </c>
      <c r="L3046" s="202">
        <v>0</v>
      </c>
      <c r="M3046" s="202">
        <v>0</v>
      </c>
      <c r="N3046"/>
      <c r="O3046" s="203"/>
      <c r="P3046"/>
      <c r="Q3046"/>
      <c r="R3046"/>
      <c r="S3046"/>
      <c r="T3046" s="204">
        <v>42746.609131944446</v>
      </c>
      <c r="U3046"/>
      <c r="V3046">
        <v>0.09</v>
      </c>
      <c r="W3046">
        <v>2</v>
      </c>
      <c r="X3046" s="200" t="str">
        <f t="shared" si="47"/>
        <v>Liberty Circ Crim Drug Trfc Cases CGE CQ3-16</v>
      </c>
    </row>
    <row r="3047" spans="1:24" x14ac:dyDescent="0.25">
      <c r="A3047" t="s">
        <v>86</v>
      </c>
      <c r="B3047" t="s">
        <v>280</v>
      </c>
      <c r="C3047" t="s">
        <v>276</v>
      </c>
      <c r="D3047" s="202">
        <v>53375</v>
      </c>
      <c r="E3047" s="202">
        <v>53375</v>
      </c>
      <c r="F3047"/>
      <c r="G3047"/>
      <c r="H3047"/>
      <c r="I3047" s="202">
        <v>0</v>
      </c>
      <c r="J3047" s="202">
        <v>0</v>
      </c>
      <c r="K3047"/>
      <c r="L3047"/>
      <c r="M3047"/>
      <c r="N3047"/>
      <c r="O3047" s="203"/>
      <c r="P3047"/>
      <c r="Q3047"/>
      <c r="R3047"/>
      <c r="S3047"/>
      <c r="T3047" s="204">
        <v>42746.609131944446</v>
      </c>
      <c r="U3047"/>
      <c r="V3047">
        <v>0.09</v>
      </c>
      <c r="W3047">
        <v>2</v>
      </c>
      <c r="X3047" s="200" t="str">
        <f t="shared" si="47"/>
        <v>Liberty Circ Crim Drug Trfc Cases CGE CQ3-17</v>
      </c>
    </row>
    <row r="3048" spans="1:24" x14ac:dyDescent="0.25">
      <c r="A3048" t="s">
        <v>86</v>
      </c>
      <c r="B3048" t="s">
        <v>280</v>
      </c>
      <c r="C3048" t="s">
        <v>273</v>
      </c>
      <c r="D3048" s="202">
        <v>0</v>
      </c>
      <c r="E3048" s="202">
        <v>0</v>
      </c>
      <c r="F3048" s="202">
        <v>0</v>
      </c>
      <c r="G3048" s="202">
        <v>0</v>
      </c>
      <c r="H3048" s="202">
        <v>0</v>
      </c>
      <c r="I3048" s="202">
        <v>0</v>
      </c>
      <c r="J3048" s="202">
        <v>0</v>
      </c>
      <c r="K3048" s="202">
        <v>0</v>
      </c>
      <c r="L3048" s="202">
        <v>0</v>
      </c>
      <c r="M3048" s="202">
        <v>0</v>
      </c>
      <c r="N3048"/>
      <c r="O3048" s="203"/>
      <c r="P3048"/>
      <c r="Q3048"/>
      <c r="R3048"/>
      <c r="S3048"/>
      <c r="T3048" s="204">
        <v>42746.609131944446</v>
      </c>
      <c r="U3048"/>
      <c r="V3048">
        <v>0.09</v>
      </c>
      <c r="W3048">
        <v>2</v>
      </c>
      <c r="X3048" s="200" t="str">
        <f t="shared" si="47"/>
        <v>Liberty Circ Crim Drug Trfc Cases CGE CQ4-16</v>
      </c>
    </row>
    <row r="3049" spans="1:24" x14ac:dyDescent="0.25">
      <c r="A3049" t="s">
        <v>86</v>
      </c>
      <c r="B3049" t="s">
        <v>280</v>
      </c>
      <c r="C3049" t="s">
        <v>277</v>
      </c>
      <c r="D3049" s="202">
        <v>0</v>
      </c>
      <c r="E3049"/>
      <c r="F3049"/>
      <c r="G3049"/>
      <c r="H3049"/>
      <c r="I3049" s="202">
        <v>0</v>
      </c>
      <c r="J3049"/>
      <c r="K3049"/>
      <c r="L3049"/>
      <c r="M3049"/>
      <c r="N3049"/>
      <c r="O3049" s="203"/>
      <c r="P3049"/>
      <c r="Q3049"/>
      <c r="R3049"/>
      <c r="S3049"/>
      <c r="T3049" s="204">
        <v>42746.609131944446</v>
      </c>
      <c r="U3049"/>
      <c r="V3049">
        <v>0.09</v>
      </c>
      <c r="W3049">
        <v>2</v>
      </c>
      <c r="X3049" s="200" t="str">
        <f t="shared" si="47"/>
        <v>Liberty Circ Crim Drug Trfc Cases CGE CQ4-17</v>
      </c>
    </row>
    <row r="3050" spans="1:24" x14ac:dyDescent="0.25">
      <c r="A3050" t="s">
        <v>86</v>
      </c>
      <c r="B3050" t="s">
        <v>42</v>
      </c>
      <c r="C3050" t="s">
        <v>270</v>
      </c>
      <c r="D3050" s="202">
        <v>5542</v>
      </c>
      <c r="E3050" s="202">
        <v>5542</v>
      </c>
      <c r="F3050" s="202">
        <v>5542</v>
      </c>
      <c r="G3050" s="202">
        <v>5542</v>
      </c>
      <c r="H3050" s="202">
        <v>5542</v>
      </c>
      <c r="I3050" s="202">
        <v>5542</v>
      </c>
      <c r="J3050" s="202">
        <v>5542</v>
      </c>
      <c r="K3050" s="202">
        <v>5542</v>
      </c>
      <c r="L3050" s="202">
        <v>5542</v>
      </c>
      <c r="M3050" s="202">
        <v>5542</v>
      </c>
      <c r="N3050"/>
      <c r="O3050" s="203"/>
      <c r="P3050"/>
      <c r="Q3050"/>
      <c r="R3050"/>
      <c r="S3050"/>
      <c r="T3050" s="204">
        <v>42746.609131944446</v>
      </c>
      <c r="U3050"/>
      <c r="V3050">
        <v>0.9</v>
      </c>
      <c r="W3050">
        <v>6</v>
      </c>
      <c r="X3050" s="200" t="str">
        <f t="shared" si="47"/>
        <v>Liberty Circuit Civil CGE CQ1-16</v>
      </c>
    </row>
    <row r="3051" spans="1:24" x14ac:dyDescent="0.25">
      <c r="A3051" t="s">
        <v>86</v>
      </c>
      <c r="B3051" t="s">
        <v>42</v>
      </c>
      <c r="C3051" t="s">
        <v>274</v>
      </c>
      <c r="D3051" s="202">
        <v>4375</v>
      </c>
      <c r="E3051" s="202">
        <v>4375</v>
      </c>
      <c r="F3051" s="202">
        <v>4375</v>
      </c>
      <c r="G3051" s="202">
        <v>4375</v>
      </c>
      <c r="H3051"/>
      <c r="I3051" s="202">
        <v>2775</v>
      </c>
      <c r="J3051" s="202">
        <v>2775</v>
      </c>
      <c r="K3051" s="202">
        <v>2874.4</v>
      </c>
      <c r="L3051" s="202">
        <v>2874.4</v>
      </c>
      <c r="M3051"/>
      <c r="N3051"/>
      <c r="O3051" s="203"/>
      <c r="P3051"/>
      <c r="Q3051"/>
      <c r="R3051"/>
      <c r="S3051"/>
      <c r="T3051" s="204">
        <v>42746.609131944446</v>
      </c>
      <c r="U3051"/>
      <c r="V3051">
        <v>0.9</v>
      </c>
      <c r="W3051">
        <v>6</v>
      </c>
      <c r="X3051" s="200" t="str">
        <f t="shared" si="47"/>
        <v>Liberty Circuit Civil CGE CQ1-17</v>
      </c>
    </row>
    <row r="3052" spans="1:24" x14ac:dyDescent="0.25">
      <c r="A3052" t="s">
        <v>86</v>
      </c>
      <c r="B3052" t="s">
        <v>42</v>
      </c>
      <c r="C3052" t="s">
        <v>271</v>
      </c>
      <c r="D3052" s="202">
        <v>4858</v>
      </c>
      <c r="E3052" s="202">
        <v>4858</v>
      </c>
      <c r="F3052" s="202">
        <v>4858</v>
      </c>
      <c r="G3052" s="202">
        <v>4858</v>
      </c>
      <c r="H3052" s="202">
        <v>4858</v>
      </c>
      <c r="I3052" s="202">
        <v>4458</v>
      </c>
      <c r="J3052" s="202">
        <v>4458</v>
      </c>
      <c r="K3052" s="202">
        <v>4458</v>
      </c>
      <c r="L3052" s="202">
        <v>4458</v>
      </c>
      <c r="M3052" s="202">
        <v>4458</v>
      </c>
      <c r="N3052"/>
      <c r="O3052" s="203"/>
      <c r="P3052"/>
      <c r="Q3052"/>
      <c r="R3052"/>
      <c r="S3052"/>
      <c r="T3052" s="204">
        <v>42746.609131944446</v>
      </c>
      <c r="U3052"/>
      <c r="V3052">
        <v>0.9</v>
      </c>
      <c r="W3052">
        <v>6</v>
      </c>
      <c r="X3052" s="200" t="str">
        <f t="shared" si="47"/>
        <v>Liberty Circuit Civil CGE CQ2-16</v>
      </c>
    </row>
    <row r="3053" spans="1:24" x14ac:dyDescent="0.25">
      <c r="A3053" t="s">
        <v>86</v>
      </c>
      <c r="B3053" t="s">
        <v>42</v>
      </c>
      <c r="C3053" t="s">
        <v>275</v>
      </c>
      <c r="D3053" s="202">
        <v>3950</v>
      </c>
      <c r="E3053" s="202">
        <v>3950</v>
      </c>
      <c r="F3053" s="202">
        <v>3950</v>
      </c>
      <c r="G3053"/>
      <c r="H3053"/>
      <c r="I3053" s="202">
        <v>3540</v>
      </c>
      <c r="J3053" s="202">
        <v>3540</v>
      </c>
      <c r="K3053" s="202">
        <v>3540</v>
      </c>
      <c r="L3053"/>
      <c r="M3053"/>
      <c r="N3053"/>
      <c r="O3053" s="203"/>
      <c r="P3053"/>
      <c r="Q3053"/>
      <c r="R3053"/>
      <c r="S3053"/>
      <c r="T3053" s="204">
        <v>42746.609131944446</v>
      </c>
      <c r="U3053"/>
      <c r="V3053">
        <v>0.9</v>
      </c>
      <c r="W3053">
        <v>6</v>
      </c>
      <c r="X3053" s="200" t="str">
        <f t="shared" si="47"/>
        <v>Liberty Circuit Civil CGE CQ2-17</v>
      </c>
    </row>
    <row r="3054" spans="1:24" x14ac:dyDescent="0.25">
      <c r="A3054" t="s">
        <v>86</v>
      </c>
      <c r="B3054" t="s">
        <v>42</v>
      </c>
      <c r="C3054" t="s">
        <v>272</v>
      </c>
      <c r="D3054" s="202">
        <v>6084.03</v>
      </c>
      <c r="E3054" s="202">
        <v>6084.03</v>
      </c>
      <c r="F3054" s="202">
        <v>6084.03</v>
      </c>
      <c r="G3054" s="202">
        <v>6084.03</v>
      </c>
      <c r="H3054" s="202">
        <v>6084.03</v>
      </c>
      <c r="I3054" s="202">
        <v>6084.03</v>
      </c>
      <c r="J3054" s="202">
        <v>6084.03</v>
      </c>
      <c r="K3054" s="202">
        <v>6084.03</v>
      </c>
      <c r="L3054" s="202">
        <v>6084.03</v>
      </c>
      <c r="M3054" s="202">
        <v>6084.03</v>
      </c>
      <c r="N3054"/>
      <c r="O3054" s="203"/>
      <c r="P3054"/>
      <c r="Q3054"/>
      <c r="R3054"/>
      <c r="S3054"/>
      <c r="T3054" s="204">
        <v>42746.609131944446</v>
      </c>
      <c r="U3054"/>
      <c r="V3054">
        <v>0.9</v>
      </c>
      <c r="W3054">
        <v>6</v>
      </c>
      <c r="X3054" s="200" t="str">
        <f t="shared" si="47"/>
        <v>Liberty Circuit Civil CGE CQ3-16</v>
      </c>
    </row>
    <row r="3055" spans="1:24" x14ac:dyDescent="0.25">
      <c r="A3055" t="s">
        <v>86</v>
      </c>
      <c r="B3055" t="s">
        <v>42</v>
      </c>
      <c r="C3055" t="s">
        <v>276</v>
      </c>
      <c r="D3055" s="202">
        <v>2115</v>
      </c>
      <c r="E3055" s="202">
        <v>2115</v>
      </c>
      <c r="F3055"/>
      <c r="G3055"/>
      <c r="H3055"/>
      <c r="I3055" s="202">
        <v>2115</v>
      </c>
      <c r="J3055" s="202">
        <v>2115</v>
      </c>
      <c r="K3055"/>
      <c r="L3055"/>
      <c r="M3055"/>
      <c r="N3055"/>
      <c r="O3055" s="203"/>
      <c r="P3055"/>
      <c r="Q3055"/>
      <c r="R3055"/>
      <c r="S3055"/>
      <c r="T3055" s="204">
        <v>42746.609131944446</v>
      </c>
      <c r="U3055"/>
      <c r="V3055">
        <v>0.9</v>
      </c>
      <c r="W3055">
        <v>6</v>
      </c>
      <c r="X3055" s="200" t="str">
        <f t="shared" si="47"/>
        <v>Liberty Circuit Civil CGE CQ3-17</v>
      </c>
    </row>
    <row r="3056" spans="1:24" x14ac:dyDescent="0.25">
      <c r="A3056" t="s">
        <v>86</v>
      </c>
      <c r="B3056" t="s">
        <v>42</v>
      </c>
      <c r="C3056" t="s">
        <v>273</v>
      </c>
      <c r="D3056" s="202">
        <v>4531.5</v>
      </c>
      <c r="E3056" s="202">
        <v>4531.5</v>
      </c>
      <c r="F3056" s="202">
        <v>4531.5</v>
      </c>
      <c r="G3056" s="202">
        <v>4531.5</v>
      </c>
      <c r="H3056" s="202">
        <v>4131.5</v>
      </c>
      <c r="I3056" s="202">
        <v>3646.5</v>
      </c>
      <c r="J3056" s="202">
        <v>3646.5</v>
      </c>
      <c r="K3056" s="202">
        <v>3646.5</v>
      </c>
      <c r="L3056" s="202">
        <v>3646.5</v>
      </c>
      <c r="M3056" s="202">
        <v>3646.5</v>
      </c>
      <c r="N3056"/>
      <c r="O3056" s="203"/>
      <c r="P3056"/>
      <c r="Q3056"/>
      <c r="R3056"/>
      <c r="S3056"/>
      <c r="T3056" s="204">
        <v>42746.609131944446</v>
      </c>
      <c r="U3056"/>
      <c r="V3056">
        <v>0.9</v>
      </c>
      <c r="W3056">
        <v>6</v>
      </c>
      <c r="X3056" s="200" t="str">
        <f t="shared" si="47"/>
        <v>Liberty Circuit Civil CGE CQ4-16</v>
      </c>
    </row>
    <row r="3057" spans="1:24" x14ac:dyDescent="0.25">
      <c r="A3057" t="s">
        <v>86</v>
      </c>
      <c r="B3057" t="s">
        <v>42</v>
      </c>
      <c r="C3057" t="s">
        <v>277</v>
      </c>
      <c r="D3057" s="202">
        <v>4442.5</v>
      </c>
      <c r="E3057"/>
      <c r="F3057"/>
      <c r="G3057"/>
      <c r="H3057"/>
      <c r="I3057" s="202">
        <v>4042.5</v>
      </c>
      <c r="J3057"/>
      <c r="K3057"/>
      <c r="L3057"/>
      <c r="M3057"/>
      <c r="N3057"/>
      <c r="O3057" s="203"/>
      <c r="P3057"/>
      <c r="Q3057"/>
      <c r="R3057"/>
      <c r="S3057"/>
      <c r="T3057" s="204">
        <v>42746.609131944446</v>
      </c>
      <c r="U3057"/>
      <c r="V3057">
        <v>0.9</v>
      </c>
      <c r="W3057">
        <v>6</v>
      </c>
      <c r="X3057" s="200" t="str">
        <f t="shared" si="47"/>
        <v>Liberty Circuit Civil CGE CQ4-17</v>
      </c>
    </row>
    <row r="3058" spans="1:24" x14ac:dyDescent="0.25">
      <c r="A3058" t="s">
        <v>86</v>
      </c>
      <c r="B3058" t="s">
        <v>38</v>
      </c>
      <c r="C3058" t="s">
        <v>270</v>
      </c>
      <c r="D3058" s="202">
        <v>67707.5</v>
      </c>
      <c r="E3058" s="202">
        <v>67716.5</v>
      </c>
      <c r="F3058" s="202">
        <v>67716.5</v>
      </c>
      <c r="G3058" s="202">
        <v>67716.5</v>
      </c>
      <c r="H3058" s="202">
        <v>67716.5</v>
      </c>
      <c r="I3058" s="202">
        <v>1148.5</v>
      </c>
      <c r="J3058" s="202">
        <v>1527.69</v>
      </c>
      <c r="K3058" s="202">
        <v>2025.88</v>
      </c>
      <c r="L3058" s="202">
        <v>2088.38</v>
      </c>
      <c r="M3058" s="202">
        <v>2472.2399999999998</v>
      </c>
      <c r="N3058"/>
      <c r="O3058" s="203"/>
      <c r="P3058"/>
      <c r="Q3058"/>
      <c r="R3058"/>
      <c r="S3058"/>
      <c r="T3058" s="204">
        <v>42746.609131944446</v>
      </c>
      <c r="U3058"/>
      <c r="V3058">
        <v>0.09</v>
      </c>
      <c r="W3058">
        <v>1</v>
      </c>
      <c r="X3058" s="200" t="str">
        <f t="shared" si="47"/>
        <v>Liberty Circuit Criminal CGE CQ1-16</v>
      </c>
    </row>
    <row r="3059" spans="1:24" x14ac:dyDescent="0.25">
      <c r="A3059" t="s">
        <v>86</v>
      </c>
      <c r="B3059" t="s">
        <v>38</v>
      </c>
      <c r="C3059" t="s">
        <v>274</v>
      </c>
      <c r="D3059" s="202">
        <v>19251</v>
      </c>
      <c r="E3059" s="202">
        <v>18686</v>
      </c>
      <c r="F3059" s="202">
        <v>18686</v>
      </c>
      <c r="G3059" s="202">
        <v>18686</v>
      </c>
      <c r="H3059"/>
      <c r="I3059" s="202">
        <v>780.83</v>
      </c>
      <c r="J3059" s="202">
        <v>1082.55</v>
      </c>
      <c r="K3059" s="202">
        <v>1636.59</v>
      </c>
      <c r="L3059" s="202">
        <v>2703.9</v>
      </c>
      <c r="M3059"/>
      <c r="N3059"/>
      <c r="O3059" s="203"/>
      <c r="P3059"/>
      <c r="Q3059"/>
      <c r="R3059"/>
      <c r="S3059"/>
      <c r="T3059" s="204">
        <v>42746.609131944446</v>
      </c>
      <c r="U3059"/>
      <c r="V3059">
        <v>0.09</v>
      </c>
      <c r="W3059">
        <v>1</v>
      </c>
      <c r="X3059" s="200" t="str">
        <f t="shared" si="47"/>
        <v>Liberty Circuit Criminal CGE CQ1-17</v>
      </c>
    </row>
    <row r="3060" spans="1:24" x14ac:dyDescent="0.25">
      <c r="A3060" t="s">
        <v>86</v>
      </c>
      <c r="B3060" t="s">
        <v>38</v>
      </c>
      <c r="C3060" t="s">
        <v>271</v>
      </c>
      <c r="D3060" s="202">
        <v>31376.5</v>
      </c>
      <c r="E3060" s="202">
        <v>29666.5</v>
      </c>
      <c r="F3060" s="202">
        <v>29666.5</v>
      </c>
      <c r="G3060" s="202">
        <v>29666.5</v>
      </c>
      <c r="H3060" s="202">
        <v>29666.5</v>
      </c>
      <c r="I3060" s="202">
        <v>1994.54</v>
      </c>
      <c r="J3060" s="202">
        <v>2930.72</v>
      </c>
      <c r="K3060" s="202">
        <v>3836.85</v>
      </c>
      <c r="L3060" s="202">
        <v>5052.33</v>
      </c>
      <c r="M3060" s="202">
        <v>6001.66</v>
      </c>
      <c r="N3060"/>
      <c r="O3060" s="203"/>
      <c r="P3060"/>
      <c r="Q3060"/>
      <c r="R3060"/>
      <c r="S3060"/>
      <c r="T3060" s="204">
        <v>42746.609131944446</v>
      </c>
      <c r="U3060"/>
      <c r="V3060">
        <v>0.09</v>
      </c>
      <c r="W3060">
        <v>1</v>
      </c>
      <c r="X3060" s="200" t="str">
        <f t="shared" si="47"/>
        <v>Liberty Circuit Criminal CGE CQ2-16</v>
      </c>
    </row>
    <row r="3061" spans="1:24" x14ac:dyDescent="0.25">
      <c r="A3061" t="s">
        <v>86</v>
      </c>
      <c r="B3061" t="s">
        <v>38</v>
      </c>
      <c r="C3061" t="s">
        <v>275</v>
      </c>
      <c r="D3061" s="202">
        <v>17884</v>
      </c>
      <c r="E3061" s="202">
        <v>17884</v>
      </c>
      <c r="F3061" s="202">
        <v>17884</v>
      </c>
      <c r="G3061"/>
      <c r="H3061"/>
      <c r="I3061" s="202">
        <v>1344.92</v>
      </c>
      <c r="J3061" s="202">
        <v>3751.69</v>
      </c>
      <c r="K3061" s="202">
        <v>5256.75</v>
      </c>
      <c r="L3061"/>
      <c r="M3061"/>
      <c r="N3061"/>
      <c r="O3061" s="203"/>
      <c r="P3061"/>
      <c r="Q3061"/>
      <c r="R3061"/>
      <c r="S3061"/>
      <c r="T3061" s="204">
        <v>42746.609131944446</v>
      </c>
      <c r="U3061"/>
      <c r="V3061">
        <v>0.09</v>
      </c>
      <c r="W3061">
        <v>1</v>
      </c>
      <c r="X3061" s="200" t="str">
        <f t="shared" si="47"/>
        <v>Liberty Circuit Criminal CGE CQ2-17</v>
      </c>
    </row>
    <row r="3062" spans="1:24" x14ac:dyDescent="0.25">
      <c r="A3062" t="s">
        <v>86</v>
      </c>
      <c r="B3062" t="s">
        <v>38</v>
      </c>
      <c r="C3062" t="s">
        <v>272</v>
      </c>
      <c r="D3062" s="202">
        <v>17159.5</v>
      </c>
      <c r="E3062" s="202">
        <v>16434.5</v>
      </c>
      <c r="F3062" s="202">
        <v>16434.5</v>
      </c>
      <c r="G3062" s="202">
        <v>16434.5</v>
      </c>
      <c r="H3062" s="202">
        <v>16434.5</v>
      </c>
      <c r="I3062" s="202">
        <v>875.5</v>
      </c>
      <c r="J3062" s="202">
        <v>1048.81</v>
      </c>
      <c r="K3062" s="202">
        <v>1541.23</v>
      </c>
      <c r="L3062" s="202">
        <v>1763.6</v>
      </c>
      <c r="M3062" s="202">
        <v>2373.62</v>
      </c>
      <c r="N3062"/>
      <c r="O3062" s="203"/>
      <c r="P3062"/>
      <c r="Q3062"/>
      <c r="R3062"/>
      <c r="S3062"/>
      <c r="T3062" s="204">
        <v>42746.609131944446</v>
      </c>
      <c r="U3062"/>
      <c r="V3062">
        <v>0.09</v>
      </c>
      <c r="W3062">
        <v>1</v>
      </c>
      <c r="X3062" s="200" t="str">
        <f t="shared" si="47"/>
        <v>Liberty Circuit Criminal CGE CQ3-16</v>
      </c>
    </row>
    <row r="3063" spans="1:24" x14ac:dyDescent="0.25">
      <c r="A3063" t="s">
        <v>86</v>
      </c>
      <c r="B3063" t="s">
        <v>38</v>
      </c>
      <c r="C3063" t="s">
        <v>276</v>
      </c>
      <c r="D3063" s="202">
        <v>81495.5</v>
      </c>
      <c r="E3063" s="202">
        <v>81495.5</v>
      </c>
      <c r="F3063"/>
      <c r="G3063"/>
      <c r="H3063"/>
      <c r="I3063" s="202">
        <v>2082.56</v>
      </c>
      <c r="J3063" s="202">
        <v>2357.56</v>
      </c>
      <c r="K3063"/>
      <c r="L3063"/>
      <c r="M3063"/>
      <c r="N3063"/>
      <c r="O3063" s="203"/>
      <c r="P3063"/>
      <c r="Q3063"/>
      <c r="R3063"/>
      <c r="S3063"/>
      <c r="T3063" s="204">
        <v>42746.609131944446</v>
      </c>
      <c r="U3063"/>
      <c r="V3063">
        <v>0.09</v>
      </c>
      <c r="W3063">
        <v>1</v>
      </c>
      <c r="X3063" s="200" t="str">
        <f t="shared" si="47"/>
        <v>Liberty Circuit Criminal CGE CQ3-17</v>
      </c>
    </row>
    <row r="3064" spans="1:24" x14ac:dyDescent="0.25">
      <c r="A3064" t="s">
        <v>86</v>
      </c>
      <c r="B3064" t="s">
        <v>38</v>
      </c>
      <c r="C3064" t="s">
        <v>273</v>
      </c>
      <c r="D3064" s="202">
        <v>21845.5</v>
      </c>
      <c r="E3064" s="202">
        <v>23095.5</v>
      </c>
      <c r="F3064" s="202">
        <v>23095.5</v>
      </c>
      <c r="G3064" s="202">
        <v>23095.5</v>
      </c>
      <c r="H3064" s="202">
        <v>23095.5</v>
      </c>
      <c r="I3064" s="202">
        <v>540.30999999999995</v>
      </c>
      <c r="J3064" s="202">
        <v>793.2</v>
      </c>
      <c r="K3064" s="202">
        <v>1158.77</v>
      </c>
      <c r="L3064" s="202">
        <v>1263.77</v>
      </c>
      <c r="M3064" s="202">
        <v>1673.77</v>
      </c>
      <c r="N3064"/>
      <c r="O3064" s="203"/>
      <c r="P3064"/>
      <c r="Q3064"/>
      <c r="R3064"/>
      <c r="S3064"/>
      <c r="T3064" s="204">
        <v>42746.609131944446</v>
      </c>
      <c r="U3064"/>
      <c r="V3064">
        <v>0.09</v>
      </c>
      <c r="W3064">
        <v>1</v>
      </c>
      <c r="X3064" s="200" t="str">
        <f t="shared" si="47"/>
        <v>Liberty Circuit Criminal CGE CQ4-16</v>
      </c>
    </row>
    <row r="3065" spans="1:24" x14ac:dyDescent="0.25">
      <c r="A3065" t="s">
        <v>86</v>
      </c>
      <c r="B3065" t="s">
        <v>38</v>
      </c>
      <c r="C3065" t="s">
        <v>277</v>
      </c>
      <c r="D3065" s="202">
        <v>21233</v>
      </c>
      <c r="E3065"/>
      <c r="F3065"/>
      <c r="G3065"/>
      <c r="H3065"/>
      <c r="I3065" s="202">
        <v>284.45</v>
      </c>
      <c r="J3065"/>
      <c r="K3065"/>
      <c r="L3065"/>
      <c r="M3065"/>
      <c r="N3065"/>
      <c r="O3065" s="203"/>
      <c r="P3065"/>
      <c r="Q3065"/>
      <c r="R3065"/>
      <c r="S3065"/>
      <c r="T3065" s="204">
        <v>42746.609131944446</v>
      </c>
      <c r="U3065"/>
      <c r="V3065">
        <v>0.09</v>
      </c>
      <c r="W3065">
        <v>1</v>
      </c>
      <c r="X3065" s="200" t="str">
        <f t="shared" si="47"/>
        <v>Liberty Circuit Criminal CGE CQ4-17</v>
      </c>
    </row>
    <row r="3066" spans="1:24" x14ac:dyDescent="0.25">
      <c r="A3066" t="s">
        <v>86</v>
      </c>
      <c r="B3066" t="s">
        <v>44</v>
      </c>
      <c r="C3066" t="s">
        <v>270</v>
      </c>
      <c r="D3066" s="202">
        <v>25911</v>
      </c>
      <c r="E3066" s="202">
        <v>22073</v>
      </c>
      <c r="F3066" s="202">
        <v>22073</v>
      </c>
      <c r="G3066" s="202">
        <v>21822</v>
      </c>
      <c r="H3066" s="202">
        <v>21822</v>
      </c>
      <c r="I3066" s="202">
        <v>10087</v>
      </c>
      <c r="J3066" s="202">
        <v>18370.5</v>
      </c>
      <c r="K3066" s="202">
        <v>18837.5</v>
      </c>
      <c r="L3066" s="202">
        <v>18860.5</v>
      </c>
      <c r="M3066" s="202">
        <v>19140</v>
      </c>
      <c r="N3066"/>
      <c r="O3066" s="203"/>
      <c r="P3066"/>
      <c r="Q3066"/>
      <c r="R3066"/>
      <c r="S3066"/>
      <c r="T3066" s="204">
        <v>42746.609131944446</v>
      </c>
      <c r="U3066"/>
      <c r="V3066">
        <v>0.9</v>
      </c>
      <c r="W3066">
        <v>8</v>
      </c>
      <c r="X3066" s="200" t="str">
        <f t="shared" si="47"/>
        <v>Liberty Civil Traffic CGE CQ1-16</v>
      </c>
    </row>
    <row r="3067" spans="1:24" x14ac:dyDescent="0.25">
      <c r="A3067" t="s">
        <v>86</v>
      </c>
      <c r="B3067" t="s">
        <v>44</v>
      </c>
      <c r="C3067" t="s">
        <v>274</v>
      </c>
      <c r="D3067" s="202">
        <v>27594</v>
      </c>
      <c r="E3067" s="202">
        <v>24229.5</v>
      </c>
      <c r="F3067" s="202">
        <v>24206.5</v>
      </c>
      <c r="G3067" s="202">
        <v>24206.5</v>
      </c>
      <c r="H3067"/>
      <c r="I3067" s="202">
        <v>11060</v>
      </c>
      <c r="J3067" s="202">
        <v>19572.5</v>
      </c>
      <c r="K3067" s="202">
        <v>20283.5</v>
      </c>
      <c r="L3067" s="202">
        <v>20729.5</v>
      </c>
      <c r="M3067"/>
      <c r="N3067"/>
      <c r="O3067" s="203"/>
      <c r="P3067"/>
      <c r="Q3067"/>
      <c r="R3067"/>
      <c r="S3067"/>
      <c r="T3067" s="204">
        <v>42746.609131944446</v>
      </c>
      <c r="U3067"/>
      <c r="V3067">
        <v>0.9</v>
      </c>
      <c r="W3067">
        <v>8</v>
      </c>
      <c r="X3067" s="200" t="str">
        <f t="shared" si="47"/>
        <v>Liberty Civil Traffic CGE CQ1-17</v>
      </c>
    </row>
    <row r="3068" spans="1:24" x14ac:dyDescent="0.25">
      <c r="A3068" t="s">
        <v>86</v>
      </c>
      <c r="B3068" t="s">
        <v>44</v>
      </c>
      <c r="C3068" t="s">
        <v>271</v>
      </c>
      <c r="D3068" s="202">
        <v>17734</v>
      </c>
      <c r="E3068" s="202">
        <v>17040</v>
      </c>
      <c r="F3068" s="202">
        <v>16371.5</v>
      </c>
      <c r="G3068" s="202">
        <v>16371.5</v>
      </c>
      <c r="H3068" s="202">
        <v>16210.5</v>
      </c>
      <c r="I3068" s="202">
        <v>6966</v>
      </c>
      <c r="J3068" s="202">
        <v>13431</v>
      </c>
      <c r="K3068" s="202">
        <v>14282.5</v>
      </c>
      <c r="L3068" s="202">
        <v>14305.5</v>
      </c>
      <c r="M3068" s="202">
        <v>14477.5</v>
      </c>
      <c r="N3068"/>
      <c r="O3068" s="203"/>
      <c r="P3068"/>
      <c r="Q3068"/>
      <c r="R3068"/>
      <c r="S3068"/>
      <c r="T3068" s="204">
        <v>42746.609131944446</v>
      </c>
      <c r="U3068"/>
      <c r="V3068">
        <v>0.9</v>
      </c>
      <c r="W3068">
        <v>8</v>
      </c>
      <c r="X3068" s="200" t="str">
        <f t="shared" si="47"/>
        <v>Liberty Civil Traffic CGE CQ2-16</v>
      </c>
    </row>
    <row r="3069" spans="1:24" x14ac:dyDescent="0.25">
      <c r="A3069" t="s">
        <v>86</v>
      </c>
      <c r="B3069" t="s">
        <v>44</v>
      </c>
      <c r="C3069" t="s">
        <v>275</v>
      </c>
      <c r="D3069" s="202">
        <v>27630.5</v>
      </c>
      <c r="E3069" s="202">
        <v>25296</v>
      </c>
      <c r="F3069" s="202">
        <v>25135</v>
      </c>
      <c r="G3069"/>
      <c r="H3069"/>
      <c r="I3069" s="202">
        <v>11201</v>
      </c>
      <c r="J3069" s="202">
        <v>19705</v>
      </c>
      <c r="K3069" s="202">
        <v>20356.5</v>
      </c>
      <c r="L3069"/>
      <c r="M3069"/>
      <c r="N3069"/>
      <c r="O3069" s="203"/>
      <c r="P3069"/>
      <c r="Q3069"/>
      <c r="R3069"/>
      <c r="S3069"/>
      <c r="T3069" s="204">
        <v>42746.609131944446</v>
      </c>
      <c r="U3069"/>
      <c r="V3069">
        <v>0.9</v>
      </c>
      <c r="W3069">
        <v>8</v>
      </c>
      <c r="X3069" s="200" t="str">
        <f t="shared" si="47"/>
        <v>Liberty Civil Traffic CGE CQ2-17</v>
      </c>
    </row>
    <row r="3070" spans="1:24" x14ac:dyDescent="0.25">
      <c r="A3070" t="s">
        <v>86</v>
      </c>
      <c r="B3070" t="s">
        <v>44</v>
      </c>
      <c r="C3070" t="s">
        <v>272</v>
      </c>
      <c r="D3070" s="202">
        <v>35468</v>
      </c>
      <c r="E3070" s="202">
        <v>32230</v>
      </c>
      <c r="F3070" s="202">
        <v>31171</v>
      </c>
      <c r="G3070" s="202">
        <v>31141.33</v>
      </c>
      <c r="H3070" s="202">
        <v>31141.33</v>
      </c>
      <c r="I3070" s="202">
        <v>12315</v>
      </c>
      <c r="J3070" s="202">
        <v>25759</v>
      </c>
      <c r="K3070" s="202">
        <v>27496.5</v>
      </c>
      <c r="L3070" s="202">
        <v>28439</v>
      </c>
      <c r="M3070" s="202">
        <v>28651.5</v>
      </c>
      <c r="N3070"/>
      <c r="O3070" s="203"/>
      <c r="P3070"/>
      <c r="Q3070"/>
      <c r="R3070"/>
      <c r="S3070"/>
      <c r="T3070" s="204">
        <v>42746.609131944446</v>
      </c>
      <c r="U3070"/>
      <c r="V3070">
        <v>0.9</v>
      </c>
      <c r="W3070">
        <v>8</v>
      </c>
      <c r="X3070" s="200" t="str">
        <f t="shared" si="47"/>
        <v>Liberty Civil Traffic CGE CQ3-16</v>
      </c>
    </row>
    <row r="3071" spans="1:24" x14ac:dyDescent="0.25">
      <c r="A3071" t="s">
        <v>86</v>
      </c>
      <c r="B3071" t="s">
        <v>44</v>
      </c>
      <c r="C3071" t="s">
        <v>276</v>
      </c>
      <c r="D3071" s="202">
        <v>45576.5</v>
      </c>
      <c r="E3071" s="202">
        <v>44596</v>
      </c>
      <c r="F3071"/>
      <c r="G3071"/>
      <c r="H3071"/>
      <c r="I3071" s="202">
        <v>21696</v>
      </c>
      <c r="J3071" s="202">
        <v>34327.5</v>
      </c>
      <c r="K3071"/>
      <c r="L3071"/>
      <c r="M3071"/>
      <c r="N3071"/>
      <c r="O3071" s="203"/>
      <c r="P3071"/>
      <c r="Q3071"/>
      <c r="R3071"/>
      <c r="S3071"/>
      <c r="T3071" s="204">
        <v>42746.609131944446</v>
      </c>
      <c r="U3071"/>
      <c r="V3071">
        <v>0.9</v>
      </c>
      <c r="W3071">
        <v>8</v>
      </c>
      <c r="X3071" s="200" t="str">
        <f t="shared" si="47"/>
        <v>Liberty Civil Traffic CGE CQ3-17</v>
      </c>
    </row>
    <row r="3072" spans="1:24" x14ac:dyDescent="0.25">
      <c r="A3072" t="s">
        <v>86</v>
      </c>
      <c r="B3072" t="s">
        <v>44</v>
      </c>
      <c r="C3072" t="s">
        <v>273</v>
      </c>
      <c r="D3072" s="202">
        <v>28988</v>
      </c>
      <c r="E3072" s="202">
        <v>25323.5</v>
      </c>
      <c r="F3072" s="202">
        <v>24617.5</v>
      </c>
      <c r="G3072" s="202">
        <v>24456.5</v>
      </c>
      <c r="H3072" s="202">
        <v>24456.5</v>
      </c>
      <c r="I3072" s="202">
        <v>12731</v>
      </c>
      <c r="J3072" s="202">
        <v>19137.5</v>
      </c>
      <c r="K3072" s="202">
        <v>21437</v>
      </c>
      <c r="L3072" s="202">
        <v>21732</v>
      </c>
      <c r="M3072" s="202">
        <v>22031</v>
      </c>
      <c r="N3072"/>
      <c r="O3072" s="203"/>
      <c r="P3072"/>
      <c r="Q3072"/>
      <c r="R3072"/>
      <c r="S3072"/>
      <c r="T3072" s="204">
        <v>42746.609131944446</v>
      </c>
      <c r="U3072"/>
      <c r="V3072">
        <v>0.9</v>
      </c>
      <c r="W3072">
        <v>8</v>
      </c>
      <c r="X3072" s="200" t="str">
        <f t="shared" si="47"/>
        <v>Liberty Civil Traffic CGE CQ4-16</v>
      </c>
    </row>
    <row r="3073" spans="1:24" x14ac:dyDescent="0.25">
      <c r="A3073" t="s">
        <v>86</v>
      </c>
      <c r="B3073" t="s">
        <v>44</v>
      </c>
      <c r="C3073" t="s">
        <v>277</v>
      </c>
      <c r="D3073" s="202">
        <v>34205</v>
      </c>
      <c r="E3073"/>
      <c r="F3073"/>
      <c r="G3073"/>
      <c r="H3073"/>
      <c r="I3073" s="202">
        <v>15373</v>
      </c>
      <c r="J3073"/>
      <c r="K3073"/>
      <c r="L3073"/>
      <c r="M3073"/>
      <c r="N3073"/>
      <c r="O3073" s="203"/>
      <c r="P3073"/>
      <c r="Q3073"/>
      <c r="R3073"/>
      <c r="S3073"/>
      <c r="T3073" s="204">
        <v>42746.609131944446</v>
      </c>
      <c r="U3073"/>
      <c r="V3073">
        <v>0.9</v>
      </c>
      <c r="W3073">
        <v>8</v>
      </c>
      <c r="X3073" s="200" t="str">
        <f t="shared" si="47"/>
        <v>Liberty Civil Traffic CGE CQ4-17</v>
      </c>
    </row>
    <row r="3074" spans="1:24" x14ac:dyDescent="0.25">
      <c r="A3074" t="s">
        <v>86</v>
      </c>
      <c r="B3074" t="s">
        <v>43</v>
      </c>
      <c r="C3074" t="s">
        <v>270</v>
      </c>
      <c r="D3074" s="202">
        <v>2096</v>
      </c>
      <c r="E3074" s="202">
        <v>2096</v>
      </c>
      <c r="F3074" s="202">
        <v>2096</v>
      </c>
      <c r="G3074" s="202">
        <v>2096</v>
      </c>
      <c r="H3074" s="202">
        <v>2096</v>
      </c>
      <c r="I3074" s="202">
        <v>2096</v>
      </c>
      <c r="J3074" s="202">
        <v>2096</v>
      </c>
      <c r="K3074" s="202">
        <v>2096</v>
      </c>
      <c r="L3074" s="202">
        <v>2096</v>
      </c>
      <c r="M3074" s="202">
        <v>2096</v>
      </c>
      <c r="N3074"/>
      <c r="O3074" s="203"/>
      <c r="P3074"/>
      <c r="Q3074"/>
      <c r="R3074"/>
      <c r="S3074"/>
      <c r="T3074" s="204">
        <v>42746.609131944446</v>
      </c>
      <c r="U3074"/>
      <c r="V3074">
        <v>0.9</v>
      </c>
      <c r="W3074">
        <v>7</v>
      </c>
      <c r="X3074" s="200" t="str">
        <f t="shared" ref="X3074:X3137" si="48">A3074&amp;" "&amp;B3074&amp;" "&amp;C3074</f>
        <v>Liberty County Civil CGE CQ1-16</v>
      </c>
    </row>
    <row r="3075" spans="1:24" x14ac:dyDescent="0.25">
      <c r="A3075" t="s">
        <v>86</v>
      </c>
      <c r="B3075" t="s">
        <v>43</v>
      </c>
      <c r="C3075" t="s">
        <v>274</v>
      </c>
      <c r="D3075" s="202">
        <v>4133</v>
      </c>
      <c r="E3075" s="202">
        <v>4133</v>
      </c>
      <c r="F3075" s="202">
        <v>4133</v>
      </c>
      <c r="G3075" s="202">
        <v>3873</v>
      </c>
      <c r="H3075"/>
      <c r="I3075" s="202">
        <v>3873</v>
      </c>
      <c r="J3075" s="202">
        <v>3873</v>
      </c>
      <c r="K3075" s="202">
        <v>3873</v>
      </c>
      <c r="L3075" s="202">
        <v>3873</v>
      </c>
      <c r="M3075"/>
      <c r="N3075"/>
      <c r="O3075" s="203"/>
      <c r="P3075"/>
      <c r="Q3075"/>
      <c r="R3075"/>
      <c r="S3075"/>
      <c r="T3075" s="204">
        <v>42746.609131944446</v>
      </c>
      <c r="U3075"/>
      <c r="V3075">
        <v>0.9</v>
      </c>
      <c r="W3075">
        <v>7</v>
      </c>
      <c r="X3075" s="200" t="str">
        <f t="shared" si="48"/>
        <v>Liberty County Civil CGE CQ1-17</v>
      </c>
    </row>
    <row r="3076" spans="1:24" x14ac:dyDescent="0.25">
      <c r="A3076" t="s">
        <v>86</v>
      </c>
      <c r="B3076" t="s">
        <v>43</v>
      </c>
      <c r="C3076" t="s">
        <v>271</v>
      </c>
      <c r="D3076" s="202">
        <v>3681</v>
      </c>
      <c r="E3076" s="202">
        <v>3681</v>
      </c>
      <c r="F3076" s="202">
        <v>3681</v>
      </c>
      <c r="G3076" s="202">
        <v>3681</v>
      </c>
      <c r="H3076" s="202">
        <v>3681</v>
      </c>
      <c r="I3076" s="202">
        <v>3681</v>
      </c>
      <c r="J3076" s="202">
        <v>3681</v>
      </c>
      <c r="K3076" s="202">
        <v>3681</v>
      </c>
      <c r="L3076" s="202">
        <v>3681</v>
      </c>
      <c r="M3076" s="202">
        <v>3681</v>
      </c>
      <c r="N3076"/>
      <c r="O3076" s="203"/>
      <c r="P3076"/>
      <c r="Q3076"/>
      <c r="R3076"/>
      <c r="S3076"/>
      <c r="T3076" s="204">
        <v>42746.609131944446</v>
      </c>
      <c r="U3076"/>
      <c r="V3076">
        <v>0.9</v>
      </c>
      <c r="W3076">
        <v>7</v>
      </c>
      <c r="X3076" s="200" t="str">
        <f t="shared" si="48"/>
        <v>Liberty County Civil CGE CQ2-16</v>
      </c>
    </row>
    <row r="3077" spans="1:24" x14ac:dyDescent="0.25">
      <c r="A3077" t="s">
        <v>86</v>
      </c>
      <c r="B3077" t="s">
        <v>43</v>
      </c>
      <c r="C3077" t="s">
        <v>275</v>
      </c>
      <c r="D3077" s="202">
        <v>2899.05</v>
      </c>
      <c r="E3077" s="202">
        <v>2899.05</v>
      </c>
      <c r="F3077" s="202">
        <v>2899.05</v>
      </c>
      <c r="G3077"/>
      <c r="H3077"/>
      <c r="I3077" s="202">
        <v>2899.05</v>
      </c>
      <c r="J3077" s="202">
        <v>2899.05</v>
      </c>
      <c r="K3077" s="202">
        <v>2899.05</v>
      </c>
      <c r="L3077"/>
      <c r="M3077"/>
      <c r="N3077"/>
      <c r="O3077" s="203"/>
      <c r="P3077"/>
      <c r="Q3077"/>
      <c r="R3077"/>
      <c r="S3077"/>
      <c r="T3077" s="204">
        <v>42746.609131944446</v>
      </c>
      <c r="U3077"/>
      <c r="V3077">
        <v>0.9</v>
      </c>
      <c r="W3077">
        <v>7</v>
      </c>
      <c r="X3077" s="200" t="str">
        <f t="shared" si="48"/>
        <v>Liberty County Civil CGE CQ2-17</v>
      </c>
    </row>
    <row r="3078" spans="1:24" x14ac:dyDescent="0.25">
      <c r="A3078" t="s">
        <v>86</v>
      </c>
      <c r="B3078" t="s">
        <v>43</v>
      </c>
      <c r="C3078" t="s">
        <v>272</v>
      </c>
      <c r="D3078" s="202">
        <v>4185</v>
      </c>
      <c r="E3078" s="202">
        <v>4185</v>
      </c>
      <c r="F3078" s="202">
        <v>4185</v>
      </c>
      <c r="G3078" s="202">
        <v>4185</v>
      </c>
      <c r="H3078" s="202">
        <v>4185</v>
      </c>
      <c r="I3078" s="202">
        <v>4185</v>
      </c>
      <c r="J3078" s="202">
        <v>4185</v>
      </c>
      <c r="K3078" s="202">
        <v>4185</v>
      </c>
      <c r="L3078" s="202">
        <v>4185</v>
      </c>
      <c r="M3078" s="202">
        <v>4185</v>
      </c>
      <c r="N3078"/>
      <c r="O3078" s="203"/>
      <c r="P3078"/>
      <c r="Q3078"/>
      <c r="R3078"/>
      <c r="S3078"/>
      <c r="T3078" s="204">
        <v>42746.609131944446</v>
      </c>
      <c r="U3078"/>
      <c r="V3078">
        <v>0.9</v>
      </c>
      <c r="W3078">
        <v>7</v>
      </c>
      <c r="X3078" s="200" t="str">
        <f t="shared" si="48"/>
        <v>Liberty County Civil CGE CQ3-16</v>
      </c>
    </row>
    <row r="3079" spans="1:24" x14ac:dyDescent="0.25">
      <c r="A3079" t="s">
        <v>86</v>
      </c>
      <c r="B3079" t="s">
        <v>43</v>
      </c>
      <c r="C3079" t="s">
        <v>276</v>
      </c>
      <c r="D3079" s="202">
        <v>6490</v>
      </c>
      <c r="E3079" s="202">
        <v>6490</v>
      </c>
      <c r="F3079"/>
      <c r="G3079"/>
      <c r="H3079"/>
      <c r="I3079" s="202">
        <v>6490</v>
      </c>
      <c r="J3079" s="202">
        <v>6490</v>
      </c>
      <c r="K3079"/>
      <c r="L3079"/>
      <c r="M3079"/>
      <c r="N3079"/>
      <c r="O3079" s="203"/>
      <c r="P3079"/>
      <c r="Q3079"/>
      <c r="R3079"/>
      <c r="S3079"/>
      <c r="T3079" s="204">
        <v>42746.609131944446</v>
      </c>
      <c r="U3079"/>
      <c r="V3079">
        <v>0.9</v>
      </c>
      <c r="W3079">
        <v>7</v>
      </c>
      <c r="X3079" s="200" t="str">
        <f t="shared" si="48"/>
        <v>Liberty County Civil CGE CQ3-17</v>
      </c>
    </row>
    <row r="3080" spans="1:24" x14ac:dyDescent="0.25">
      <c r="A3080" t="s">
        <v>86</v>
      </c>
      <c r="B3080" t="s">
        <v>43</v>
      </c>
      <c r="C3080" t="s">
        <v>273</v>
      </c>
      <c r="D3080" s="202">
        <v>2605</v>
      </c>
      <c r="E3080" s="202">
        <v>2605</v>
      </c>
      <c r="F3080" s="202">
        <v>2605</v>
      </c>
      <c r="G3080" s="202">
        <v>2605</v>
      </c>
      <c r="H3080" s="202">
        <v>2605</v>
      </c>
      <c r="I3080" s="202">
        <v>2605</v>
      </c>
      <c r="J3080" s="202">
        <v>2605</v>
      </c>
      <c r="K3080" s="202">
        <v>2605</v>
      </c>
      <c r="L3080" s="202">
        <v>2605</v>
      </c>
      <c r="M3080" s="202">
        <v>2605</v>
      </c>
      <c r="N3080"/>
      <c r="O3080" s="203"/>
      <c r="P3080"/>
      <c r="Q3080"/>
      <c r="R3080"/>
      <c r="S3080"/>
      <c r="T3080" s="204">
        <v>42746.609131944446</v>
      </c>
      <c r="U3080"/>
      <c r="V3080">
        <v>0.9</v>
      </c>
      <c r="W3080">
        <v>7</v>
      </c>
      <c r="X3080" s="200" t="str">
        <f t="shared" si="48"/>
        <v>Liberty County Civil CGE CQ4-16</v>
      </c>
    </row>
    <row r="3081" spans="1:24" x14ac:dyDescent="0.25">
      <c r="A3081" t="s">
        <v>86</v>
      </c>
      <c r="B3081" t="s">
        <v>43</v>
      </c>
      <c r="C3081" t="s">
        <v>277</v>
      </c>
      <c r="D3081" s="202">
        <v>4368</v>
      </c>
      <c r="E3081"/>
      <c r="F3081"/>
      <c r="G3081"/>
      <c r="H3081"/>
      <c r="I3081" s="202">
        <v>4368</v>
      </c>
      <c r="J3081"/>
      <c r="K3081"/>
      <c r="L3081"/>
      <c r="M3081"/>
      <c r="N3081"/>
      <c r="O3081" s="203"/>
      <c r="P3081"/>
      <c r="Q3081"/>
      <c r="R3081"/>
      <c r="S3081"/>
      <c r="T3081" s="204">
        <v>42746.609131944446</v>
      </c>
      <c r="U3081"/>
      <c r="V3081">
        <v>0.9</v>
      </c>
      <c r="W3081">
        <v>7</v>
      </c>
      <c r="X3081" s="200" t="str">
        <f t="shared" si="48"/>
        <v>Liberty County Civil CGE CQ4-17</v>
      </c>
    </row>
    <row r="3082" spans="1:24" x14ac:dyDescent="0.25">
      <c r="A3082" t="s">
        <v>86</v>
      </c>
      <c r="B3082" t="s">
        <v>39</v>
      </c>
      <c r="C3082" t="s">
        <v>270</v>
      </c>
      <c r="D3082" s="202">
        <v>11420</v>
      </c>
      <c r="E3082" s="202">
        <v>11426</v>
      </c>
      <c r="F3082" s="202">
        <v>11426</v>
      </c>
      <c r="G3082" s="202">
        <v>11426</v>
      </c>
      <c r="H3082" s="202">
        <v>11051</v>
      </c>
      <c r="I3082" s="202">
        <v>4801</v>
      </c>
      <c r="J3082" s="202">
        <v>6877</v>
      </c>
      <c r="K3082" s="202">
        <v>7779</v>
      </c>
      <c r="L3082" s="202">
        <v>8834</v>
      </c>
      <c r="M3082" s="202">
        <v>9234</v>
      </c>
      <c r="N3082"/>
      <c r="O3082" s="203"/>
      <c r="P3082"/>
      <c r="Q3082"/>
      <c r="R3082"/>
      <c r="S3082"/>
      <c r="T3082" s="204">
        <v>42746.609131944446</v>
      </c>
      <c r="U3082"/>
      <c r="V3082">
        <v>0.4</v>
      </c>
      <c r="W3082">
        <v>3</v>
      </c>
      <c r="X3082" s="200" t="str">
        <f t="shared" si="48"/>
        <v>Liberty County Criminal CGE CQ1-16</v>
      </c>
    </row>
    <row r="3083" spans="1:24" x14ac:dyDescent="0.25">
      <c r="A3083" t="s">
        <v>86</v>
      </c>
      <c r="B3083" t="s">
        <v>39</v>
      </c>
      <c r="C3083" t="s">
        <v>274</v>
      </c>
      <c r="D3083" s="202">
        <v>7545</v>
      </c>
      <c r="E3083" s="202">
        <v>7545</v>
      </c>
      <c r="F3083" s="202">
        <v>7545</v>
      </c>
      <c r="G3083" s="202">
        <v>7545</v>
      </c>
      <c r="H3083"/>
      <c r="I3083" s="202">
        <v>1958</v>
      </c>
      <c r="J3083" s="202">
        <v>3488</v>
      </c>
      <c r="K3083" s="202">
        <v>4183</v>
      </c>
      <c r="L3083" s="202">
        <v>4878</v>
      </c>
      <c r="M3083"/>
      <c r="N3083"/>
      <c r="O3083" s="203"/>
      <c r="P3083"/>
      <c r="Q3083"/>
      <c r="R3083"/>
      <c r="S3083"/>
      <c r="T3083" s="204">
        <v>42746.609131944446</v>
      </c>
      <c r="U3083"/>
      <c r="V3083">
        <v>0.4</v>
      </c>
      <c r="W3083">
        <v>3</v>
      </c>
      <c r="X3083" s="200" t="str">
        <f t="shared" si="48"/>
        <v>Liberty County Criminal CGE CQ1-17</v>
      </c>
    </row>
    <row r="3084" spans="1:24" x14ac:dyDescent="0.25">
      <c r="A3084" t="s">
        <v>86</v>
      </c>
      <c r="B3084" t="s">
        <v>39</v>
      </c>
      <c r="C3084" t="s">
        <v>271</v>
      </c>
      <c r="D3084" s="202">
        <v>8704.5</v>
      </c>
      <c r="E3084" s="202">
        <v>8704.5</v>
      </c>
      <c r="F3084" s="202">
        <v>8704.5</v>
      </c>
      <c r="G3084" s="202">
        <v>8704.5</v>
      </c>
      <c r="H3084" s="202">
        <v>8704.5</v>
      </c>
      <c r="I3084" s="202">
        <v>4045.5</v>
      </c>
      <c r="J3084" s="202">
        <v>5890.5</v>
      </c>
      <c r="K3084" s="202">
        <v>7639.5</v>
      </c>
      <c r="L3084" s="202">
        <v>7639.5</v>
      </c>
      <c r="M3084" s="202">
        <v>7789.5</v>
      </c>
      <c r="N3084"/>
      <c r="O3084" s="203"/>
      <c r="P3084"/>
      <c r="Q3084"/>
      <c r="R3084"/>
      <c r="S3084"/>
      <c r="T3084" s="204">
        <v>42746.609131944446</v>
      </c>
      <c r="U3084"/>
      <c r="V3084">
        <v>0.4</v>
      </c>
      <c r="W3084">
        <v>3</v>
      </c>
      <c r="X3084" s="200" t="str">
        <f t="shared" si="48"/>
        <v>Liberty County Criminal CGE CQ2-16</v>
      </c>
    </row>
    <row r="3085" spans="1:24" x14ac:dyDescent="0.25">
      <c r="A3085" t="s">
        <v>86</v>
      </c>
      <c r="B3085" t="s">
        <v>39</v>
      </c>
      <c r="C3085" t="s">
        <v>275</v>
      </c>
      <c r="D3085" s="202">
        <v>6309</v>
      </c>
      <c r="E3085" s="202">
        <v>6309</v>
      </c>
      <c r="F3085" s="202">
        <v>6309</v>
      </c>
      <c r="G3085"/>
      <c r="H3085"/>
      <c r="I3085" s="202">
        <v>3071</v>
      </c>
      <c r="J3085" s="202">
        <v>4320</v>
      </c>
      <c r="K3085" s="202">
        <v>5415</v>
      </c>
      <c r="L3085"/>
      <c r="M3085"/>
      <c r="N3085"/>
      <c r="O3085" s="203"/>
      <c r="P3085"/>
      <c r="Q3085"/>
      <c r="R3085"/>
      <c r="S3085"/>
      <c r="T3085" s="204">
        <v>42746.609131944446</v>
      </c>
      <c r="U3085"/>
      <c r="V3085">
        <v>0.4</v>
      </c>
      <c r="W3085">
        <v>3</v>
      </c>
      <c r="X3085" s="200" t="str">
        <f t="shared" si="48"/>
        <v>Liberty County Criminal CGE CQ2-17</v>
      </c>
    </row>
    <row r="3086" spans="1:24" x14ac:dyDescent="0.25">
      <c r="A3086" t="s">
        <v>86</v>
      </c>
      <c r="B3086" t="s">
        <v>39</v>
      </c>
      <c r="C3086" t="s">
        <v>272</v>
      </c>
      <c r="D3086" s="202">
        <v>5652</v>
      </c>
      <c r="E3086" s="202">
        <v>5177</v>
      </c>
      <c r="F3086" s="202">
        <v>5177</v>
      </c>
      <c r="G3086" s="202">
        <v>5177</v>
      </c>
      <c r="H3086" s="202">
        <v>5177</v>
      </c>
      <c r="I3086" s="202">
        <v>3132</v>
      </c>
      <c r="J3086" s="202">
        <v>3358</v>
      </c>
      <c r="K3086" s="202">
        <v>3633</v>
      </c>
      <c r="L3086" s="202">
        <v>3817</v>
      </c>
      <c r="M3086" s="202">
        <v>4687</v>
      </c>
      <c r="N3086"/>
      <c r="O3086" s="203"/>
      <c r="P3086"/>
      <c r="Q3086"/>
      <c r="R3086"/>
      <c r="S3086"/>
      <c r="T3086" s="204">
        <v>42746.609131944446</v>
      </c>
      <c r="U3086"/>
      <c r="V3086">
        <v>0.4</v>
      </c>
      <c r="W3086">
        <v>3</v>
      </c>
      <c r="X3086" s="200" t="str">
        <f t="shared" si="48"/>
        <v>Liberty County Criminal CGE CQ3-16</v>
      </c>
    </row>
    <row r="3087" spans="1:24" x14ac:dyDescent="0.25">
      <c r="A3087" t="s">
        <v>86</v>
      </c>
      <c r="B3087" t="s">
        <v>39</v>
      </c>
      <c r="C3087" t="s">
        <v>276</v>
      </c>
      <c r="D3087" s="202">
        <v>7093</v>
      </c>
      <c r="E3087" s="202">
        <v>7093</v>
      </c>
      <c r="F3087"/>
      <c r="G3087"/>
      <c r="H3087"/>
      <c r="I3087" s="202">
        <v>1437</v>
      </c>
      <c r="J3087" s="202">
        <v>3067</v>
      </c>
      <c r="K3087"/>
      <c r="L3087"/>
      <c r="M3087"/>
      <c r="N3087"/>
      <c r="O3087" s="203"/>
      <c r="P3087"/>
      <c r="Q3087"/>
      <c r="R3087"/>
      <c r="S3087"/>
      <c r="T3087" s="204">
        <v>42746.609131944446</v>
      </c>
      <c r="U3087"/>
      <c r="V3087">
        <v>0.4</v>
      </c>
      <c r="W3087">
        <v>3</v>
      </c>
      <c r="X3087" s="200" t="str">
        <f t="shared" si="48"/>
        <v>Liberty County Criminal CGE CQ3-17</v>
      </c>
    </row>
    <row r="3088" spans="1:24" x14ac:dyDescent="0.25">
      <c r="A3088" t="s">
        <v>86</v>
      </c>
      <c r="B3088" t="s">
        <v>39</v>
      </c>
      <c r="C3088" t="s">
        <v>273</v>
      </c>
      <c r="D3088" s="202">
        <v>9604</v>
      </c>
      <c r="E3088" s="202">
        <v>8999</v>
      </c>
      <c r="F3088" s="202">
        <v>8999</v>
      </c>
      <c r="G3088" s="202">
        <v>8999</v>
      </c>
      <c r="H3088" s="202">
        <v>8449</v>
      </c>
      <c r="I3088" s="202">
        <v>3298</v>
      </c>
      <c r="J3088" s="202">
        <v>4002</v>
      </c>
      <c r="K3088" s="202">
        <v>5597</v>
      </c>
      <c r="L3088" s="202">
        <v>5597</v>
      </c>
      <c r="M3088" s="202">
        <v>5791</v>
      </c>
      <c r="N3088"/>
      <c r="O3088" s="203"/>
      <c r="P3088"/>
      <c r="Q3088"/>
      <c r="R3088"/>
      <c r="S3088"/>
      <c r="T3088" s="204">
        <v>42746.609131944446</v>
      </c>
      <c r="U3088"/>
      <c r="V3088">
        <v>0.4</v>
      </c>
      <c r="W3088">
        <v>3</v>
      </c>
      <c r="X3088" s="200" t="str">
        <f t="shared" si="48"/>
        <v>Liberty County Criminal CGE CQ4-16</v>
      </c>
    </row>
    <row r="3089" spans="1:24" x14ac:dyDescent="0.25">
      <c r="A3089" t="s">
        <v>86</v>
      </c>
      <c r="B3089" t="s">
        <v>39</v>
      </c>
      <c r="C3089" t="s">
        <v>277</v>
      </c>
      <c r="D3089" s="202">
        <v>6971.5</v>
      </c>
      <c r="E3089"/>
      <c r="F3089"/>
      <c r="G3089"/>
      <c r="H3089"/>
      <c r="I3089" s="202">
        <v>2073.5</v>
      </c>
      <c r="J3089"/>
      <c r="K3089"/>
      <c r="L3089"/>
      <c r="M3089"/>
      <c r="N3089"/>
      <c r="O3089" s="203"/>
      <c r="P3089"/>
      <c r="Q3089"/>
      <c r="R3089"/>
      <c r="S3089"/>
      <c r="T3089" s="204">
        <v>42746.609131944446</v>
      </c>
      <c r="U3089"/>
      <c r="V3089">
        <v>0.4</v>
      </c>
      <c r="W3089">
        <v>3</v>
      </c>
      <c r="X3089" s="200" t="str">
        <f t="shared" si="48"/>
        <v>Liberty County Criminal CGE CQ4-17</v>
      </c>
    </row>
    <row r="3090" spans="1:24" x14ac:dyDescent="0.25">
      <c r="A3090" t="s">
        <v>86</v>
      </c>
      <c r="B3090" t="s">
        <v>41</v>
      </c>
      <c r="C3090" t="s">
        <v>270</v>
      </c>
      <c r="D3090" s="202">
        <v>11055</v>
      </c>
      <c r="E3090" s="202">
        <v>11025</v>
      </c>
      <c r="F3090" s="202">
        <v>10925</v>
      </c>
      <c r="G3090" s="202">
        <v>10925</v>
      </c>
      <c r="H3090" s="202">
        <v>10925</v>
      </c>
      <c r="I3090" s="202">
        <v>2850</v>
      </c>
      <c r="J3090" s="202">
        <v>5395</v>
      </c>
      <c r="K3090" s="202">
        <v>7243</v>
      </c>
      <c r="L3090" s="202">
        <v>8799</v>
      </c>
      <c r="M3090" s="202">
        <v>8799</v>
      </c>
      <c r="N3090"/>
      <c r="O3090" s="203"/>
      <c r="P3090"/>
      <c r="Q3090"/>
      <c r="R3090"/>
      <c r="S3090"/>
      <c r="T3090" s="204">
        <v>42746.609131944446</v>
      </c>
      <c r="U3090"/>
      <c r="V3090">
        <v>0.4</v>
      </c>
      <c r="W3090">
        <v>5</v>
      </c>
      <c r="X3090" s="200" t="str">
        <f t="shared" si="48"/>
        <v>Liberty Criminal Traffic CGE CQ1-16</v>
      </c>
    </row>
    <row r="3091" spans="1:24" x14ac:dyDescent="0.25">
      <c r="A3091" t="s">
        <v>86</v>
      </c>
      <c r="B3091" t="s">
        <v>41</v>
      </c>
      <c r="C3091" t="s">
        <v>274</v>
      </c>
      <c r="D3091" s="202">
        <v>11478</v>
      </c>
      <c r="E3091" s="202">
        <v>10495</v>
      </c>
      <c r="F3091" s="202">
        <v>10235</v>
      </c>
      <c r="G3091" s="202">
        <v>9990</v>
      </c>
      <c r="H3091"/>
      <c r="I3091" s="202">
        <v>3804</v>
      </c>
      <c r="J3091" s="202">
        <v>4154</v>
      </c>
      <c r="K3091" s="202">
        <v>5099</v>
      </c>
      <c r="L3091" s="202">
        <v>5139</v>
      </c>
      <c r="M3091"/>
      <c r="N3091"/>
      <c r="O3091" s="203"/>
      <c r="P3091"/>
      <c r="Q3091"/>
      <c r="R3091"/>
      <c r="S3091"/>
      <c r="T3091" s="204">
        <v>42746.609131944446</v>
      </c>
      <c r="U3091"/>
      <c r="V3091">
        <v>0.4</v>
      </c>
      <c r="W3091">
        <v>5</v>
      </c>
      <c r="X3091" s="200" t="str">
        <f t="shared" si="48"/>
        <v>Liberty Criminal Traffic CGE CQ1-17</v>
      </c>
    </row>
    <row r="3092" spans="1:24" x14ac:dyDescent="0.25">
      <c r="A3092" t="s">
        <v>86</v>
      </c>
      <c r="B3092" t="s">
        <v>41</v>
      </c>
      <c r="C3092" t="s">
        <v>271</v>
      </c>
      <c r="D3092" s="202">
        <v>7699</v>
      </c>
      <c r="E3092" s="202">
        <v>6799</v>
      </c>
      <c r="F3092" s="202">
        <v>6799</v>
      </c>
      <c r="G3092" s="202">
        <v>6746</v>
      </c>
      <c r="H3092" s="202">
        <v>6746</v>
      </c>
      <c r="I3092" s="202">
        <v>3573</v>
      </c>
      <c r="J3092" s="202">
        <v>4681</v>
      </c>
      <c r="K3092" s="202">
        <v>5636</v>
      </c>
      <c r="L3092" s="202">
        <v>5736</v>
      </c>
      <c r="M3092" s="202">
        <v>5736</v>
      </c>
      <c r="N3092"/>
      <c r="O3092" s="203"/>
      <c r="P3092"/>
      <c r="Q3092"/>
      <c r="R3092"/>
      <c r="S3092"/>
      <c r="T3092" s="204">
        <v>42746.609131944446</v>
      </c>
      <c r="U3092"/>
      <c r="V3092">
        <v>0.4</v>
      </c>
      <c r="W3092">
        <v>5</v>
      </c>
      <c r="X3092" s="200" t="str">
        <f t="shared" si="48"/>
        <v>Liberty Criminal Traffic CGE CQ2-16</v>
      </c>
    </row>
    <row r="3093" spans="1:24" x14ac:dyDescent="0.25">
      <c r="A3093" t="s">
        <v>86</v>
      </c>
      <c r="B3093" t="s">
        <v>41</v>
      </c>
      <c r="C3093" t="s">
        <v>275</v>
      </c>
      <c r="D3093" s="202">
        <v>13191</v>
      </c>
      <c r="E3093" s="202">
        <v>13191</v>
      </c>
      <c r="F3093" s="202">
        <v>13191</v>
      </c>
      <c r="G3093"/>
      <c r="H3093"/>
      <c r="I3093" s="202">
        <v>3401</v>
      </c>
      <c r="J3093" s="202">
        <v>5534</v>
      </c>
      <c r="K3093" s="202">
        <v>8250</v>
      </c>
      <c r="L3093"/>
      <c r="M3093"/>
      <c r="N3093"/>
      <c r="O3093" s="203"/>
      <c r="P3093"/>
      <c r="Q3093"/>
      <c r="R3093"/>
      <c r="S3093"/>
      <c r="T3093" s="204">
        <v>42746.609131944446</v>
      </c>
      <c r="U3093"/>
      <c r="V3093">
        <v>0.4</v>
      </c>
      <c r="W3093">
        <v>5</v>
      </c>
      <c r="X3093" s="200" t="str">
        <f t="shared" si="48"/>
        <v>Liberty Criminal Traffic CGE CQ2-17</v>
      </c>
    </row>
    <row r="3094" spans="1:24" x14ac:dyDescent="0.25">
      <c r="A3094" t="s">
        <v>86</v>
      </c>
      <c r="B3094" t="s">
        <v>41</v>
      </c>
      <c r="C3094" t="s">
        <v>272</v>
      </c>
      <c r="D3094" s="202">
        <v>6170.5</v>
      </c>
      <c r="E3094" s="202">
        <v>6170.5</v>
      </c>
      <c r="F3094" s="202">
        <v>6170.5</v>
      </c>
      <c r="G3094" s="202">
        <v>6170.5</v>
      </c>
      <c r="H3094" s="202">
        <v>6170.5</v>
      </c>
      <c r="I3094" s="202">
        <v>2927.5</v>
      </c>
      <c r="J3094" s="202">
        <v>3942.5</v>
      </c>
      <c r="K3094" s="202">
        <v>4262.5</v>
      </c>
      <c r="L3094" s="202">
        <v>4387.5</v>
      </c>
      <c r="M3094" s="202">
        <v>6020.5</v>
      </c>
      <c r="N3094"/>
      <c r="O3094" s="203"/>
      <c r="P3094"/>
      <c r="Q3094"/>
      <c r="R3094"/>
      <c r="S3094"/>
      <c r="T3094" s="204">
        <v>42746.609131944446</v>
      </c>
      <c r="U3094"/>
      <c r="V3094">
        <v>0.4</v>
      </c>
      <c r="W3094">
        <v>5</v>
      </c>
      <c r="X3094" s="200" t="str">
        <f t="shared" si="48"/>
        <v>Liberty Criminal Traffic CGE CQ3-16</v>
      </c>
    </row>
    <row r="3095" spans="1:24" x14ac:dyDescent="0.25">
      <c r="A3095" t="s">
        <v>86</v>
      </c>
      <c r="B3095" t="s">
        <v>41</v>
      </c>
      <c r="C3095" t="s">
        <v>276</v>
      </c>
      <c r="D3095" s="202">
        <v>7161</v>
      </c>
      <c r="E3095" s="202">
        <v>7161</v>
      </c>
      <c r="F3095"/>
      <c r="G3095"/>
      <c r="H3095"/>
      <c r="I3095" s="202">
        <v>3750</v>
      </c>
      <c r="J3095" s="202">
        <v>4613</v>
      </c>
      <c r="K3095"/>
      <c r="L3095"/>
      <c r="M3095"/>
      <c r="N3095"/>
      <c r="O3095" s="203"/>
      <c r="P3095"/>
      <c r="Q3095"/>
      <c r="R3095"/>
      <c r="S3095"/>
      <c r="T3095" s="204">
        <v>42746.609131944446</v>
      </c>
      <c r="U3095"/>
      <c r="V3095">
        <v>0.4</v>
      </c>
      <c r="W3095">
        <v>5</v>
      </c>
      <c r="X3095" s="200" t="str">
        <f t="shared" si="48"/>
        <v>Liberty Criminal Traffic CGE CQ3-17</v>
      </c>
    </row>
    <row r="3096" spans="1:24" x14ac:dyDescent="0.25">
      <c r="A3096" t="s">
        <v>86</v>
      </c>
      <c r="B3096" t="s">
        <v>41</v>
      </c>
      <c r="C3096" t="s">
        <v>273</v>
      </c>
      <c r="D3096" s="202">
        <v>6200</v>
      </c>
      <c r="E3096" s="202">
        <v>5520</v>
      </c>
      <c r="F3096" s="202">
        <v>5520</v>
      </c>
      <c r="G3096" s="202">
        <v>5520</v>
      </c>
      <c r="H3096" s="202">
        <v>5520</v>
      </c>
      <c r="I3096" s="202">
        <v>2645</v>
      </c>
      <c r="J3096" s="202">
        <v>3150</v>
      </c>
      <c r="K3096" s="202">
        <v>3300</v>
      </c>
      <c r="L3096" s="202">
        <v>3680</v>
      </c>
      <c r="M3096" s="202">
        <v>3680</v>
      </c>
      <c r="N3096"/>
      <c r="O3096" s="203"/>
      <c r="P3096"/>
      <c r="Q3096"/>
      <c r="R3096"/>
      <c r="S3096"/>
      <c r="T3096" s="204">
        <v>42746.609131944446</v>
      </c>
      <c r="U3096"/>
      <c r="V3096">
        <v>0.4</v>
      </c>
      <c r="W3096">
        <v>5</v>
      </c>
      <c r="X3096" s="200" t="str">
        <f t="shared" si="48"/>
        <v>Liberty Criminal Traffic CGE CQ4-16</v>
      </c>
    </row>
    <row r="3097" spans="1:24" x14ac:dyDescent="0.25">
      <c r="A3097" t="s">
        <v>86</v>
      </c>
      <c r="B3097" t="s">
        <v>41</v>
      </c>
      <c r="C3097" t="s">
        <v>277</v>
      </c>
      <c r="D3097" s="202">
        <v>14261</v>
      </c>
      <c r="E3097"/>
      <c r="F3097"/>
      <c r="G3097"/>
      <c r="H3097"/>
      <c r="I3097" s="202">
        <v>3007</v>
      </c>
      <c r="J3097"/>
      <c r="K3097"/>
      <c r="L3097"/>
      <c r="M3097"/>
      <c r="N3097"/>
      <c r="O3097" s="203"/>
      <c r="P3097"/>
      <c r="Q3097"/>
      <c r="R3097"/>
      <c r="S3097"/>
      <c r="T3097" s="204">
        <v>42746.609131944446</v>
      </c>
      <c r="U3097"/>
      <c r="V3097">
        <v>0.4</v>
      </c>
      <c r="W3097">
        <v>5</v>
      </c>
      <c r="X3097" s="200" t="str">
        <f t="shared" si="48"/>
        <v>Liberty Criminal Traffic CGE CQ4-17</v>
      </c>
    </row>
    <row r="3098" spans="1:24" x14ac:dyDescent="0.25">
      <c r="A3098" t="s">
        <v>86</v>
      </c>
      <c r="B3098" t="s">
        <v>46</v>
      </c>
      <c r="C3098" t="s">
        <v>270</v>
      </c>
      <c r="D3098" s="202">
        <v>2323</v>
      </c>
      <c r="E3098" s="202">
        <v>2323</v>
      </c>
      <c r="F3098" s="202">
        <v>2323</v>
      </c>
      <c r="G3098" s="202">
        <v>2323</v>
      </c>
      <c r="H3098" s="202">
        <v>2323</v>
      </c>
      <c r="I3098" s="202">
        <v>2323</v>
      </c>
      <c r="J3098" s="202">
        <v>2323</v>
      </c>
      <c r="K3098" s="202">
        <v>2323</v>
      </c>
      <c r="L3098" s="202">
        <v>2323</v>
      </c>
      <c r="M3098" s="202">
        <v>2323</v>
      </c>
      <c r="N3098"/>
      <c r="O3098" s="203"/>
      <c r="P3098"/>
      <c r="Q3098"/>
      <c r="R3098"/>
      <c r="S3098"/>
      <c r="T3098" s="204">
        <v>42746.609131944446</v>
      </c>
      <c r="U3098"/>
      <c r="V3098">
        <v>0.75</v>
      </c>
      <c r="W3098">
        <v>10</v>
      </c>
      <c r="X3098" s="200" t="str">
        <f t="shared" si="48"/>
        <v>Liberty Family CGE CQ1-16</v>
      </c>
    </row>
    <row r="3099" spans="1:24" x14ac:dyDescent="0.25">
      <c r="A3099" t="s">
        <v>86</v>
      </c>
      <c r="B3099" t="s">
        <v>46</v>
      </c>
      <c r="C3099" t="s">
        <v>274</v>
      </c>
      <c r="D3099" s="202">
        <v>2294.5</v>
      </c>
      <c r="E3099" s="202">
        <v>2294.5</v>
      </c>
      <c r="F3099" s="202">
        <v>2294.5</v>
      </c>
      <c r="G3099" s="202">
        <v>1886.5</v>
      </c>
      <c r="H3099"/>
      <c r="I3099" s="202">
        <v>1886.5</v>
      </c>
      <c r="J3099" s="202">
        <v>1886.5</v>
      </c>
      <c r="K3099" s="202">
        <v>1886.5</v>
      </c>
      <c r="L3099" s="202">
        <v>1886.5</v>
      </c>
      <c r="M3099"/>
      <c r="N3099"/>
      <c r="O3099" s="203"/>
      <c r="P3099"/>
      <c r="Q3099"/>
      <c r="R3099"/>
      <c r="S3099"/>
      <c r="T3099" s="204">
        <v>42746.609131944446</v>
      </c>
      <c r="U3099"/>
      <c r="V3099">
        <v>0.75</v>
      </c>
      <c r="W3099">
        <v>10</v>
      </c>
      <c r="X3099" s="200" t="str">
        <f t="shared" si="48"/>
        <v>Liberty Family CGE CQ1-17</v>
      </c>
    </row>
    <row r="3100" spans="1:24" x14ac:dyDescent="0.25">
      <c r="A3100" t="s">
        <v>86</v>
      </c>
      <c r="B3100" t="s">
        <v>46</v>
      </c>
      <c r="C3100" t="s">
        <v>271</v>
      </c>
      <c r="D3100" s="202">
        <v>3554</v>
      </c>
      <c r="E3100" s="202">
        <v>3146</v>
      </c>
      <c r="F3100" s="202">
        <v>3146</v>
      </c>
      <c r="G3100" s="202">
        <v>3146</v>
      </c>
      <c r="H3100" s="202">
        <v>3146</v>
      </c>
      <c r="I3100" s="202">
        <v>2746</v>
      </c>
      <c r="J3100" s="202">
        <v>2746</v>
      </c>
      <c r="K3100" s="202">
        <v>2746</v>
      </c>
      <c r="L3100" s="202">
        <v>2746</v>
      </c>
      <c r="M3100" s="202">
        <v>2746</v>
      </c>
      <c r="N3100"/>
      <c r="O3100" s="203"/>
      <c r="P3100"/>
      <c r="Q3100"/>
      <c r="R3100"/>
      <c r="S3100"/>
      <c r="T3100" s="204">
        <v>42746.609131944446</v>
      </c>
      <c r="U3100"/>
      <c r="V3100">
        <v>0.75</v>
      </c>
      <c r="W3100">
        <v>10</v>
      </c>
      <c r="X3100" s="200" t="str">
        <f t="shared" si="48"/>
        <v>Liberty Family CGE CQ2-16</v>
      </c>
    </row>
    <row r="3101" spans="1:24" x14ac:dyDescent="0.25">
      <c r="A3101" t="s">
        <v>86</v>
      </c>
      <c r="B3101" t="s">
        <v>46</v>
      </c>
      <c r="C3101" t="s">
        <v>275</v>
      </c>
      <c r="D3101" s="202">
        <v>3300</v>
      </c>
      <c r="E3101" s="202">
        <v>3300</v>
      </c>
      <c r="F3101" s="202">
        <v>3300</v>
      </c>
      <c r="G3101"/>
      <c r="H3101"/>
      <c r="I3101" s="202">
        <v>3300</v>
      </c>
      <c r="J3101" s="202">
        <v>3300</v>
      </c>
      <c r="K3101" s="202">
        <v>3300</v>
      </c>
      <c r="L3101"/>
      <c r="M3101"/>
      <c r="N3101"/>
      <c r="O3101" s="203"/>
      <c r="P3101"/>
      <c r="Q3101"/>
      <c r="R3101"/>
      <c r="S3101"/>
      <c r="T3101" s="204">
        <v>42746.609131944446</v>
      </c>
      <c r="U3101"/>
      <c r="V3101">
        <v>0.75</v>
      </c>
      <c r="W3101">
        <v>10</v>
      </c>
      <c r="X3101" s="200" t="str">
        <f t="shared" si="48"/>
        <v>Liberty Family CGE CQ2-17</v>
      </c>
    </row>
    <row r="3102" spans="1:24" x14ac:dyDescent="0.25">
      <c r="A3102" t="s">
        <v>86</v>
      </c>
      <c r="B3102" t="s">
        <v>46</v>
      </c>
      <c r="C3102" t="s">
        <v>272</v>
      </c>
      <c r="D3102" s="202">
        <v>4637</v>
      </c>
      <c r="E3102" s="202">
        <v>3413</v>
      </c>
      <c r="F3102" s="202">
        <v>3413</v>
      </c>
      <c r="G3102" s="202">
        <v>3413</v>
      </c>
      <c r="H3102" s="202">
        <v>3413</v>
      </c>
      <c r="I3102" s="202">
        <v>3413</v>
      </c>
      <c r="J3102" s="202">
        <v>3413</v>
      </c>
      <c r="K3102" s="202">
        <v>3413</v>
      </c>
      <c r="L3102" s="202">
        <v>3413</v>
      </c>
      <c r="M3102" s="202">
        <v>3413</v>
      </c>
      <c r="N3102"/>
      <c r="O3102" s="203"/>
      <c r="P3102"/>
      <c r="Q3102"/>
      <c r="R3102"/>
      <c r="S3102"/>
      <c r="T3102" s="204">
        <v>42746.609131944446</v>
      </c>
      <c r="U3102"/>
      <c r="V3102">
        <v>0.75</v>
      </c>
      <c r="W3102">
        <v>10</v>
      </c>
      <c r="X3102" s="200" t="str">
        <f t="shared" si="48"/>
        <v>Liberty Family CGE CQ3-16</v>
      </c>
    </row>
    <row r="3103" spans="1:24" x14ac:dyDescent="0.25">
      <c r="A3103" t="s">
        <v>86</v>
      </c>
      <c r="B3103" t="s">
        <v>46</v>
      </c>
      <c r="C3103" t="s">
        <v>276</v>
      </c>
      <c r="D3103" s="202">
        <v>3193</v>
      </c>
      <c r="E3103" s="202">
        <v>3193</v>
      </c>
      <c r="F3103"/>
      <c r="G3103"/>
      <c r="H3103"/>
      <c r="I3103" s="202">
        <v>2795.61</v>
      </c>
      <c r="J3103" s="202">
        <v>2795.61</v>
      </c>
      <c r="K3103"/>
      <c r="L3103"/>
      <c r="M3103"/>
      <c r="N3103"/>
      <c r="O3103" s="203"/>
      <c r="P3103"/>
      <c r="Q3103"/>
      <c r="R3103"/>
      <c r="S3103"/>
      <c r="T3103" s="204">
        <v>42746.609131944446</v>
      </c>
      <c r="U3103"/>
      <c r="V3103">
        <v>0.75</v>
      </c>
      <c r="W3103">
        <v>10</v>
      </c>
      <c r="X3103" s="200" t="str">
        <f t="shared" si="48"/>
        <v>Liberty Family CGE CQ3-17</v>
      </c>
    </row>
    <row r="3104" spans="1:24" x14ac:dyDescent="0.25">
      <c r="A3104" t="s">
        <v>86</v>
      </c>
      <c r="B3104" t="s">
        <v>46</v>
      </c>
      <c r="C3104" t="s">
        <v>273</v>
      </c>
      <c r="D3104" s="202">
        <v>2524.5</v>
      </c>
      <c r="E3104" s="202">
        <v>2524.5</v>
      </c>
      <c r="F3104" s="202">
        <v>2524.5</v>
      </c>
      <c r="G3104" s="202">
        <v>2524.5</v>
      </c>
      <c r="H3104" s="202">
        <v>2524.5</v>
      </c>
      <c r="I3104" s="202">
        <v>2524.5</v>
      </c>
      <c r="J3104" s="202">
        <v>2524.5</v>
      </c>
      <c r="K3104" s="202">
        <v>2524.5</v>
      </c>
      <c r="L3104" s="202">
        <v>2524.5</v>
      </c>
      <c r="M3104" s="202">
        <v>2524.5</v>
      </c>
      <c r="N3104"/>
      <c r="O3104" s="203"/>
      <c r="P3104"/>
      <c r="Q3104"/>
      <c r="R3104"/>
      <c r="S3104"/>
      <c r="T3104" s="204">
        <v>42746.609131944446</v>
      </c>
      <c r="U3104"/>
      <c r="V3104">
        <v>0.75</v>
      </c>
      <c r="W3104">
        <v>10</v>
      </c>
      <c r="X3104" s="200" t="str">
        <f t="shared" si="48"/>
        <v>Liberty Family CGE CQ4-16</v>
      </c>
    </row>
    <row r="3105" spans="1:24" x14ac:dyDescent="0.25">
      <c r="A3105" t="s">
        <v>86</v>
      </c>
      <c r="B3105" t="s">
        <v>46</v>
      </c>
      <c r="C3105" t="s">
        <v>277</v>
      </c>
      <c r="D3105" s="202">
        <v>3318</v>
      </c>
      <c r="E3105"/>
      <c r="F3105"/>
      <c r="G3105"/>
      <c r="H3105"/>
      <c r="I3105" s="202">
        <v>2094</v>
      </c>
      <c r="J3105"/>
      <c r="K3105"/>
      <c r="L3105"/>
      <c r="M3105"/>
      <c r="N3105"/>
      <c r="O3105" s="203"/>
      <c r="P3105"/>
      <c r="Q3105"/>
      <c r="R3105"/>
      <c r="S3105"/>
      <c r="T3105" s="204">
        <v>42746.609131944446</v>
      </c>
      <c r="U3105"/>
      <c r="V3105">
        <v>0.75</v>
      </c>
      <c r="W3105">
        <v>10</v>
      </c>
      <c r="X3105" s="200" t="str">
        <f t="shared" si="48"/>
        <v>Liberty Family CGE CQ4-17</v>
      </c>
    </row>
    <row r="3106" spans="1:24" x14ac:dyDescent="0.25">
      <c r="A3106" t="s">
        <v>86</v>
      </c>
      <c r="B3106" t="s">
        <v>40</v>
      </c>
      <c r="C3106" t="s">
        <v>270</v>
      </c>
      <c r="D3106" s="202">
        <v>2515.5</v>
      </c>
      <c r="E3106" s="202">
        <v>2518.5</v>
      </c>
      <c r="F3106" s="202">
        <v>2518.5</v>
      </c>
      <c r="G3106" s="202">
        <v>2518.5</v>
      </c>
      <c r="H3106" s="202">
        <v>2518.5</v>
      </c>
      <c r="I3106" s="202">
        <v>0.5</v>
      </c>
      <c r="J3106" s="202">
        <v>203.5</v>
      </c>
      <c r="K3106" s="202">
        <v>203.5</v>
      </c>
      <c r="L3106" s="202">
        <v>253.5</v>
      </c>
      <c r="M3106" s="202">
        <v>423.5</v>
      </c>
      <c r="N3106"/>
      <c r="O3106" s="203"/>
      <c r="P3106"/>
      <c r="Q3106"/>
      <c r="R3106"/>
      <c r="S3106"/>
      <c r="T3106" s="204">
        <v>42746.609131944446</v>
      </c>
      <c r="U3106"/>
      <c r="V3106">
        <v>0.09</v>
      </c>
      <c r="W3106">
        <v>4</v>
      </c>
      <c r="X3106" s="200" t="str">
        <f t="shared" si="48"/>
        <v>Liberty Juvenile Delinquency CGE CQ1-16</v>
      </c>
    </row>
    <row r="3107" spans="1:24" x14ac:dyDescent="0.25">
      <c r="A3107" t="s">
        <v>86</v>
      </c>
      <c r="B3107" t="s">
        <v>40</v>
      </c>
      <c r="C3107" t="s">
        <v>274</v>
      </c>
      <c r="D3107" s="202">
        <v>425.5</v>
      </c>
      <c r="E3107" s="202">
        <v>425.5</v>
      </c>
      <c r="F3107" s="202">
        <v>425.5</v>
      </c>
      <c r="G3107" s="202">
        <v>425.5</v>
      </c>
      <c r="H3107"/>
      <c r="I3107" s="202">
        <v>10.5</v>
      </c>
      <c r="J3107" s="202">
        <v>10.5</v>
      </c>
      <c r="K3107" s="202">
        <v>10.5</v>
      </c>
      <c r="L3107" s="202">
        <v>10.5</v>
      </c>
      <c r="M3107"/>
      <c r="N3107"/>
      <c r="O3107" s="203"/>
      <c r="P3107"/>
      <c r="Q3107"/>
      <c r="R3107"/>
      <c r="S3107"/>
      <c r="T3107" s="204">
        <v>42746.609131944446</v>
      </c>
      <c r="U3107"/>
      <c r="V3107">
        <v>0.09</v>
      </c>
      <c r="W3107">
        <v>4</v>
      </c>
      <c r="X3107" s="200" t="str">
        <f t="shared" si="48"/>
        <v>Liberty Juvenile Delinquency CGE CQ1-17</v>
      </c>
    </row>
    <row r="3108" spans="1:24" x14ac:dyDescent="0.25">
      <c r="A3108" t="s">
        <v>86</v>
      </c>
      <c r="B3108" t="s">
        <v>40</v>
      </c>
      <c r="C3108" t="s">
        <v>271</v>
      </c>
      <c r="D3108" s="202">
        <v>3.5</v>
      </c>
      <c r="E3108" s="202">
        <v>3.5</v>
      </c>
      <c r="F3108" s="202">
        <v>3.5</v>
      </c>
      <c r="G3108" s="202">
        <v>3.5</v>
      </c>
      <c r="H3108" s="202">
        <v>3.5</v>
      </c>
      <c r="I3108" s="202">
        <v>3.5</v>
      </c>
      <c r="J3108" s="202">
        <v>3.5</v>
      </c>
      <c r="K3108" s="202">
        <v>3.5</v>
      </c>
      <c r="L3108" s="202">
        <v>3.5</v>
      </c>
      <c r="M3108" s="202">
        <v>3.5</v>
      </c>
      <c r="N3108"/>
      <c r="O3108" s="203"/>
      <c r="P3108"/>
      <c r="Q3108"/>
      <c r="R3108"/>
      <c r="S3108"/>
      <c r="T3108" s="204">
        <v>42746.609131944446</v>
      </c>
      <c r="U3108"/>
      <c r="V3108">
        <v>0.09</v>
      </c>
      <c r="W3108">
        <v>4</v>
      </c>
      <c r="X3108" s="200" t="str">
        <f t="shared" si="48"/>
        <v>Liberty Juvenile Delinquency CGE CQ2-16</v>
      </c>
    </row>
    <row r="3109" spans="1:24" x14ac:dyDescent="0.25">
      <c r="A3109" t="s">
        <v>86</v>
      </c>
      <c r="B3109" t="s">
        <v>40</v>
      </c>
      <c r="C3109" t="s">
        <v>275</v>
      </c>
      <c r="D3109" s="202">
        <v>707</v>
      </c>
      <c r="E3109" s="202">
        <v>707</v>
      </c>
      <c r="F3109" s="202">
        <v>707</v>
      </c>
      <c r="G3109"/>
      <c r="H3109"/>
      <c r="I3109" s="202">
        <v>7</v>
      </c>
      <c r="J3109" s="202">
        <v>7</v>
      </c>
      <c r="K3109" s="202">
        <v>7</v>
      </c>
      <c r="L3109"/>
      <c r="M3109"/>
      <c r="N3109"/>
      <c r="O3109" s="203"/>
      <c r="P3109"/>
      <c r="Q3109"/>
      <c r="R3109"/>
      <c r="S3109"/>
      <c r="T3109" s="204">
        <v>42746.609131944446</v>
      </c>
      <c r="U3109"/>
      <c r="V3109">
        <v>0.09</v>
      </c>
      <c r="W3109">
        <v>4</v>
      </c>
      <c r="X3109" s="200" t="str">
        <f t="shared" si="48"/>
        <v>Liberty Juvenile Delinquency CGE CQ2-17</v>
      </c>
    </row>
    <row r="3110" spans="1:24" x14ac:dyDescent="0.25">
      <c r="A3110" t="s">
        <v>86</v>
      </c>
      <c r="B3110" t="s">
        <v>40</v>
      </c>
      <c r="C3110" t="s">
        <v>272</v>
      </c>
      <c r="D3110" s="202">
        <v>1131</v>
      </c>
      <c r="E3110" s="202">
        <v>1131</v>
      </c>
      <c r="F3110" s="202">
        <v>1131</v>
      </c>
      <c r="G3110" s="202">
        <v>1131</v>
      </c>
      <c r="H3110" s="202">
        <v>1131</v>
      </c>
      <c r="I3110" s="202">
        <v>14</v>
      </c>
      <c r="J3110" s="202">
        <v>14</v>
      </c>
      <c r="K3110" s="202">
        <v>14</v>
      </c>
      <c r="L3110" s="202">
        <v>14</v>
      </c>
      <c r="M3110" s="202">
        <v>14</v>
      </c>
      <c r="N3110"/>
      <c r="O3110" s="203"/>
      <c r="P3110"/>
      <c r="Q3110"/>
      <c r="R3110"/>
      <c r="S3110"/>
      <c r="T3110" s="204">
        <v>42746.609131944446</v>
      </c>
      <c r="U3110"/>
      <c r="V3110">
        <v>0.09</v>
      </c>
      <c r="W3110">
        <v>4</v>
      </c>
      <c r="X3110" s="200" t="str">
        <f t="shared" si="48"/>
        <v>Liberty Juvenile Delinquency CGE CQ3-16</v>
      </c>
    </row>
    <row r="3111" spans="1:24" x14ac:dyDescent="0.25">
      <c r="A3111" t="s">
        <v>86</v>
      </c>
      <c r="B3111" t="s">
        <v>40</v>
      </c>
      <c r="C3111" t="s">
        <v>276</v>
      </c>
      <c r="D3111" s="202">
        <v>1977</v>
      </c>
      <c r="E3111" s="202">
        <v>1712</v>
      </c>
      <c r="F3111"/>
      <c r="G3111"/>
      <c r="H3111"/>
      <c r="I3111" s="202">
        <v>7</v>
      </c>
      <c r="J3111" s="202">
        <v>7</v>
      </c>
      <c r="K3111"/>
      <c r="L3111"/>
      <c r="M3111"/>
      <c r="N3111"/>
      <c r="O3111" s="203"/>
      <c r="P3111"/>
      <c r="Q3111"/>
      <c r="R3111"/>
      <c r="S3111"/>
      <c r="T3111" s="204">
        <v>42746.609131944446</v>
      </c>
      <c r="U3111"/>
      <c r="V3111">
        <v>0.09</v>
      </c>
      <c r="W3111">
        <v>4</v>
      </c>
      <c r="X3111" s="200" t="str">
        <f t="shared" si="48"/>
        <v>Liberty Juvenile Delinquency CGE CQ3-17</v>
      </c>
    </row>
    <row r="3112" spans="1:24" x14ac:dyDescent="0.25">
      <c r="A3112" t="s">
        <v>86</v>
      </c>
      <c r="B3112" t="s">
        <v>40</v>
      </c>
      <c r="C3112" t="s">
        <v>273</v>
      </c>
      <c r="D3112" s="202">
        <v>3702</v>
      </c>
      <c r="E3112" s="202">
        <v>3702</v>
      </c>
      <c r="F3112" s="202">
        <v>3702</v>
      </c>
      <c r="G3112" s="202">
        <v>3702</v>
      </c>
      <c r="H3112" s="202">
        <v>3702</v>
      </c>
      <c r="I3112" s="202">
        <v>7</v>
      </c>
      <c r="J3112" s="202">
        <v>7</v>
      </c>
      <c r="K3112" s="202">
        <v>7</v>
      </c>
      <c r="L3112" s="202">
        <v>7</v>
      </c>
      <c r="M3112" s="202">
        <v>7</v>
      </c>
      <c r="N3112"/>
      <c r="O3112" s="203"/>
      <c r="P3112"/>
      <c r="Q3112"/>
      <c r="R3112"/>
      <c r="S3112"/>
      <c r="T3112" s="204">
        <v>42746.609131944446</v>
      </c>
      <c r="U3112"/>
      <c r="V3112">
        <v>0.09</v>
      </c>
      <c r="W3112">
        <v>4</v>
      </c>
      <c r="X3112" s="200" t="str">
        <f t="shared" si="48"/>
        <v>Liberty Juvenile Delinquency CGE CQ4-16</v>
      </c>
    </row>
    <row r="3113" spans="1:24" x14ac:dyDescent="0.25">
      <c r="A3113" t="s">
        <v>86</v>
      </c>
      <c r="B3113" t="s">
        <v>40</v>
      </c>
      <c r="C3113" t="s">
        <v>277</v>
      </c>
      <c r="D3113" s="202">
        <v>1627</v>
      </c>
      <c r="E3113"/>
      <c r="F3113"/>
      <c r="G3113"/>
      <c r="H3113"/>
      <c r="I3113" s="202">
        <v>7</v>
      </c>
      <c r="J3113"/>
      <c r="K3113"/>
      <c r="L3113"/>
      <c r="M3113"/>
      <c r="N3113"/>
      <c r="O3113" s="203"/>
      <c r="P3113"/>
      <c r="Q3113"/>
      <c r="R3113"/>
      <c r="S3113"/>
      <c r="T3113" s="204">
        <v>42746.609131944446</v>
      </c>
      <c r="U3113"/>
      <c r="V3113">
        <v>0.09</v>
      </c>
      <c r="W3113">
        <v>4</v>
      </c>
      <c r="X3113" s="200" t="str">
        <f t="shared" si="48"/>
        <v>Liberty Juvenile Delinquency CGE CQ4-17</v>
      </c>
    </row>
    <row r="3114" spans="1:24" x14ac:dyDescent="0.25">
      <c r="A3114" t="s">
        <v>86</v>
      </c>
      <c r="B3114" t="s">
        <v>45</v>
      </c>
      <c r="C3114" t="s">
        <v>270</v>
      </c>
      <c r="D3114" s="202">
        <v>2231</v>
      </c>
      <c r="E3114" s="202">
        <v>2231</v>
      </c>
      <c r="F3114" s="202">
        <v>2231</v>
      </c>
      <c r="G3114" s="202">
        <v>2231</v>
      </c>
      <c r="H3114" s="202">
        <v>2231</v>
      </c>
      <c r="I3114" s="202">
        <v>2231</v>
      </c>
      <c r="J3114" s="202">
        <v>2231</v>
      </c>
      <c r="K3114" s="202">
        <v>2231</v>
      </c>
      <c r="L3114" s="202">
        <v>2231</v>
      </c>
      <c r="M3114" s="202">
        <v>2231</v>
      </c>
      <c r="N3114"/>
      <c r="O3114" s="203"/>
      <c r="P3114"/>
      <c r="Q3114"/>
      <c r="R3114"/>
      <c r="S3114"/>
      <c r="T3114" s="204">
        <v>42746.609131944446</v>
      </c>
      <c r="U3114"/>
      <c r="V3114">
        <v>0.9</v>
      </c>
      <c r="W3114">
        <v>9</v>
      </c>
      <c r="X3114" s="200" t="str">
        <f t="shared" si="48"/>
        <v>Liberty Probate CGE CQ1-16</v>
      </c>
    </row>
    <row r="3115" spans="1:24" x14ac:dyDescent="0.25">
      <c r="A3115" t="s">
        <v>86</v>
      </c>
      <c r="B3115" t="s">
        <v>45</v>
      </c>
      <c r="C3115" t="s">
        <v>274</v>
      </c>
      <c r="D3115" s="202">
        <v>2056</v>
      </c>
      <c r="E3115" s="202">
        <v>2056</v>
      </c>
      <c r="F3115" s="202">
        <v>2056</v>
      </c>
      <c r="G3115" s="202">
        <v>2056</v>
      </c>
      <c r="H3115"/>
      <c r="I3115" s="202">
        <v>2056</v>
      </c>
      <c r="J3115" s="202">
        <v>2056</v>
      </c>
      <c r="K3115" s="202">
        <v>2056</v>
      </c>
      <c r="L3115" s="202">
        <v>2056</v>
      </c>
      <c r="M3115"/>
      <c r="N3115"/>
      <c r="O3115" s="203"/>
      <c r="P3115"/>
      <c r="Q3115"/>
      <c r="R3115"/>
      <c r="S3115"/>
      <c r="T3115" s="204">
        <v>42746.609131944446</v>
      </c>
      <c r="U3115"/>
      <c r="V3115">
        <v>0.9</v>
      </c>
      <c r="W3115">
        <v>9</v>
      </c>
      <c r="X3115" s="200" t="str">
        <f t="shared" si="48"/>
        <v>Liberty Probate CGE CQ1-17</v>
      </c>
    </row>
    <row r="3116" spans="1:24" x14ac:dyDescent="0.25">
      <c r="A3116" t="s">
        <v>86</v>
      </c>
      <c r="B3116" t="s">
        <v>45</v>
      </c>
      <c r="C3116" t="s">
        <v>271</v>
      </c>
      <c r="D3116" s="202">
        <v>2033</v>
      </c>
      <c r="E3116" s="202">
        <v>2033</v>
      </c>
      <c r="F3116" s="202">
        <v>2033</v>
      </c>
      <c r="G3116" s="202">
        <v>2033</v>
      </c>
      <c r="H3116" s="202">
        <v>2033</v>
      </c>
      <c r="I3116" s="202">
        <v>2033</v>
      </c>
      <c r="J3116" s="202">
        <v>2033</v>
      </c>
      <c r="K3116" s="202">
        <v>2033</v>
      </c>
      <c r="L3116" s="202">
        <v>2033</v>
      </c>
      <c r="M3116" s="202">
        <v>2033</v>
      </c>
      <c r="N3116"/>
      <c r="O3116" s="203"/>
      <c r="P3116"/>
      <c r="Q3116"/>
      <c r="R3116"/>
      <c r="S3116"/>
      <c r="T3116" s="204">
        <v>42746.609131944446</v>
      </c>
      <c r="U3116"/>
      <c r="V3116">
        <v>0.9</v>
      </c>
      <c r="W3116">
        <v>9</v>
      </c>
      <c r="X3116" s="200" t="str">
        <f t="shared" si="48"/>
        <v>Liberty Probate CGE CQ2-16</v>
      </c>
    </row>
    <row r="3117" spans="1:24" x14ac:dyDescent="0.25">
      <c r="A3117" t="s">
        <v>86</v>
      </c>
      <c r="B3117" t="s">
        <v>45</v>
      </c>
      <c r="C3117" t="s">
        <v>275</v>
      </c>
      <c r="D3117" s="202">
        <v>1872</v>
      </c>
      <c r="E3117" s="202">
        <v>1872</v>
      </c>
      <c r="F3117" s="202">
        <v>1872</v>
      </c>
      <c r="G3117"/>
      <c r="H3117"/>
      <c r="I3117" s="202">
        <v>1872</v>
      </c>
      <c r="J3117" s="202">
        <v>1872</v>
      </c>
      <c r="K3117" s="202">
        <v>1872</v>
      </c>
      <c r="L3117"/>
      <c r="M3117"/>
      <c r="N3117"/>
      <c r="O3117" s="203"/>
      <c r="P3117"/>
      <c r="Q3117"/>
      <c r="R3117"/>
      <c r="S3117"/>
      <c r="T3117" s="204">
        <v>42746.609131944446</v>
      </c>
      <c r="U3117"/>
      <c r="V3117">
        <v>0.9</v>
      </c>
      <c r="W3117">
        <v>9</v>
      </c>
      <c r="X3117" s="200" t="str">
        <f t="shared" si="48"/>
        <v>Liberty Probate CGE CQ2-17</v>
      </c>
    </row>
    <row r="3118" spans="1:24" x14ac:dyDescent="0.25">
      <c r="A3118" t="s">
        <v>86</v>
      </c>
      <c r="B3118" t="s">
        <v>45</v>
      </c>
      <c r="C3118" t="s">
        <v>272</v>
      </c>
      <c r="D3118" s="202">
        <v>775</v>
      </c>
      <c r="E3118" s="202">
        <v>775</v>
      </c>
      <c r="F3118" s="202">
        <v>775</v>
      </c>
      <c r="G3118" s="202">
        <v>775</v>
      </c>
      <c r="H3118" s="202">
        <v>775</v>
      </c>
      <c r="I3118" s="202">
        <v>775</v>
      </c>
      <c r="J3118" s="202">
        <v>775</v>
      </c>
      <c r="K3118" s="202">
        <v>775</v>
      </c>
      <c r="L3118" s="202">
        <v>775</v>
      </c>
      <c r="M3118" s="202">
        <v>775</v>
      </c>
      <c r="N3118"/>
      <c r="O3118" s="203"/>
      <c r="P3118"/>
      <c r="Q3118"/>
      <c r="R3118"/>
      <c r="S3118"/>
      <c r="T3118" s="204">
        <v>42746.609131944446</v>
      </c>
      <c r="U3118"/>
      <c r="V3118">
        <v>0.9</v>
      </c>
      <c r="W3118">
        <v>9</v>
      </c>
      <c r="X3118" s="200" t="str">
        <f t="shared" si="48"/>
        <v>Liberty Probate CGE CQ3-16</v>
      </c>
    </row>
    <row r="3119" spans="1:24" x14ac:dyDescent="0.25">
      <c r="A3119" t="s">
        <v>86</v>
      </c>
      <c r="B3119" t="s">
        <v>45</v>
      </c>
      <c r="C3119" t="s">
        <v>276</v>
      </c>
      <c r="D3119" s="202">
        <v>1711</v>
      </c>
      <c r="E3119" s="202">
        <v>1711</v>
      </c>
      <c r="F3119"/>
      <c r="G3119"/>
      <c r="H3119"/>
      <c r="I3119" s="202">
        <v>1711</v>
      </c>
      <c r="J3119" s="202">
        <v>1711</v>
      </c>
      <c r="K3119"/>
      <c r="L3119"/>
      <c r="M3119"/>
      <c r="N3119"/>
      <c r="O3119" s="203"/>
      <c r="P3119"/>
      <c r="Q3119"/>
      <c r="R3119"/>
      <c r="S3119"/>
      <c r="T3119" s="204">
        <v>42746.609131944446</v>
      </c>
      <c r="U3119"/>
      <c r="V3119">
        <v>0.9</v>
      </c>
      <c r="W3119">
        <v>9</v>
      </c>
      <c r="X3119" s="200" t="str">
        <f t="shared" si="48"/>
        <v>Liberty Probate CGE CQ3-17</v>
      </c>
    </row>
    <row r="3120" spans="1:24" x14ac:dyDescent="0.25">
      <c r="A3120" t="s">
        <v>86</v>
      </c>
      <c r="B3120" t="s">
        <v>45</v>
      </c>
      <c r="C3120" t="s">
        <v>273</v>
      </c>
      <c r="D3120" s="202">
        <v>2025</v>
      </c>
      <c r="E3120" s="202">
        <v>2025</v>
      </c>
      <c r="F3120" s="202">
        <v>2025</v>
      </c>
      <c r="G3120" s="202">
        <v>2025</v>
      </c>
      <c r="H3120" s="202">
        <v>2025</v>
      </c>
      <c r="I3120" s="202">
        <v>2025</v>
      </c>
      <c r="J3120" s="202">
        <v>2025</v>
      </c>
      <c r="K3120" s="202">
        <v>2025</v>
      </c>
      <c r="L3120" s="202">
        <v>2025</v>
      </c>
      <c r="M3120" s="202">
        <v>2025</v>
      </c>
      <c r="N3120"/>
      <c r="O3120" s="203"/>
      <c r="P3120"/>
      <c r="Q3120"/>
      <c r="R3120"/>
      <c r="S3120"/>
      <c r="T3120" s="204">
        <v>42746.609131944446</v>
      </c>
      <c r="U3120"/>
      <c r="V3120">
        <v>0.9</v>
      </c>
      <c r="W3120">
        <v>9</v>
      </c>
      <c r="X3120" s="200" t="str">
        <f t="shared" si="48"/>
        <v>Liberty Probate CGE CQ4-16</v>
      </c>
    </row>
    <row r="3121" spans="1:24" x14ac:dyDescent="0.25">
      <c r="A3121" t="s">
        <v>86</v>
      </c>
      <c r="B3121" t="s">
        <v>45</v>
      </c>
      <c r="C3121" t="s">
        <v>277</v>
      </c>
      <c r="D3121" s="202">
        <v>1492</v>
      </c>
      <c r="E3121"/>
      <c r="F3121"/>
      <c r="G3121"/>
      <c r="H3121"/>
      <c r="I3121" s="202">
        <v>1492</v>
      </c>
      <c r="J3121"/>
      <c r="K3121"/>
      <c r="L3121"/>
      <c r="M3121"/>
      <c r="N3121"/>
      <c r="O3121" s="203"/>
      <c r="P3121"/>
      <c r="Q3121"/>
      <c r="R3121"/>
      <c r="S3121"/>
      <c r="T3121" s="204">
        <v>42746.609131944446</v>
      </c>
      <c r="U3121"/>
      <c r="V3121">
        <v>0.9</v>
      </c>
      <c r="W3121">
        <v>9</v>
      </c>
      <c r="X3121" s="200" t="str">
        <f t="shared" si="48"/>
        <v>Liberty Probate CGE CQ4-17</v>
      </c>
    </row>
    <row r="3122" spans="1:24" x14ac:dyDescent="0.25">
      <c r="A3122" t="s">
        <v>87</v>
      </c>
      <c r="B3122" t="s">
        <v>280</v>
      </c>
      <c r="C3122" t="s">
        <v>270</v>
      </c>
      <c r="D3122" s="202">
        <v>0</v>
      </c>
      <c r="E3122" s="202">
        <v>0</v>
      </c>
      <c r="F3122" s="202">
        <v>0</v>
      </c>
      <c r="G3122" s="202">
        <v>0</v>
      </c>
      <c r="H3122" s="202"/>
      <c r="I3122" s="202">
        <v>0</v>
      </c>
      <c r="J3122" s="202">
        <v>0</v>
      </c>
      <c r="K3122" s="202">
        <v>0</v>
      </c>
      <c r="L3122" s="202">
        <v>0</v>
      </c>
      <c r="M3122" s="202"/>
      <c r="N3122"/>
      <c r="O3122" s="203"/>
      <c r="P3122"/>
      <c r="Q3122"/>
      <c r="R3122"/>
      <c r="S3122"/>
      <c r="T3122" s="204">
        <v>42746.609131944446</v>
      </c>
      <c r="U3122"/>
      <c r="V3122">
        <v>0.09</v>
      </c>
      <c r="W3122">
        <v>2</v>
      </c>
      <c r="X3122" s="200" t="str">
        <f t="shared" si="48"/>
        <v>Madison Circ Crim Drug Trfc Cases CGE CQ1-16</v>
      </c>
    </row>
    <row r="3123" spans="1:24" x14ac:dyDescent="0.25">
      <c r="A3123" t="s">
        <v>87</v>
      </c>
      <c r="B3123" t="s">
        <v>280</v>
      </c>
      <c r="C3123" t="s">
        <v>274</v>
      </c>
      <c r="D3123" s="202"/>
      <c r="E3123" s="202"/>
      <c r="F3123" s="202"/>
      <c r="G3123" s="202"/>
      <c r="H3123"/>
      <c r="I3123" s="202"/>
      <c r="J3123" s="202"/>
      <c r="K3123" s="202"/>
      <c r="L3123" s="202"/>
      <c r="M3123"/>
      <c r="N3123"/>
      <c r="O3123" s="203"/>
      <c r="P3123"/>
      <c r="Q3123"/>
      <c r="R3123"/>
      <c r="S3123"/>
      <c r="T3123" s="204">
        <v>42746.609131944446</v>
      </c>
      <c r="U3123"/>
      <c r="V3123">
        <v>0.09</v>
      </c>
      <c r="W3123">
        <v>2</v>
      </c>
      <c r="X3123" s="200" t="str">
        <f t="shared" si="48"/>
        <v>Madison Circ Crim Drug Trfc Cases CGE CQ1-17</v>
      </c>
    </row>
    <row r="3124" spans="1:24" x14ac:dyDescent="0.25">
      <c r="A3124" t="s">
        <v>87</v>
      </c>
      <c r="B3124" t="s">
        <v>280</v>
      </c>
      <c r="C3124" t="s">
        <v>271</v>
      </c>
      <c r="D3124" s="202">
        <v>0</v>
      </c>
      <c r="E3124" s="202">
        <v>0</v>
      </c>
      <c r="F3124" s="202">
        <v>0</v>
      </c>
      <c r="G3124" s="202"/>
      <c r="H3124" s="202"/>
      <c r="I3124" s="202">
        <v>0</v>
      </c>
      <c r="J3124" s="202">
        <v>0</v>
      </c>
      <c r="K3124" s="202">
        <v>0</v>
      </c>
      <c r="L3124" s="202"/>
      <c r="M3124" s="202"/>
      <c r="N3124"/>
      <c r="O3124" s="203"/>
      <c r="P3124"/>
      <c r="Q3124"/>
      <c r="R3124"/>
      <c r="S3124"/>
      <c r="T3124" s="204">
        <v>42746.609131944446</v>
      </c>
      <c r="U3124"/>
      <c r="V3124">
        <v>0.09</v>
      </c>
      <c r="W3124">
        <v>2</v>
      </c>
      <c r="X3124" s="200" t="str">
        <f t="shared" si="48"/>
        <v>Madison Circ Crim Drug Trfc Cases CGE CQ2-16</v>
      </c>
    </row>
    <row r="3125" spans="1:24" x14ac:dyDescent="0.25">
      <c r="A3125" t="s">
        <v>87</v>
      </c>
      <c r="B3125" t="s">
        <v>280</v>
      </c>
      <c r="C3125" t="s">
        <v>275</v>
      </c>
      <c r="D3125" s="202"/>
      <c r="E3125" s="202"/>
      <c r="F3125" s="202"/>
      <c r="G3125"/>
      <c r="H3125"/>
      <c r="I3125" s="202"/>
      <c r="J3125" s="202"/>
      <c r="K3125" s="202"/>
      <c r="L3125"/>
      <c r="M3125"/>
      <c r="N3125"/>
      <c r="O3125" s="203"/>
      <c r="P3125"/>
      <c r="Q3125"/>
      <c r="R3125"/>
      <c r="S3125"/>
      <c r="T3125" s="204">
        <v>42746.609131944446</v>
      </c>
      <c r="U3125"/>
      <c r="V3125">
        <v>0.09</v>
      </c>
      <c r="W3125">
        <v>2</v>
      </c>
      <c r="X3125" s="200" t="str">
        <f t="shared" si="48"/>
        <v>Madison Circ Crim Drug Trfc Cases CGE CQ2-17</v>
      </c>
    </row>
    <row r="3126" spans="1:24" x14ac:dyDescent="0.25">
      <c r="A3126" t="s">
        <v>87</v>
      </c>
      <c r="B3126" t="s">
        <v>280</v>
      </c>
      <c r="C3126" t="s">
        <v>272</v>
      </c>
      <c r="D3126" s="202">
        <v>0</v>
      </c>
      <c r="E3126" s="202">
        <v>0</v>
      </c>
      <c r="F3126" s="202"/>
      <c r="G3126" s="202"/>
      <c r="H3126" s="202"/>
      <c r="I3126" s="202">
        <v>0</v>
      </c>
      <c r="J3126" s="202">
        <v>0</v>
      </c>
      <c r="K3126" s="202"/>
      <c r="L3126" s="202"/>
      <c r="M3126" s="202"/>
      <c r="N3126"/>
      <c r="O3126" s="203"/>
      <c r="P3126"/>
      <c r="Q3126"/>
      <c r="R3126"/>
      <c r="S3126"/>
      <c r="T3126" s="204">
        <v>42746.609131944446</v>
      </c>
      <c r="U3126"/>
      <c r="V3126">
        <v>0.09</v>
      </c>
      <c r="W3126">
        <v>2</v>
      </c>
      <c r="X3126" s="200" t="str">
        <f t="shared" si="48"/>
        <v>Madison Circ Crim Drug Trfc Cases CGE CQ3-16</v>
      </c>
    </row>
    <row r="3127" spans="1:24" x14ac:dyDescent="0.25">
      <c r="A3127" t="s">
        <v>87</v>
      </c>
      <c r="B3127" t="s">
        <v>280</v>
      </c>
      <c r="C3127" t="s">
        <v>276</v>
      </c>
      <c r="D3127" s="202"/>
      <c r="E3127" s="202"/>
      <c r="F3127"/>
      <c r="G3127"/>
      <c r="H3127"/>
      <c r="I3127" s="202"/>
      <c r="J3127" s="202"/>
      <c r="K3127"/>
      <c r="L3127"/>
      <c r="M3127"/>
      <c r="N3127"/>
      <c r="O3127" s="203"/>
      <c r="P3127"/>
      <c r="Q3127"/>
      <c r="R3127"/>
      <c r="S3127"/>
      <c r="T3127" s="204">
        <v>42746.609131944446</v>
      </c>
      <c r="U3127"/>
      <c r="V3127">
        <v>0.09</v>
      </c>
      <c r="W3127">
        <v>2</v>
      </c>
      <c r="X3127" s="200" t="str">
        <f t="shared" si="48"/>
        <v>Madison Circ Crim Drug Trfc Cases CGE CQ3-17</v>
      </c>
    </row>
    <row r="3128" spans="1:24" x14ac:dyDescent="0.25">
      <c r="A3128" t="s">
        <v>87</v>
      </c>
      <c r="B3128" t="s">
        <v>280</v>
      </c>
      <c r="C3128" t="s">
        <v>273</v>
      </c>
      <c r="D3128" s="202">
        <v>0</v>
      </c>
      <c r="E3128" s="202"/>
      <c r="F3128" s="202"/>
      <c r="G3128" s="202"/>
      <c r="H3128" s="202"/>
      <c r="I3128" s="202">
        <v>0</v>
      </c>
      <c r="J3128" s="202"/>
      <c r="K3128" s="202"/>
      <c r="L3128" s="202"/>
      <c r="M3128" s="202"/>
      <c r="N3128"/>
      <c r="O3128" s="203"/>
      <c r="P3128"/>
      <c r="Q3128"/>
      <c r="R3128"/>
      <c r="S3128"/>
      <c r="T3128" s="204">
        <v>42746.609131944446</v>
      </c>
      <c r="U3128"/>
      <c r="V3128">
        <v>0.09</v>
      </c>
      <c r="W3128">
        <v>2</v>
      </c>
      <c r="X3128" s="200" t="str">
        <f t="shared" si="48"/>
        <v>Madison Circ Crim Drug Trfc Cases CGE CQ4-16</v>
      </c>
    </row>
    <row r="3129" spans="1:24" x14ac:dyDescent="0.25">
      <c r="A3129" t="s">
        <v>87</v>
      </c>
      <c r="B3129" t="s">
        <v>280</v>
      </c>
      <c r="C3129" t="s">
        <v>277</v>
      </c>
      <c r="D3129" s="202"/>
      <c r="E3129"/>
      <c r="F3129"/>
      <c r="G3129"/>
      <c r="H3129"/>
      <c r="I3129" s="202"/>
      <c r="J3129"/>
      <c r="K3129"/>
      <c r="L3129"/>
      <c r="M3129"/>
      <c r="N3129"/>
      <c r="O3129" s="203"/>
      <c r="P3129"/>
      <c r="Q3129"/>
      <c r="R3129"/>
      <c r="S3129"/>
      <c r="T3129" s="204">
        <v>42746.609131944446</v>
      </c>
      <c r="U3129"/>
      <c r="V3129">
        <v>0.09</v>
      </c>
      <c r="W3129">
        <v>2</v>
      </c>
      <c r="X3129" s="200" t="str">
        <f t="shared" si="48"/>
        <v>Madison Circ Crim Drug Trfc Cases CGE CQ4-17</v>
      </c>
    </row>
    <row r="3130" spans="1:24" x14ac:dyDescent="0.25">
      <c r="A3130" t="s">
        <v>87</v>
      </c>
      <c r="B3130" t="s">
        <v>42</v>
      </c>
      <c r="C3130" t="s">
        <v>270</v>
      </c>
      <c r="D3130" s="202">
        <v>21419</v>
      </c>
      <c r="E3130" s="202">
        <v>21439</v>
      </c>
      <c r="F3130" s="202">
        <v>21039</v>
      </c>
      <c r="G3130" s="202">
        <v>20134</v>
      </c>
      <c r="H3130" s="202">
        <v>20134</v>
      </c>
      <c r="I3130" s="202">
        <v>19624</v>
      </c>
      <c r="J3130" s="202">
        <v>19624</v>
      </c>
      <c r="K3130" s="202">
        <v>19624</v>
      </c>
      <c r="L3130" s="202">
        <v>19624</v>
      </c>
      <c r="M3130" s="202">
        <v>19624</v>
      </c>
      <c r="N3130"/>
      <c r="O3130" s="203"/>
      <c r="P3130"/>
      <c r="Q3130"/>
      <c r="R3130"/>
      <c r="S3130"/>
      <c r="T3130" s="204">
        <v>42746.609131944446</v>
      </c>
      <c r="U3130"/>
      <c r="V3130">
        <v>0.9</v>
      </c>
      <c r="W3130">
        <v>6</v>
      </c>
      <c r="X3130" s="200" t="str">
        <f t="shared" si="48"/>
        <v>Madison Circuit Civil CGE CQ1-16</v>
      </c>
    </row>
    <row r="3131" spans="1:24" x14ac:dyDescent="0.25">
      <c r="A3131" t="s">
        <v>87</v>
      </c>
      <c r="B3131" t="s">
        <v>42</v>
      </c>
      <c r="C3131" t="s">
        <v>274</v>
      </c>
      <c r="D3131" s="202">
        <v>47885.5</v>
      </c>
      <c r="E3131" s="202">
        <v>47885.5</v>
      </c>
      <c r="F3131" s="202">
        <v>47885.5</v>
      </c>
      <c r="G3131" s="202">
        <v>47885.5</v>
      </c>
      <c r="H3131"/>
      <c r="I3131" s="202">
        <v>46285.5</v>
      </c>
      <c r="J3131" s="202">
        <v>46285.5</v>
      </c>
      <c r="K3131" s="202">
        <v>46285.5</v>
      </c>
      <c r="L3131" s="202">
        <v>46285.5</v>
      </c>
      <c r="M3131"/>
      <c r="N3131"/>
      <c r="O3131" s="203"/>
      <c r="P3131"/>
      <c r="Q3131"/>
      <c r="R3131"/>
      <c r="S3131"/>
      <c r="T3131" s="204">
        <v>42746.609131944446</v>
      </c>
      <c r="U3131"/>
      <c r="V3131">
        <v>0.9</v>
      </c>
      <c r="W3131">
        <v>6</v>
      </c>
      <c r="X3131" s="200" t="str">
        <f t="shared" si="48"/>
        <v>Madison Circuit Civil CGE CQ1-17</v>
      </c>
    </row>
    <row r="3132" spans="1:24" x14ac:dyDescent="0.25">
      <c r="A3132" t="s">
        <v>87</v>
      </c>
      <c r="B3132" t="s">
        <v>42</v>
      </c>
      <c r="C3132" t="s">
        <v>271</v>
      </c>
      <c r="D3132" s="202">
        <v>180223.6</v>
      </c>
      <c r="E3132" s="202">
        <v>180223.6</v>
      </c>
      <c r="F3132" s="202">
        <v>180223.6</v>
      </c>
      <c r="G3132" s="202">
        <v>180223.6</v>
      </c>
      <c r="H3132" s="202">
        <v>180223.6</v>
      </c>
      <c r="I3132" s="202">
        <v>179278.6</v>
      </c>
      <c r="J3132" s="202">
        <v>179278.6</v>
      </c>
      <c r="K3132" s="202">
        <v>179278.6</v>
      </c>
      <c r="L3132" s="202">
        <v>179278.6</v>
      </c>
      <c r="M3132" s="202">
        <v>179278.6</v>
      </c>
      <c r="N3132"/>
      <c r="O3132" s="203"/>
      <c r="P3132"/>
      <c r="Q3132"/>
      <c r="R3132"/>
      <c r="S3132"/>
      <c r="T3132" s="204">
        <v>42746.609131944446</v>
      </c>
      <c r="U3132"/>
      <c r="V3132">
        <v>0.9</v>
      </c>
      <c r="W3132">
        <v>6</v>
      </c>
      <c r="X3132" s="200" t="str">
        <f t="shared" si="48"/>
        <v>Madison Circuit Civil CGE CQ2-16</v>
      </c>
    </row>
    <row r="3133" spans="1:24" x14ac:dyDescent="0.25">
      <c r="A3133" t="s">
        <v>87</v>
      </c>
      <c r="B3133" t="s">
        <v>42</v>
      </c>
      <c r="C3133" t="s">
        <v>275</v>
      </c>
      <c r="D3133" s="202">
        <v>37452</v>
      </c>
      <c r="E3133" s="202">
        <v>37052</v>
      </c>
      <c r="F3133" s="202">
        <v>37052</v>
      </c>
      <c r="G3133"/>
      <c r="H3133"/>
      <c r="I3133" s="202">
        <v>36252</v>
      </c>
      <c r="J3133" s="202">
        <v>36252</v>
      </c>
      <c r="K3133" s="202">
        <v>36252</v>
      </c>
      <c r="L3133"/>
      <c r="M3133"/>
      <c r="N3133"/>
      <c r="O3133" s="203"/>
      <c r="P3133"/>
      <c r="Q3133"/>
      <c r="R3133"/>
      <c r="S3133"/>
      <c r="T3133" s="204">
        <v>42746.609131944446</v>
      </c>
      <c r="U3133"/>
      <c r="V3133">
        <v>0.9</v>
      </c>
      <c r="W3133">
        <v>6</v>
      </c>
      <c r="X3133" s="200" t="str">
        <f t="shared" si="48"/>
        <v>Madison Circuit Civil CGE CQ2-17</v>
      </c>
    </row>
    <row r="3134" spans="1:24" x14ac:dyDescent="0.25">
      <c r="A3134" t="s">
        <v>87</v>
      </c>
      <c r="B3134" t="s">
        <v>42</v>
      </c>
      <c r="C3134" t="s">
        <v>272</v>
      </c>
      <c r="D3134" s="202">
        <v>10860</v>
      </c>
      <c r="E3134" s="202">
        <v>10860</v>
      </c>
      <c r="F3134" s="202">
        <v>10860</v>
      </c>
      <c r="G3134" s="202">
        <v>10860</v>
      </c>
      <c r="H3134" s="202">
        <v>10860</v>
      </c>
      <c r="I3134" s="202">
        <v>10460</v>
      </c>
      <c r="J3134" s="202">
        <v>10460</v>
      </c>
      <c r="K3134" s="202">
        <v>10460</v>
      </c>
      <c r="L3134" s="202">
        <v>10460</v>
      </c>
      <c r="M3134" s="202">
        <v>10460</v>
      </c>
      <c r="N3134"/>
      <c r="O3134" s="203"/>
      <c r="P3134"/>
      <c r="Q3134"/>
      <c r="R3134"/>
      <c r="S3134"/>
      <c r="T3134" s="204">
        <v>42746.609131944446</v>
      </c>
      <c r="U3134"/>
      <c r="V3134">
        <v>0.9</v>
      </c>
      <c r="W3134">
        <v>6</v>
      </c>
      <c r="X3134" s="200" t="str">
        <f t="shared" si="48"/>
        <v>Madison Circuit Civil CGE CQ3-16</v>
      </c>
    </row>
    <row r="3135" spans="1:24" x14ac:dyDescent="0.25">
      <c r="A3135" t="s">
        <v>87</v>
      </c>
      <c r="B3135" t="s">
        <v>42</v>
      </c>
      <c r="C3135" t="s">
        <v>276</v>
      </c>
      <c r="D3135" s="202">
        <v>21497</v>
      </c>
      <c r="E3135" s="202">
        <v>21497</v>
      </c>
      <c r="F3135"/>
      <c r="G3135"/>
      <c r="H3135"/>
      <c r="I3135" s="202">
        <v>21097</v>
      </c>
      <c r="J3135" s="202">
        <v>21097</v>
      </c>
      <c r="K3135"/>
      <c r="L3135"/>
      <c r="M3135"/>
      <c r="N3135"/>
      <c r="O3135" s="203"/>
      <c r="P3135"/>
      <c r="Q3135"/>
      <c r="R3135"/>
      <c r="S3135"/>
      <c r="T3135" s="204">
        <v>42746.609131944446</v>
      </c>
      <c r="U3135"/>
      <c r="V3135">
        <v>0.9</v>
      </c>
      <c r="W3135">
        <v>6</v>
      </c>
      <c r="X3135" s="200" t="str">
        <f t="shared" si="48"/>
        <v>Madison Circuit Civil CGE CQ3-17</v>
      </c>
    </row>
    <row r="3136" spans="1:24" x14ac:dyDescent="0.25">
      <c r="A3136" t="s">
        <v>87</v>
      </c>
      <c r="B3136" t="s">
        <v>42</v>
      </c>
      <c r="C3136" t="s">
        <v>273</v>
      </c>
      <c r="D3136" s="202">
        <v>26857</v>
      </c>
      <c r="E3136" s="202">
        <v>26857</v>
      </c>
      <c r="F3136" s="202">
        <v>26857</v>
      </c>
      <c r="G3136" s="202">
        <v>26857</v>
      </c>
      <c r="H3136" s="202">
        <v>26457</v>
      </c>
      <c r="I3136" s="202">
        <v>25657</v>
      </c>
      <c r="J3136" s="202">
        <v>25657</v>
      </c>
      <c r="K3136" s="202">
        <v>25657</v>
      </c>
      <c r="L3136" s="202">
        <v>25657</v>
      </c>
      <c r="M3136" s="202">
        <v>25657</v>
      </c>
      <c r="N3136"/>
      <c r="O3136" s="203"/>
      <c r="P3136"/>
      <c r="Q3136"/>
      <c r="R3136"/>
      <c r="S3136"/>
      <c r="T3136" s="204">
        <v>42746.609131944446</v>
      </c>
      <c r="U3136"/>
      <c r="V3136">
        <v>0.9</v>
      </c>
      <c r="W3136">
        <v>6</v>
      </c>
      <c r="X3136" s="200" t="str">
        <f t="shared" si="48"/>
        <v>Madison Circuit Civil CGE CQ4-16</v>
      </c>
    </row>
    <row r="3137" spans="1:24" x14ac:dyDescent="0.25">
      <c r="A3137" t="s">
        <v>87</v>
      </c>
      <c r="B3137" t="s">
        <v>42</v>
      </c>
      <c r="C3137" t="s">
        <v>277</v>
      </c>
      <c r="D3137" s="202">
        <v>16814</v>
      </c>
      <c r="E3137"/>
      <c r="F3137"/>
      <c r="G3137"/>
      <c r="H3137"/>
      <c r="I3137" s="202">
        <v>16014</v>
      </c>
      <c r="J3137"/>
      <c r="K3137"/>
      <c r="L3137"/>
      <c r="M3137"/>
      <c r="N3137"/>
      <c r="O3137" s="203"/>
      <c r="P3137"/>
      <c r="Q3137"/>
      <c r="R3137"/>
      <c r="S3137"/>
      <c r="T3137" s="204">
        <v>42746.609131944446</v>
      </c>
      <c r="U3137"/>
      <c r="V3137">
        <v>0.9</v>
      </c>
      <c r="W3137">
        <v>6</v>
      </c>
      <c r="X3137" s="200" t="str">
        <f t="shared" si="48"/>
        <v>Madison Circuit Civil CGE CQ4-17</v>
      </c>
    </row>
    <row r="3138" spans="1:24" x14ac:dyDescent="0.25">
      <c r="A3138" t="s">
        <v>87</v>
      </c>
      <c r="B3138" t="s">
        <v>38</v>
      </c>
      <c r="C3138" t="s">
        <v>270</v>
      </c>
      <c r="D3138" s="202">
        <v>105349.8</v>
      </c>
      <c r="E3138" s="202">
        <v>105149.8</v>
      </c>
      <c r="F3138" s="202">
        <v>105129.8</v>
      </c>
      <c r="G3138" s="202">
        <v>105069.8</v>
      </c>
      <c r="H3138" s="202">
        <v>102944.23</v>
      </c>
      <c r="I3138" s="202">
        <v>781.14</v>
      </c>
      <c r="J3138" s="202">
        <v>3499.88</v>
      </c>
      <c r="K3138" s="202">
        <v>6102.35</v>
      </c>
      <c r="L3138" s="202">
        <v>11363.29</v>
      </c>
      <c r="M3138" s="202">
        <v>13956.72</v>
      </c>
      <c r="N3138"/>
      <c r="O3138" s="203"/>
      <c r="P3138"/>
      <c r="Q3138"/>
      <c r="R3138"/>
      <c r="S3138"/>
      <c r="T3138" s="204">
        <v>42746.609131944446</v>
      </c>
      <c r="U3138"/>
      <c r="V3138">
        <v>0.09</v>
      </c>
      <c r="W3138">
        <v>1</v>
      </c>
      <c r="X3138" s="200" t="str">
        <f t="shared" ref="X3138:X3201" si="49">A3138&amp;" "&amp;B3138&amp;" "&amp;C3138</f>
        <v>Madison Circuit Criminal CGE CQ1-16</v>
      </c>
    </row>
    <row r="3139" spans="1:24" x14ac:dyDescent="0.25">
      <c r="A3139" t="s">
        <v>87</v>
      </c>
      <c r="B3139" t="s">
        <v>38</v>
      </c>
      <c r="C3139" t="s">
        <v>274</v>
      </c>
      <c r="D3139" s="202">
        <v>97881</v>
      </c>
      <c r="E3139" s="202">
        <v>97931</v>
      </c>
      <c r="F3139" s="202">
        <v>97251</v>
      </c>
      <c r="G3139" s="202">
        <v>96381</v>
      </c>
      <c r="H3139"/>
      <c r="I3139" s="202">
        <v>1191.33</v>
      </c>
      <c r="J3139" s="202">
        <v>4483.88</v>
      </c>
      <c r="K3139" s="202">
        <v>7517.5</v>
      </c>
      <c r="L3139" s="202">
        <v>10106.379999999999</v>
      </c>
      <c r="M3139"/>
      <c r="N3139"/>
      <c r="O3139" s="203"/>
      <c r="P3139"/>
      <c r="Q3139"/>
      <c r="R3139"/>
      <c r="S3139"/>
      <c r="T3139" s="204">
        <v>42746.609131944446</v>
      </c>
      <c r="U3139"/>
      <c r="V3139">
        <v>0.09</v>
      </c>
      <c r="W3139">
        <v>1</v>
      </c>
      <c r="X3139" s="200" t="str">
        <f t="shared" si="49"/>
        <v>Madison Circuit Criminal CGE CQ1-17</v>
      </c>
    </row>
    <row r="3140" spans="1:24" x14ac:dyDescent="0.25">
      <c r="A3140" t="s">
        <v>87</v>
      </c>
      <c r="B3140" t="s">
        <v>38</v>
      </c>
      <c r="C3140" t="s">
        <v>271</v>
      </c>
      <c r="D3140" s="202">
        <v>88968.52</v>
      </c>
      <c r="E3140" s="202">
        <v>88948.52</v>
      </c>
      <c r="F3140" s="202">
        <v>89089.52</v>
      </c>
      <c r="G3140" s="202">
        <v>89544.52</v>
      </c>
      <c r="H3140" s="202">
        <v>89544.52</v>
      </c>
      <c r="I3140" s="202">
        <v>1826.84</v>
      </c>
      <c r="J3140" s="202">
        <v>4553.66</v>
      </c>
      <c r="K3140" s="202">
        <v>6712.52</v>
      </c>
      <c r="L3140" s="202">
        <v>7723.14</v>
      </c>
      <c r="M3140" s="202">
        <v>11534.78</v>
      </c>
      <c r="N3140"/>
      <c r="O3140" s="203"/>
      <c r="P3140"/>
      <c r="Q3140"/>
      <c r="R3140"/>
      <c r="S3140"/>
      <c r="T3140" s="204">
        <v>42746.609131944446</v>
      </c>
      <c r="U3140"/>
      <c r="V3140">
        <v>0.09</v>
      </c>
      <c r="W3140">
        <v>1</v>
      </c>
      <c r="X3140" s="200" t="str">
        <f t="shared" si="49"/>
        <v>Madison Circuit Criminal CGE CQ2-16</v>
      </c>
    </row>
    <row r="3141" spans="1:24" x14ac:dyDescent="0.25">
      <c r="A3141" t="s">
        <v>87</v>
      </c>
      <c r="B3141" t="s">
        <v>38</v>
      </c>
      <c r="C3141" t="s">
        <v>275</v>
      </c>
      <c r="D3141" s="202">
        <v>101116.31</v>
      </c>
      <c r="E3141" s="202">
        <v>101021.31</v>
      </c>
      <c r="F3141" s="202">
        <v>100663.81</v>
      </c>
      <c r="G3141"/>
      <c r="H3141"/>
      <c r="I3141" s="202">
        <v>3579.62</v>
      </c>
      <c r="J3141" s="202">
        <v>5329.72</v>
      </c>
      <c r="K3141" s="202">
        <v>9308.25</v>
      </c>
      <c r="L3141"/>
      <c r="M3141"/>
      <c r="N3141"/>
      <c r="O3141" s="203"/>
      <c r="P3141"/>
      <c r="Q3141"/>
      <c r="R3141"/>
      <c r="S3141"/>
      <c r="T3141" s="204">
        <v>42746.609131944446</v>
      </c>
      <c r="U3141"/>
      <c r="V3141">
        <v>0.09</v>
      </c>
      <c r="W3141">
        <v>1</v>
      </c>
      <c r="X3141" s="200" t="str">
        <f t="shared" si="49"/>
        <v>Madison Circuit Criminal CGE CQ2-17</v>
      </c>
    </row>
    <row r="3142" spans="1:24" x14ac:dyDescent="0.25">
      <c r="A3142" t="s">
        <v>87</v>
      </c>
      <c r="B3142" t="s">
        <v>38</v>
      </c>
      <c r="C3142" t="s">
        <v>272</v>
      </c>
      <c r="D3142" s="202">
        <v>87168.58</v>
      </c>
      <c r="E3142" s="202">
        <v>86738.58</v>
      </c>
      <c r="F3142" s="202">
        <v>86658.58</v>
      </c>
      <c r="G3142" s="202">
        <v>85289.08</v>
      </c>
      <c r="H3142" s="202">
        <v>85264.08</v>
      </c>
      <c r="I3142" s="202">
        <v>3213.54</v>
      </c>
      <c r="J3142" s="202">
        <v>5180.9399999999996</v>
      </c>
      <c r="K3142" s="202">
        <v>7898.42</v>
      </c>
      <c r="L3142" s="202">
        <v>10575.3</v>
      </c>
      <c r="M3142" s="202">
        <v>11358.54</v>
      </c>
      <c r="N3142"/>
      <c r="O3142" s="203"/>
      <c r="P3142"/>
      <c r="Q3142"/>
      <c r="R3142"/>
      <c r="S3142"/>
      <c r="T3142" s="204">
        <v>42746.609131944446</v>
      </c>
      <c r="U3142"/>
      <c r="V3142">
        <v>0.09</v>
      </c>
      <c r="W3142">
        <v>1</v>
      </c>
      <c r="X3142" s="200" t="str">
        <f t="shared" si="49"/>
        <v>Madison Circuit Criminal CGE CQ3-16</v>
      </c>
    </row>
    <row r="3143" spans="1:24" x14ac:dyDescent="0.25">
      <c r="A3143" t="s">
        <v>87</v>
      </c>
      <c r="B3143" t="s">
        <v>38</v>
      </c>
      <c r="C3143" t="s">
        <v>276</v>
      </c>
      <c r="D3143" s="202">
        <v>221157.1</v>
      </c>
      <c r="E3143" s="202">
        <v>220340.1</v>
      </c>
      <c r="F3143"/>
      <c r="G3143"/>
      <c r="H3143"/>
      <c r="I3143" s="202">
        <v>2962.22</v>
      </c>
      <c r="J3143" s="202">
        <v>8675.16</v>
      </c>
      <c r="K3143"/>
      <c r="L3143"/>
      <c r="M3143"/>
      <c r="N3143"/>
      <c r="O3143" s="203"/>
      <c r="P3143"/>
      <c r="Q3143"/>
      <c r="R3143"/>
      <c r="S3143"/>
      <c r="T3143" s="204">
        <v>42746.609131944446</v>
      </c>
      <c r="U3143"/>
      <c r="V3143">
        <v>0.09</v>
      </c>
      <c r="W3143">
        <v>1</v>
      </c>
      <c r="X3143" s="200" t="str">
        <f t="shared" si="49"/>
        <v>Madison Circuit Criminal CGE CQ3-17</v>
      </c>
    </row>
    <row r="3144" spans="1:24" x14ac:dyDescent="0.25">
      <c r="A3144" t="s">
        <v>87</v>
      </c>
      <c r="B3144" t="s">
        <v>38</v>
      </c>
      <c r="C3144" t="s">
        <v>273</v>
      </c>
      <c r="D3144" s="202">
        <v>142228</v>
      </c>
      <c r="E3144" s="202">
        <v>142148</v>
      </c>
      <c r="F3144" s="202">
        <v>142470.5</v>
      </c>
      <c r="G3144" s="202">
        <v>143625.5</v>
      </c>
      <c r="H3144" s="202">
        <v>144093.5</v>
      </c>
      <c r="I3144" s="202">
        <v>1181.6600000000001</v>
      </c>
      <c r="J3144" s="202">
        <v>3285.89</v>
      </c>
      <c r="K3144" s="202">
        <v>5433.9</v>
      </c>
      <c r="L3144" s="202">
        <v>7081.36</v>
      </c>
      <c r="M3144" s="202">
        <v>10318.44</v>
      </c>
      <c r="N3144"/>
      <c r="O3144" s="203"/>
      <c r="P3144"/>
      <c r="Q3144"/>
      <c r="R3144"/>
      <c r="S3144"/>
      <c r="T3144" s="204">
        <v>42746.609131944446</v>
      </c>
      <c r="U3144"/>
      <c r="V3144">
        <v>0.09</v>
      </c>
      <c r="W3144">
        <v>1</v>
      </c>
      <c r="X3144" s="200" t="str">
        <f t="shared" si="49"/>
        <v>Madison Circuit Criminal CGE CQ4-16</v>
      </c>
    </row>
    <row r="3145" spans="1:24" x14ac:dyDescent="0.25">
      <c r="A3145" t="s">
        <v>87</v>
      </c>
      <c r="B3145" t="s">
        <v>38</v>
      </c>
      <c r="C3145" t="s">
        <v>277</v>
      </c>
      <c r="D3145" s="202">
        <v>83229</v>
      </c>
      <c r="E3145"/>
      <c r="F3145"/>
      <c r="G3145"/>
      <c r="H3145"/>
      <c r="I3145" s="202">
        <v>2171.62</v>
      </c>
      <c r="J3145"/>
      <c r="K3145"/>
      <c r="L3145"/>
      <c r="M3145"/>
      <c r="N3145"/>
      <c r="O3145" s="203"/>
      <c r="P3145"/>
      <c r="Q3145"/>
      <c r="R3145"/>
      <c r="S3145"/>
      <c r="T3145" s="204">
        <v>42746.609131944446</v>
      </c>
      <c r="U3145"/>
      <c r="V3145">
        <v>0.09</v>
      </c>
      <c r="W3145">
        <v>1</v>
      </c>
      <c r="X3145" s="200" t="str">
        <f t="shared" si="49"/>
        <v>Madison Circuit Criminal CGE CQ4-17</v>
      </c>
    </row>
    <row r="3146" spans="1:24" x14ac:dyDescent="0.25">
      <c r="A3146" t="s">
        <v>87</v>
      </c>
      <c r="B3146" t="s">
        <v>44</v>
      </c>
      <c r="C3146" t="s">
        <v>270</v>
      </c>
      <c r="D3146" s="202">
        <v>521088.96</v>
      </c>
      <c r="E3146" s="202">
        <v>509233.46</v>
      </c>
      <c r="F3146" s="202">
        <v>507016.46</v>
      </c>
      <c r="G3146" s="202">
        <v>504179.46</v>
      </c>
      <c r="H3146" s="202">
        <v>502390.46</v>
      </c>
      <c r="I3146" s="202">
        <v>152618.10999999999</v>
      </c>
      <c r="J3146" s="202">
        <v>255620.61</v>
      </c>
      <c r="K3146" s="202">
        <v>270897.11</v>
      </c>
      <c r="L3146" s="202">
        <v>288421.33</v>
      </c>
      <c r="M3146" s="202">
        <v>297669.36</v>
      </c>
      <c r="N3146"/>
      <c r="O3146" s="203"/>
      <c r="P3146"/>
      <c r="Q3146"/>
      <c r="R3146"/>
      <c r="S3146"/>
      <c r="T3146" s="204">
        <v>42746.609131944446</v>
      </c>
      <c r="U3146"/>
      <c r="V3146">
        <v>0.9</v>
      </c>
      <c r="W3146">
        <v>8</v>
      </c>
      <c r="X3146" s="200" t="str">
        <f t="shared" si="49"/>
        <v>Madison Civil Traffic CGE CQ1-16</v>
      </c>
    </row>
    <row r="3147" spans="1:24" x14ac:dyDescent="0.25">
      <c r="A3147" t="s">
        <v>87</v>
      </c>
      <c r="B3147" t="s">
        <v>44</v>
      </c>
      <c r="C3147" t="s">
        <v>274</v>
      </c>
      <c r="D3147" s="202">
        <v>471675</v>
      </c>
      <c r="E3147" s="202">
        <v>467176.38</v>
      </c>
      <c r="F3147" s="202">
        <v>464786.38</v>
      </c>
      <c r="G3147" s="202">
        <v>461753.38</v>
      </c>
      <c r="H3147"/>
      <c r="I3147" s="202">
        <v>182072.5</v>
      </c>
      <c r="J3147" s="202">
        <v>334147</v>
      </c>
      <c r="K3147" s="202">
        <v>358089.69</v>
      </c>
      <c r="L3147" s="202">
        <v>380356</v>
      </c>
      <c r="M3147"/>
      <c r="N3147"/>
      <c r="O3147" s="203"/>
      <c r="P3147"/>
      <c r="Q3147"/>
      <c r="R3147"/>
      <c r="S3147"/>
      <c r="T3147" s="204">
        <v>42746.609131944446</v>
      </c>
      <c r="U3147"/>
      <c r="V3147">
        <v>0.9</v>
      </c>
      <c r="W3147">
        <v>8</v>
      </c>
      <c r="X3147" s="200" t="str">
        <f t="shared" si="49"/>
        <v>Madison Civil Traffic CGE CQ1-17</v>
      </c>
    </row>
    <row r="3148" spans="1:24" x14ac:dyDescent="0.25">
      <c r="A3148" t="s">
        <v>87</v>
      </c>
      <c r="B3148" t="s">
        <v>44</v>
      </c>
      <c r="C3148" t="s">
        <v>271</v>
      </c>
      <c r="D3148" s="202">
        <v>444010.5</v>
      </c>
      <c r="E3148" s="202">
        <v>427122.5</v>
      </c>
      <c r="F3148" s="202">
        <v>425172.5</v>
      </c>
      <c r="G3148" s="202">
        <v>423335.5</v>
      </c>
      <c r="H3148" s="202">
        <v>423335.5</v>
      </c>
      <c r="I3148" s="202">
        <v>218926.51</v>
      </c>
      <c r="J3148" s="202">
        <v>305070.98</v>
      </c>
      <c r="K3148" s="202">
        <v>328604.98</v>
      </c>
      <c r="L3148" s="202">
        <v>348932.98</v>
      </c>
      <c r="M3148" s="202">
        <v>363515.98</v>
      </c>
      <c r="N3148"/>
      <c r="O3148" s="203"/>
      <c r="P3148"/>
      <c r="Q3148"/>
      <c r="R3148"/>
      <c r="S3148"/>
      <c r="T3148" s="204">
        <v>42746.609131944446</v>
      </c>
      <c r="U3148"/>
      <c r="V3148">
        <v>0.9</v>
      </c>
      <c r="W3148">
        <v>8</v>
      </c>
      <c r="X3148" s="200" t="str">
        <f t="shared" si="49"/>
        <v>Madison Civil Traffic CGE CQ2-16</v>
      </c>
    </row>
    <row r="3149" spans="1:24" x14ac:dyDescent="0.25">
      <c r="A3149" t="s">
        <v>87</v>
      </c>
      <c r="B3149" t="s">
        <v>44</v>
      </c>
      <c r="C3149" t="s">
        <v>275</v>
      </c>
      <c r="D3149" s="202">
        <v>508033.9</v>
      </c>
      <c r="E3149" s="202">
        <v>491775.9</v>
      </c>
      <c r="F3149" s="202">
        <v>488392.4</v>
      </c>
      <c r="G3149"/>
      <c r="H3149"/>
      <c r="I3149" s="202">
        <v>216672</v>
      </c>
      <c r="J3149" s="202">
        <v>353343.9</v>
      </c>
      <c r="K3149" s="202">
        <v>384019.9</v>
      </c>
      <c r="L3149"/>
      <c r="M3149"/>
      <c r="N3149"/>
      <c r="O3149" s="203"/>
      <c r="P3149"/>
      <c r="Q3149"/>
      <c r="R3149"/>
      <c r="S3149"/>
      <c r="T3149" s="204">
        <v>42746.609131944446</v>
      </c>
      <c r="U3149"/>
      <c r="V3149">
        <v>0.9</v>
      </c>
      <c r="W3149">
        <v>8</v>
      </c>
      <c r="X3149" s="200" t="str">
        <f t="shared" si="49"/>
        <v>Madison Civil Traffic CGE CQ2-17</v>
      </c>
    </row>
    <row r="3150" spans="1:24" x14ac:dyDescent="0.25">
      <c r="A3150" t="s">
        <v>87</v>
      </c>
      <c r="B3150" t="s">
        <v>44</v>
      </c>
      <c r="C3150" t="s">
        <v>272</v>
      </c>
      <c r="D3150" s="202">
        <v>358550</v>
      </c>
      <c r="E3150" s="202">
        <v>349350</v>
      </c>
      <c r="F3150" s="202">
        <v>348072</v>
      </c>
      <c r="G3150" s="202">
        <v>346837</v>
      </c>
      <c r="H3150" s="202">
        <v>346594</v>
      </c>
      <c r="I3150" s="202">
        <v>133085.31</v>
      </c>
      <c r="J3150" s="202">
        <v>239588.5</v>
      </c>
      <c r="K3150" s="202">
        <v>272498.87</v>
      </c>
      <c r="L3150" s="202">
        <v>293044.37</v>
      </c>
      <c r="M3150" s="202">
        <v>299157.09999999998</v>
      </c>
      <c r="N3150"/>
      <c r="O3150" s="203"/>
      <c r="P3150"/>
      <c r="Q3150"/>
      <c r="R3150"/>
      <c r="S3150"/>
      <c r="T3150" s="204">
        <v>42746.609131944446</v>
      </c>
      <c r="U3150"/>
      <c r="V3150">
        <v>0.9</v>
      </c>
      <c r="W3150">
        <v>8</v>
      </c>
      <c r="X3150" s="200" t="str">
        <f t="shared" si="49"/>
        <v>Madison Civil Traffic CGE CQ3-16</v>
      </c>
    </row>
    <row r="3151" spans="1:24" x14ac:dyDescent="0.25">
      <c r="A3151" t="s">
        <v>87</v>
      </c>
      <c r="B3151" t="s">
        <v>44</v>
      </c>
      <c r="C3151" t="s">
        <v>276</v>
      </c>
      <c r="D3151" s="202">
        <v>524166.11</v>
      </c>
      <c r="E3151" s="202">
        <v>515289.31</v>
      </c>
      <c r="F3151"/>
      <c r="G3151"/>
      <c r="H3151"/>
      <c r="I3151" s="202">
        <v>210735.71</v>
      </c>
      <c r="J3151" s="202">
        <v>360882.91</v>
      </c>
      <c r="K3151"/>
      <c r="L3151"/>
      <c r="M3151"/>
      <c r="N3151"/>
      <c r="O3151" s="203"/>
      <c r="P3151"/>
      <c r="Q3151"/>
      <c r="R3151"/>
      <c r="S3151"/>
      <c r="T3151" s="204">
        <v>42746.609131944446</v>
      </c>
      <c r="U3151"/>
      <c r="V3151">
        <v>0.9</v>
      </c>
      <c r="W3151">
        <v>8</v>
      </c>
      <c r="X3151" s="200" t="str">
        <f t="shared" si="49"/>
        <v>Madison Civil Traffic CGE CQ3-17</v>
      </c>
    </row>
    <row r="3152" spans="1:24" x14ac:dyDescent="0.25">
      <c r="A3152" t="s">
        <v>87</v>
      </c>
      <c r="B3152" t="s">
        <v>44</v>
      </c>
      <c r="C3152" t="s">
        <v>273</v>
      </c>
      <c r="D3152" s="202">
        <v>410888</v>
      </c>
      <c r="E3152" s="202">
        <v>406379</v>
      </c>
      <c r="F3152" s="202">
        <v>404512</v>
      </c>
      <c r="G3152" s="202">
        <v>404189</v>
      </c>
      <c r="H3152" s="202">
        <v>403265</v>
      </c>
      <c r="I3152" s="202">
        <v>175857.49</v>
      </c>
      <c r="J3152" s="202">
        <v>280161.03000000003</v>
      </c>
      <c r="K3152" s="202">
        <v>330761.88</v>
      </c>
      <c r="L3152" s="202">
        <v>339402.88</v>
      </c>
      <c r="M3152" s="202">
        <v>348900.88</v>
      </c>
      <c r="N3152"/>
      <c r="O3152" s="203"/>
      <c r="P3152"/>
      <c r="Q3152"/>
      <c r="R3152"/>
      <c r="S3152"/>
      <c r="T3152" s="204">
        <v>42746.609131944446</v>
      </c>
      <c r="U3152"/>
      <c r="V3152">
        <v>0.9</v>
      </c>
      <c r="W3152">
        <v>8</v>
      </c>
      <c r="X3152" s="200" t="str">
        <f t="shared" si="49"/>
        <v>Madison Civil Traffic CGE CQ4-16</v>
      </c>
    </row>
    <row r="3153" spans="1:24" x14ac:dyDescent="0.25">
      <c r="A3153" t="s">
        <v>87</v>
      </c>
      <c r="B3153" t="s">
        <v>44</v>
      </c>
      <c r="C3153" t="s">
        <v>277</v>
      </c>
      <c r="D3153" s="202">
        <v>456146</v>
      </c>
      <c r="E3153"/>
      <c r="F3153"/>
      <c r="G3153"/>
      <c r="H3153"/>
      <c r="I3153" s="202">
        <v>192565</v>
      </c>
      <c r="J3153"/>
      <c r="K3153"/>
      <c r="L3153"/>
      <c r="M3153"/>
      <c r="N3153"/>
      <c r="O3153" s="203"/>
      <c r="P3153"/>
      <c r="Q3153"/>
      <c r="R3153"/>
      <c r="S3153"/>
      <c r="T3153" s="204">
        <v>42746.609131944446</v>
      </c>
      <c r="U3153"/>
      <c r="V3153">
        <v>0.9</v>
      </c>
      <c r="W3153">
        <v>8</v>
      </c>
      <c r="X3153" s="200" t="str">
        <f t="shared" si="49"/>
        <v>Madison Civil Traffic CGE CQ4-17</v>
      </c>
    </row>
    <row r="3154" spans="1:24" x14ac:dyDescent="0.25">
      <c r="A3154" t="s">
        <v>87</v>
      </c>
      <c r="B3154" t="s">
        <v>43</v>
      </c>
      <c r="C3154" t="s">
        <v>270</v>
      </c>
      <c r="D3154" s="202">
        <v>14579.56</v>
      </c>
      <c r="E3154" s="202">
        <v>14394.56</v>
      </c>
      <c r="F3154" s="202">
        <v>14394.56</v>
      </c>
      <c r="G3154" s="202">
        <v>14394.56</v>
      </c>
      <c r="H3154" s="202">
        <v>14394.56</v>
      </c>
      <c r="I3154" s="202">
        <v>14389.31</v>
      </c>
      <c r="J3154" s="202">
        <v>14389.31</v>
      </c>
      <c r="K3154" s="202">
        <v>14389.31</v>
      </c>
      <c r="L3154" s="202">
        <v>14389.31</v>
      </c>
      <c r="M3154" s="202">
        <v>14389.31</v>
      </c>
      <c r="N3154"/>
      <c r="O3154" s="203"/>
      <c r="P3154"/>
      <c r="Q3154"/>
      <c r="R3154"/>
      <c r="S3154"/>
      <c r="T3154" s="204">
        <v>42746.609131944446</v>
      </c>
      <c r="U3154"/>
      <c r="V3154">
        <v>0.9</v>
      </c>
      <c r="W3154">
        <v>7</v>
      </c>
      <c r="X3154" s="200" t="str">
        <f t="shared" si="49"/>
        <v>Madison County Civil CGE CQ1-16</v>
      </c>
    </row>
    <row r="3155" spans="1:24" x14ac:dyDescent="0.25">
      <c r="A3155" t="s">
        <v>87</v>
      </c>
      <c r="B3155" t="s">
        <v>43</v>
      </c>
      <c r="C3155" t="s">
        <v>274</v>
      </c>
      <c r="D3155" s="202">
        <v>10865.06</v>
      </c>
      <c r="E3155" s="202">
        <v>10865.06</v>
      </c>
      <c r="F3155" s="202">
        <v>10865.06</v>
      </c>
      <c r="G3155" s="202">
        <v>10865.06</v>
      </c>
      <c r="H3155"/>
      <c r="I3155" s="202">
        <v>10865.06</v>
      </c>
      <c r="J3155" s="202">
        <v>10865.06</v>
      </c>
      <c r="K3155" s="202">
        <v>10865.06</v>
      </c>
      <c r="L3155" s="202">
        <v>10865.06</v>
      </c>
      <c r="M3155"/>
      <c r="N3155"/>
      <c r="O3155" s="203"/>
      <c r="P3155"/>
      <c r="Q3155"/>
      <c r="R3155"/>
      <c r="S3155"/>
      <c r="T3155" s="204">
        <v>42746.609131944446</v>
      </c>
      <c r="U3155"/>
      <c r="V3155">
        <v>0.9</v>
      </c>
      <c r="W3155">
        <v>7</v>
      </c>
      <c r="X3155" s="200" t="str">
        <f t="shared" si="49"/>
        <v>Madison County Civil CGE CQ1-17</v>
      </c>
    </row>
    <row r="3156" spans="1:24" x14ac:dyDescent="0.25">
      <c r="A3156" t="s">
        <v>87</v>
      </c>
      <c r="B3156" t="s">
        <v>43</v>
      </c>
      <c r="C3156" t="s">
        <v>271</v>
      </c>
      <c r="D3156" s="202">
        <v>17618.03</v>
      </c>
      <c r="E3156" s="202">
        <v>17618.03</v>
      </c>
      <c r="F3156" s="202">
        <v>17618.03</v>
      </c>
      <c r="G3156" s="202">
        <v>17618.03</v>
      </c>
      <c r="H3156" s="202">
        <v>17618.03</v>
      </c>
      <c r="I3156" s="202">
        <v>16357.03</v>
      </c>
      <c r="J3156" s="202">
        <v>16657.03</v>
      </c>
      <c r="K3156" s="202">
        <v>16657.03</v>
      </c>
      <c r="L3156" s="202">
        <v>16657.03</v>
      </c>
      <c r="M3156" s="202">
        <v>16657.03</v>
      </c>
      <c r="N3156"/>
      <c r="O3156" s="203"/>
      <c r="P3156"/>
      <c r="Q3156"/>
      <c r="R3156"/>
      <c r="S3156"/>
      <c r="T3156" s="204">
        <v>42746.609131944446</v>
      </c>
      <c r="U3156"/>
      <c r="V3156">
        <v>0.9</v>
      </c>
      <c r="W3156">
        <v>7</v>
      </c>
      <c r="X3156" s="200" t="str">
        <f t="shared" si="49"/>
        <v>Madison County Civil CGE CQ2-16</v>
      </c>
    </row>
    <row r="3157" spans="1:24" x14ac:dyDescent="0.25">
      <c r="A3157" t="s">
        <v>87</v>
      </c>
      <c r="B3157" t="s">
        <v>43</v>
      </c>
      <c r="C3157" t="s">
        <v>275</v>
      </c>
      <c r="D3157" s="202">
        <v>15559.3</v>
      </c>
      <c r="E3157" s="202">
        <v>15559.3</v>
      </c>
      <c r="F3157" s="202">
        <v>15559.3</v>
      </c>
      <c r="G3157"/>
      <c r="H3157"/>
      <c r="I3157" s="202">
        <v>14509.3</v>
      </c>
      <c r="J3157" s="202">
        <v>15559.3</v>
      </c>
      <c r="K3157" s="202">
        <v>15559.3</v>
      </c>
      <c r="L3157"/>
      <c r="M3157"/>
      <c r="N3157"/>
      <c r="O3157" s="203"/>
      <c r="P3157"/>
      <c r="Q3157"/>
      <c r="R3157"/>
      <c r="S3157"/>
      <c r="T3157" s="204">
        <v>42746.609131944446</v>
      </c>
      <c r="U3157"/>
      <c r="V3157">
        <v>0.9</v>
      </c>
      <c r="W3157">
        <v>7</v>
      </c>
      <c r="X3157" s="200" t="str">
        <f t="shared" si="49"/>
        <v>Madison County Civil CGE CQ2-17</v>
      </c>
    </row>
    <row r="3158" spans="1:24" x14ac:dyDescent="0.25">
      <c r="A3158" t="s">
        <v>87</v>
      </c>
      <c r="B3158" t="s">
        <v>43</v>
      </c>
      <c r="C3158" t="s">
        <v>272</v>
      </c>
      <c r="D3158" s="202">
        <v>18205.09</v>
      </c>
      <c r="E3158" s="202">
        <v>18205.09</v>
      </c>
      <c r="F3158" s="202">
        <v>18205.09</v>
      </c>
      <c r="G3158" s="202">
        <v>18205.09</v>
      </c>
      <c r="H3158" s="202">
        <v>18205.09</v>
      </c>
      <c r="I3158" s="202">
        <v>17605.09</v>
      </c>
      <c r="J3158" s="202">
        <v>17605.09</v>
      </c>
      <c r="K3158" s="202">
        <v>17605.09</v>
      </c>
      <c r="L3158" s="202">
        <v>17605.09</v>
      </c>
      <c r="M3158" s="202">
        <v>17605.09</v>
      </c>
      <c r="N3158"/>
      <c r="O3158" s="203"/>
      <c r="P3158"/>
      <c r="Q3158"/>
      <c r="R3158"/>
      <c r="S3158"/>
      <c r="T3158" s="204">
        <v>42746.609131944446</v>
      </c>
      <c r="U3158"/>
      <c r="V3158">
        <v>0.9</v>
      </c>
      <c r="W3158">
        <v>7</v>
      </c>
      <c r="X3158" s="200" t="str">
        <f t="shared" si="49"/>
        <v>Madison County Civil CGE CQ3-16</v>
      </c>
    </row>
    <row r="3159" spans="1:24" x14ac:dyDescent="0.25">
      <c r="A3159" t="s">
        <v>87</v>
      </c>
      <c r="B3159" t="s">
        <v>43</v>
      </c>
      <c r="C3159" t="s">
        <v>276</v>
      </c>
      <c r="D3159" s="202">
        <v>19911.25</v>
      </c>
      <c r="E3159" s="202">
        <v>19911.25</v>
      </c>
      <c r="F3159"/>
      <c r="G3159"/>
      <c r="H3159"/>
      <c r="I3159" s="202">
        <v>19911.25</v>
      </c>
      <c r="J3159" s="202">
        <v>19911.25</v>
      </c>
      <c r="K3159"/>
      <c r="L3159"/>
      <c r="M3159"/>
      <c r="N3159"/>
      <c r="O3159" s="203"/>
      <c r="P3159"/>
      <c r="Q3159"/>
      <c r="R3159"/>
      <c r="S3159"/>
      <c r="T3159" s="204">
        <v>42746.609131944446</v>
      </c>
      <c r="U3159"/>
      <c r="V3159">
        <v>0.9</v>
      </c>
      <c r="W3159">
        <v>7</v>
      </c>
      <c r="X3159" s="200" t="str">
        <f t="shared" si="49"/>
        <v>Madison County Civil CGE CQ3-17</v>
      </c>
    </row>
    <row r="3160" spans="1:24" x14ac:dyDescent="0.25">
      <c r="A3160" t="s">
        <v>87</v>
      </c>
      <c r="B3160" t="s">
        <v>43</v>
      </c>
      <c r="C3160" t="s">
        <v>273</v>
      </c>
      <c r="D3160" s="202">
        <v>17254.099999999999</v>
      </c>
      <c r="E3160" s="202">
        <v>17254.099999999999</v>
      </c>
      <c r="F3160" s="202">
        <v>17254.099999999999</v>
      </c>
      <c r="G3160" s="202">
        <v>17254.099999999999</v>
      </c>
      <c r="H3160" s="202">
        <v>16954.099999999999</v>
      </c>
      <c r="I3160" s="202">
        <v>16159.1</v>
      </c>
      <c r="J3160" s="202">
        <v>16354.1</v>
      </c>
      <c r="K3160" s="202">
        <v>16354.1</v>
      </c>
      <c r="L3160" s="202">
        <v>16354.1</v>
      </c>
      <c r="M3160" s="202">
        <v>16354.1</v>
      </c>
      <c r="N3160"/>
      <c r="O3160" s="203"/>
      <c r="P3160"/>
      <c r="Q3160"/>
      <c r="R3160"/>
      <c r="S3160"/>
      <c r="T3160" s="204">
        <v>42746.609131944446</v>
      </c>
      <c r="U3160"/>
      <c r="V3160">
        <v>0.9</v>
      </c>
      <c r="W3160">
        <v>7</v>
      </c>
      <c r="X3160" s="200" t="str">
        <f t="shared" si="49"/>
        <v>Madison County Civil CGE CQ4-16</v>
      </c>
    </row>
    <row r="3161" spans="1:24" x14ac:dyDescent="0.25">
      <c r="A3161" t="s">
        <v>87</v>
      </c>
      <c r="B3161" t="s">
        <v>43</v>
      </c>
      <c r="C3161" t="s">
        <v>277</v>
      </c>
      <c r="D3161" s="202">
        <v>16197.2</v>
      </c>
      <c r="E3161"/>
      <c r="F3161"/>
      <c r="G3161"/>
      <c r="H3161"/>
      <c r="I3161" s="202">
        <v>16197.2</v>
      </c>
      <c r="J3161"/>
      <c r="K3161"/>
      <c r="L3161"/>
      <c r="M3161"/>
      <c r="N3161"/>
      <c r="O3161" s="203"/>
      <c r="P3161"/>
      <c r="Q3161"/>
      <c r="R3161"/>
      <c r="S3161"/>
      <c r="T3161" s="204">
        <v>42746.609131944446</v>
      </c>
      <c r="U3161"/>
      <c r="V3161">
        <v>0.9</v>
      </c>
      <c r="W3161">
        <v>7</v>
      </c>
      <c r="X3161" s="200" t="str">
        <f t="shared" si="49"/>
        <v>Madison County Civil CGE CQ4-17</v>
      </c>
    </row>
    <row r="3162" spans="1:24" x14ac:dyDescent="0.25">
      <c r="A3162" t="s">
        <v>87</v>
      </c>
      <c r="B3162" t="s">
        <v>39</v>
      </c>
      <c r="C3162" t="s">
        <v>270</v>
      </c>
      <c r="D3162" s="202">
        <v>18601.5</v>
      </c>
      <c r="E3162" s="202">
        <v>18601.5</v>
      </c>
      <c r="F3162" s="202">
        <v>18181.5</v>
      </c>
      <c r="G3162" s="202">
        <v>18141.5</v>
      </c>
      <c r="H3162" s="202">
        <v>18641.5</v>
      </c>
      <c r="I3162" s="202">
        <v>5834.5</v>
      </c>
      <c r="J3162" s="202">
        <v>6857</v>
      </c>
      <c r="K3162" s="202">
        <v>7122</v>
      </c>
      <c r="L3162" s="202">
        <v>8377</v>
      </c>
      <c r="M3162" s="202">
        <v>10567</v>
      </c>
      <c r="N3162"/>
      <c r="O3162" s="203"/>
      <c r="P3162"/>
      <c r="Q3162"/>
      <c r="R3162"/>
      <c r="S3162"/>
      <c r="T3162" s="204">
        <v>42746.609131944446</v>
      </c>
      <c r="U3162"/>
      <c r="V3162">
        <v>0.4</v>
      </c>
      <c r="W3162">
        <v>3</v>
      </c>
      <c r="X3162" s="200" t="str">
        <f t="shared" si="49"/>
        <v>Madison County Criminal CGE CQ1-16</v>
      </c>
    </row>
    <row r="3163" spans="1:24" x14ac:dyDescent="0.25">
      <c r="A3163" t="s">
        <v>87</v>
      </c>
      <c r="B3163" t="s">
        <v>39</v>
      </c>
      <c r="C3163" t="s">
        <v>274</v>
      </c>
      <c r="D3163" s="202">
        <v>16916</v>
      </c>
      <c r="E3163" s="202">
        <v>16906</v>
      </c>
      <c r="F3163" s="202">
        <v>16906</v>
      </c>
      <c r="G3163" s="202">
        <v>16906.099999999999</v>
      </c>
      <c r="H3163"/>
      <c r="I3163" s="202">
        <v>1252</v>
      </c>
      <c r="J3163" s="202">
        <v>1872</v>
      </c>
      <c r="K3163" s="202">
        <v>3072</v>
      </c>
      <c r="L3163" s="202">
        <v>3542</v>
      </c>
      <c r="M3163"/>
      <c r="N3163"/>
      <c r="O3163" s="203"/>
      <c r="P3163"/>
      <c r="Q3163"/>
      <c r="R3163"/>
      <c r="S3163"/>
      <c r="T3163" s="204">
        <v>42746.609131944446</v>
      </c>
      <c r="U3163"/>
      <c r="V3163">
        <v>0.4</v>
      </c>
      <c r="W3163">
        <v>3</v>
      </c>
      <c r="X3163" s="200" t="str">
        <f t="shared" si="49"/>
        <v>Madison County Criminal CGE CQ1-17</v>
      </c>
    </row>
    <row r="3164" spans="1:24" x14ac:dyDescent="0.25">
      <c r="A3164" t="s">
        <v>87</v>
      </c>
      <c r="B3164" t="s">
        <v>39</v>
      </c>
      <c r="C3164" t="s">
        <v>271</v>
      </c>
      <c r="D3164" s="202">
        <v>14820.5</v>
      </c>
      <c r="E3164" s="202">
        <v>15036</v>
      </c>
      <c r="F3164" s="202">
        <v>15456</v>
      </c>
      <c r="G3164" s="202">
        <v>16165.5</v>
      </c>
      <c r="H3164" s="202">
        <v>16305.5</v>
      </c>
      <c r="I3164" s="202">
        <v>2422.5</v>
      </c>
      <c r="J3164" s="202">
        <v>3618</v>
      </c>
      <c r="K3164" s="202">
        <v>4080.5</v>
      </c>
      <c r="L3164" s="202">
        <v>8272</v>
      </c>
      <c r="M3164" s="202">
        <v>11466</v>
      </c>
      <c r="N3164"/>
      <c r="O3164" s="203"/>
      <c r="P3164"/>
      <c r="Q3164"/>
      <c r="R3164"/>
      <c r="S3164"/>
      <c r="T3164" s="204">
        <v>42746.609131944446</v>
      </c>
      <c r="U3164"/>
      <c r="V3164">
        <v>0.4</v>
      </c>
      <c r="W3164">
        <v>3</v>
      </c>
      <c r="X3164" s="200" t="str">
        <f t="shared" si="49"/>
        <v>Madison County Criminal CGE CQ2-16</v>
      </c>
    </row>
    <row r="3165" spans="1:24" x14ac:dyDescent="0.25">
      <c r="A3165" t="s">
        <v>87</v>
      </c>
      <c r="B3165" t="s">
        <v>39</v>
      </c>
      <c r="C3165" t="s">
        <v>275</v>
      </c>
      <c r="D3165" s="202">
        <v>18868.099999999999</v>
      </c>
      <c r="E3165" s="202">
        <v>21103.1</v>
      </c>
      <c r="F3165" s="202">
        <v>20820.599999999999</v>
      </c>
      <c r="G3165"/>
      <c r="H3165"/>
      <c r="I3165" s="202">
        <v>3486.5</v>
      </c>
      <c r="J3165" s="202">
        <v>5814</v>
      </c>
      <c r="K3165" s="202">
        <v>7493.5</v>
      </c>
      <c r="L3165"/>
      <c r="M3165"/>
      <c r="N3165"/>
      <c r="O3165" s="203"/>
      <c r="P3165"/>
      <c r="Q3165"/>
      <c r="R3165"/>
      <c r="S3165"/>
      <c r="T3165" s="204">
        <v>42746.609131944446</v>
      </c>
      <c r="U3165"/>
      <c r="V3165">
        <v>0.4</v>
      </c>
      <c r="W3165">
        <v>3</v>
      </c>
      <c r="X3165" s="200" t="str">
        <f t="shared" si="49"/>
        <v>Madison County Criminal CGE CQ2-17</v>
      </c>
    </row>
    <row r="3166" spans="1:24" x14ac:dyDescent="0.25">
      <c r="A3166" t="s">
        <v>87</v>
      </c>
      <c r="B3166" t="s">
        <v>39</v>
      </c>
      <c r="C3166" t="s">
        <v>272</v>
      </c>
      <c r="D3166" s="202">
        <v>18668.03</v>
      </c>
      <c r="E3166" s="202">
        <v>18618.03</v>
      </c>
      <c r="F3166" s="202">
        <v>19770.53</v>
      </c>
      <c r="G3166" s="202">
        <v>20140.53</v>
      </c>
      <c r="H3166" s="202">
        <v>20150.53</v>
      </c>
      <c r="I3166" s="202">
        <v>3873.53</v>
      </c>
      <c r="J3166" s="202">
        <v>4933.53</v>
      </c>
      <c r="K3166" s="202">
        <v>7013.03</v>
      </c>
      <c r="L3166" s="202">
        <v>9123.5300000000007</v>
      </c>
      <c r="M3166" s="202">
        <v>10476.030000000001</v>
      </c>
      <c r="N3166"/>
      <c r="O3166" s="203"/>
      <c r="P3166"/>
      <c r="Q3166"/>
      <c r="R3166"/>
      <c r="S3166"/>
      <c r="T3166" s="204">
        <v>42746.609131944446</v>
      </c>
      <c r="U3166"/>
      <c r="V3166">
        <v>0.4</v>
      </c>
      <c r="W3166">
        <v>3</v>
      </c>
      <c r="X3166" s="200" t="str">
        <f t="shared" si="49"/>
        <v>Madison County Criminal CGE CQ3-16</v>
      </c>
    </row>
    <row r="3167" spans="1:24" x14ac:dyDescent="0.25">
      <c r="A3167" t="s">
        <v>87</v>
      </c>
      <c r="B3167" t="s">
        <v>39</v>
      </c>
      <c r="C3167" t="s">
        <v>276</v>
      </c>
      <c r="D3167" s="202">
        <v>17008.5</v>
      </c>
      <c r="E3167" s="202">
        <v>17008.5</v>
      </c>
      <c r="F3167"/>
      <c r="G3167"/>
      <c r="H3167"/>
      <c r="I3167" s="202">
        <v>2270.5</v>
      </c>
      <c r="J3167" s="202">
        <v>2965.5</v>
      </c>
      <c r="K3167"/>
      <c r="L3167"/>
      <c r="M3167"/>
      <c r="N3167"/>
      <c r="O3167" s="203"/>
      <c r="P3167"/>
      <c r="Q3167"/>
      <c r="R3167"/>
      <c r="S3167"/>
      <c r="T3167" s="204">
        <v>42746.609131944446</v>
      </c>
      <c r="U3167"/>
      <c r="V3167">
        <v>0.4</v>
      </c>
      <c r="W3167">
        <v>3</v>
      </c>
      <c r="X3167" s="200" t="str">
        <f t="shared" si="49"/>
        <v>Madison County Criminal CGE CQ3-17</v>
      </c>
    </row>
    <row r="3168" spans="1:24" x14ac:dyDescent="0.25">
      <c r="A3168" t="s">
        <v>87</v>
      </c>
      <c r="B3168" t="s">
        <v>39</v>
      </c>
      <c r="C3168" t="s">
        <v>273</v>
      </c>
      <c r="D3168" s="202">
        <v>13839.32</v>
      </c>
      <c r="E3168" s="202">
        <v>14154.32</v>
      </c>
      <c r="F3168" s="202">
        <v>14206.82</v>
      </c>
      <c r="G3168" s="202">
        <v>13941.82</v>
      </c>
      <c r="H3168" s="202">
        <v>13941.82</v>
      </c>
      <c r="I3168" s="202">
        <v>2675.82</v>
      </c>
      <c r="J3168" s="202">
        <v>3316.82</v>
      </c>
      <c r="K3168" s="202">
        <v>4314.32</v>
      </c>
      <c r="L3168" s="202">
        <v>4729.32</v>
      </c>
      <c r="M3168" s="202">
        <v>4819.32</v>
      </c>
      <c r="N3168"/>
      <c r="O3168" s="203"/>
      <c r="P3168"/>
      <c r="Q3168"/>
      <c r="R3168"/>
      <c r="S3168"/>
      <c r="T3168" s="204">
        <v>42746.609131944446</v>
      </c>
      <c r="U3168"/>
      <c r="V3168">
        <v>0.4</v>
      </c>
      <c r="W3168">
        <v>3</v>
      </c>
      <c r="X3168" s="200" t="str">
        <f t="shared" si="49"/>
        <v>Madison County Criminal CGE CQ4-16</v>
      </c>
    </row>
    <row r="3169" spans="1:24" x14ac:dyDescent="0.25">
      <c r="A3169" t="s">
        <v>87</v>
      </c>
      <c r="B3169" t="s">
        <v>39</v>
      </c>
      <c r="C3169" t="s">
        <v>277</v>
      </c>
      <c r="D3169" s="202">
        <v>21235.9</v>
      </c>
      <c r="E3169"/>
      <c r="F3169"/>
      <c r="G3169"/>
      <c r="H3169"/>
      <c r="I3169" s="202">
        <v>2649.1</v>
      </c>
      <c r="J3169"/>
      <c r="K3169"/>
      <c r="L3169"/>
      <c r="M3169"/>
      <c r="N3169"/>
      <c r="O3169" s="203"/>
      <c r="P3169"/>
      <c r="Q3169"/>
      <c r="R3169"/>
      <c r="S3169"/>
      <c r="T3169" s="204">
        <v>42746.609131944446</v>
      </c>
      <c r="U3169"/>
      <c r="V3169">
        <v>0.4</v>
      </c>
      <c r="W3169">
        <v>3</v>
      </c>
      <c r="X3169" s="200" t="str">
        <f t="shared" si="49"/>
        <v>Madison County Criminal CGE CQ4-17</v>
      </c>
    </row>
    <row r="3170" spans="1:24" x14ac:dyDescent="0.25">
      <c r="A3170" t="s">
        <v>87</v>
      </c>
      <c r="B3170" t="s">
        <v>41</v>
      </c>
      <c r="C3170" t="s">
        <v>270</v>
      </c>
      <c r="D3170" s="202">
        <v>36102.800000000003</v>
      </c>
      <c r="E3170" s="202">
        <v>36109.800000000003</v>
      </c>
      <c r="F3170" s="202">
        <v>36124.800000000003</v>
      </c>
      <c r="G3170" s="202">
        <v>36274.800000000003</v>
      </c>
      <c r="H3170" s="202">
        <v>36593.9</v>
      </c>
      <c r="I3170" s="202">
        <v>7690.1</v>
      </c>
      <c r="J3170" s="202">
        <v>12040.8</v>
      </c>
      <c r="K3170" s="202">
        <v>17483.599999999999</v>
      </c>
      <c r="L3170" s="202">
        <v>19457.8</v>
      </c>
      <c r="M3170" s="202">
        <v>22000.1</v>
      </c>
      <c r="N3170"/>
      <c r="O3170" s="203"/>
      <c r="P3170"/>
      <c r="Q3170"/>
      <c r="R3170"/>
      <c r="S3170"/>
      <c r="T3170" s="204">
        <v>42746.609131944446</v>
      </c>
      <c r="U3170"/>
      <c r="V3170">
        <v>0.4</v>
      </c>
      <c r="W3170">
        <v>5</v>
      </c>
      <c r="X3170" s="200" t="str">
        <f t="shared" si="49"/>
        <v>Madison Criminal Traffic CGE CQ1-16</v>
      </c>
    </row>
    <row r="3171" spans="1:24" x14ac:dyDescent="0.25">
      <c r="A3171" t="s">
        <v>87</v>
      </c>
      <c r="B3171" t="s">
        <v>41</v>
      </c>
      <c r="C3171" t="s">
        <v>274</v>
      </c>
      <c r="D3171" s="202">
        <v>30819.9</v>
      </c>
      <c r="E3171" s="202">
        <v>30910.799999999999</v>
      </c>
      <c r="F3171" s="202">
        <v>29912.799999999999</v>
      </c>
      <c r="G3171" s="202">
        <v>29887.8</v>
      </c>
      <c r="H3171"/>
      <c r="I3171" s="202">
        <v>8010.7</v>
      </c>
      <c r="J3171" s="202">
        <v>12699.9</v>
      </c>
      <c r="K3171" s="202">
        <v>15657.2</v>
      </c>
      <c r="L3171" s="202">
        <v>18981.8</v>
      </c>
      <c r="M3171"/>
      <c r="N3171"/>
      <c r="O3171" s="203"/>
      <c r="P3171"/>
      <c r="Q3171"/>
      <c r="R3171"/>
      <c r="S3171"/>
      <c r="T3171" s="204">
        <v>42746.609131944446</v>
      </c>
      <c r="U3171"/>
      <c r="V3171">
        <v>0.4</v>
      </c>
      <c r="W3171">
        <v>5</v>
      </c>
      <c r="X3171" s="200" t="str">
        <f t="shared" si="49"/>
        <v>Madison Criminal Traffic CGE CQ1-17</v>
      </c>
    </row>
    <row r="3172" spans="1:24" x14ac:dyDescent="0.25">
      <c r="A3172" t="s">
        <v>87</v>
      </c>
      <c r="B3172" t="s">
        <v>41</v>
      </c>
      <c r="C3172" t="s">
        <v>271</v>
      </c>
      <c r="D3172" s="202">
        <v>40176</v>
      </c>
      <c r="E3172" s="202">
        <v>40249.1</v>
      </c>
      <c r="F3172" s="202">
        <v>41255.800000000003</v>
      </c>
      <c r="G3172" s="202">
        <v>40930.800000000003</v>
      </c>
      <c r="H3172" s="202">
        <v>40932.800000000003</v>
      </c>
      <c r="I3172" s="202">
        <v>6384.6</v>
      </c>
      <c r="J3172" s="202">
        <v>13182.7</v>
      </c>
      <c r="K3172" s="202">
        <v>22144.82</v>
      </c>
      <c r="L3172" s="202">
        <v>25221.02</v>
      </c>
      <c r="M3172" s="202">
        <v>28519.42</v>
      </c>
      <c r="N3172"/>
      <c r="O3172" s="203"/>
      <c r="P3172"/>
      <c r="Q3172"/>
      <c r="R3172"/>
      <c r="S3172"/>
      <c r="T3172" s="204">
        <v>42746.609131944446</v>
      </c>
      <c r="U3172"/>
      <c r="V3172">
        <v>0.4</v>
      </c>
      <c r="W3172">
        <v>5</v>
      </c>
      <c r="X3172" s="200" t="str">
        <f t="shared" si="49"/>
        <v>Madison Criminal Traffic CGE CQ2-16</v>
      </c>
    </row>
    <row r="3173" spans="1:24" x14ac:dyDescent="0.25">
      <c r="A3173" t="s">
        <v>87</v>
      </c>
      <c r="B3173" t="s">
        <v>41</v>
      </c>
      <c r="C3173" t="s">
        <v>275</v>
      </c>
      <c r="D3173" s="202">
        <v>43761.9</v>
      </c>
      <c r="E3173" s="202">
        <v>43875.9</v>
      </c>
      <c r="F3173" s="202">
        <v>43875.9</v>
      </c>
      <c r="G3173"/>
      <c r="H3173"/>
      <c r="I3173" s="202">
        <v>11987.8</v>
      </c>
      <c r="J3173" s="202">
        <v>20190.7</v>
      </c>
      <c r="K3173" s="202">
        <v>21832.1</v>
      </c>
      <c r="L3173"/>
      <c r="M3173"/>
      <c r="N3173"/>
      <c r="O3173" s="203"/>
      <c r="P3173"/>
      <c r="Q3173"/>
      <c r="R3173"/>
      <c r="S3173"/>
      <c r="T3173" s="204">
        <v>42746.609131944446</v>
      </c>
      <c r="U3173"/>
      <c r="V3173">
        <v>0.4</v>
      </c>
      <c r="W3173">
        <v>5</v>
      </c>
      <c r="X3173" s="200" t="str">
        <f t="shared" si="49"/>
        <v>Madison Criminal Traffic CGE CQ2-17</v>
      </c>
    </row>
    <row r="3174" spans="1:24" x14ac:dyDescent="0.25">
      <c r="A3174" t="s">
        <v>87</v>
      </c>
      <c r="B3174" t="s">
        <v>41</v>
      </c>
      <c r="C3174" t="s">
        <v>272</v>
      </c>
      <c r="D3174" s="202">
        <v>31667</v>
      </c>
      <c r="E3174" s="202">
        <v>31967</v>
      </c>
      <c r="F3174" s="202">
        <v>32017</v>
      </c>
      <c r="G3174" s="202">
        <v>32286.1</v>
      </c>
      <c r="H3174" s="202">
        <v>32270.1</v>
      </c>
      <c r="I3174" s="202">
        <v>13875.6</v>
      </c>
      <c r="J3174" s="202">
        <v>17791.7</v>
      </c>
      <c r="K3174" s="202">
        <v>20618.5</v>
      </c>
      <c r="L3174" s="202">
        <v>23099</v>
      </c>
      <c r="M3174" s="202">
        <v>25080.5</v>
      </c>
      <c r="N3174"/>
      <c r="O3174" s="203"/>
      <c r="P3174"/>
      <c r="Q3174"/>
      <c r="R3174"/>
      <c r="S3174"/>
      <c r="T3174" s="204">
        <v>42746.609131944446</v>
      </c>
      <c r="U3174"/>
      <c r="V3174">
        <v>0.4</v>
      </c>
      <c r="W3174">
        <v>5</v>
      </c>
      <c r="X3174" s="200" t="str">
        <f t="shared" si="49"/>
        <v>Madison Criminal Traffic CGE CQ3-16</v>
      </c>
    </row>
    <row r="3175" spans="1:24" x14ac:dyDescent="0.25">
      <c r="A3175" t="s">
        <v>87</v>
      </c>
      <c r="B3175" t="s">
        <v>41</v>
      </c>
      <c r="C3175" t="s">
        <v>276</v>
      </c>
      <c r="D3175" s="202">
        <v>52224.800000000003</v>
      </c>
      <c r="E3175" s="202">
        <v>52183.8</v>
      </c>
      <c r="F3175"/>
      <c r="G3175"/>
      <c r="H3175"/>
      <c r="I3175" s="202">
        <v>17561.900000000001</v>
      </c>
      <c r="J3175" s="202">
        <v>25594.5</v>
      </c>
      <c r="K3175"/>
      <c r="L3175"/>
      <c r="M3175"/>
      <c r="N3175"/>
      <c r="O3175" s="203"/>
      <c r="P3175"/>
      <c r="Q3175"/>
      <c r="R3175"/>
      <c r="S3175"/>
      <c r="T3175" s="204">
        <v>42746.609131944446</v>
      </c>
      <c r="U3175"/>
      <c r="V3175">
        <v>0.4</v>
      </c>
      <c r="W3175">
        <v>5</v>
      </c>
      <c r="X3175" s="200" t="str">
        <f t="shared" si="49"/>
        <v>Madison Criminal Traffic CGE CQ3-17</v>
      </c>
    </row>
    <row r="3176" spans="1:24" x14ac:dyDescent="0.25">
      <c r="A3176" t="s">
        <v>87</v>
      </c>
      <c r="B3176" t="s">
        <v>41</v>
      </c>
      <c r="C3176" t="s">
        <v>273</v>
      </c>
      <c r="D3176" s="202">
        <v>26548.9</v>
      </c>
      <c r="E3176" s="202">
        <v>26573.8</v>
      </c>
      <c r="F3176" s="202">
        <v>26550.799999999999</v>
      </c>
      <c r="G3176" s="202">
        <v>26536.799999999999</v>
      </c>
      <c r="H3176" s="202">
        <v>24031.8</v>
      </c>
      <c r="I3176" s="202">
        <v>6799.4</v>
      </c>
      <c r="J3176" s="202">
        <v>13216.9</v>
      </c>
      <c r="K3176" s="202">
        <v>16966.2</v>
      </c>
      <c r="L3176" s="202">
        <v>18431.5</v>
      </c>
      <c r="M3176" s="202">
        <v>19884.7</v>
      </c>
      <c r="N3176"/>
      <c r="O3176" s="203"/>
      <c r="P3176"/>
      <c r="Q3176"/>
      <c r="R3176"/>
      <c r="S3176"/>
      <c r="T3176" s="204">
        <v>42746.609131944446</v>
      </c>
      <c r="U3176"/>
      <c r="V3176">
        <v>0.4</v>
      </c>
      <c r="W3176">
        <v>5</v>
      </c>
      <c r="X3176" s="200" t="str">
        <f t="shared" si="49"/>
        <v>Madison Criminal Traffic CGE CQ4-16</v>
      </c>
    </row>
    <row r="3177" spans="1:24" x14ac:dyDescent="0.25">
      <c r="A3177" t="s">
        <v>87</v>
      </c>
      <c r="B3177" t="s">
        <v>41</v>
      </c>
      <c r="C3177" t="s">
        <v>277</v>
      </c>
      <c r="D3177" s="202">
        <v>41172.9</v>
      </c>
      <c r="E3177"/>
      <c r="F3177"/>
      <c r="G3177"/>
      <c r="H3177"/>
      <c r="I3177" s="202">
        <v>8372.5</v>
      </c>
      <c r="J3177"/>
      <c r="K3177"/>
      <c r="L3177"/>
      <c r="M3177"/>
      <c r="N3177"/>
      <c r="O3177" s="203"/>
      <c r="P3177"/>
      <c r="Q3177"/>
      <c r="R3177"/>
      <c r="S3177"/>
      <c r="T3177" s="204">
        <v>42746.609131944446</v>
      </c>
      <c r="U3177"/>
      <c r="V3177">
        <v>0.4</v>
      </c>
      <c r="W3177">
        <v>5</v>
      </c>
      <c r="X3177" s="200" t="str">
        <f t="shared" si="49"/>
        <v>Madison Criminal Traffic CGE CQ4-17</v>
      </c>
    </row>
    <row r="3178" spans="1:24" x14ac:dyDescent="0.25">
      <c r="A3178" t="s">
        <v>87</v>
      </c>
      <c r="B3178" t="s">
        <v>46</v>
      </c>
      <c r="C3178" t="s">
        <v>270</v>
      </c>
      <c r="D3178" s="202">
        <v>6900</v>
      </c>
      <c r="E3178" s="202">
        <v>6900</v>
      </c>
      <c r="F3178" s="202">
        <v>6900</v>
      </c>
      <c r="G3178" s="202">
        <v>6900</v>
      </c>
      <c r="H3178" s="202">
        <v>6900</v>
      </c>
      <c r="I3178" s="202">
        <v>5709</v>
      </c>
      <c r="J3178" s="202">
        <v>6234</v>
      </c>
      <c r="K3178" s="202">
        <v>6467</v>
      </c>
      <c r="L3178" s="202">
        <v>6467</v>
      </c>
      <c r="M3178" s="202">
        <v>6467</v>
      </c>
      <c r="N3178"/>
      <c r="O3178" s="203"/>
      <c r="P3178"/>
      <c r="Q3178"/>
      <c r="R3178"/>
      <c r="S3178"/>
      <c r="T3178" s="204">
        <v>42746.609131944446</v>
      </c>
      <c r="U3178"/>
      <c r="V3178">
        <v>0.75</v>
      </c>
      <c r="W3178">
        <v>10</v>
      </c>
      <c r="X3178" s="200" t="str">
        <f t="shared" si="49"/>
        <v>Madison Family CGE CQ1-16</v>
      </c>
    </row>
    <row r="3179" spans="1:24" x14ac:dyDescent="0.25">
      <c r="A3179" t="s">
        <v>87</v>
      </c>
      <c r="B3179" t="s">
        <v>46</v>
      </c>
      <c r="C3179" t="s">
        <v>274</v>
      </c>
      <c r="D3179" s="202">
        <v>8632</v>
      </c>
      <c r="E3179" s="202">
        <v>8632</v>
      </c>
      <c r="F3179" s="202">
        <v>8632</v>
      </c>
      <c r="G3179" s="202">
        <v>8632</v>
      </c>
      <c r="H3179"/>
      <c r="I3179" s="202">
        <v>8632</v>
      </c>
      <c r="J3179" s="202">
        <v>8632</v>
      </c>
      <c r="K3179" s="202">
        <v>8632</v>
      </c>
      <c r="L3179" s="202">
        <v>8632</v>
      </c>
      <c r="M3179"/>
      <c r="N3179"/>
      <c r="O3179" s="203"/>
      <c r="P3179"/>
      <c r="Q3179"/>
      <c r="R3179"/>
      <c r="S3179"/>
      <c r="T3179" s="204">
        <v>42746.609131944446</v>
      </c>
      <c r="U3179"/>
      <c r="V3179">
        <v>0.75</v>
      </c>
      <c r="W3179">
        <v>10</v>
      </c>
      <c r="X3179" s="200" t="str">
        <f t="shared" si="49"/>
        <v>Madison Family CGE CQ1-17</v>
      </c>
    </row>
    <row r="3180" spans="1:24" x14ac:dyDescent="0.25">
      <c r="A3180" t="s">
        <v>87</v>
      </c>
      <c r="B3180" t="s">
        <v>46</v>
      </c>
      <c r="C3180" t="s">
        <v>271</v>
      </c>
      <c r="D3180" s="202">
        <v>8616.5</v>
      </c>
      <c r="E3180" s="202">
        <v>8496.5</v>
      </c>
      <c r="F3180" s="202">
        <v>8496.5</v>
      </c>
      <c r="G3180" s="202">
        <v>8496.5</v>
      </c>
      <c r="H3180" s="202">
        <v>8496.5</v>
      </c>
      <c r="I3180" s="202">
        <v>6988</v>
      </c>
      <c r="J3180" s="202">
        <v>6988</v>
      </c>
      <c r="K3180" s="202">
        <v>6988</v>
      </c>
      <c r="L3180" s="202">
        <v>6988</v>
      </c>
      <c r="M3180" s="202">
        <v>6988</v>
      </c>
      <c r="N3180"/>
      <c r="O3180" s="203"/>
      <c r="P3180"/>
      <c r="Q3180"/>
      <c r="R3180"/>
      <c r="S3180"/>
      <c r="T3180" s="204">
        <v>42746.609131944446</v>
      </c>
      <c r="U3180"/>
      <c r="V3180">
        <v>0.75</v>
      </c>
      <c r="W3180">
        <v>10</v>
      </c>
      <c r="X3180" s="200" t="str">
        <f t="shared" si="49"/>
        <v>Madison Family CGE CQ2-16</v>
      </c>
    </row>
    <row r="3181" spans="1:24" x14ac:dyDescent="0.25">
      <c r="A3181" t="s">
        <v>87</v>
      </c>
      <c r="B3181" t="s">
        <v>46</v>
      </c>
      <c r="C3181" t="s">
        <v>275</v>
      </c>
      <c r="D3181" s="202">
        <v>10414</v>
      </c>
      <c r="E3181" s="202">
        <v>10414</v>
      </c>
      <c r="F3181" s="202">
        <v>10414</v>
      </c>
      <c r="G3181"/>
      <c r="H3181"/>
      <c r="I3181" s="202">
        <v>10006</v>
      </c>
      <c r="J3181" s="202">
        <v>10006</v>
      </c>
      <c r="K3181" s="202">
        <v>10006</v>
      </c>
      <c r="L3181"/>
      <c r="M3181"/>
      <c r="N3181"/>
      <c r="O3181" s="203"/>
      <c r="P3181"/>
      <c r="Q3181"/>
      <c r="R3181"/>
      <c r="S3181"/>
      <c r="T3181" s="204">
        <v>42746.609131944446</v>
      </c>
      <c r="U3181"/>
      <c r="V3181">
        <v>0.75</v>
      </c>
      <c r="W3181">
        <v>10</v>
      </c>
      <c r="X3181" s="200" t="str">
        <f t="shared" si="49"/>
        <v>Madison Family CGE CQ2-17</v>
      </c>
    </row>
    <row r="3182" spans="1:24" x14ac:dyDescent="0.25">
      <c r="A3182" t="s">
        <v>87</v>
      </c>
      <c r="B3182" t="s">
        <v>46</v>
      </c>
      <c r="C3182" t="s">
        <v>272</v>
      </c>
      <c r="D3182" s="202">
        <v>10107.5</v>
      </c>
      <c r="E3182" s="202">
        <v>9807.5</v>
      </c>
      <c r="F3182" s="202">
        <v>9807.5</v>
      </c>
      <c r="G3182" s="202">
        <v>9807.5</v>
      </c>
      <c r="H3182" s="202">
        <v>9807.5</v>
      </c>
      <c r="I3182" s="202">
        <v>9064.5</v>
      </c>
      <c r="J3182" s="202">
        <v>9064.5</v>
      </c>
      <c r="K3182" s="202">
        <v>9064.5</v>
      </c>
      <c r="L3182" s="202">
        <v>9064.5</v>
      </c>
      <c r="M3182" s="202">
        <v>9064.5</v>
      </c>
      <c r="N3182"/>
      <c r="O3182" s="203"/>
      <c r="P3182"/>
      <c r="Q3182"/>
      <c r="R3182"/>
      <c r="S3182"/>
      <c r="T3182" s="204">
        <v>42746.609131944446</v>
      </c>
      <c r="U3182"/>
      <c r="V3182">
        <v>0.75</v>
      </c>
      <c r="W3182">
        <v>10</v>
      </c>
      <c r="X3182" s="200" t="str">
        <f t="shared" si="49"/>
        <v>Madison Family CGE CQ3-16</v>
      </c>
    </row>
    <row r="3183" spans="1:24" x14ac:dyDescent="0.25">
      <c r="A3183" t="s">
        <v>87</v>
      </c>
      <c r="B3183" t="s">
        <v>46</v>
      </c>
      <c r="C3183" t="s">
        <v>276</v>
      </c>
      <c r="D3183" s="202">
        <v>10781</v>
      </c>
      <c r="E3183" s="202">
        <v>10781</v>
      </c>
      <c r="F3183"/>
      <c r="G3183"/>
      <c r="H3183"/>
      <c r="I3183" s="202">
        <v>9973</v>
      </c>
      <c r="J3183" s="202">
        <v>10023</v>
      </c>
      <c r="K3183"/>
      <c r="L3183"/>
      <c r="M3183"/>
      <c r="N3183"/>
      <c r="O3183" s="203"/>
      <c r="P3183"/>
      <c r="Q3183"/>
      <c r="R3183"/>
      <c r="S3183"/>
      <c r="T3183" s="204">
        <v>42746.609131944446</v>
      </c>
      <c r="U3183"/>
      <c r="V3183">
        <v>0.75</v>
      </c>
      <c r="W3183">
        <v>10</v>
      </c>
      <c r="X3183" s="200" t="str">
        <f t="shared" si="49"/>
        <v>Madison Family CGE CQ3-17</v>
      </c>
    </row>
    <row r="3184" spans="1:24" x14ac:dyDescent="0.25">
      <c r="A3184" t="s">
        <v>87</v>
      </c>
      <c r="B3184" t="s">
        <v>46</v>
      </c>
      <c r="C3184" t="s">
        <v>273</v>
      </c>
      <c r="D3184" s="202">
        <v>6493.5</v>
      </c>
      <c r="E3184" s="202">
        <v>6493.5</v>
      </c>
      <c r="F3184" s="202">
        <v>6493.5</v>
      </c>
      <c r="G3184" s="202">
        <v>6493.5</v>
      </c>
      <c r="H3184" s="202">
        <v>6493.5</v>
      </c>
      <c r="I3184" s="202">
        <v>6493.5</v>
      </c>
      <c r="J3184" s="202">
        <v>6493.5</v>
      </c>
      <c r="K3184" s="202">
        <v>6493.5</v>
      </c>
      <c r="L3184" s="202">
        <v>6493.5</v>
      </c>
      <c r="M3184" s="202">
        <v>6493.5</v>
      </c>
      <c r="N3184"/>
      <c r="O3184" s="203"/>
      <c r="P3184"/>
      <c r="Q3184"/>
      <c r="R3184"/>
      <c r="S3184"/>
      <c r="T3184" s="204">
        <v>42746.609131944446</v>
      </c>
      <c r="U3184"/>
      <c r="V3184">
        <v>0.75</v>
      </c>
      <c r="W3184">
        <v>10</v>
      </c>
      <c r="X3184" s="200" t="str">
        <f t="shared" si="49"/>
        <v>Madison Family CGE CQ4-16</v>
      </c>
    </row>
    <row r="3185" spans="1:24" x14ac:dyDescent="0.25">
      <c r="A3185" t="s">
        <v>87</v>
      </c>
      <c r="B3185" t="s">
        <v>46</v>
      </c>
      <c r="C3185" t="s">
        <v>277</v>
      </c>
      <c r="D3185" s="202">
        <v>5603</v>
      </c>
      <c r="E3185"/>
      <c r="F3185"/>
      <c r="G3185"/>
      <c r="H3185"/>
      <c r="I3185" s="202">
        <v>5120</v>
      </c>
      <c r="J3185"/>
      <c r="K3185"/>
      <c r="L3185"/>
      <c r="M3185"/>
      <c r="N3185"/>
      <c r="O3185" s="203"/>
      <c r="P3185"/>
      <c r="Q3185"/>
      <c r="R3185"/>
      <c r="S3185"/>
      <c r="T3185" s="204">
        <v>42746.609131944446</v>
      </c>
      <c r="U3185"/>
      <c r="V3185">
        <v>0.75</v>
      </c>
      <c r="W3185">
        <v>10</v>
      </c>
      <c r="X3185" s="200" t="str">
        <f t="shared" si="49"/>
        <v>Madison Family CGE CQ4-17</v>
      </c>
    </row>
    <row r="3186" spans="1:24" x14ac:dyDescent="0.25">
      <c r="A3186" t="s">
        <v>87</v>
      </c>
      <c r="B3186" t="s">
        <v>40</v>
      </c>
      <c r="C3186" t="s">
        <v>270</v>
      </c>
      <c r="D3186" s="202">
        <v>1357</v>
      </c>
      <c r="E3186" s="202">
        <v>1357</v>
      </c>
      <c r="F3186" s="202">
        <v>1257</v>
      </c>
      <c r="G3186" s="202">
        <v>1107</v>
      </c>
      <c r="H3186" s="202">
        <v>1107</v>
      </c>
      <c r="I3186" s="202">
        <v>153.5</v>
      </c>
      <c r="J3186" s="202">
        <v>153.5</v>
      </c>
      <c r="K3186" s="202">
        <v>257</v>
      </c>
      <c r="L3186" s="202">
        <v>257</v>
      </c>
      <c r="M3186" s="202">
        <v>257</v>
      </c>
      <c r="N3186"/>
      <c r="O3186" s="203"/>
      <c r="P3186"/>
      <c r="Q3186"/>
      <c r="R3186"/>
      <c r="S3186"/>
      <c r="T3186" s="204">
        <v>42746.609131944446</v>
      </c>
      <c r="U3186"/>
      <c r="V3186">
        <v>0.09</v>
      </c>
      <c r="W3186">
        <v>4</v>
      </c>
      <c r="X3186" s="200" t="str">
        <f t="shared" si="49"/>
        <v>Madison Juvenile Delinquency CGE CQ1-16</v>
      </c>
    </row>
    <row r="3187" spans="1:24" x14ac:dyDescent="0.25">
      <c r="A3187" t="s">
        <v>87</v>
      </c>
      <c r="B3187" t="s">
        <v>40</v>
      </c>
      <c r="C3187" t="s">
        <v>274</v>
      </c>
      <c r="D3187" s="202">
        <v>450</v>
      </c>
      <c r="E3187" s="202">
        <v>450</v>
      </c>
      <c r="F3187" s="202">
        <v>450</v>
      </c>
      <c r="G3187" s="202">
        <v>390</v>
      </c>
      <c r="H3187"/>
      <c r="I3187" s="202">
        <v>140</v>
      </c>
      <c r="J3187" s="202">
        <v>140</v>
      </c>
      <c r="K3187" s="202">
        <v>140</v>
      </c>
      <c r="L3187" s="202">
        <v>140</v>
      </c>
      <c r="M3187"/>
      <c r="N3187"/>
      <c r="O3187" s="203"/>
      <c r="P3187"/>
      <c r="Q3187"/>
      <c r="R3187"/>
      <c r="S3187"/>
      <c r="T3187" s="204">
        <v>42746.609131944446</v>
      </c>
      <c r="U3187"/>
      <c r="V3187">
        <v>0.09</v>
      </c>
      <c r="W3187">
        <v>4</v>
      </c>
      <c r="X3187" s="200" t="str">
        <f t="shared" si="49"/>
        <v>Madison Juvenile Delinquency CGE CQ1-17</v>
      </c>
    </row>
    <row r="3188" spans="1:24" x14ac:dyDescent="0.25">
      <c r="A3188" t="s">
        <v>87</v>
      </c>
      <c r="B3188" t="s">
        <v>40</v>
      </c>
      <c r="C3188" t="s">
        <v>271</v>
      </c>
      <c r="D3188" s="202">
        <v>1064</v>
      </c>
      <c r="E3188" s="202">
        <v>1064</v>
      </c>
      <c r="F3188" s="202">
        <v>1064</v>
      </c>
      <c r="G3188" s="202">
        <v>1064</v>
      </c>
      <c r="H3188" s="202">
        <v>1064</v>
      </c>
      <c r="I3188" s="202">
        <v>50</v>
      </c>
      <c r="J3188" s="202">
        <v>100</v>
      </c>
      <c r="K3188" s="202">
        <v>200</v>
      </c>
      <c r="L3188" s="202">
        <v>200</v>
      </c>
      <c r="M3188" s="202">
        <v>200</v>
      </c>
      <c r="N3188"/>
      <c r="O3188" s="203"/>
      <c r="P3188"/>
      <c r="Q3188"/>
      <c r="R3188"/>
      <c r="S3188"/>
      <c r="T3188" s="204">
        <v>42746.609131944446</v>
      </c>
      <c r="U3188"/>
      <c r="V3188">
        <v>0.09</v>
      </c>
      <c r="W3188">
        <v>4</v>
      </c>
      <c r="X3188" s="200" t="str">
        <f t="shared" si="49"/>
        <v>Madison Juvenile Delinquency CGE CQ2-16</v>
      </c>
    </row>
    <row r="3189" spans="1:24" x14ac:dyDescent="0.25">
      <c r="A3189" t="s">
        <v>87</v>
      </c>
      <c r="B3189" t="s">
        <v>40</v>
      </c>
      <c r="C3189" t="s">
        <v>275</v>
      </c>
      <c r="D3189" s="202">
        <v>1510.5</v>
      </c>
      <c r="E3189" s="202">
        <v>1510.5</v>
      </c>
      <c r="F3189" s="202">
        <v>1510.5</v>
      </c>
      <c r="G3189"/>
      <c r="H3189"/>
      <c r="I3189" s="202">
        <v>253.5</v>
      </c>
      <c r="J3189" s="202">
        <v>507</v>
      </c>
      <c r="K3189" s="202">
        <v>610.5</v>
      </c>
      <c r="L3189"/>
      <c r="M3189"/>
      <c r="N3189"/>
      <c r="O3189" s="203"/>
      <c r="P3189"/>
      <c r="Q3189"/>
      <c r="R3189"/>
      <c r="S3189"/>
      <c r="T3189" s="204">
        <v>42746.609131944446</v>
      </c>
      <c r="U3189"/>
      <c r="V3189">
        <v>0.09</v>
      </c>
      <c r="W3189">
        <v>4</v>
      </c>
      <c r="X3189" s="200" t="str">
        <f t="shared" si="49"/>
        <v>Madison Juvenile Delinquency CGE CQ2-17</v>
      </c>
    </row>
    <row r="3190" spans="1:24" x14ac:dyDescent="0.25">
      <c r="A3190" t="s">
        <v>87</v>
      </c>
      <c r="B3190" t="s">
        <v>40</v>
      </c>
      <c r="C3190" t="s">
        <v>272</v>
      </c>
      <c r="D3190" s="202">
        <v>1953.5</v>
      </c>
      <c r="E3190" s="202">
        <v>1953.5</v>
      </c>
      <c r="F3190" s="202">
        <v>1953.5</v>
      </c>
      <c r="G3190" s="202">
        <v>1953.5</v>
      </c>
      <c r="H3190" s="202">
        <v>1903.5</v>
      </c>
      <c r="I3190" s="202">
        <v>150</v>
      </c>
      <c r="J3190" s="202">
        <v>670</v>
      </c>
      <c r="K3190" s="202">
        <v>670</v>
      </c>
      <c r="L3190" s="202">
        <v>670</v>
      </c>
      <c r="M3190" s="202">
        <v>670</v>
      </c>
      <c r="N3190"/>
      <c r="O3190" s="203"/>
      <c r="P3190"/>
      <c r="Q3190"/>
      <c r="R3190"/>
      <c r="S3190"/>
      <c r="T3190" s="204">
        <v>42746.609131944446</v>
      </c>
      <c r="U3190"/>
      <c r="V3190">
        <v>0.09</v>
      </c>
      <c r="W3190">
        <v>4</v>
      </c>
      <c r="X3190" s="200" t="str">
        <f t="shared" si="49"/>
        <v>Madison Juvenile Delinquency CGE CQ3-16</v>
      </c>
    </row>
    <row r="3191" spans="1:24" x14ac:dyDescent="0.25">
      <c r="A3191" t="s">
        <v>87</v>
      </c>
      <c r="B3191" t="s">
        <v>40</v>
      </c>
      <c r="C3191" t="s">
        <v>276</v>
      </c>
      <c r="D3191" s="202">
        <v>1000</v>
      </c>
      <c r="E3191" s="202">
        <v>1000</v>
      </c>
      <c r="F3191"/>
      <c r="G3191"/>
      <c r="H3191"/>
      <c r="I3191" s="202">
        <v>130</v>
      </c>
      <c r="J3191" s="202">
        <v>300</v>
      </c>
      <c r="K3191"/>
      <c r="L3191"/>
      <c r="M3191"/>
      <c r="N3191"/>
      <c r="O3191" s="203"/>
      <c r="P3191"/>
      <c r="Q3191"/>
      <c r="R3191"/>
      <c r="S3191"/>
      <c r="T3191" s="204">
        <v>42746.609131944446</v>
      </c>
      <c r="U3191"/>
      <c r="V3191">
        <v>0.09</v>
      </c>
      <c r="W3191">
        <v>4</v>
      </c>
      <c r="X3191" s="200" t="str">
        <f t="shared" si="49"/>
        <v>Madison Juvenile Delinquency CGE CQ3-17</v>
      </c>
    </row>
    <row r="3192" spans="1:24" x14ac:dyDescent="0.25">
      <c r="A3192" t="s">
        <v>87</v>
      </c>
      <c r="B3192" t="s">
        <v>40</v>
      </c>
      <c r="C3192" t="s">
        <v>273</v>
      </c>
      <c r="D3192" s="202">
        <v>603.5</v>
      </c>
      <c r="E3192" s="202">
        <v>603.5</v>
      </c>
      <c r="F3192" s="202">
        <v>603.5</v>
      </c>
      <c r="G3192" s="202">
        <v>603.5</v>
      </c>
      <c r="H3192" s="202">
        <v>603.5</v>
      </c>
      <c r="I3192" s="202">
        <v>100</v>
      </c>
      <c r="J3192" s="202">
        <v>300</v>
      </c>
      <c r="K3192" s="202">
        <v>300</v>
      </c>
      <c r="L3192" s="202">
        <v>300</v>
      </c>
      <c r="M3192" s="202">
        <v>300</v>
      </c>
      <c r="N3192"/>
      <c r="O3192" s="203"/>
      <c r="P3192"/>
      <c r="Q3192"/>
      <c r="R3192"/>
      <c r="S3192"/>
      <c r="T3192" s="204">
        <v>42746.609131944446</v>
      </c>
      <c r="U3192"/>
      <c r="V3192">
        <v>0.09</v>
      </c>
      <c r="W3192">
        <v>4</v>
      </c>
      <c r="X3192" s="200" t="str">
        <f t="shared" si="49"/>
        <v>Madison Juvenile Delinquency CGE CQ4-16</v>
      </c>
    </row>
    <row r="3193" spans="1:24" x14ac:dyDescent="0.25">
      <c r="A3193" t="s">
        <v>87</v>
      </c>
      <c r="B3193" t="s">
        <v>40</v>
      </c>
      <c r="C3193" t="s">
        <v>277</v>
      </c>
      <c r="D3193" s="202">
        <v>650</v>
      </c>
      <c r="E3193"/>
      <c r="F3193"/>
      <c r="G3193"/>
      <c r="H3193"/>
      <c r="I3193" s="202">
        <v>0</v>
      </c>
      <c r="J3193"/>
      <c r="K3193"/>
      <c r="L3193"/>
      <c r="M3193"/>
      <c r="N3193"/>
      <c r="O3193" s="203"/>
      <c r="P3193"/>
      <c r="Q3193"/>
      <c r="R3193"/>
      <c r="S3193"/>
      <c r="T3193" s="204">
        <v>42746.609131944446</v>
      </c>
      <c r="U3193"/>
      <c r="V3193">
        <v>0.09</v>
      </c>
      <c r="W3193">
        <v>4</v>
      </c>
      <c r="X3193" s="200" t="str">
        <f t="shared" si="49"/>
        <v>Madison Juvenile Delinquency CGE CQ4-17</v>
      </c>
    </row>
    <row r="3194" spans="1:24" x14ac:dyDescent="0.25">
      <c r="A3194" t="s">
        <v>87</v>
      </c>
      <c r="B3194" t="s">
        <v>45</v>
      </c>
      <c r="C3194" t="s">
        <v>270</v>
      </c>
      <c r="D3194" s="202">
        <v>5681</v>
      </c>
      <c r="E3194" s="202">
        <v>5681</v>
      </c>
      <c r="F3194" s="202">
        <v>5681</v>
      </c>
      <c r="G3194" s="202">
        <v>5681</v>
      </c>
      <c r="H3194" s="202">
        <v>5681</v>
      </c>
      <c r="I3194" s="202">
        <v>5571</v>
      </c>
      <c r="J3194" s="202">
        <v>5571</v>
      </c>
      <c r="K3194" s="202">
        <v>5571</v>
      </c>
      <c r="L3194" s="202">
        <v>5571</v>
      </c>
      <c r="M3194" s="202">
        <v>5571</v>
      </c>
      <c r="N3194"/>
      <c r="O3194" s="203"/>
      <c r="P3194"/>
      <c r="Q3194"/>
      <c r="R3194"/>
      <c r="S3194"/>
      <c r="T3194" s="204">
        <v>42746.609131944446</v>
      </c>
      <c r="U3194"/>
      <c r="V3194">
        <v>0.9</v>
      </c>
      <c r="W3194">
        <v>9</v>
      </c>
      <c r="X3194" s="200" t="str">
        <f t="shared" si="49"/>
        <v>Madison Probate CGE CQ1-16</v>
      </c>
    </row>
    <row r="3195" spans="1:24" x14ac:dyDescent="0.25">
      <c r="A3195" t="s">
        <v>87</v>
      </c>
      <c r="B3195" t="s">
        <v>45</v>
      </c>
      <c r="C3195" t="s">
        <v>274</v>
      </c>
      <c r="D3195" s="202">
        <v>7061</v>
      </c>
      <c r="E3195" s="202">
        <v>7061</v>
      </c>
      <c r="F3195" s="202">
        <v>7061</v>
      </c>
      <c r="G3195" s="202">
        <v>7061</v>
      </c>
      <c r="H3195"/>
      <c r="I3195" s="202">
        <v>7061</v>
      </c>
      <c r="J3195" s="202">
        <v>7061</v>
      </c>
      <c r="K3195" s="202">
        <v>7061</v>
      </c>
      <c r="L3195" s="202">
        <v>7061</v>
      </c>
      <c r="M3195"/>
      <c r="N3195"/>
      <c r="O3195" s="203"/>
      <c r="P3195"/>
      <c r="Q3195"/>
      <c r="R3195"/>
      <c r="S3195"/>
      <c r="T3195" s="204">
        <v>42746.609131944446</v>
      </c>
      <c r="U3195"/>
      <c r="V3195">
        <v>0.9</v>
      </c>
      <c r="W3195">
        <v>9</v>
      </c>
      <c r="X3195" s="200" t="str">
        <f t="shared" si="49"/>
        <v>Madison Probate CGE CQ1-17</v>
      </c>
    </row>
    <row r="3196" spans="1:24" x14ac:dyDescent="0.25">
      <c r="A3196" t="s">
        <v>87</v>
      </c>
      <c r="B3196" t="s">
        <v>45</v>
      </c>
      <c r="C3196" t="s">
        <v>271</v>
      </c>
      <c r="D3196" s="202">
        <v>6456</v>
      </c>
      <c r="E3196" s="202">
        <v>6456</v>
      </c>
      <c r="F3196" s="202">
        <v>6456</v>
      </c>
      <c r="G3196" s="202">
        <v>6456</v>
      </c>
      <c r="H3196" s="202">
        <v>6456</v>
      </c>
      <c r="I3196" s="202">
        <v>5766</v>
      </c>
      <c r="J3196" s="202">
        <v>5766</v>
      </c>
      <c r="K3196" s="202">
        <v>5766</v>
      </c>
      <c r="L3196" s="202">
        <v>5766</v>
      </c>
      <c r="M3196" s="202">
        <v>5766</v>
      </c>
      <c r="N3196"/>
      <c r="O3196" s="203"/>
      <c r="P3196"/>
      <c r="Q3196"/>
      <c r="R3196"/>
      <c r="S3196"/>
      <c r="T3196" s="204">
        <v>42746.609131944446</v>
      </c>
      <c r="U3196"/>
      <c r="V3196">
        <v>0.9</v>
      </c>
      <c r="W3196">
        <v>9</v>
      </c>
      <c r="X3196" s="200" t="str">
        <f t="shared" si="49"/>
        <v>Madison Probate CGE CQ2-16</v>
      </c>
    </row>
    <row r="3197" spans="1:24" x14ac:dyDescent="0.25">
      <c r="A3197" t="s">
        <v>87</v>
      </c>
      <c r="B3197" t="s">
        <v>45</v>
      </c>
      <c r="C3197" t="s">
        <v>275</v>
      </c>
      <c r="D3197" s="202">
        <v>7694</v>
      </c>
      <c r="E3197" s="202">
        <v>7694</v>
      </c>
      <c r="F3197" s="202">
        <v>7694</v>
      </c>
      <c r="G3197"/>
      <c r="H3197"/>
      <c r="I3197" s="202">
        <v>7694</v>
      </c>
      <c r="J3197" s="202">
        <v>7694</v>
      </c>
      <c r="K3197" s="202">
        <v>7694</v>
      </c>
      <c r="L3197"/>
      <c r="M3197"/>
      <c r="N3197"/>
      <c r="O3197" s="203"/>
      <c r="P3197"/>
      <c r="Q3197"/>
      <c r="R3197"/>
      <c r="S3197"/>
      <c r="T3197" s="204">
        <v>42746.609131944446</v>
      </c>
      <c r="U3197"/>
      <c r="V3197">
        <v>0.9</v>
      </c>
      <c r="W3197">
        <v>9</v>
      </c>
      <c r="X3197" s="200" t="str">
        <f t="shared" si="49"/>
        <v>Madison Probate CGE CQ2-17</v>
      </c>
    </row>
    <row r="3198" spans="1:24" x14ac:dyDescent="0.25">
      <c r="A3198" t="s">
        <v>87</v>
      </c>
      <c r="B3198" t="s">
        <v>45</v>
      </c>
      <c r="C3198" t="s">
        <v>272</v>
      </c>
      <c r="D3198" s="202">
        <v>8864</v>
      </c>
      <c r="E3198" s="202">
        <v>8864</v>
      </c>
      <c r="F3198" s="202">
        <v>8864</v>
      </c>
      <c r="G3198" s="202">
        <v>8864</v>
      </c>
      <c r="H3198" s="202">
        <v>8864</v>
      </c>
      <c r="I3198" s="202">
        <v>8644</v>
      </c>
      <c r="J3198" s="202">
        <v>8644</v>
      </c>
      <c r="K3198" s="202">
        <v>8644</v>
      </c>
      <c r="L3198" s="202">
        <v>8644</v>
      </c>
      <c r="M3198" s="202">
        <v>8644</v>
      </c>
      <c r="N3198"/>
      <c r="O3198" s="203"/>
      <c r="P3198"/>
      <c r="Q3198"/>
      <c r="R3198"/>
      <c r="S3198"/>
      <c r="T3198" s="204">
        <v>42746.609131944446</v>
      </c>
      <c r="U3198"/>
      <c r="V3198">
        <v>0.9</v>
      </c>
      <c r="W3198">
        <v>9</v>
      </c>
      <c r="X3198" s="200" t="str">
        <f t="shared" si="49"/>
        <v>Madison Probate CGE CQ3-16</v>
      </c>
    </row>
    <row r="3199" spans="1:24" x14ac:dyDescent="0.25">
      <c r="A3199" t="s">
        <v>87</v>
      </c>
      <c r="B3199" t="s">
        <v>45</v>
      </c>
      <c r="C3199" t="s">
        <v>276</v>
      </c>
      <c r="D3199" s="202">
        <v>4732</v>
      </c>
      <c r="E3199" s="202">
        <v>4732</v>
      </c>
      <c r="F3199"/>
      <c r="G3199"/>
      <c r="H3199"/>
      <c r="I3199" s="202">
        <v>4497</v>
      </c>
      <c r="J3199" s="202">
        <v>4732</v>
      </c>
      <c r="K3199"/>
      <c r="L3199"/>
      <c r="M3199"/>
      <c r="N3199"/>
      <c r="O3199" s="203"/>
      <c r="P3199"/>
      <c r="Q3199"/>
      <c r="R3199"/>
      <c r="S3199"/>
      <c r="T3199" s="204">
        <v>42746.609131944446</v>
      </c>
      <c r="U3199"/>
      <c r="V3199">
        <v>0.9</v>
      </c>
      <c r="W3199">
        <v>9</v>
      </c>
      <c r="X3199" s="200" t="str">
        <f t="shared" si="49"/>
        <v>Madison Probate CGE CQ3-17</v>
      </c>
    </row>
    <row r="3200" spans="1:24" x14ac:dyDescent="0.25">
      <c r="A3200" t="s">
        <v>87</v>
      </c>
      <c r="B3200" t="s">
        <v>45</v>
      </c>
      <c r="C3200" t="s">
        <v>273</v>
      </c>
      <c r="D3200" s="202">
        <v>6554</v>
      </c>
      <c r="E3200" s="202">
        <v>6554</v>
      </c>
      <c r="F3200" s="202">
        <v>6554</v>
      </c>
      <c r="G3200" s="202">
        <v>6554</v>
      </c>
      <c r="H3200" s="202">
        <v>6554</v>
      </c>
      <c r="I3200" s="202">
        <v>5684</v>
      </c>
      <c r="J3200" s="202">
        <v>6209</v>
      </c>
      <c r="K3200" s="202">
        <v>6209</v>
      </c>
      <c r="L3200" s="202">
        <v>6209</v>
      </c>
      <c r="M3200" s="202">
        <v>6209</v>
      </c>
      <c r="N3200"/>
      <c r="O3200" s="203"/>
      <c r="P3200"/>
      <c r="Q3200"/>
      <c r="R3200"/>
      <c r="S3200"/>
      <c r="T3200" s="204">
        <v>42746.609131944446</v>
      </c>
      <c r="U3200"/>
      <c r="V3200">
        <v>0.9</v>
      </c>
      <c r="W3200">
        <v>9</v>
      </c>
      <c r="X3200" s="200" t="str">
        <f t="shared" si="49"/>
        <v>Madison Probate CGE CQ4-16</v>
      </c>
    </row>
    <row r="3201" spans="1:24" x14ac:dyDescent="0.25">
      <c r="A3201" t="s">
        <v>87</v>
      </c>
      <c r="B3201" t="s">
        <v>45</v>
      </c>
      <c r="C3201" t="s">
        <v>277</v>
      </c>
      <c r="D3201" s="202">
        <v>4767</v>
      </c>
      <c r="E3201"/>
      <c r="F3201"/>
      <c r="G3201"/>
      <c r="H3201"/>
      <c r="I3201" s="202">
        <v>4767</v>
      </c>
      <c r="J3201"/>
      <c r="K3201"/>
      <c r="L3201"/>
      <c r="M3201"/>
      <c r="N3201"/>
      <c r="O3201" s="203"/>
      <c r="P3201"/>
      <c r="Q3201"/>
      <c r="R3201"/>
      <c r="S3201"/>
      <c r="T3201" s="204">
        <v>42746.609131944446</v>
      </c>
      <c r="U3201"/>
      <c r="V3201">
        <v>0.9</v>
      </c>
      <c r="W3201">
        <v>9</v>
      </c>
      <c r="X3201" s="200" t="str">
        <f t="shared" si="49"/>
        <v>Madison Probate CGE CQ4-17</v>
      </c>
    </row>
    <row r="3202" spans="1:24" x14ac:dyDescent="0.25">
      <c r="A3202" t="s">
        <v>88</v>
      </c>
      <c r="B3202" t="s">
        <v>280</v>
      </c>
      <c r="C3202" t="s">
        <v>270</v>
      </c>
      <c r="D3202" s="202">
        <v>157918</v>
      </c>
      <c r="E3202" s="202">
        <v>157918</v>
      </c>
      <c r="F3202" s="202">
        <v>157918</v>
      </c>
      <c r="G3202" s="202">
        <v>0</v>
      </c>
      <c r="H3202" s="202">
        <v>157918</v>
      </c>
      <c r="I3202" s="202">
        <v>0</v>
      </c>
      <c r="J3202" s="202">
        <v>0</v>
      </c>
      <c r="K3202" s="202">
        <v>0</v>
      </c>
      <c r="L3202" s="202">
        <v>0</v>
      </c>
      <c r="M3202" s="202">
        <v>0</v>
      </c>
      <c r="N3202"/>
      <c r="O3202" s="203"/>
      <c r="P3202"/>
      <c r="Q3202"/>
      <c r="R3202"/>
      <c r="S3202"/>
      <c r="T3202" s="204">
        <v>42746.609131944446</v>
      </c>
      <c r="U3202"/>
      <c r="V3202">
        <v>0.09</v>
      </c>
      <c r="W3202">
        <v>2</v>
      </c>
      <c r="X3202" s="200" t="str">
        <f t="shared" ref="X3202:X3265" si="50">A3202&amp;" "&amp;B3202&amp;" "&amp;C3202</f>
        <v>Manatee Circ Crim Drug Trfc Cases CGE CQ1-16</v>
      </c>
    </row>
    <row r="3203" spans="1:24" x14ac:dyDescent="0.25">
      <c r="A3203" t="s">
        <v>88</v>
      </c>
      <c r="B3203" t="s">
        <v>280</v>
      </c>
      <c r="C3203" t="s">
        <v>274</v>
      </c>
      <c r="D3203" s="202">
        <v>157896</v>
      </c>
      <c r="E3203" s="202">
        <v>157896</v>
      </c>
      <c r="F3203" s="202">
        <v>157896</v>
      </c>
      <c r="G3203" s="202">
        <v>157896</v>
      </c>
      <c r="H3203"/>
      <c r="I3203" s="202">
        <v>0</v>
      </c>
      <c r="J3203" s="202">
        <v>342.34</v>
      </c>
      <c r="K3203" s="202">
        <v>442.34</v>
      </c>
      <c r="L3203" s="202">
        <v>592.34</v>
      </c>
      <c r="M3203"/>
      <c r="N3203"/>
      <c r="O3203" s="203"/>
      <c r="P3203"/>
      <c r="Q3203"/>
      <c r="R3203"/>
      <c r="S3203"/>
      <c r="T3203" s="204">
        <v>42746.609131944446</v>
      </c>
      <c r="U3203"/>
      <c r="V3203">
        <v>0.09</v>
      </c>
      <c r="W3203">
        <v>2</v>
      </c>
      <c r="X3203" s="200" t="str">
        <f t="shared" si="50"/>
        <v>Manatee Circ Crim Drug Trfc Cases CGE CQ1-17</v>
      </c>
    </row>
    <row r="3204" spans="1:24" x14ac:dyDescent="0.25">
      <c r="A3204" t="s">
        <v>88</v>
      </c>
      <c r="B3204" t="s">
        <v>280</v>
      </c>
      <c r="C3204" t="s">
        <v>271</v>
      </c>
      <c r="D3204" s="202">
        <v>105418</v>
      </c>
      <c r="E3204" s="202">
        <v>105418</v>
      </c>
      <c r="F3204" s="202">
        <v>0</v>
      </c>
      <c r="G3204" s="202">
        <v>105418</v>
      </c>
      <c r="H3204" s="202">
        <v>105418</v>
      </c>
      <c r="I3204" s="202">
        <v>0</v>
      </c>
      <c r="J3204" s="202">
        <v>0</v>
      </c>
      <c r="K3204" s="202">
        <v>0</v>
      </c>
      <c r="L3204" s="202">
        <v>0</v>
      </c>
      <c r="M3204" s="202">
        <v>0</v>
      </c>
      <c r="N3204"/>
      <c r="O3204" s="203"/>
      <c r="P3204"/>
      <c r="Q3204"/>
      <c r="R3204"/>
      <c r="S3204"/>
      <c r="T3204" s="204">
        <v>42746.609131944446</v>
      </c>
      <c r="U3204"/>
      <c r="V3204">
        <v>0.09</v>
      </c>
      <c r="W3204">
        <v>2</v>
      </c>
      <c r="X3204" s="200" t="str">
        <f t="shared" si="50"/>
        <v>Manatee Circ Crim Drug Trfc Cases CGE CQ2-16</v>
      </c>
    </row>
    <row r="3205" spans="1:24" x14ac:dyDescent="0.25">
      <c r="A3205" t="s">
        <v>88</v>
      </c>
      <c r="B3205" t="s">
        <v>280</v>
      </c>
      <c r="C3205" t="s">
        <v>275</v>
      </c>
      <c r="D3205" s="202">
        <v>103336</v>
      </c>
      <c r="E3205" s="202">
        <v>103336</v>
      </c>
      <c r="F3205" s="202">
        <v>103336</v>
      </c>
      <c r="G3205"/>
      <c r="H3205"/>
      <c r="I3205" s="202">
        <v>0</v>
      </c>
      <c r="J3205" s="202">
        <v>0</v>
      </c>
      <c r="K3205" s="202">
        <v>0</v>
      </c>
      <c r="L3205"/>
      <c r="M3205"/>
      <c r="N3205"/>
      <c r="O3205" s="203"/>
      <c r="P3205"/>
      <c r="Q3205"/>
      <c r="R3205"/>
      <c r="S3205"/>
      <c r="T3205" s="204">
        <v>42746.609131944446</v>
      </c>
      <c r="U3205"/>
      <c r="V3205">
        <v>0.09</v>
      </c>
      <c r="W3205">
        <v>2</v>
      </c>
      <c r="X3205" s="200" t="str">
        <f t="shared" si="50"/>
        <v>Manatee Circ Crim Drug Trfc Cases CGE CQ2-17</v>
      </c>
    </row>
    <row r="3206" spans="1:24" x14ac:dyDescent="0.25">
      <c r="A3206" t="s">
        <v>88</v>
      </c>
      <c r="B3206" t="s">
        <v>280</v>
      </c>
      <c r="C3206" t="s">
        <v>272</v>
      </c>
      <c r="D3206" s="202">
        <v>210418</v>
      </c>
      <c r="E3206" s="202">
        <v>0</v>
      </c>
      <c r="F3206" s="202">
        <v>210418</v>
      </c>
      <c r="G3206" s="202">
        <v>210418</v>
      </c>
      <c r="H3206" s="202">
        <v>210418</v>
      </c>
      <c r="I3206" s="202">
        <v>0</v>
      </c>
      <c r="J3206" s="202">
        <v>0</v>
      </c>
      <c r="K3206" s="202">
        <v>0</v>
      </c>
      <c r="L3206" s="202">
        <v>0</v>
      </c>
      <c r="M3206" s="202">
        <v>0</v>
      </c>
      <c r="N3206"/>
      <c r="O3206" s="203"/>
      <c r="P3206"/>
      <c r="Q3206"/>
      <c r="R3206"/>
      <c r="S3206"/>
      <c r="T3206" s="204">
        <v>42746.609131944446</v>
      </c>
      <c r="U3206"/>
      <c r="V3206">
        <v>0.09</v>
      </c>
      <c r="W3206">
        <v>2</v>
      </c>
      <c r="X3206" s="200" t="str">
        <f t="shared" si="50"/>
        <v>Manatee Circ Crim Drug Trfc Cases CGE CQ3-16</v>
      </c>
    </row>
    <row r="3207" spans="1:24" x14ac:dyDescent="0.25">
      <c r="A3207" t="s">
        <v>88</v>
      </c>
      <c r="B3207" t="s">
        <v>280</v>
      </c>
      <c r="C3207" t="s">
        <v>276</v>
      </c>
      <c r="D3207" s="202">
        <v>52500</v>
      </c>
      <c r="E3207" s="202">
        <v>52500</v>
      </c>
      <c r="F3207"/>
      <c r="G3207"/>
      <c r="H3207"/>
      <c r="I3207" s="202">
        <v>0</v>
      </c>
      <c r="J3207" s="202">
        <v>0</v>
      </c>
      <c r="K3207"/>
      <c r="L3207"/>
      <c r="M3207"/>
      <c r="N3207"/>
      <c r="O3207" s="203"/>
      <c r="P3207"/>
      <c r="Q3207"/>
      <c r="R3207"/>
      <c r="S3207"/>
      <c r="T3207" s="204">
        <v>42746.609131944446</v>
      </c>
      <c r="U3207"/>
      <c r="V3207">
        <v>0.09</v>
      </c>
      <c r="W3207">
        <v>2</v>
      </c>
      <c r="X3207" s="200" t="str">
        <f t="shared" si="50"/>
        <v>Manatee Circ Crim Drug Trfc Cases CGE CQ3-17</v>
      </c>
    </row>
    <row r="3208" spans="1:24" x14ac:dyDescent="0.25">
      <c r="A3208" t="s">
        <v>88</v>
      </c>
      <c r="B3208" t="s">
        <v>280</v>
      </c>
      <c r="C3208" t="s">
        <v>273</v>
      </c>
      <c r="D3208" s="202">
        <v>52918</v>
      </c>
      <c r="E3208" s="202">
        <v>52918</v>
      </c>
      <c r="F3208" s="202">
        <v>52918</v>
      </c>
      <c r="G3208" s="202">
        <v>52918</v>
      </c>
      <c r="H3208" s="202">
        <v>52918</v>
      </c>
      <c r="I3208" s="202">
        <v>0</v>
      </c>
      <c r="J3208" s="202">
        <v>0</v>
      </c>
      <c r="K3208" s="202">
        <v>0</v>
      </c>
      <c r="L3208" s="202">
        <v>0</v>
      </c>
      <c r="M3208" s="202">
        <v>0</v>
      </c>
      <c r="N3208"/>
      <c r="O3208" s="203"/>
      <c r="P3208"/>
      <c r="Q3208"/>
      <c r="R3208"/>
      <c r="S3208"/>
      <c r="T3208" s="204">
        <v>42746.609131944446</v>
      </c>
      <c r="U3208"/>
      <c r="V3208">
        <v>0.09</v>
      </c>
      <c r="W3208">
        <v>2</v>
      </c>
      <c r="X3208" s="200" t="str">
        <f t="shared" si="50"/>
        <v>Manatee Circ Crim Drug Trfc Cases CGE CQ4-16</v>
      </c>
    </row>
    <row r="3209" spans="1:24" x14ac:dyDescent="0.25">
      <c r="A3209" t="s">
        <v>88</v>
      </c>
      <c r="B3209" t="s">
        <v>280</v>
      </c>
      <c r="C3209" t="s">
        <v>277</v>
      </c>
      <c r="D3209" s="202">
        <v>211254</v>
      </c>
      <c r="E3209"/>
      <c r="F3209"/>
      <c r="G3209"/>
      <c r="H3209"/>
      <c r="I3209" s="202">
        <v>0</v>
      </c>
      <c r="J3209"/>
      <c r="K3209"/>
      <c r="L3209"/>
      <c r="M3209"/>
      <c r="N3209"/>
      <c r="O3209" s="203"/>
      <c r="P3209"/>
      <c r="Q3209"/>
      <c r="R3209"/>
      <c r="S3209"/>
      <c r="T3209" s="204">
        <v>42746.609131944446</v>
      </c>
      <c r="U3209"/>
      <c r="V3209">
        <v>0.09</v>
      </c>
      <c r="W3209">
        <v>2</v>
      </c>
      <c r="X3209" s="200" t="str">
        <f t="shared" si="50"/>
        <v>Manatee Circ Crim Drug Trfc Cases CGE CQ4-17</v>
      </c>
    </row>
    <row r="3210" spans="1:24" x14ac:dyDescent="0.25">
      <c r="A3210" t="s">
        <v>88</v>
      </c>
      <c r="B3210" t="s">
        <v>42</v>
      </c>
      <c r="C3210" t="s">
        <v>270</v>
      </c>
      <c r="D3210" s="202">
        <v>646239.5</v>
      </c>
      <c r="E3210" s="202">
        <v>641854.5</v>
      </c>
      <c r="F3210" s="202">
        <v>638611.5</v>
      </c>
      <c r="G3210" s="202">
        <v>636459.5</v>
      </c>
      <c r="H3210" s="202">
        <v>635554.5</v>
      </c>
      <c r="I3210" s="202">
        <v>630694</v>
      </c>
      <c r="J3210" s="202">
        <v>632241.5</v>
      </c>
      <c r="K3210" s="202">
        <v>631731.5</v>
      </c>
      <c r="L3210" s="202">
        <v>630086.5</v>
      </c>
      <c r="M3210" s="202">
        <v>629181.5</v>
      </c>
      <c r="N3210"/>
      <c r="O3210" s="203"/>
      <c r="P3210"/>
      <c r="Q3210"/>
      <c r="R3210"/>
      <c r="S3210"/>
      <c r="T3210" s="204">
        <v>42746.609131944446</v>
      </c>
      <c r="U3210"/>
      <c r="V3210">
        <v>0.9</v>
      </c>
      <c r="W3210">
        <v>6</v>
      </c>
      <c r="X3210" s="200" t="str">
        <f t="shared" si="50"/>
        <v>Manatee Circuit Civil CGE CQ1-16</v>
      </c>
    </row>
    <row r="3211" spans="1:24" x14ac:dyDescent="0.25">
      <c r="A3211" t="s">
        <v>88</v>
      </c>
      <c r="B3211" t="s">
        <v>42</v>
      </c>
      <c r="C3211" t="s">
        <v>274</v>
      </c>
      <c r="D3211" s="202">
        <v>484769.3</v>
      </c>
      <c r="E3211" s="202">
        <v>487340.79999999999</v>
      </c>
      <c r="F3211" s="202">
        <v>485480.8</v>
      </c>
      <c r="G3211" s="202">
        <v>484575.8</v>
      </c>
      <c r="H3211"/>
      <c r="I3211" s="202">
        <v>473930.8</v>
      </c>
      <c r="J3211" s="202">
        <v>480395.8</v>
      </c>
      <c r="K3211" s="202">
        <v>478493.3</v>
      </c>
      <c r="L3211" s="202">
        <v>477288.3</v>
      </c>
      <c r="M3211"/>
      <c r="N3211"/>
      <c r="O3211" s="203"/>
      <c r="P3211"/>
      <c r="Q3211"/>
      <c r="R3211"/>
      <c r="S3211"/>
      <c r="T3211" s="204">
        <v>42746.609131944446</v>
      </c>
      <c r="U3211"/>
      <c r="V3211">
        <v>0.9</v>
      </c>
      <c r="W3211">
        <v>6</v>
      </c>
      <c r="X3211" s="200" t="str">
        <f t="shared" si="50"/>
        <v>Manatee Circuit Civil CGE CQ1-17</v>
      </c>
    </row>
    <row r="3212" spans="1:24" x14ac:dyDescent="0.25">
      <c r="A3212" t="s">
        <v>88</v>
      </c>
      <c r="B3212" t="s">
        <v>42</v>
      </c>
      <c r="C3212" t="s">
        <v>271</v>
      </c>
      <c r="D3212" s="202">
        <v>579146.21</v>
      </c>
      <c r="E3212" s="202">
        <v>577113.06000000006</v>
      </c>
      <c r="F3212" s="202">
        <v>578313.06000000006</v>
      </c>
      <c r="G3212" s="202">
        <v>576893.06000000006</v>
      </c>
      <c r="H3212" s="202">
        <v>575988.06000000006</v>
      </c>
      <c r="I3212" s="202">
        <v>546945.71</v>
      </c>
      <c r="J3212" s="202">
        <v>567843.06000000006</v>
      </c>
      <c r="K3212" s="202">
        <v>567913.06000000006</v>
      </c>
      <c r="L3212" s="202">
        <v>566098.06000000006</v>
      </c>
      <c r="M3212" s="202">
        <v>565243.06000000006</v>
      </c>
      <c r="N3212"/>
      <c r="O3212" s="203"/>
      <c r="P3212"/>
      <c r="Q3212"/>
      <c r="R3212"/>
      <c r="S3212"/>
      <c r="T3212" s="204">
        <v>42746.609131944446</v>
      </c>
      <c r="U3212"/>
      <c r="V3212">
        <v>0.9</v>
      </c>
      <c r="W3212">
        <v>6</v>
      </c>
      <c r="X3212" s="200" t="str">
        <f t="shared" si="50"/>
        <v>Manatee Circuit Civil CGE CQ2-16</v>
      </c>
    </row>
    <row r="3213" spans="1:24" x14ac:dyDescent="0.25">
      <c r="A3213" t="s">
        <v>88</v>
      </c>
      <c r="B3213" t="s">
        <v>42</v>
      </c>
      <c r="C3213" t="s">
        <v>275</v>
      </c>
      <c r="D3213" s="202">
        <v>492388.66</v>
      </c>
      <c r="E3213" s="202">
        <v>492096.16</v>
      </c>
      <c r="F3213" s="202">
        <v>489816.16</v>
      </c>
      <c r="G3213"/>
      <c r="H3213"/>
      <c r="I3213" s="202">
        <v>473040.16</v>
      </c>
      <c r="J3213" s="202">
        <v>484112.66</v>
      </c>
      <c r="K3213" s="202">
        <v>481952.66</v>
      </c>
      <c r="L3213"/>
      <c r="M3213"/>
      <c r="N3213"/>
      <c r="O3213" s="203"/>
      <c r="P3213"/>
      <c r="Q3213"/>
      <c r="R3213"/>
      <c r="S3213"/>
      <c r="T3213" s="204">
        <v>42746.609131944446</v>
      </c>
      <c r="U3213"/>
      <c r="V3213">
        <v>0.9</v>
      </c>
      <c r="W3213">
        <v>6</v>
      </c>
      <c r="X3213" s="200" t="str">
        <f t="shared" si="50"/>
        <v>Manatee Circuit Civil CGE CQ2-17</v>
      </c>
    </row>
    <row r="3214" spans="1:24" x14ac:dyDescent="0.25">
      <c r="A3214" t="s">
        <v>88</v>
      </c>
      <c r="B3214" t="s">
        <v>42</v>
      </c>
      <c r="C3214" t="s">
        <v>272</v>
      </c>
      <c r="D3214" s="202">
        <v>690427.66</v>
      </c>
      <c r="E3214" s="202">
        <v>693800.16</v>
      </c>
      <c r="F3214" s="202">
        <v>688721.16</v>
      </c>
      <c r="G3214" s="202">
        <v>688211.16</v>
      </c>
      <c r="H3214" s="202">
        <v>684513.66</v>
      </c>
      <c r="I3214" s="202">
        <v>637775.66</v>
      </c>
      <c r="J3214" s="202">
        <v>668485.16</v>
      </c>
      <c r="K3214" s="202">
        <v>663456.16</v>
      </c>
      <c r="L3214" s="202">
        <v>662551.16</v>
      </c>
      <c r="M3214" s="202">
        <v>662121.16</v>
      </c>
      <c r="N3214"/>
      <c r="O3214" s="203"/>
      <c r="P3214"/>
      <c r="Q3214"/>
      <c r="R3214"/>
      <c r="S3214"/>
      <c r="T3214" s="204">
        <v>42746.609131944446</v>
      </c>
      <c r="U3214"/>
      <c r="V3214">
        <v>0.9</v>
      </c>
      <c r="W3214">
        <v>6</v>
      </c>
      <c r="X3214" s="200" t="str">
        <f t="shared" si="50"/>
        <v>Manatee Circuit Civil CGE CQ3-16</v>
      </c>
    </row>
    <row r="3215" spans="1:24" x14ac:dyDescent="0.25">
      <c r="A3215" t="s">
        <v>88</v>
      </c>
      <c r="B3215" t="s">
        <v>42</v>
      </c>
      <c r="C3215" t="s">
        <v>276</v>
      </c>
      <c r="D3215" s="202">
        <v>479009.69</v>
      </c>
      <c r="E3215" s="202">
        <v>480917.11</v>
      </c>
      <c r="F3215"/>
      <c r="G3215"/>
      <c r="H3215"/>
      <c r="I3215" s="202">
        <v>464036.69</v>
      </c>
      <c r="J3215" s="202">
        <v>476222.11</v>
      </c>
      <c r="K3215"/>
      <c r="L3215"/>
      <c r="M3215"/>
      <c r="N3215"/>
      <c r="O3215" s="203"/>
      <c r="P3215"/>
      <c r="Q3215"/>
      <c r="R3215"/>
      <c r="S3215"/>
      <c r="T3215" s="204">
        <v>42746.609131944446</v>
      </c>
      <c r="U3215"/>
      <c r="V3215">
        <v>0.9</v>
      </c>
      <c r="W3215">
        <v>6</v>
      </c>
      <c r="X3215" s="200" t="str">
        <f t="shared" si="50"/>
        <v>Manatee Circuit Civil CGE CQ3-17</v>
      </c>
    </row>
    <row r="3216" spans="1:24" x14ac:dyDescent="0.25">
      <c r="A3216" t="s">
        <v>88</v>
      </c>
      <c r="B3216" t="s">
        <v>42</v>
      </c>
      <c r="C3216" t="s">
        <v>273</v>
      </c>
      <c r="D3216" s="202">
        <v>819944.11</v>
      </c>
      <c r="E3216" s="202">
        <v>521671.15</v>
      </c>
      <c r="F3216" s="202">
        <v>521562.45</v>
      </c>
      <c r="G3216" s="202">
        <v>519847.45</v>
      </c>
      <c r="H3216" s="202">
        <v>518942.45</v>
      </c>
      <c r="I3216" s="202">
        <v>789089.39</v>
      </c>
      <c r="J3216" s="202">
        <v>517282.97</v>
      </c>
      <c r="K3216" s="202">
        <v>517176.77</v>
      </c>
      <c r="L3216" s="202">
        <v>516832.45</v>
      </c>
      <c r="M3216" s="202">
        <v>515927.45</v>
      </c>
      <c r="N3216"/>
      <c r="O3216" s="203"/>
      <c r="P3216"/>
      <c r="Q3216"/>
      <c r="R3216"/>
      <c r="S3216"/>
      <c r="T3216" s="204">
        <v>42746.609131944446</v>
      </c>
      <c r="U3216"/>
      <c r="V3216">
        <v>0.9</v>
      </c>
      <c r="W3216">
        <v>6</v>
      </c>
      <c r="X3216" s="200" t="str">
        <f t="shared" si="50"/>
        <v>Manatee Circuit Civil CGE CQ4-16</v>
      </c>
    </row>
    <row r="3217" spans="1:24" x14ac:dyDescent="0.25">
      <c r="A3217" t="s">
        <v>88</v>
      </c>
      <c r="B3217" t="s">
        <v>42</v>
      </c>
      <c r="C3217" t="s">
        <v>277</v>
      </c>
      <c r="D3217" s="202">
        <v>467717.25</v>
      </c>
      <c r="E3217"/>
      <c r="F3217"/>
      <c r="G3217"/>
      <c r="H3217"/>
      <c r="I3217" s="202">
        <v>447967.25</v>
      </c>
      <c r="J3217"/>
      <c r="K3217"/>
      <c r="L3217"/>
      <c r="M3217"/>
      <c r="N3217"/>
      <c r="O3217" s="203"/>
      <c r="P3217"/>
      <c r="Q3217"/>
      <c r="R3217"/>
      <c r="S3217"/>
      <c r="T3217" s="204">
        <v>42746.609131944446</v>
      </c>
      <c r="U3217"/>
      <c r="V3217">
        <v>0.9</v>
      </c>
      <c r="W3217">
        <v>6</v>
      </c>
      <c r="X3217" s="200" t="str">
        <f t="shared" si="50"/>
        <v>Manatee Circuit Civil CGE CQ4-17</v>
      </c>
    </row>
    <row r="3218" spans="1:24" x14ac:dyDescent="0.25">
      <c r="A3218" t="s">
        <v>88</v>
      </c>
      <c r="B3218" t="s">
        <v>38</v>
      </c>
      <c r="C3218" t="s">
        <v>270</v>
      </c>
      <c r="D3218" s="202">
        <v>572738.42000000004</v>
      </c>
      <c r="E3218" s="202">
        <v>568846.66</v>
      </c>
      <c r="F3218" s="202">
        <v>568073.66</v>
      </c>
      <c r="G3218" s="202">
        <v>574827.43000000005</v>
      </c>
      <c r="H3218" s="202">
        <v>814115.12</v>
      </c>
      <c r="I3218" s="202">
        <v>20634.18</v>
      </c>
      <c r="J3218" s="202">
        <v>37151.339999999997</v>
      </c>
      <c r="K3218" s="202">
        <v>52020.63</v>
      </c>
      <c r="L3218" s="202">
        <v>69247.149999999994</v>
      </c>
      <c r="M3218" s="202">
        <v>103278.49</v>
      </c>
      <c r="N3218"/>
      <c r="O3218" s="203"/>
      <c r="P3218"/>
      <c r="Q3218"/>
      <c r="R3218"/>
      <c r="S3218"/>
      <c r="T3218" s="204">
        <v>42746.609131944446</v>
      </c>
      <c r="U3218"/>
      <c r="V3218">
        <v>0.09</v>
      </c>
      <c r="W3218">
        <v>1</v>
      </c>
      <c r="X3218" s="200" t="str">
        <f t="shared" si="50"/>
        <v>Manatee Circuit Criminal CGE CQ1-16</v>
      </c>
    </row>
    <row r="3219" spans="1:24" x14ac:dyDescent="0.25">
      <c r="A3219" t="s">
        <v>88</v>
      </c>
      <c r="B3219" t="s">
        <v>38</v>
      </c>
      <c r="C3219" t="s">
        <v>274</v>
      </c>
      <c r="D3219" s="202">
        <v>601641.43000000005</v>
      </c>
      <c r="E3219" s="202">
        <v>597820.93000000005</v>
      </c>
      <c r="F3219" s="202">
        <v>595797.43000000005</v>
      </c>
      <c r="G3219" s="202">
        <v>592999.93000000005</v>
      </c>
      <c r="H3219"/>
      <c r="I3219" s="202">
        <v>23552.48</v>
      </c>
      <c r="J3219" s="202">
        <v>40586.65</v>
      </c>
      <c r="K3219" s="202">
        <v>54050.21</v>
      </c>
      <c r="L3219" s="202">
        <v>66853.240000000005</v>
      </c>
      <c r="M3219"/>
      <c r="N3219"/>
      <c r="O3219" s="203"/>
      <c r="P3219"/>
      <c r="Q3219"/>
      <c r="R3219"/>
      <c r="S3219"/>
      <c r="T3219" s="204">
        <v>42746.609131944446</v>
      </c>
      <c r="U3219"/>
      <c r="V3219">
        <v>0.09</v>
      </c>
      <c r="W3219">
        <v>1</v>
      </c>
      <c r="X3219" s="200" t="str">
        <f t="shared" si="50"/>
        <v>Manatee Circuit Criminal CGE CQ1-17</v>
      </c>
    </row>
    <row r="3220" spans="1:24" x14ac:dyDescent="0.25">
      <c r="A3220" t="s">
        <v>88</v>
      </c>
      <c r="B3220" t="s">
        <v>38</v>
      </c>
      <c r="C3220" t="s">
        <v>271</v>
      </c>
      <c r="D3220" s="202">
        <v>486207.03</v>
      </c>
      <c r="E3220" s="202">
        <v>482895.53</v>
      </c>
      <c r="F3220" s="202">
        <v>489007.53</v>
      </c>
      <c r="G3220" s="202">
        <v>638111.62</v>
      </c>
      <c r="H3220" s="202">
        <v>637056.62</v>
      </c>
      <c r="I3220" s="202">
        <v>24485.84</v>
      </c>
      <c r="J3220" s="202">
        <v>39428.400000000001</v>
      </c>
      <c r="K3220" s="202">
        <v>50419.79</v>
      </c>
      <c r="L3220" s="202">
        <v>73661.09</v>
      </c>
      <c r="M3220" s="202">
        <v>91485.71</v>
      </c>
      <c r="N3220"/>
      <c r="O3220" s="203"/>
      <c r="P3220"/>
      <c r="Q3220"/>
      <c r="R3220"/>
      <c r="S3220"/>
      <c r="T3220" s="204">
        <v>42746.609131944446</v>
      </c>
      <c r="U3220"/>
      <c r="V3220">
        <v>0.09</v>
      </c>
      <c r="W3220">
        <v>1</v>
      </c>
      <c r="X3220" s="200" t="str">
        <f t="shared" si="50"/>
        <v>Manatee Circuit Criminal CGE CQ2-16</v>
      </c>
    </row>
    <row r="3221" spans="1:24" x14ac:dyDescent="0.25">
      <c r="A3221" t="s">
        <v>88</v>
      </c>
      <c r="B3221" t="s">
        <v>38</v>
      </c>
      <c r="C3221" t="s">
        <v>275</v>
      </c>
      <c r="D3221" s="202">
        <v>753096.93</v>
      </c>
      <c r="E3221" s="202">
        <v>749230.93</v>
      </c>
      <c r="F3221" s="202">
        <v>745340.93</v>
      </c>
      <c r="G3221"/>
      <c r="H3221"/>
      <c r="I3221" s="202">
        <v>26365.52</v>
      </c>
      <c r="J3221" s="202">
        <v>48524.15</v>
      </c>
      <c r="K3221" s="202">
        <v>62920.17</v>
      </c>
      <c r="L3221"/>
      <c r="M3221"/>
      <c r="N3221"/>
      <c r="O3221" s="203"/>
      <c r="P3221"/>
      <c r="Q3221"/>
      <c r="R3221"/>
      <c r="S3221"/>
      <c r="T3221" s="204">
        <v>42746.609131944446</v>
      </c>
      <c r="U3221"/>
      <c r="V3221">
        <v>0.09</v>
      </c>
      <c r="W3221">
        <v>1</v>
      </c>
      <c r="X3221" s="200" t="str">
        <f t="shared" si="50"/>
        <v>Manatee Circuit Criminal CGE CQ2-17</v>
      </c>
    </row>
    <row r="3222" spans="1:24" x14ac:dyDescent="0.25">
      <c r="A3222" t="s">
        <v>88</v>
      </c>
      <c r="B3222" t="s">
        <v>38</v>
      </c>
      <c r="C3222" t="s">
        <v>272</v>
      </c>
      <c r="D3222" s="202">
        <v>602076.71</v>
      </c>
      <c r="E3222" s="202">
        <v>610195.57999999996</v>
      </c>
      <c r="F3222" s="202">
        <v>808097.88</v>
      </c>
      <c r="G3222" s="202">
        <v>804306.38</v>
      </c>
      <c r="H3222" s="202">
        <v>799339.88</v>
      </c>
      <c r="I3222" s="202">
        <v>18441.57</v>
      </c>
      <c r="J3222" s="202">
        <v>35089.5</v>
      </c>
      <c r="K3222" s="202">
        <v>62909.89</v>
      </c>
      <c r="L3222" s="202">
        <v>87834.9</v>
      </c>
      <c r="M3222" s="202">
        <v>101420.34</v>
      </c>
      <c r="N3222"/>
      <c r="O3222" s="203"/>
      <c r="P3222"/>
      <c r="Q3222"/>
      <c r="R3222"/>
      <c r="S3222"/>
      <c r="T3222" s="204">
        <v>42746.609131944446</v>
      </c>
      <c r="U3222"/>
      <c r="V3222">
        <v>0.09</v>
      </c>
      <c r="W3222">
        <v>1</v>
      </c>
      <c r="X3222" s="200" t="str">
        <f t="shared" si="50"/>
        <v>Manatee Circuit Criminal CGE CQ3-16</v>
      </c>
    </row>
    <row r="3223" spans="1:24" x14ac:dyDescent="0.25">
      <c r="A3223" t="s">
        <v>88</v>
      </c>
      <c r="B3223" t="s">
        <v>38</v>
      </c>
      <c r="C3223" t="s">
        <v>276</v>
      </c>
      <c r="D3223" s="202">
        <v>721964.46</v>
      </c>
      <c r="E3223" s="202">
        <v>712765.96</v>
      </c>
      <c r="F3223"/>
      <c r="G3223"/>
      <c r="H3223"/>
      <c r="I3223" s="202">
        <v>19158.810000000001</v>
      </c>
      <c r="J3223" s="202">
        <v>33002.589999999997</v>
      </c>
      <c r="K3223"/>
      <c r="L3223"/>
      <c r="M3223"/>
      <c r="N3223"/>
      <c r="O3223" s="203"/>
      <c r="P3223"/>
      <c r="Q3223"/>
      <c r="R3223"/>
      <c r="S3223"/>
      <c r="T3223" s="204">
        <v>42746.609131944446</v>
      </c>
      <c r="U3223"/>
      <c r="V3223">
        <v>0.09</v>
      </c>
      <c r="W3223">
        <v>1</v>
      </c>
      <c r="X3223" s="200" t="str">
        <f t="shared" si="50"/>
        <v>Manatee Circuit Criminal CGE CQ3-17</v>
      </c>
    </row>
    <row r="3224" spans="1:24" x14ac:dyDescent="0.25">
      <c r="A3224" t="s">
        <v>88</v>
      </c>
      <c r="B3224" t="s">
        <v>38</v>
      </c>
      <c r="C3224" t="s">
        <v>273</v>
      </c>
      <c r="D3224" s="202">
        <v>706918</v>
      </c>
      <c r="E3224" s="202">
        <v>722817.92</v>
      </c>
      <c r="F3224" s="202">
        <v>719193.84</v>
      </c>
      <c r="G3224" s="202">
        <v>713990.84</v>
      </c>
      <c r="H3224" s="202">
        <v>712624.92</v>
      </c>
      <c r="I3224" s="202">
        <v>24366.26</v>
      </c>
      <c r="J3224" s="202">
        <v>38966.629999999997</v>
      </c>
      <c r="K3224" s="202">
        <v>60282.91</v>
      </c>
      <c r="L3224" s="202">
        <v>76442.17</v>
      </c>
      <c r="M3224" s="202">
        <v>90382.77</v>
      </c>
      <c r="N3224"/>
      <c r="O3224" s="203"/>
      <c r="P3224"/>
      <c r="Q3224"/>
      <c r="R3224"/>
      <c r="S3224"/>
      <c r="T3224" s="204">
        <v>42746.609131944446</v>
      </c>
      <c r="U3224"/>
      <c r="V3224">
        <v>0.09</v>
      </c>
      <c r="W3224">
        <v>1</v>
      </c>
      <c r="X3224" s="200" t="str">
        <f t="shared" si="50"/>
        <v>Manatee Circuit Criminal CGE CQ4-16</v>
      </c>
    </row>
    <row r="3225" spans="1:24" x14ac:dyDescent="0.25">
      <c r="A3225" t="s">
        <v>88</v>
      </c>
      <c r="B3225" t="s">
        <v>38</v>
      </c>
      <c r="C3225" t="s">
        <v>277</v>
      </c>
      <c r="D3225" s="202">
        <v>762500.07</v>
      </c>
      <c r="E3225"/>
      <c r="F3225"/>
      <c r="G3225"/>
      <c r="H3225"/>
      <c r="I3225" s="202">
        <v>18959.18</v>
      </c>
      <c r="J3225"/>
      <c r="K3225"/>
      <c r="L3225"/>
      <c r="M3225"/>
      <c r="N3225"/>
      <c r="O3225" s="203"/>
      <c r="P3225"/>
      <c r="Q3225"/>
      <c r="R3225"/>
      <c r="S3225"/>
      <c r="T3225" s="204">
        <v>42746.609131944446</v>
      </c>
      <c r="U3225"/>
      <c r="V3225">
        <v>0.09</v>
      </c>
      <c r="W3225">
        <v>1</v>
      </c>
      <c r="X3225" s="200" t="str">
        <f t="shared" si="50"/>
        <v>Manatee Circuit Criminal CGE CQ4-17</v>
      </c>
    </row>
    <row r="3226" spans="1:24" x14ac:dyDescent="0.25">
      <c r="A3226" t="s">
        <v>88</v>
      </c>
      <c r="B3226" t="s">
        <v>44</v>
      </c>
      <c r="C3226" t="s">
        <v>270</v>
      </c>
      <c r="D3226" s="202">
        <v>1207805.55</v>
      </c>
      <c r="E3226" s="202">
        <v>1352997.88</v>
      </c>
      <c r="F3226" s="202">
        <v>1346388.25</v>
      </c>
      <c r="G3226" s="202">
        <v>1343177.47</v>
      </c>
      <c r="H3226" s="202">
        <v>1342624.54</v>
      </c>
      <c r="I3226" s="202">
        <v>601718.80000000005</v>
      </c>
      <c r="J3226" s="202">
        <v>1044274.36</v>
      </c>
      <c r="K3226" s="202">
        <v>1155813.0900000001</v>
      </c>
      <c r="L3226" s="202">
        <v>1179707.05</v>
      </c>
      <c r="M3226" s="202">
        <v>1191166.0900000001</v>
      </c>
      <c r="N3226"/>
      <c r="O3226" s="203"/>
      <c r="P3226"/>
      <c r="Q3226"/>
      <c r="R3226"/>
      <c r="S3226"/>
      <c r="T3226" s="204">
        <v>42746.609131944446</v>
      </c>
      <c r="U3226"/>
      <c r="V3226">
        <v>0.9</v>
      </c>
      <c r="W3226">
        <v>8</v>
      </c>
      <c r="X3226" s="200" t="str">
        <f t="shared" si="50"/>
        <v>Manatee Civil Traffic CGE CQ1-16</v>
      </c>
    </row>
    <row r="3227" spans="1:24" x14ac:dyDescent="0.25">
      <c r="A3227" t="s">
        <v>88</v>
      </c>
      <c r="B3227" t="s">
        <v>44</v>
      </c>
      <c r="C3227" t="s">
        <v>274</v>
      </c>
      <c r="D3227" s="202">
        <v>1229533.05</v>
      </c>
      <c r="E3227" s="202">
        <v>1425383.45</v>
      </c>
      <c r="F3227" s="202">
        <v>1433235.45</v>
      </c>
      <c r="G3227" s="202">
        <v>1432861.45</v>
      </c>
      <c r="H3227"/>
      <c r="I3227" s="202">
        <v>730905.85</v>
      </c>
      <c r="J3227" s="202">
        <v>1133409.6499999999</v>
      </c>
      <c r="K3227" s="202">
        <v>1245104.83</v>
      </c>
      <c r="L3227" s="202">
        <v>1269840.22</v>
      </c>
      <c r="M3227"/>
      <c r="N3227"/>
      <c r="O3227" s="203"/>
      <c r="P3227"/>
      <c r="Q3227"/>
      <c r="R3227"/>
      <c r="S3227"/>
      <c r="T3227" s="204">
        <v>42746.609131944446</v>
      </c>
      <c r="U3227"/>
      <c r="V3227">
        <v>0.9</v>
      </c>
      <c r="W3227">
        <v>8</v>
      </c>
      <c r="X3227" s="200" t="str">
        <f t="shared" si="50"/>
        <v>Manatee Civil Traffic CGE CQ1-17</v>
      </c>
    </row>
    <row r="3228" spans="1:24" x14ac:dyDescent="0.25">
      <c r="A3228" t="s">
        <v>88</v>
      </c>
      <c r="B3228" t="s">
        <v>44</v>
      </c>
      <c r="C3228" t="s">
        <v>271</v>
      </c>
      <c r="D3228" s="202">
        <v>1297740.8999999999</v>
      </c>
      <c r="E3228" s="202">
        <v>1454418.68</v>
      </c>
      <c r="F3228" s="202">
        <v>1460947.01</v>
      </c>
      <c r="G3228" s="202">
        <v>1460616.1</v>
      </c>
      <c r="H3228" s="202">
        <v>1460593.09</v>
      </c>
      <c r="I3228" s="202">
        <v>730001.15</v>
      </c>
      <c r="J3228" s="202">
        <v>1142401.9099999999</v>
      </c>
      <c r="K3228" s="202">
        <v>1260826.24</v>
      </c>
      <c r="L3228" s="202">
        <v>1282182.69</v>
      </c>
      <c r="M3228" s="202">
        <v>1307048.04</v>
      </c>
      <c r="N3228"/>
      <c r="O3228" s="203"/>
      <c r="P3228"/>
      <c r="Q3228"/>
      <c r="R3228"/>
      <c r="S3228"/>
      <c r="T3228" s="204">
        <v>42746.609131944446</v>
      </c>
      <c r="U3228"/>
      <c r="V3228">
        <v>0.9</v>
      </c>
      <c r="W3228">
        <v>8</v>
      </c>
      <c r="X3228" s="200" t="str">
        <f t="shared" si="50"/>
        <v>Manatee Civil Traffic CGE CQ2-16</v>
      </c>
    </row>
    <row r="3229" spans="1:24" x14ac:dyDescent="0.25">
      <c r="A3229" t="s">
        <v>88</v>
      </c>
      <c r="B3229" t="s">
        <v>44</v>
      </c>
      <c r="C3229" t="s">
        <v>275</v>
      </c>
      <c r="D3229" s="202">
        <v>1073394.8</v>
      </c>
      <c r="E3229" s="202">
        <v>1257421.3</v>
      </c>
      <c r="F3229" s="202">
        <v>1257350.3</v>
      </c>
      <c r="G3229"/>
      <c r="H3229"/>
      <c r="I3229" s="202">
        <v>631445.30000000005</v>
      </c>
      <c r="J3229" s="202">
        <v>979213.24</v>
      </c>
      <c r="K3229" s="202">
        <v>1076327.3999999999</v>
      </c>
      <c r="L3229"/>
      <c r="M3229"/>
      <c r="N3229"/>
      <c r="O3229" s="203"/>
      <c r="P3229"/>
      <c r="Q3229"/>
      <c r="R3229"/>
      <c r="S3229"/>
      <c r="T3229" s="204">
        <v>42746.609131944446</v>
      </c>
      <c r="U3229"/>
      <c r="V3229">
        <v>0.9</v>
      </c>
      <c r="W3229">
        <v>8</v>
      </c>
      <c r="X3229" s="200" t="str">
        <f t="shared" si="50"/>
        <v>Manatee Civil Traffic CGE CQ2-17</v>
      </c>
    </row>
    <row r="3230" spans="1:24" x14ac:dyDescent="0.25">
      <c r="A3230" t="s">
        <v>88</v>
      </c>
      <c r="B3230" t="s">
        <v>44</v>
      </c>
      <c r="C3230" t="s">
        <v>272</v>
      </c>
      <c r="D3230" s="202">
        <v>1472172.83</v>
      </c>
      <c r="E3230" s="202">
        <v>1640385.03</v>
      </c>
      <c r="F3230" s="202">
        <v>1644156.19</v>
      </c>
      <c r="G3230" s="202">
        <v>1642043.19</v>
      </c>
      <c r="H3230" s="202">
        <v>1641677.19</v>
      </c>
      <c r="I3230" s="202">
        <v>751057.93</v>
      </c>
      <c r="J3230" s="202">
        <v>1266097.1399999999</v>
      </c>
      <c r="K3230" s="202">
        <v>1400044.76</v>
      </c>
      <c r="L3230" s="202">
        <v>1450111.91</v>
      </c>
      <c r="M3230" s="202">
        <v>1468830.31</v>
      </c>
      <c r="N3230"/>
      <c r="O3230" s="203"/>
      <c r="P3230"/>
      <c r="Q3230"/>
      <c r="R3230"/>
      <c r="S3230"/>
      <c r="T3230" s="204">
        <v>42746.609131944446</v>
      </c>
      <c r="U3230"/>
      <c r="V3230">
        <v>0.9</v>
      </c>
      <c r="W3230">
        <v>8</v>
      </c>
      <c r="X3230" s="200" t="str">
        <f t="shared" si="50"/>
        <v>Manatee Civil Traffic CGE CQ3-16</v>
      </c>
    </row>
    <row r="3231" spans="1:24" x14ac:dyDescent="0.25">
      <c r="A3231" t="s">
        <v>88</v>
      </c>
      <c r="B3231" t="s">
        <v>44</v>
      </c>
      <c r="C3231" t="s">
        <v>276</v>
      </c>
      <c r="D3231" s="202">
        <v>1047495</v>
      </c>
      <c r="E3231" s="202">
        <v>1238387</v>
      </c>
      <c r="F3231"/>
      <c r="G3231"/>
      <c r="H3231"/>
      <c r="I3231" s="202">
        <v>556598.5</v>
      </c>
      <c r="J3231" s="202">
        <v>913178</v>
      </c>
      <c r="K3231"/>
      <c r="L3231"/>
      <c r="M3231"/>
      <c r="N3231"/>
      <c r="O3231" s="203"/>
      <c r="P3231"/>
      <c r="Q3231"/>
      <c r="R3231"/>
      <c r="S3231"/>
      <c r="T3231" s="204">
        <v>42746.609131944446</v>
      </c>
      <c r="U3231"/>
      <c r="V3231">
        <v>0.9</v>
      </c>
      <c r="W3231">
        <v>8</v>
      </c>
      <c r="X3231" s="200" t="str">
        <f t="shared" si="50"/>
        <v>Manatee Civil Traffic CGE CQ3-17</v>
      </c>
    </row>
    <row r="3232" spans="1:24" x14ac:dyDescent="0.25">
      <c r="A3232" t="s">
        <v>88</v>
      </c>
      <c r="B3232" t="s">
        <v>44</v>
      </c>
      <c r="C3232" t="s">
        <v>273</v>
      </c>
      <c r="D3232" s="202">
        <v>1228092.8700000001</v>
      </c>
      <c r="E3232" s="202">
        <v>1450924.23</v>
      </c>
      <c r="F3232" s="202">
        <v>1444419.23</v>
      </c>
      <c r="G3232" s="202">
        <v>1442983.23</v>
      </c>
      <c r="H3232" s="202">
        <v>1442265.23</v>
      </c>
      <c r="I3232" s="202">
        <v>635865.06999999995</v>
      </c>
      <c r="J3232" s="202">
        <v>1080953.45</v>
      </c>
      <c r="K3232" s="202">
        <v>1248615.72</v>
      </c>
      <c r="L3232" s="202">
        <v>1278708.98</v>
      </c>
      <c r="M3232" s="202">
        <v>1292680.8400000001</v>
      </c>
      <c r="N3232"/>
      <c r="O3232" s="203"/>
      <c r="P3232"/>
      <c r="Q3232"/>
      <c r="R3232"/>
      <c r="S3232"/>
      <c r="T3232" s="204">
        <v>42746.609131944446</v>
      </c>
      <c r="U3232"/>
      <c r="V3232">
        <v>0.9</v>
      </c>
      <c r="W3232">
        <v>8</v>
      </c>
      <c r="X3232" s="200" t="str">
        <f t="shared" si="50"/>
        <v>Manatee Civil Traffic CGE CQ4-16</v>
      </c>
    </row>
    <row r="3233" spans="1:24" x14ac:dyDescent="0.25">
      <c r="A3233" t="s">
        <v>88</v>
      </c>
      <c r="B3233" t="s">
        <v>44</v>
      </c>
      <c r="C3233" t="s">
        <v>277</v>
      </c>
      <c r="D3233" s="202">
        <v>975540.01</v>
      </c>
      <c r="E3233"/>
      <c r="F3233"/>
      <c r="G3233"/>
      <c r="H3233"/>
      <c r="I3233" s="202">
        <v>500762.25</v>
      </c>
      <c r="J3233"/>
      <c r="K3233"/>
      <c r="L3233"/>
      <c r="M3233"/>
      <c r="N3233"/>
      <c r="O3233" s="203"/>
      <c r="P3233"/>
      <c r="Q3233"/>
      <c r="R3233"/>
      <c r="S3233"/>
      <c r="T3233" s="204">
        <v>42746.609131944446</v>
      </c>
      <c r="U3233"/>
      <c r="V3233">
        <v>0.9</v>
      </c>
      <c r="W3233">
        <v>8</v>
      </c>
      <c r="X3233" s="200" t="str">
        <f t="shared" si="50"/>
        <v>Manatee Civil Traffic CGE CQ4-17</v>
      </c>
    </row>
    <row r="3234" spans="1:24" x14ac:dyDescent="0.25">
      <c r="A3234" t="s">
        <v>88</v>
      </c>
      <c r="B3234" t="s">
        <v>43</v>
      </c>
      <c r="C3234" t="s">
        <v>270</v>
      </c>
      <c r="D3234" s="202">
        <v>323828.40000000002</v>
      </c>
      <c r="E3234" s="202">
        <v>322513.40000000002</v>
      </c>
      <c r="F3234" s="202">
        <v>322513.40000000002</v>
      </c>
      <c r="G3234" s="202">
        <v>322223.40000000002</v>
      </c>
      <c r="H3234" s="202">
        <v>322518.40000000002</v>
      </c>
      <c r="I3234" s="202">
        <v>315412.90000000002</v>
      </c>
      <c r="J3234" s="202">
        <v>317502.90000000002</v>
      </c>
      <c r="K3234" s="202">
        <v>317177.90000000002</v>
      </c>
      <c r="L3234" s="202">
        <v>317262.90000000002</v>
      </c>
      <c r="M3234" s="202">
        <v>317347.90000000002</v>
      </c>
      <c r="N3234"/>
      <c r="O3234" s="203"/>
      <c r="P3234"/>
      <c r="Q3234"/>
      <c r="R3234"/>
      <c r="S3234"/>
      <c r="T3234" s="204">
        <v>42746.609131944446</v>
      </c>
      <c r="U3234"/>
      <c r="V3234">
        <v>0.9</v>
      </c>
      <c r="W3234">
        <v>7</v>
      </c>
      <c r="X3234" s="200" t="str">
        <f t="shared" si="50"/>
        <v>Manatee County Civil CGE CQ1-16</v>
      </c>
    </row>
    <row r="3235" spans="1:24" x14ac:dyDescent="0.25">
      <c r="A3235" t="s">
        <v>88</v>
      </c>
      <c r="B3235" t="s">
        <v>43</v>
      </c>
      <c r="C3235" t="s">
        <v>274</v>
      </c>
      <c r="D3235" s="202">
        <v>269430.40000000002</v>
      </c>
      <c r="E3235" s="202">
        <v>269050.40000000002</v>
      </c>
      <c r="F3235" s="202">
        <v>268160.40000000002</v>
      </c>
      <c r="G3235" s="202">
        <v>268335.40000000002</v>
      </c>
      <c r="H3235"/>
      <c r="I3235" s="202">
        <v>262655.15999999997</v>
      </c>
      <c r="J3235" s="202">
        <v>264640.15999999997</v>
      </c>
      <c r="K3235" s="202">
        <v>264515.15999999997</v>
      </c>
      <c r="L3235" s="202">
        <v>264515.15999999997</v>
      </c>
      <c r="M3235"/>
      <c r="N3235"/>
      <c r="O3235" s="203"/>
      <c r="P3235"/>
      <c r="Q3235"/>
      <c r="R3235"/>
      <c r="S3235"/>
      <c r="T3235" s="204">
        <v>42746.609131944446</v>
      </c>
      <c r="U3235"/>
      <c r="V3235">
        <v>0.9</v>
      </c>
      <c r="W3235">
        <v>7</v>
      </c>
      <c r="X3235" s="200" t="str">
        <f t="shared" si="50"/>
        <v>Manatee County Civil CGE CQ1-17</v>
      </c>
    </row>
    <row r="3236" spans="1:24" x14ac:dyDescent="0.25">
      <c r="A3236" t="s">
        <v>88</v>
      </c>
      <c r="B3236" t="s">
        <v>43</v>
      </c>
      <c r="C3236" t="s">
        <v>271</v>
      </c>
      <c r="D3236" s="202">
        <v>318578.92</v>
      </c>
      <c r="E3236" s="202">
        <v>318838.42</v>
      </c>
      <c r="F3236" s="202">
        <v>320168.92</v>
      </c>
      <c r="G3236" s="202">
        <v>321348.92</v>
      </c>
      <c r="H3236" s="202">
        <v>321263.92</v>
      </c>
      <c r="I3236" s="202">
        <v>312904.49</v>
      </c>
      <c r="J3236" s="202">
        <v>316711.42</v>
      </c>
      <c r="K3236" s="202">
        <v>316731.42</v>
      </c>
      <c r="L3236" s="202">
        <v>316731.42</v>
      </c>
      <c r="M3236" s="202">
        <v>317111.42</v>
      </c>
      <c r="N3236"/>
      <c r="O3236" s="203"/>
      <c r="P3236"/>
      <c r="Q3236"/>
      <c r="R3236"/>
      <c r="S3236"/>
      <c r="T3236" s="204">
        <v>42746.609131944446</v>
      </c>
      <c r="U3236"/>
      <c r="V3236">
        <v>0.9</v>
      </c>
      <c r="W3236">
        <v>7</v>
      </c>
      <c r="X3236" s="200" t="str">
        <f t="shared" si="50"/>
        <v>Manatee County Civil CGE CQ2-16</v>
      </c>
    </row>
    <row r="3237" spans="1:24" x14ac:dyDescent="0.25">
      <c r="A3237" t="s">
        <v>88</v>
      </c>
      <c r="B3237" t="s">
        <v>43</v>
      </c>
      <c r="C3237" t="s">
        <v>275</v>
      </c>
      <c r="D3237" s="202">
        <v>275106.63</v>
      </c>
      <c r="E3237" s="202">
        <v>274976.63</v>
      </c>
      <c r="F3237" s="202">
        <v>275271.63</v>
      </c>
      <c r="G3237"/>
      <c r="H3237"/>
      <c r="I3237" s="202">
        <v>268104.78999999998</v>
      </c>
      <c r="J3237" s="202">
        <v>270814.78999999998</v>
      </c>
      <c r="K3237" s="202">
        <v>270829.78999999998</v>
      </c>
      <c r="L3237"/>
      <c r="M3237"/>
      <c r="N3237"/>
      <c r="O3237" s="203"/>
      <c r="P3237"/>
      <c r="Q3237"/>
      <c r="R3237"/>
      <c r="S3237"/>
      <c r="T3237" s="204">
        <v>42746.609131944446</v>
      </c>
      <c r="U3237"/>
      <c r="V3237">
        <v>0.9</v>
      </c>
      <c r="W3237">
        <v>7</v>
      </c>
      <c r="X3237" s="200" t="str">
        <f t="shared" si="50"/>
        <v>Manatee County Civil CGE CQ2-17</v>
      </c>
    </row>
    <row r="3238" spans="1:24" x14ac:dyDescent="0.25">
      <c r="A3238" t="s">
        <v>88</v>
      </c>
      <c r="B3238" t="s">
        <v>43</v>
      </c>
      <c r="C3238" t="s">
        <v>272</v>
      </c>
      <c r="D3238" s="202">
        <v>308610.65999999997</v>
      </c>
      <c r="E3238" s="202">
        <v>309040.65999999997</v>
      </c>
      <c r="F3238" s="202">
        <v>309350.65999999997</v>
      </c>
      <c r="G3238" s="202">
        <v>309350.65999999997</v>
      </c>
      <c r="H3238" s="202">
        <v>309905.65999999997</v>
      </c>
      <c r="I3238" s="202">
        <v>298743.65999999997</v>
      </c>
      <c r="J3238" s="202">
        <v>300763.65999999997</v>
      </c>
      <c r="K3238" s="202">
        <v>300858.65999999997</v>
      </c>
      <c r="L3238" s="202">
        <v>300858.65999999997</v>
      </c>
      <c r="M3238" s="202">
        <v>301433.65999999997</v>
      </c>
      <c r="N3238"/>
      <c r="O3238" s="203"/>
      <c r="P3238"/>
      <c r="Q3238"/>
      <c r="R3238"/>
      <c r="S3238"/>
      <c r="T3238" s="204">
        <v>42746.609131944446</v>
      </c>
      <c r="U3238"/>
      <c r="V3238">
        <v>0.9</v>
      </c>
      <c r="W3238">
        <v>7</v>
      </c>
      <c r="X3238" s="200" t="str">
        <f t="shared" si="50"/>
        <v>Manatee County Civil CGE CQ3-16</v>
      </c>
    </row>
    <row r="3239" spans="1:24" x14ac:dyDescent="0.25">
      <c r="A3239" t="s">
        <v>88</v>
      </c>
      <c r="B3239" t="s">
        <v>43</v>
      </c>
      <c r="C3239" t="s">
        <v>276</v>
      </c>
      <c r="D3239" s="202">
        <v>280226.49</v>
      </c>
      <c r="E3239" s="202">
        <v>280446.49</v>
      </c>
      <c r="F3239"/>
      <c r="G3239"/>
      <c r="H3239"/>
      <c r="I3239" s="202">
        <v>272441.49</v>
      </c>
      <c r="J3239" s="202">
        <v>273911.49</v>
      </c>
      <c r="K3239"/>
      <c r="L3239"/>
      <c r="M3239"/>
      <c r="N3239"/>
      <c r="O3239" s="203"/>
      <c r="P3239"/>
      <c r="Q3239"/>
      <c r="R3239"/>
      <c r="S3239"/>
      <c r="T3239" s="204">
        <v>42746.609131944446</v>
      </c>
      <c r="U3239"/>
      <c r="V3239">
        <v>0.9</v>
      </c>
      <c r="W3239">
        <v>7</v>
      </c>
      <c r="X3239" s="200" t="str">
        <f t="shared" si="50"/>
        <v>Manatee County Civil CGE CQ3-17</v>
      </c>
    </row>
    <row r="3240" spans="1:24" x14ac:dyDescent="0.25">
      <c r="A3240" t="s">
        <v>88</v>
      </c>
      <c r="B3240" t="s">
        <v>43</v>
      </c>
      <c r="C3240" t="s">
        <v>273</v>
      </c>
      <c r="D3240" s="202">
        <v>330542.92</v>
      </c>
      <c r="E3240" s="202">
        <v>316633.84000000003</v>
      </c>
      <c r="F3240" s="202">
        <v>316323.84000000003</v>
      </c>
      <c r="G3240" s="202">
        <v>316138.84000000003</v>
      </c>
      <c r="H3240" s="202">
        <v>316138.84000000003</v>
      </c>
      <c r="I3240" s="202">
        <v>320009.42</v>
      </c>
      <c r="J3240" s="202">
        <v>309116.84000000003</v>
      </c>
      <c r="K3240" s="202">
        <v>309596.84000000003</v>
      </c>
      <c r="L3240" s="202">
        <v>309596.84000000003</v>
      </c>
      <c r="M3240" s="202">
        <v>309596.84000000003</v>
      </c>
      <c r="N3240"/>
      <c r="O3240" s="203"/>
      <c r="P3240"/>
      <c r="Q3240"/>
      <c r="R3240"/>
      <c r="S3240"/>
      <c r="T3240" s="204">
        <v>42746.609131944446</v>
      </c>
      <c r="U3240"/>
      <c r="V3240">
        <v>0.9</v>
      </c>
      <c r="W3240">
        <v>7</v>
      </c>
      <c r="X3240" s="200" t="str">
        <f t="shared" si="50"/>
        <v>Manatee County Civil CGE CQ4-16</v>
      </c>
    </row>
    <row r="3241" spans="1:24" x14ac:dyDescent="0.25">
      <c r="A3241" t="s">
        <v>88</v>
      </c>
      <c r="B3241" t="s">
        <v>43</v>
      </c>
      <c r="C3241" t="s">
        <v>277</v>
      </c>
      <c r="D3241" s="202">
        <v>289998.2</v>
      </c>
      <c r="E3241"/>
      <c r="F3241"/>
      <c r="G3241"/>
      <c r="H3241"/>
      <c r="I3241" s="202">
        <v>280781.46000000002</v>
      </c>
      <c r="J3241"/>
      <c r="K3241"/>
      <c r="L3241"/>
      <c r="M3241"/>
      <c r="N3241"/>
      <c r="O3241" s="203"/>
      <c r="P3241"/>
      <c r="Q3241"/>
      <c r="R3241"/>
      <c r="S3241"/>
      <c r="T3241" s="204">
        <v>42746.609131944446</v>
      </c>
      <c r="U3241"/>
      <c r="V3241">
        <v>0.9</v>
      </c>
      <c r="W3241">
        <v>7</v>
      </c>
      <c r="X3241" s="200" t="str">
        <f t="shared" si="50"/>
        <v>Manatee County Civil CGE CQ4-17</v>
      </c>
    </row>
    <row r="3242" spans="1:24" x14ac:dyDescent="0.25">
      <c r="A3242" t="s">
        <v>88</v>
      </c>
      <c r="B3242" t="s">
        <v>39</v>
      </c>
      <c r="C3242" t="s">
        <v>270</v>
      </c>
      <c r="D3242" s="202">
        <v>281484.75</v>
      </c>
      <c r="E3242" s="202">
        <v>276145.5</v>
      </c>
      <c r="F3242" s="202">
        <v>274354.25</v>
      </c>
      <c r="G3242" s="202">
        <v>277204.5</v>
      </c>
      <c r="H3242" s="202">
        <v>335507.5</v>
      </c>
      <c r="I3242" s="202">
        <v>45124.4</v>
      </c>
      <c r="J3242" s="202">
        <v>73563.100000000006</v>
      </c>
      <c r="K3242" s="202">
        <v>88645.35</v>
      </c>
      <c r="L3242" s="202">
        <v>96288.85</v>
      </c>
      <c r="M3242" s="202">
        <v>121713.34</v>
      </c>
      <c r="N3242"/>
      <c r="O3242" s="203"/>
      <c r="P3242"/>
      <c r="Q3242"/>
      <c r="R3242"/>
      <c r="S3242"/>
      <c r="T3242" s="204">
        <v>42746.609131944446</v>
      </c>
      <c r="U3242"/>
      <c r="V3242">
        <v>0.4</v>
      </c>
      <c r="W3242">
        <v>3</v>
      </c>
      <c r="X3242" s="200" t="str">
        <f t="shared" si="50"/>
        <v>Manatee County Criminal CGE CQ1-16</v>
      </c>
    </row>
    <row r="3243" spans="1:24" x14ac:dyDescent="0.25">
      <c r="A3243" t="s">
        <v>88</v>
      </c>
      <c r="B3243" t="s">
        <v>39</v>
      </c>
      <c r="C3243" t="s">
        <v>274</v>
      </c>
      <c r="D3243" s="202">
        <v>365552.92</v>
      </c>
      <c r="E3243" s="202">
        <v>359528.17</v>
      </c>
      <c r="F3243" s="202">
        <v>355554.17</v>
      </c>
      <c r="G3243" s="202">
        <v>351061.92</v>
      </c>
      <c r="H3243"/>
      <c r="I3243" s="202">
        <v>69072.78</v>
      </c>
      <c r="J3243" s="202">
        <v>105273.03</v>
      </c>
      <c r="K3243" s="202">
        <v>124509.78</v>
      </c>
      <c r="L3243" s="202">
        <v>137535.9</v>
      </c>
      <c r="M3243"/>
      <c r="N3243"/>
      <c r="O3243" s="203"/>
      <c r="P3243"/>
      <c r="Q3243"/>
      <c r="R3243"/>
      <c r="S3243"/>
      <c r="T3243" s="204">
        <v>42746.609131944446</v>
      </c>
      <c r="U3243"/>
      <c r="V3243">
        <v>0.4</v>
      </c>
      <c r="W3243">
        <v>3</v>
      </c>
      <c r="X3243" s="200" t="str">
        <f t="shared" si="50"/>
        <v>Manatee County Criminal CGE CQ1-17</v>
      </c>
    </row>
    <row r="3244" spans="1:24" x14ac:dyDescent="0.25">
      <c r="A3244" t="s">
        <v>88</v>
      </c>
      <c r="B3244" t="s">
        <v>39</v>
      </c>
      <c r="C3244" t="s">
        <v>271</v>
      </c>
      <c r="D3244" s="202">
        <v>301215.5</v>
      </c>
      <c r="E3244" s="202">
        <v>293551</v>
      </c>
      <c r="F3244" s="202">
        <v>290266.75</v>
      </c>
      <c r="G3244" s="202">
        <v>349413.25</v>
      </c>
      <c r="H3244" s="202">
        <v>347650</v>
      </c>
      <c r="I3244" s="202">
        <v>57102.25</v>
      </c>
      <c r="J3244" s="202">
        <v>85215.42</v>
      </c>
      <c r="K3244" s="202">
        <v>99482.42</v>
      </c>
      <c r="L3244" s="202">
        <v>131645.06</v>
      </c>
      <c r="M3244" s="202">
        <v>139814.35</v>
      </c>
      <c r="N3244"/>
      <c r="O3244" s="203"/>
      <c r="P3244"/>
      <c r="Q3244"/>
      <c r="R3244"/>
      <c r="S3244"/>
      <c r="T3244" s="204">
        <v>42746.609131944446</v>
      </c>
      <c r="U3244"/>
      <c r="V3244">
        <v>0.4</v>
      </c>
      <c r="W3244">
        <v>3</v>
      </c>
      <c r="X3244" s="200" t="str">
        <f t="shared" si="50"/>
        <v>Manatee County Criminal CGE CQ2-16</v>
      </c>
    </row>
    <row r="3245" spans="1:24" x14ac:dyDescent="0.25">
      <c r="A3245" t="s">
        <v>88</v>
      </c>
      <c r="B3245" t="s">
        <v>39</v>
      </c>
      <c r="C3245" t="s">
        <v>275</v>
      </c>
      <c r="D3245" s="202">
        <v>327958.68</v>
      </c>
      <c r="E3245" s="202">
        <v>320308.86</v>
      </c>
      <c r="F3245" s="202">
        <v>316128.36</v>
      </c>
      <c r="G3245"/>
      <c r="H3245"/>
      <c r="I3245" s="202">
        <v>56900.42</v>
      </c>
      <c r="J3245" s="202">
        <v>94200.17</v>
      </c>
      <c r="K3245" s="202">
        <v>105480.42</v>
      </c>
      <c r="L3245"/>
      <c r="M3245"/>
      <c r="N3245"/>
      <c r="O3245" s="203"/>
      <c r="P3245"/>
      <c r="Q3245"/>
      <c r="R3245"/>
      <c r="S3245"/>
      <c r="T3245" s="204">
        <v>42746.609131944446</v>
      </c>
      <c r="U3245"/>
      <c r="V3245">
        <v>0.4</v>
      </c>
      <c r="W3245">
        <v>3</v>
      </c>
      <c r="X3245" s="200" t="str">
        <f t="shared" si="50"/>
        <v>Manatee County Criminal CGE CQ2-17</v>
      </c>
    </row>
    <row r="3246" spans="1:24" x14ac:dyDescent="0.25">
      <c r="A3246" t="s">
        <v>88</v>
      </c>
      <c r="B3246" t="s">
        <v>39</v>
      </c>
      <c r="C3246" t="s">
        <v>272</v>
      </c>
      <c r="D3246" s="202">
        <v>303006.40000000002</v>
      </c>
      <c r="E3246" s="202">
        <v>294510.90000000002</v>
      </c>
      <c r="F3246" s="202">
        <v>350387.9</v>
      </c>
      <c r="G3246" s="202">
        <v>348585.65</v>
      </c>
      <c r="H3246" s="202">
        <v>348123.9</v>
      </c>
      <c r="I3246" s="202">
        <v>56244.800000000003</v>
      </c>
      <c r="J3246" s="202">
        <v>90014.06</v>
      </c>
      <c r="K3246" s="202">
        <v>117175.92</v>
      </c>
      <c r="L3246" s="202">
        <v>128422.42</v>
      </c>
      <c r="M3246" s="202">
        <v>133790.79999999999</v>
      </c>
      <c r="N3246"/>
      <c r="O3246" s="203"/>
      <c r="P3246"/>
      <c r="Q3246"/>
      <c r="R3246"/>
      <c r="S3246"/>
      <c r="T3246" s="204">
        <v>42746.609131944446</v>
      </c>
      <c r="U3246"/>
      <c r="V3246">
        <v>0.4</v>
      </c>
      <c r="W3246">
        <v>3</v>
      </c>
      <c r="X3246" s="200" t="str">
        <f t="shared" si="50"/>
        <v>Manatee County Criminal CGE CQ3-16</v>
      </c>
    </row>
    <row r="3247" spans="1:24" x14ac:dyDescent="0.25">
      <c r="A3247" t="s">
        <v>88</v>
      </c>
      <c r="B3247" t="s">
        <v>39</v>
      </c>
      <c r="C3247" t="s">
        <v>276</v>
      </c>
      <c r="D3247" s="202">
        <v>363652.98</v>
      </c>
      <c r="E3247" s="202">
        <v>356606.48</v>
      </c>
      <c r="F3247"/>
      <c r="G3247"/>
      <c r="H3247"/>
      <c r="I3247" s="202">
        <v>63496.1</v>
      </c>
      <c r="J3247" s="202">
        <v>98529.9</v>
      </c>
      <c r="K3247"/>
      <c r="L3247"/>
      <c r="M3247"/>
      <c r="N3247"/>
      <c r="O3247" s="203"/>
      <c r="P3247"/>
      <c r="Q3247"/>
      <c r="R3247"/>
      <c r="S3247"/>
      <c r="T3247" s="204">
        <v>42746.609131944446</v>
      </c>
      <c r="U3247"/>
      <c r="V3247">
        <v>0.4</v>
      </c>
      <c r="W3247">
        <v>3</v>
      </c>
      <c r="X3247" s="200" t="str">
        <f t="shared" si="50"/>
        <v>Manatee County Criminal CGE CQ3-17</v>
      </c>
    </row>
    <row r="3248" spans="1:24" x14ac:dyDescent="0.25">
      <c r="A3248" t="s">
        <v>88</v>
      </c>
      <c r="B3248" t="s">
        <v>39</v>
      </c>
      <c r="C3248" t="s">
        <v>273</v>
      </c>
      <c r="D3248" s="202">
        <v>293115.34000000003</v>
      </c>
      <c r="E3248" s="202">
        <v>344497.5</v>
      </c>
      <c r="F3248" s="202">
        <v>340553.75</v>
      </c>
      <c r="G3248" s="202">
        <v>338312</v>
      </c>
      <c r="H3248" s="202">
        <v>335023.25</v>
      </c>
      <c r="I3248" s="202">
        <v>43793.66</v>
      </c>
      <c r="J3248" s="202">
        <v>106757.79</v>
      </c>
      <c r="K3248" s="202">
        <v>119831.03999999999</v>
      </c>
      <c r="L3248" s="202">
        <v>128031.29</v>
      </c>
      <c r="M3248" s="202">
        <v>133318.57999999999</v>
      </c>
      <c r="N3248"/>
      <c r="O3248" s="203"/>
      <c r="P3248"/>
      <c r="Q3248"/>
      <c r="R3248"/>
      <c r="S3248"/>
      <c r="T3248" s="204">
        <v>42746.609131944446</v>
      </c>
      <c r="U3248"/>
      <c r="V3248">
        <v>0.4</v>
      </c>
      <c r="W3248">
        <v>3</v>
      </c>
      <c r="X3248" s="200" t="str">
        <f t="shared" si="50"/>
        <v>Manatee County Criminal CGE CQ4-16</v>
      </c>
    </row>
    <row r="3249" spans="1:24" x14ac:dyDescent="0.25">
      <c r="A3249" t="s">
        <v>88</v>
      </c>
      <c r="B3249" t="s">
        <v>39</v>
      </c>
      <c r="C3249" t="s">
        <v>277</v>
      </c>
      <c r="D3249" s="202">
        <v>321296.12</v>
      </c>
      <c r="E3249"/>
      <c r="F3249"/>
      <c r="G3249"/>
      <c r="H3249"/>
      <c r="I3249" s="202">
        <v>58679.92</v>
      </c>
      <c r="J3249"/>
      <c r="K3249"/>
      <c r="L3249"/>
      <c r="M3249"/>
      <c r="N3249"/>
      <c r="O3249" s="203"/>
      <c r="P3249"/>
      <c r="Q3249"/>
      <c r="R3249"/>
      <c r="S3249"/>
      <c r="T3249" s="204">
        <v>42746.609131944446</v>
      </c>
      <c r="U3249"/>
      <c r="V3249">
        <v>0.4</v>
      </c>
      <c r="W3249">
        <v>3</v>
      </c>
      <c r="X3249" s="200" t="str">
        <f t="shared" si="50"/>
        <v>Manatee County Criminal CGE CQ4-17</v>
      </c>
    </row>
    <row r="3250" spans="1:24" x14ac:dyDescent="0.25">
      <c r="A3250" t="s">
        <v>88</v>
      </c>
      <c r="B3250" t="s">
        <v>41</v>
      </c>
      <c r="C3250" t="s">
        <v>270</v>
      </c>
      <c r="D3250" s="202">
        <v>443868.25</v>
      </c>
      <c r="E3250" s="202">
        <v>439746</v>
      </c>
      <c r="F3250" s="202">
        <v>425505</v>
      </c>
      <c r="G3250" s="202">
        <v>424390.75</v>
      </c>
      <c r="H3250" s="202">
        <v>468846</v>
      </c>
      <c r="I3250" s="202">
        <v>126108.25</v>
      </c>
      <c r="J3250" s="202">
        <v>190379.26</v>
      </c>
      <c r="K3250" s="202">
        <v>219773.3</v>
      </c>
      <c r="L3250" s="202">
        <v>244656.73</v>
      </c>
      <c r="M3250" s="202">
        <v>296630.34999999998</v>
      </c>
      <c r="N3250"/>
      <c r="O3250" s="203"/>
      <c r="P3250"/>
      <c r="Q3250"/>
      <c r="R3250"/>
      <c r="S3250"/>
      <c r="T3250" s="204">
        <v>42746.609131944446</v>
      </c>
      <c r="U3250"/>
      <c r="V3250">
        <v>0.4</v>
      </c>
      <c r="W3250">
        <v>5</v>
      </c>
      <c r="X3250" s="200" t="str">
        <f t="shared" si="50"/>
        <v>Manatee Criminal Traffic CGE CQ1-16</v>
      </c>
    </row>
    <row r="3251" spans="1:24" x14ac:dyDescent="0.25">
      <c r="A3251" t="s">
        <v>88</v>
      </c>
      <c r="B3251" t="s">
        <v>41</v>
      </c>
      <c r="C3251" t="s">
        <v>274</v>
      </c>
      <c r="D3251" s="202">
        <v>435438.99</v>
      </c>
      <c r="E3251" s="202">
        <v>428909.74</v>
      </c>
      <c r="F3251" s="202">
        <v>422352.49</v>
      </c>
      <c r="G3251" s="202">
        <v>411908.24</v>
      </c>
      <c r="H3251"/>
      <c r="I3251" s="202">
        <v>137772.24</v>
      </c>
      <c r="J3251" s="202">
        <v>205909.71</v>
      </c>
      <c r="K3251" s="202">
        <v>235200.66</v>
      </c>
      <c r="L3251" s="202">
        <v>261564.66</v>
      </c>
      <c r="M3251"/>
      <c r="N3251"/>
      <c r="O3251" s="203"/>
      <c r="P3251"/>
      <c r="Q3251"/>
      <c r="R3251"/>
      <c r="S3251"/>
      <c r="T3251" s="204">
        <v>42746.609131944446</v>
      </c>
      <c r="U3251"/>
      <c r="V3251">
        <v>0.4</v>
      </c>
      <c r="W3251">
        <v>5</v>
      </c>
      <c r="X3251" s="200" t="str">
        <f t="shared" si="50"/>
        <v>Manatee Criminal Traffic CGE CQ1-17</v>
      </c>
    </row>
    <row r="3252" spans="1:24" x14ac:dyDescent="0.25">
      <c r="A3252" t="s">
        <v>88</v>
      </c>
      <c r="B3252" t="s">
        <v>41</v>
      </c>
      <c r="C3252" t="s">
        <v>271</v>
      </c>
      <c r="D3252" s="202">
        <v>458907.2</v>
      </c>
      <c r="E3252" s="202">
        <v>448700.45</v>
      </c>
      <c r="F3252" s="202">
        <v>452385.7</v>
      </c>
      <c r="G3252" s="202">
        <v>504035.2</v>
      </c>
      <c r="H3252" s="202">
        <v>495355.2</v>
      </c>
      <c r="I3252" s="202">
        <v>134906.67000000001</v>
      </c>
      <c r="J3252" s="202">
        <v>194606.47</v>
      </c>
      <c r="K3252" s="202">
        <v>223810.45</v>
      </c>
      <c r="L3252" s="202">
        <v>283717.34999999998</v>
      </c>
      <c r="M3252" s="202">
        <v>316942.09999999998</v>
      </c>
      <c r="N3252"/>
      <c r="O3252" s="203"/>
      <c r="P3252"/>
      <c r="Q3252"/>
      <c r="R3252"/>
      <c r="S3252"/>
      <c r="T3252" s="204">
        <v>42746.609131944446</v>
      </c>
      <c r="U3252"/>
      <c r="V3252">
        <v>0.4</v>
      </c>
      <c r="W3252">
        <v>5</v>
      </c>
      <c r="X3252" s="200" t="str">
        <f t="shared" si="50"/>
        <v>Manatee Criminal Traffic CGE CQ2-16</v>
      </c>
    </row>
    <row r="3253" spans="1:24" x14ac:dyDescent="0.25">
      <c r="A3253" t="s">
        <v>88</v>
      </c>
      <c r="B3253" t="s">
        <v>41</v>
      </c>
      <c r="C3253" t="s">
        <v>275</v>
      </c>
      <c r="D3253" s="202">
        <v>414005.19</v>
      </c>
      <c r="E3253" s="202">
        <v>406428.94</v>
      </c>
      <c r="F3253" s="202">
        <v>403172.19</v>
      </c>
      <c r="G3253"/>
      <c r="H3253"/>
      <c r="I3253" s="202">
        <v>126264.03</v>
      </c>
      <c r="J3253" s="202">
        <v>177821.73</v>
      </c>
      <c r="K3253" s="202">
        <v>209359.6</v>
      </c>
      <c r="L3253"/>
      <c r="M3253"/>
      <c r="N3253"/>
      <c r="O3253" s="203"/>
      <c r="P3253"/>
      <c r="Q3253"/>
      <c r="R3253"/>
      <c r="S3253"/>
      <c r="T3253" s="204">
        <v>42746.609131944446</v>
      </c>
      <c r="U3253"/>
      <c r="V3253">
        <v>0.4</v>
      </c>
      <c r="W3253">
        <v>5</v>
      </c>
      <c r="X3253" s="200" t="str">
        <f t="shared" si="50"/>
        <v>Manatee Criminal Traffic CGE CQ2-17</v>
      </c>
    </row>
    <row r="3254" spans="1:24" x14ac:dyDescent="0.25">
      <c r="A3254" t="s">
        <v>88</v>
      </c>
      <c r="B3254" t="s">
        <v>41</v>
      </c>
      <c r="C3254" t="s">
        <v>272</v>
      </c>
      <c r="D3254" s="202">
        <v>540986.25</v>
      </c>
      <c r="E3254" s="202">
        <v>540723.75</v>
      </c>
      <c r="F3254" s="202">
        <v>591215.75</v>
      </c>
      <c r="G3254" s="202">
        <v>578221.75</v>
      </c>
      <c r="H3254" s="202">
        <v>568600.5</v>
      </c>
      <c r="I3254" s="202">
        <v>152823.5</v>
      </c>
      <c r="J3254" s="202">
        <v>225868</v>
      </c>
      <c r="K3254" s="202">
        <v>286814.5</v>
      </c>
      <c r="L3254" s="202">
        <v>333209.37</v>
      </c>
      <c r="M3254" s="202">
        <v>366074.62</v>
      </c>
      <c r="N3254"/>
      <c r="O3254" s="203"/>
      <c r="P3254"/>
      <c r="Q3254"/>
      <c r="R3254"/>
      <c r="S3254"/>
      <c r="T3254" s="204">
        <v>42746.609131944446</v>
      </c>
      <c r="U3254"/>
      <c r="V3254">
        <v>0.4</v>
      </c>
      <c r="W3254">
        <v>5</v>
      </c>
      <c r="X3254" s="200" t="str">
        <f t="shared" si="50"/>
        <v>Manatee Criminal Traffic CGE CQ3-16</v>
      </c>
    </row>
    <row r="3255" spans="1:24" x14ac:dyDescent="0.25">
      <c r="A3255" t="s">
        <v>88</v>
      </c>
      <c r="B3255" t="s">
        <v>41</v>
      </c>
      <c r="C3255" t="s">
        <v>276</v>
      </c>
      <c r="D3255" s="202">
        <v>442161.72</v>
      </c>
      <c r="E3255" s="202">
        <v>436235.72</v>
      </c>
      <c r="F3255"/>
      <c r="G3255"/>
      <c r="H3255"/>
      <c r="I3255" s="202">
        <v>146417.54</v>
      </c>
      <c r="J3255" s="202">
        <v>207957.31</v>
      </c>
      <c r="K3255"/>
      <c r="L3255"/>
      <c r="M3255"/>
      <c r="N3255"/>
      <c r="O3255" s="203"/>
      <c r="P3255"/>
      <c r="Q3255"/>
      <c r="R3255"/>
      <c r="S3255"/>
      <c r="T3255" s="204">
        <v>42746.609131944446</v>
      </c>
      <c r="U3255"/>
      <c r="V3255">
        <v>0.4</v>
      </c>
      <c r="W3255">
        <v>5</v>
      </c>
      <c r="X3255" s="200" t="str">
        <f t="shared" si="50"/>
        <v>Manatee Criminal Traffic CGE CQ3-17</v>
      </c>
    </row>
    <row r="3256" spans="1:24" x14ac:dyDescent="0.25">
      <c r="A3256" t="s">
        <v>88</v>
      </c>
      <c r="B3256" t="s">
        <v>41</v>
      </c>
      <c r="C3256" t="s">
        <v>273</v>
      </c>
      <c r="D3256" s="202">
        <v>426295.02</v>
      </c>
      <c r="E3256" s="202">
        <v>526774.39</v>
      </c>
      <c r="F3256" s="202">
        <v>513711.39</v>
      </c>
      <c r="G3256" s="202">
        <v>506511.14</v>
      </c>
      <c r="H3256" s="202">
        <v>497718.89</v>
      </c>
      <c r="I3256" s="202">
        <v>118818.77</v>
      </c>
      <c r="J3256" s="202">
        <v>223034.13</v>
      </c>
      <c r="K3256" s="202">
        <v>266255.28999999998</v>
      </c>
      <c r="L3256" s="202">
        <v>295163.40999999997</v>
      </c>
      <c r="M3256" s="202">
        <v>324282.65999999997</v>
      </c>
      <c r="N3256"/>
      <c r="O3256" s="203"/>
      <c r="P3256"/>
      <c r="Q3256"/>
      <c r="R3256"/>
      <c r="S3256"/>
      <c r="T3256" s="204">
        <v>42746.609131944446</v>
      </c>
      <c r="U3256"/>
      <c r="V3256">
        <v>0.4</v>
      </c>
      <c r="W3256">
        <v>5</v>
      </c>
      <c r="X3256" s="200" t="str">
        <f t="shared" si="50"/>
        <v>Manatee Criminal Traffic CGE CQ4-16</v>
      </c>
    </row>
    <row r="3257" spans="1:24" x14ac:dyDescent="0.25">
      <c r="A3257" t="s">
        <v>88</v>
      </c>
      <c r="B3257" t="s">
        <v>41</v>
      </c>
      <c r="C3257" t="s">
        <v>277</v>
      </c>
      <c r="D3257" s="202">
        <v>431785.25</v>
      </c>
      <c r="E3257"/>
      <c r="F3257"/>
      <c r="G3257"/>
      <c r="H3257"/>
      <c r="I3257" s="202">
        <v>128023.94</v>
      </c>
      <c r="J3257"/>
      <c r="K3257"/>
      <c r="L3257"/>
      <c r="M3257"/>
      <c r="N3257"/>
      <c r="O3257" s="203"/>
      <c r="P3257"/>
      <c r="Q3257"/>
      <c r="R3257"/>
      <c r="S3257"/>
      <c r="T3257" s="204">
        <v>42746.609131944446</v>
      </c>
      <c r="U3257"/>
      <c r="V3257">
        <v>0.4</v>
      </c>
      <c r="W3257">
        <v>5</v>
      </c>
      <c r="X3257" s="200" t="str">
        <f t="shared" si="50"/>
        <v>Manatee Criminal Traffic CGE CQ4-17</v>
      </c>
    </row>
    <row r="3258" spans="1:24" x14ac:dyDescent="0.25">
      <c r="A3258" t="s">
        <v>88</v>
      </c>
      <c r="B3258" t="s">
        <v>46</v>
      </c>
      <c r="C3258" t="s">
        <v>270</v>
      </c>
      <c r="D3258" s="202">
        <v>155504.09</v>
      </c>
      <c r="E3258" s="202">
        <v>152519.09</v>
      </c>
      <c r="F3258" s="202">
        <v>151826.59</v>
      </c>
      <c r="G3258" s="202">
        <v>151409.09</v>
      </c>
      <c r="H3258" s="202">
        <v>151409.09</v>
      </c>
      <c r="I3258" s="202">
        <v>126061.09</v>
      </c>
      <c r="J3258" s="202">
        <v>129228.59</v>
      </c>
      <c r="K3258" s="202">
        <v>129946.09</v>
      </c>
      <c r="L3258" s="202">
        <v>130343.59</v>
      </c>
      <c r="M3258" s="202">
        <v>130343.59</v>
      </c>
      <c r="N3258"/>
      <c r="O3258" s="203"/>
      <c r="P3258"/>
      <c r="Q3258"/>
      <c r="R3258"/>
      <c r="S3258"/>
      <c r="T3258" s="204">
        <v>42746.609131944446</v>
      </c>
      <c r="U3258"/>
      <c r="V3258">
        <v>0.75</v>
      </c>
      <c r="W3258">
        <v>10</v>
      </c>
      <c r="X3258" s="200" t="str">
        <f t="shared" si="50"/>
        <v>Manatee Family CGE CQ1-16</v>
      </c>
    </row>
    <row r="3259" spans="1:24" x14ac:dyDescent="0.25">
      <c r="A3259" t="s">
        <v>88</v>
      </c>
      <c r="B3259" t="s">
        <v>46</v>
      </c>
      <c r="C3259" t="s">
        <v>274</v>
      </c>
      <c r="D3259" s="202">
        <v>147026.84</v>
      </c>
      <c r="E3259" s="202">
        <v>147159.34</v>
      </c>
      <c r="F3259" s="202">
        <v>146451.84</v>
      </c>
      <c r="G3259" s="202">
        <v>143624.34</v>
      </c>
      <c r="H3259"/>
      <c r="I3259" s="202">
        <v>126069.34</v>
      </c>
      <c r="J3259" s="202">
        <v>128226.84</v>
      </c>
      <c r="K3259" s="202">
        <v>128924.34</v>
      </c>
      <c r="L3259" s="202">
        <v>130399.34</v>
      </c>
      <c r="M3259"/>
      <c r="N3259"/>
      <c r="O3259" s="203"/>
      <c r="P3259"/>
      <c r="Q3259"/>
      <c r="R3259"/>
      <c r="S3259"/>
      <c r="T3259" s="204">
        <v>42746.609131944446</v>
      </c>
      <c r="U3259"/>
      <c r="V3259">
        <v>0.75</v>
      </c>
      <c r="W3259">
        <v>10</v>
      </c>
      <c r="X3259" s="200" t="str">
        <f t="shared" si="50"/>
        <v>Manatee Family CGE CQ1-17</v>
      </c>
    </row>
    <row r="3260" spans="1:24" x14ac:dyDescent="0.25">
      <c r="A3260" t="s">
        <v>88</v>
      </c>
      <c r="B3260" t="s">
        <v>46</v>
      </c>
      <c r="C3260" t="s">
        <v>271</v>
      </c>
      <c r="D3260" s="202">
        <v>152777.5</v>
      </c>
      <c r="E3260" s="202">
        <v>153742.5</v>
      </c>
      <c r="F3260" s="202">
        <v>154037.5</v>
      </c>
      <c r="G3260" s="202">
        <v>154037.5</v>
      </c>
      <c r="H3260" s="202">
        <v>154037.5</v>
      </c>
      <c r="I3260" s="202">
        <v>136077</v>
      </c>
      <c r="J3260" s="202">
        <v>138344.5</v>
      </c>
      <c r="K3260" s="202">
        <v>138639.5</v>
      </c>
      <c r="L3260" s="202">
        <v>139047</v>
      </c>
      <c r="M3260" s="202">
        <v>139047</v>
      </c>
      <c r="N3260"/>
      <c r="O3260" s="203"/>
      <c r="P3260"/>
      <c r="Q3260"/>
      <c r="R3260"/>
      <c r="S3260"/>
      <c r="T3260" s="204">
        <v>42746.609131944446</v>
      </c>
      <c r="U3260"/>
      <c r="V3260">
        <v>0.75</v>
      </c>
      <c r="W3260">
        <v>10</v>
      </c>
      <c r="X3260" s="200" t="str">
        <f t="shared" si="50"/>
        <v>Manatee Family CGE CQ2-16</v>
      </c>
    </row>
    <row r="3261" spans="1:24" x14ac:dyDescent="0.25">
      <c r="A3261" t="s">
        <v>88</v>
      </c>
      <c r="B3261" t="s">
        <v>46</v>
      </c>
      <c r="C3261" t="s">
        <v>275</v>
      </c>
      <c r="D3261" s="202">
        <v>150490</v>
      </c>
      <c r="E3261" s="202">
        <v>149762.5</v>
      </c>
      <c r="F3261" s="202">
        <v>149467.5</v>
      </c>
      <c r="G3261"/>
      <c r="H3261"/>
      <c r="I3261" s="202">
        <v>130341.5</v>
      </c>
      <c r="J3261" s="202">
        <v>133814</v>
      </c>
      <c r="K3261" s="202">
        <v>134801.5</v>
      </c>
      <c r="L3261"/>
      <c r="M3261"/>
      <c r="N3261"/>
      <c r="O3261" s="203"/>
      <c r="P3261"/>
      <c r="Q3261"/>
      <c r="R3261"/>
      <c r="S3261"/>
      <c r="T3261" s="204">
        <v>42746.609131944446</v>
      </c>
      <c r="U3261"/>
      <c r="V3261">
        <v>0.75</v>
      </c>
      <c r="W3261">
        <v>10</v>
      </c>
      <c r="X3261" s="200" t="str">
        <f t="shared" si="50"/>
        <v>Manatee Family CGE CQ2-17</v>
      </c>
    </row>
    <row r="3262" spans="1:24" x14ac:dyDescent="0.25">
      <c r="A3262" t="s">
        <v>88</v>
      </c>
      <c r="B3262" t="s">
        <v>46</v>
      </c>
      <c r="C3262" t="s">
        <v>272</v>
      </c>
      <c r="D3262" s="202">
        <v>161411.5</v>
      </c>
      <c r="E3262" s="202">
        <v>158816.5</v>
      </c>
      <c r="F3262" s="202">
        <v>158816.5</v>
      </c>
      <c r="G3262" s="202">
        <v>159111.5</v>
      </c>
      <c r="H3262" s="202">
        <v>159406.5</v>
      </c>
      <c r="I3262" s="202">
        <v>140821</v>
      </c>
      <c r="J3262" s="202">
        <v>143308.5</v>
      </c>
      <c r="K3262" s="202">
        <v>143308.5</v>
      </c>
      <c r="L3262" s="202">
        <v>144796</v>
      </c>
      <c r="M3262" s="202">
        <v>145386</v>
      </c>
      <c r="N3262"/>
      <c r="O3262" s="203"/>
      <c r="P3262"/>
      <c r="Q3262"/>
      <c r="R3262"/>
      <c r="S3262"/>
      <c r="T3262" s="204">
        <v>42746.609131944446</v>
      </c>
      <c r="U3262"/>
      <c r="V3262">
        <v>0.75</v>
      </c>
      <c r="W3262">
        <v>10</v>
      </c>
      <c r="X3262" s="200" t="str">
        <f t="shared" si="50"/>
        <v>Manatee Family CGE CQ3-16</v>
      </c>
    </row>
    <row r="3263" spans="1:24" x14ac:dyDescent="0.25">
      <c r="A3263" t="s">
        <v>88</v>
      </c>
      <c r="B3263" t="s">
        <v>46</v>
      </c>
      <c r="C3263" t="s">
        <v>276</v>
      </c>
      <c r="D3263" s="202">
        <v>146784.73000000001</v>
      </c>
      <c r="E3263" s="202">
        <v>147934.73000000001</v>
      </c>
      <c r="F3263"/>
      <c r="G3263"/>
      <c r="H3263"/>
      <c r="I3263" s="202">
        <v>128853.73</v>
      </c>
      <c r="J3263" s="202">
        <v>134463.73000000001</v>
      </c>
      <c r="K3263"/>
      <c r="L3263"/>
      <c r="M3263"/>
      <c r="N3263"/>
      <c r="O3263" s="203"/>
      <c r="P3263"/>
      <c r="Q3263"/>
      <c r="R3263"/>
      <c r="S3263"/>
      <c r="T3263" s="204">
        <v>42746.609131944446</v>
      </c>
      <c r="U3263"/>
      <c r="V3263">
        <v>0.75</v>
      </c>
      <c r="W3263">
        <v>10</v>
      </c>
      <c r="X3263" s="200" t="str">
        <f t="shared" si="50"/>
        <v>Manatee Family CGE CQ3-17</v>
      </c>
    </row>
    <row r="3264" spans="1:24" x14ac:dyDescent="0.25">
      <c r="A3264" t="s">
        <v>88</v>
      </c>
      <c r="B3264" t="s">
        <v>46</v>
      </c>
      <c r="C3264" t="s">
        <v>273</v>
      </c>
      <c r="D3264" s="202">
        <v>166792.24</v>
      </c>
      <c r="E3264" s="202">
        <v>155316.99</v>
      </c>
      <c r="F3264" s="202">
        <v>155804.49</v>
      </c>
      <c r="G3264" s="202">
        <v>155804.49</v>
      </c>
      <c r="H3264" s="202">
        <v>155406.99</v>
      </c>
      <c r="I3264" s="202">
        <v>132624.74</v>
      </c>
      <c r="J3264" s="202">
        <v>139906.99</v>
      </c>
      <c r="K3264" s="202">
        <v>140496.99</v>
      </c>
      <c r="L3264" s="202">
        <v>140496.99</v>
      </c>
      <c r="M3264" s="202">
        <v>142266.99</v>
      </c>
      <c r="N3264"/>
      <c r="O3264" s="203"/>
      <c r="P3264"/>
      <c r="Q3264"/>
      <c r="R3264"/>
      <c r="S3264"/>
      <c r="T3264" s="204">
        <v>42746.609131944446</v>
      </c>
      <c r="U3264"/>
      <c r="V3264">
        <v>0.75</v>
      </c>
      <c r="W3264">
        <v>10</v>
      </c>
      <c r="X3264" s="200" t="str">
        <f t="shared" si="50"/>
        <v>Manatee Family CGE CQ4-16</v>
      </c>
    </row>
    <row r="3265" spans="1:24" x14ac:dyDescent="0.25">
      <c r="A3265" t="s">
        <v>88</v>
      </c>
      <c r="B3265" t="s">
        <v>46</v>
      </c>
      <c r="C3265" t="s">
        <v>277</v>
      </c>
      <c r="D3265" s="202">
        <v>159784.5</v>
      </c>
      <c r="E3265"/>
      <c r="F3265"/>
      <c r="G3265"/>
      <c r="H3265"/>
      <c r="I3265" s="202">
        <v>134386.5</v>
      </c>
      <c r="J3265"/>
      <c r="K3265"/>
      <c r="L3265"/>
      <c r="M3265"/>
      <c r="N3265"/>
      <c r="O3265" s="203"/>
      <c r="P3265"/>
      <c r="Q3265"/>
      <c r="R3265"/>
      <c r="S3265"/>
      <c r="T3265" s="204">
        <v>42746.609131944446</v>
      </c>
      <c r="U3265"/>
      <c r="V3265">
        <v>0.75</v>
      </c>
      <c r="W3265">
        <v>10</v>
      </c>
      <c r="X3265" s="200" t="str">
        <f t="shared" si="50"/>
        <v>Manatee Family CGE CQ4-17</v>
      </c>
    </row>
    <row r="3266" spans="1:24" x14ac:dyDescent="0.25">
      <c r="A3266" t="s">
        <v>88</v>
      </c>
      <c r="B3266" t="s">
        <v>40</v>
      </c>
      <c r="C3266" t="s">
        <v>270</v>
      </c>
      <c r="D3266" s="202">
        <v>6964</v>
      </c>
      <c r="E3266" s="202">
        <v>6964</v>
      </c>
      <c r="F3266" s="202">
        <v>6964</v>
      </c>
      <c r="G3266" s="202">
        <v>7014</v>
      </c>
      <c r="H3266" s="202">
        <v>10214</v>
      </c>
      <c r="I3266" s="202">
        <v>2414</v>
      </c>
      <c r="J3266" s="202">
        <v>2564</v>
      </c>
      <c r="K3266" s="202">
        <v>2936</v>
      </c>
      <c r="L3266" s="202">
        <v>3036</v>
      </c>
      <c r="M3266" s="202">
        <v>3736</v>
      </c>
      <c r="N3266"/>
      <c r="O3266" s="203"/>
      <c r="P3266"/>
      <c r="Q3266"/>
      <c r="R3266"/>
      <c r="S3266"/>
      <c r="T3266" s="204">
        <v>42746.609131944446</v>
      </c>
      <c r="U3266"/>
      <c r="V3266">
        <v>0.09</v>
      </c>
      <c r="W3266">
        <v>4</v>
      </c>
      <c r="X3266" s="200" t="str">
        <f t="shared" ref="X3266:X3329" si="51">A3266&amp;" "&amp;B3266&amp;" "&amp;C3266</f>
        <v>Manatee Juvenile Delinquency CGE CQ1-16</v>
      </c>
    </row>
    <row r="3267" spans="1:24" x14ac:dyDescent="0.25">
      <c r="A3267" t="s">
        <v>88</v>
      </c>
      <c r="B3267" t="s">
        <v>40</v>
      </c>
      <c r="C3267" t="s">
        <v>274</v>
      </c>
      <c r="D3267" s="202">
        <v>6431</v>
      </c>
      <c r="E3267" s="202">
        <v>6431</v>
      </c>
      <c r="F3267" s="202">
        <v>6431</v>
      </c>
      <c r="G3267" s="202">
        <v>6431</v>
      </c>
      <c r="H3267"/>
      <c r="I3267" s="202">
        <v>2475.5</v>
      </c>
      <c r="J3267" s="202">
        <v>2543.5</v>
      </c>
      <c r="K3267" s="202">
        <v>2793.5</v>
      </c>
      <c r="L3267" s="202">
        <v>2793.5</v>
      </c>
      <c r="M3267"/>
      <c r="N3267"/>
      <c r="O3267" s="203"/>
      <c r="P3267"/>
      <c r="Q3267"/>
      <c r="R3267"/>
      <c r="S3267"/>
      <c r="T3267" s="204">
        <v>42746.609131944446</v>
      </c>
      <c r="U3267"/>
      <c r="V3267">
        <v>0.09</v>
      </c>
      <c r="W3267">
        <v>4</v>
      </c>
      <c r="X3267" s="200" t="str">
        <f t="shared" si="51"/>
        <v>Manatee Juvenile Delinquency CGE CQ1-17</v>
      </c>
    </row>
    <row r="3268" spans="1:24" x14ac:dyDescent="0.25">
      <c r="A3268" t="s">
        <v>88</v>
      </c>
      <c r="B3268" t="s">
        <v>40</v>
      </c>
      <c r="C3268" t="s">
        <v>271</v>
      </c>
      <c r="D3268" s="202">
        <v>6396.5</v>
      </c>
      <c r="E3268" s="202">
        <v>6396.5</v>
      </c>
      <c r="F3268" s="202">
        <v>6396.5</v>
      </c>
      <c r="G3268" s="202">
        <v>9196.5</v>
      </c>
      <c r="H3268" s="202">
        <v>9196.5</v>
      </c>
      <c r="I3268" s="202">
        <v>2117.5</v>
      </c>
      <c r="J3268" s="202">
        <v>2267.5</v>
      </c>
      <c r="K3268" s="202">
        <v>2417.5</v>
      </c>
      <c r="L3268" s="202">
        <v>2817.5</v>
      </c>
      <c r="M3268" s="202">
        <v>3221.5</v>
      </c>
      <c r="N3268"/>
      <c r="O3268" s="203"/>
      <c r="P3268"/>
      <c r="Q3268"/>
      <c r="R3268"/>
      <c r="S3268"/>
      <c r="T3268" s="204">
        <v>42746.609131944446</v>
      </c>
      <c r="U3268"/>
      <c r="V3268">
        <v>0.09</v>
      </c>
      <c r="W3268">
        <v>4</v>
      </c>
      <c r="X3268" s="200" t="str">
        <f t="shared" si="51"/>
        <v>Manatee Juvenile Delinquency CGE CQ2-16</v>
      </c>
    </row>
    <row r="3269" spans="1:24" x14ac:dyDescent="0.25">
      <c r="A3269" t="s">
        <v>88</v>
      </c>
      <c r="B3269" t="s">
        <v>40</v>
      </c>
      <c r="C3269" t="s">
        <v>275</v>
      </c>
      <c r="D3269" s="202">
        <v>10559</v>
      </c>
      <c r="E3269" s="202">
        <v>10562.5</v>
      </c>
      <c r="F3269" s="202">
        <v>10562.5</v>
      </c>
      <c r="G3269"/>
      <c r="H3269"/>
      <c r="I3269" s="202">
        <v>1951</v>
      </c>
      <c r="J3269" s="202">
        <v>2440.5</v>
      </c>
      <c r="K3269" s="202">
        <v>2440.5</v>
      </c>
      <c r="L3269"/>
      <c r="M3269"/>
      <c r="N3269"/>
      <c r="O3269" s="203"/>
      <c r="P3269"/>
      <c r="Q3269"/>
      <c r="R3269"/>
      <c r="S3269"/>
      <c r="T3269" s="204">
        <v>42746.609131944446</v>
      </c>
      <c r="U3269"/>
      <c r="V3269">
        <v>0.09</v>
      </c>
      <c r="W3269">
        <v>4</v>
      </c>
      <c r="X3269" s="200" t="str">
        <f t="shared" si="51"/>
        <v>Manatee Juvenile Delinquency CGE CQ2-17</v>
      </c>
    </row>
    <row r="3270" spans="1:24" x14ac:dyDescent="0.25">
      <c r="A3270" t="s">
        <v>88</v>
      </c>
      <c r="B3270" t="s">
        <v>40</v>
      </c>
      <c r="C3270" t="s">
        <v>272</v>
      </c>
      <c r="D3270" s="202">
        <v>7421</v>
      </c>
      <c r="E3270" s="202">
        <v>7417.5</v>
      </c>
      <c r="F3270" s="202">
        <v>13017.5</v>
      </c>
      <c r="G3270" s="202">
        <v>13167.5</v>
      </c>
      <c r="H3270" s="202">
        <v>13167.5</v>
      </c>
      <c r="I3270" s="202">
        <v>2577.5</v>
      </c>
      <c r="J3270" s="202">
        <v>2727.5</v>
      </c>
      <c r="K3270" s="202">
        <v>3427.5</v>
      </c>
      <c r="L3270" s="202">
        <v>3777.5</v>
      </c>
      <c r="M3270" s="202">
        <v>3995.5</v>
      </c>
      <c r="N3270"/>
      <c r="O3270" s="203"/>
      <c r="P3270"/>
      <c r="Q3270"/>
      <c r="R3270"/>
      <c r="S3270"/>
      <c r="T3270" s="204">
        <v>42746.609131944446</v>
      </c>
      <c r="U3270"/>
      <c r="V3270">
        <v>0.09</v>
      </c>
      <c r="W3270">
        <v>4</v>
      </c>
      <c r="X3270" s="200" t="str">
        <f t="shared" si="51"/>
        <v>Manatee Juvenile Delinquency CGE CQ3-16</v>
      </c>
    </row>
    <row r="3271" spans="1:24" x14ac:dyDescent="0.25">
      <c r="A3271" t="s">
        <v>88</v>
      </c>
      <c r="B3271" t="s">
        <v>40</v>
      </c>
      <c r="C3271" t="s">
        <v>276</v>
      </c>
      <c r="D3271" s="202">
        <v>10586.5</v>
      </c>
      <c r="E3271" s="202">
        <v>10586.5</v>
      </c>
      <c r="F3271"/>
      <c r="G3271"/>
      <c r="H3271"/>
      <c r="I3271" s="202">
        <v>2496.5</v>
      </c>
      <c r="J3271" s="202">
        <v>2696.5</v>
      </c>
      <c r="K3271"/>
      <c r="L3271"/>
      <c r="M3271"/>
      <c r="N3271"/>
      <c r="O3271" s="203"/>
      <c r="P3271"/>
      <c r="Q3271"/>
      <c r="R3271"/>
      <c r="S3271"/>
      <c r="T3271" s="204">
        <v>42746.609131944446</v>
      </c>
      <c r="U3271"/>
      <c r="V3271">
        <v>0.09</v>
      </c>
      <c r="W3271">
        <v>4</v>
      </c>
      <c r="X3271" s="200" t="str">
        <f t="shared" si="51"/>
        <v>Manatee Juvenile Delinquency CGE CQ3-17</v>
      </c>
    </row>
    <row r="3272" spans="1:24" x14ac:dyDescent="0.25">
      <c r="A3272" t="s">
        <v>88</v>
      </c>
      <c r="B3272" t="s">
        <v>40</v>
      </c>
      <c r="C3272" t="s">
        <v>273</v>
      </c>
      <c r="D3272" s="202">
        <v>8037.5</v>
      </c>
      <c r="E3272" s="202">
        <v>8561.5</v>
      </c>
      <c r="F3272" s="202">
        <v>8561.5</v>
      </c>
      <c r="G3272" s="202">
        <v>8561.5</v>
      </c>
      <c r="H3272" s="202">
        <v>8561.5</v>
      </c>
      <c r="I3272" s="202">
        <v>2322</v>
      </c>
      <c r="J3272" s="202">
        <v>3438</v>
      </c>
      <c r="K3272" s="202">
        <v>3438</v>
      </c>
      <c r="L3272" s="202">
        <v>3538</v>
      </c>
      <c r="M3272" s="202">
        <v>3874</v>
      </c>
      <c r="N3272"/>
      <c r="O3272" s="203"/>
      <c r="P3272"/>
      <c r="Q3272"/>
      <c r="R3272"/>
      <c r="S3272"/>
      <c r="T3272" s="204">
        <v>42746.609131944446</v>
      </c>
      <c r="U3272"/>
      <c r="V3272">
        <v>0.09</v>
      </c>
      <c r="W3272">
        <v>4</v>
      </c>
      <c r="X3272" s="200" t="str">
        <f t="shared" si="51"/>
        <v>Manatee Juvenile Delinquency CGE CQ4-16</v>
      </c>
    </row>
    <row r="3273" spans="1:24" x14ac:dyDescent="0.25">
      <c r="A3273" t="s">
        <v>88</v>
      </c>
      <c r="B3273" t="s">
        <v>40</v>
      </c>
      <c r="C3273" t="s">
        <v>277</v>
      </c>
      <c r="D3273" s="202">
        <v>13060</v>
      </c>
      <c r="E3273"/>
      <c r="F3273"/>
      <c r="G3273"/>
      <c r="H3273"/>
      <c r="I3273" s="202">
        <v>2409</v>
      </c>
      <c r="J3273"/>
      <c r="K3273"/>
      <c r="L3273"/>
      <c r="M3273"/>
      <c r="N3273"/>
      <c r="O3273" s="203"/>
      <c r="P3273"/>
      <c r="Q3273"/>
      <c r="R3273"/>
      <c r="S3273"/>
      <c r="T3273" s="204">
        <v>42746.609131944446</v>
      </c>
      <c r="U3273"/>
      <c r="V3273">
        <v>0.09</v>
      </c>
      <c r="W3273">
        <v>4</v>
      </c>
      <c r="X3273" s="200" t="str">
        <f t="shared" si="51"/>
        <v>Manatee Juvenile Delinquency CGE CQ4-17</v>
      </c>
    </row>
    <row r="3274" spans="1:24" x14ac:dyDescent="0.25">
      <c r="A3274" t="s">
        <v>88</v>
      </c>
      <c r="B3274" t="s">
        <v>45</v>
      </c>
      <c r="C3274" t="s">
        <v>270</v>
      </c>
      <c r="D3274" s="202">
        <v>120558.45</v>
      </c>
      <c r="E3274" s="202">
        <v>119968.45</v>
      </c>
      <c r="F3274" s="202">
        <v>119968.45</v>
      </c>
      <c r="G3274" s="202">
        <v>119968.45</v>
      </c>
      <c r="H3274" s="202">
        <v>119832.45</v>
      </c>
      <c r="I3274" s="202">
        <v>115834.45</v>
      </c>
      <c r="J3274" s="202">
        <v>115934.45</v>
      </c>
      <c r="K3274" s="202">
        <v>116565.45</v>
      </c>
      <c r="L3274" s="202">
        <v>116565.45</v>
      </c>
      <c r="M3274" s="202">
        <v>116416.45</v>
      </c>
      <c r="N3274"/>
      <c r="O3274" s="203"/>
      <c r="P3274"/>
      <c r="Q3274"/>
      <c r="R3274"/>
      <c r="S3274"/>
      <c r="T3274" s="204">
        <v>42746.609131944446</v>
      </c>
      <c r="U3274"/>
      <c r="V3274">
        <v>0.9</v>
      </c>
      <c r="W3274">
        <v>9</v>
      </c>
      <c r="X3274" s="200" t="str">
        <f t="shared" si="51"/>
        <v>Manatee Probate CGE CQ1-16</v>
      </c>
    </row>
    <row r="3275" spans="1:24" x14ac:dyDescent="0.25">
      <c r="A3275" t="s">
        <v>88</v>
      </c>
      <c r="B3275" t="s">
        <v>45</v>
      </c>
      <c r="C3275" t="s">
        <v>274</v>
      </c>
      <c r="D3275" s="202">
        <v>128396.38</v>
      </c>
      <c r="E3275" s="202">
        <v>128247.38</v>
      </c>
      <c r="F3275" s="202">
        <v>128288.38</v>
      </c>
      <c r="G3275" s="202">
        <v>128688.38</v>
      </c>
      <c r="H3275"/>
      <c r="I3275" s="202">
        <v>122265.38</v>
      </c>
      <c r="J3275" s="202">
        <v>122747.38</v>
      </c>
      <c r="K3275" s="202">
        <v>123588.38</v>
      </c>
      <c r="L3275" s="202">
        <v>123988.38</v>
      </c>
      <c r="M3275"/>
      <c r="N3275"/>
      <c r="O3275" s="203"/>
      <c r="P3275"/>
      <c r="Q3275"/>
      <c r="R3275"/>
      <c r="S3275"/>
      <c r="T3275" s="204">
        <v>42746.609131944446</v>
      </c>
      <c r="U3275"/>
      <c r="V3275">
        <v>0.9</v>
      </c>
      <c r="W3275">
        <v>9</v>
      </c>
      <c r="X3275" s="200" t="str">
        <f t="shared" si="51"/>
        <v>Manatee Probate CGE CQ1-17</v>
      </c>
    </row>
    <row r="3276" spans="1:24" x14ac:dyDescent="0.25">
      <c r="A3276" t="s">
        <v>88</v>
      </c>
      <c r="B3276" t="s">
        <v>45</v>
      </c>
      <c r="C3276" t="s">
        <v>271</v>
      </c>
      <c r="D3276" s="202">
        <v>135075</v>
      </c>
      <c r="E3276" s="202">
        <v>153742.5</v>
      </c>
      <c r="F3276" s="202">
        <v>136835</v>
      </c>
      <c r="G3276" s="202">
        <v>136835</v>
      </c>
      <c r="H3276" s="202">
        <v>136835</v>
      </c>
      <c r="I3276" s="202">
        <v>127089.5</v>
      </c>
      <c r="J3276" s="202">
        <v>138344.5</v>
      </c>
      <c r="K3276" s="202">
        <v>131337.5</v>
      </c>
      <c r="L3276" s="202">
        <v>131337.5</v>
      </c>
      <c r="M3276" s="202">
        <v>131337.5</v>
      </c>
      <c r="N3276"/>
      <c r="O3276" s="203"/>
      <c r="P3276"/>
      <c r="Q3276"/>
      <c r="R3276"/>
      <c r="S3276"/>
      <c r="T3276" s="204">
        <v>42746.609131944446</v>
      </c>
      <c r="U3276"/>
      <c r="V3276">
        <v>0.9</v>
      </c>
      <c r="W3276">
        <v>9</v>
      </c>
      <c r="X3276" s="200" t="str">
        <f t="shared" si="51"/>
        <v>Manatee Probate CGE CQ2-16</v>
      </c>
    </row>
    <row r="3277" spans="1:24" x14ac:dyDescent="0.25">
      <c r="A3277" t="s">
        <v>88</v>
      </c>
      <c r="B3277" t="s">
        <v>45</v>
      </c>
      <c r="C3277" t="s">
        <v>275</v>
      </c>
      <c r="D3277" s="202">
        <v>134413.65</v>
      </c>
      <c r="E3277" s="202">
        <v>134360.65</v>
      </c>
      <c r="F3277" s="202">
        <v>134360.65</v>
      </c>
      <c r="G3277"/>
      <c r="H3277"/>
      <c r="I3277" s="202">
        <v>131196.65</v>
      </c>
      <c r="J3277" s="202">
        <v>131488.65</v>
      </c>
      <c r="K3277" s="202">
        <v>131488.65</v>
      </c>
      <c r="L3277"/>
      <c r="M3277"/>
      <c r="N3277"/>
      <c r="O3277" s="203"/>
      <c r="P3277"/>
      <c r="Q3277"/>
      <c r="R3277"/>
      <c r="S3277"/>
      <c r="T3277" s="204">
        <v>42746.609131944446</v>
      </c>
      <c r="U3277"/>
      <c r="V3277">
        <v>0.9</v>
      </c>
      <c r="W3277">
        <v>9</v>
      </c>
      <c r="X3277" s="200" t="str">
        <f t="shared" si="51"/>
        <v>Manatee Probate CGE CQ2-17</v>
      </c>
    </row>
    <row r="3278" spans="1:24" x14ac:dyDescent="0.25">
      <c r="A3278" t="s">
        <v>88</v>
      </c>
      <c r="B3278" t="s">
        <v>45</v>
      </c>
      <c r="C3278" t="s">
        <v>272</v>
      </c>
      <c r="D3278" s="202">
        <v>140808.45000000001</v>
      </c>
      <c r="E3278" s="202">
        <v>140879.45000000001</v>
      </c>
      <c r="F3278" s="202">
        <v>140961.45000000001</v>
      </c>
      <c r="G3278" s="202">
        <v>141130.45000000001</v>
      </c>
      <c r="H3278" s="202">
        <v>141130.45000000001</v>
      </c>
      <c r="I3278" s="202">
        <v>133304.45000000001</v>
      </c>
      <c r="J3278" s="202">
        <v>136278.45000000001</v>
      </c>
      <c r="K3278" s="202">
        <v>136360.45000000001</v>
      </c>
      <c r="L3278" s="202">
        <v>136529.45000000001</v>
      </c>
      <c r="M3278" s="202">
        <v>136529.45000000001</v>
      </c>
      <c r="N3278"/>
      <c r="O3278" s="203"/>
      <c r="P3278"/>
      <c r="Q3278"/>
      <c r="R3278"/>
      <c r="S3278"/>
      <c r="T3278" s="204">
        <v>42746.609131944446</v>
      </c>
      <c r="U3278"/>
      <c r="V3278">
        <v>0.9</v>
      </c>
      <c r="W3278">
        <v>9</v>
      </c>
      <c r="X3278" s="200" t="str">
        <f t="shared" si="51"/>
        <v>Manatee Probate CGE CQ3-16</v>
      </c>
    </row>
    <row r="3279" spans="1:24" x14ac:dyDescent="0.25">
      <c r="A3279" t="s">
        <v>88</v>
      </c>
      <c r="B3279" t="s">
        <v>45</v>
      </c>
      <c r="C3279" t="s">
        <v>276</v>
      </c>
      <c r="D3279" s="202">
        <v>130466.5</v>
      </c>
      <c r="E3279" s="202">
        <v>131031.5</v>
      </c>
      <c r="F3279"/>
      <c r="G3279"/>
      <c r="H3279"/>
      <c r="I3279" s="202">
        <v>120479.5</v>
      </c>
      <c r="J3279" s="202">
        <v>124230.5</v>
      </c>
      <c r="K3279"/>
      <c r="L3279"/>
      <c r="M3279"/>
      <c r="N3279"/>
      <c r="O3279" s="203"/>
      <c r="P3279"/>
      <c r="Q3279"/>
      <c r="R3279"/>
      <c r="S3279"/>
      <c r="T3279" s="204">
        <v>42746.609131944446</v>
      </c>
      <c r="U3279"/>
      <c r="V3279">
        <v>0.9</v>
      </c>
      <c r="W3279">
        <v>9</v>
      </c>
      <c r="X3279" s="200" t="str">
        <f t="shared" si="51"/>
        <v>Manatee Probate CGE CQ3-17</v>
      </c>
    </row>
    <row r="3280" spans="1:24" x14ac:dyDescent="0.25">
      <c r="A3280" t="s">
        <v>88</v>
      </c>
      <c r="B3280" t="s">
        <v>45</v>
      </c>
      <c r="C3280" t="s">
        <v>273</v>
      </c>
      <c r="D3280" s="202">
        <v>128297.42</v>
      </c>
      <c r="E3280" s="202">
        <v>131854.76</v>
      </c>
      <c r="F3280" s="202">
        <v>131909.76000000001</v>
      </c>
      <c r="G3280" s="202">
        <v>132078.76</v>
      </c>
      <c r="H3280" s="202">
        <v>132078.76</v>
      </c>
      <c r="I3280" s="202">
        <v>121330.42</v>
      </c>
      <c r="J3280" s="202">
        <v>128014.76</v>
      </c>
      <c r="K3280" s="202">
        <v>127724.76</v>
      </c>
      <c r="L3280" s="202">
        <v>127724.76</v>
      </c>
      <c r="M3280" s="202">
        <v>127724.76</v>
      </c>
      <c r="N3280"/>
      <c r="O3280" s="203"/>
      <c r="P3280"/>
      <c r="Q3280"/>
      <c r="R3280"/>
      <c r="S3280"/>
      <c r="T3280" s="204">
        <v>42746.609131944446</v>
      </c>
      <c r="U3280"/>
      <c r="V3280">
        <v>0.9</v>
      </c>
      <c r="W3280">
        <v>9</v>
      </c>
      <c r="X3280" s="200" t="str">
        <f t="shared" si="51"/>
        <v>Manatee Probate CGE CQ4-16</v>
      </c>
    </row>
    <row r="3281" spans="1:24" x14ac:dyDescent="0.25">
      <c r="A3281" t="s">
        <v>88</v>
      </c>
      <c r="B3281" t="s">
        <v>45</v>
      </c>
      <c r="C3281" t="s">
        <v>277</v>
      </c>
      <c r="D3281" s="202">
        <v>121999.34</v>
      </c>
      <c r="E3281"/>
      <c r="F3281"/>
      <c r="G3281"/>
      <c r="H3281"/>
      <c r="I3281" s="202">
        <v>115487.34</v>
      </c>
      <c r="J3281"/>
      <c r="K3281"/>
      <c r="L3281"/>
      <c r="M3281"/>
      <c r="N3281"/>
      <c r="O3281" s="203"/>
      <c r="P3281"/>
      <c r="Q3281"/>
      <c r="R3281"/>
      <c r="S3281"/>
      <c r="T3281" s="204">
        <v>42746.609131944446</v>
      </c>
      <c r="U3281"/>
      <c r="V3281">
        <v>0.9</v>
      </c>
      <c r="W3281">
        <v>9</v>
      </c>
      <c r="X3281" s="200" t="str">
        <f t="shared" si="51"/>
        <v>Manatee Probate CGE CQ4-17</v>
      </c>
    </row>
    <row r="3282" spans="1:24" x14ac:dyDescent="0.25">
      <c r="A3282" t="s">
        <v>89</v>
      </c>
      <c r="B3282" t="s">
        <v>280</v>
      </c>
      <c r="C3282" t="s">
        <v>270</v>
      </c>
      <c r="D3282" s="202">
        <v>1433653.88</v>
      </c>
      <c r="E3282" s="202">
        <v>1337091.23</v>
      </c>
      <c r="F3282" s="202">
        <v>0</v>
      </c>
      <c r="G3282" s="202">
        <v>873126.88</v>
      </c>
      <c r="H3282" s="202">
        <v>873126.88</v>
      </c>
      <c r="I3282" s="202">
        <v>13054.03</v>
      </c>
      <c r="J3282" s="202">
        <v>21883.84</v>
      </c>
      <c r="K3282" s="202">
        <v>0</v>
      </c>
      <c r="L3282" s="202">
        <v>736.01</v>
      </c>
      <c r="M3282" s="202">
        <v>761</v>
      </c>
      <c r="N3282"/>
      <c r="O3282" s="203"/>
      <c r="P3282"/>
      <c r="Q3282"/>
      <c r="R3282"/>
      <c r="S3282"/>
      <c r="T3282" s="204">
        <v>42746.609131944446</v>
      </c>
      <c r="U3282"/>
      <c r="V3282">
        <v>0.09</v>
      </c>
      <c r="W3282">
        <v>2</v>
      </c>
      <c r="X3282" s="200" t="str">
        <f t="shared" si="51"/>
        <v>Marion Circ Crim Drug Trfc Cases CGE CQ1-16</v>
      </c>
    </row>
    <row r="3283" spans="1:24" x14ac:dyDescent="0.25">
      <c r="A3283" t="s">
        <v>89</v>
      </c>
      <c r="B3283" t="s">
        <v>280</v>
      </c>
      <c r="C3283" t="s">
        <v>274</v>
      </c>
      <c r="D3283" s="202">
        <v>496375.76</v>
      </c>
      <c r="E3283" s="202">
        <v>496875.8</v>
      </c>
      <c r="F3283" s="202">
        <v>496875.76</v>
      </c>
      <c r="G3283" s="202">
        <v>496875.76</v>
      </c>
      <c r="H3283"/>
      <c r="I3283" s="202">
        <v>3563.76</v>
      </c>
      <c r="J3283" s="202">
        <v>3797.88</v>
      </c>
      <c r="K3283" s="202">
        <v>4032</v>
      </c>
      <c r="L3283" s="202">
        <v>4032</v>
      </c>
      <c r="M3283"/>
      <c r="N3283"/>
      <c r="O3283" s="203"/>
      <c r="P3283"/>
      <c r="Q3283"/>
      <c r="R3283"/>
      <c r="S3283"/>
      <c r="T3283" s="204">
        <v>42746.609131944446</v>
      </c>
      <c r="U3283"/>
      <c r="V3283">
        <v>0.09</v>
      </c>
      <c r="W3283">
        <v>2</v>
      </c>
      <c r="X3283" s="200" t="str">
        <f t="shared" si="51"/>
        <v>Marion Circ Crim Drug Trfc Cases CGE CQ1-17</v>
      </c>
    </row>
    <row r="3284" spans="1:24" x14ac:dyDescent="0.25">
      <c r="A3284" t="s">
        <v>89</v>
      </c>
      <c r="B3284" t="s">
        <v>280</v>
      </c>
      <c r="C3284" t="s">
        <v>271</v>
      </c>
      <c r="D3284" s="202">
        <v>562477.77</v>
      </c>
      <c r="E3284" s="202">
        <v>0</v>
      </c>
      <c r="F3284" s="202">
        <v>553745.62</v>
      </c>
      <c r="G3284" s="202">
        <v>553895.62</v>
      </c>
      <c r="H3284" s="202">
        <v>553921.6</v>
      </c>
      <c r="I3284" s="202">
        <v>18749.57</v>
      </c>
      <c r="J3284" s="202">
        <v>0</v>
      </c>
      <c r="K3284" s="202">
        <v>157.66</v>
      </c>
      <c r="L3284" s="202">
        <v>157.66</v>
      </c>
      <c r="M3284" s="202">
        <v>2077.37</v>
      </c>
      <c r="N3284"/>
      <c r="O3284" s="203"/>
      <c r="P3284"/>
      <c r="Q3284"/>
      <c r="R3284"/>
      <c r="S3284"/>
      <c r="T3284" s="204">
        <v>42746.609131944446</v>
      </c>
      <c r="U3284"/>
      <c r="V3284">
        <v>0.09</v>
      </c>
      <c r="W3284">
        <v>2</v>
      </c>
      <c r="X3284" s="200" t="str">
        <f t="shared" si="51"/>
        <v>Marion Circ Crim Drug Trfc Cases CGE CQ2-16</v>
      </c>
    </row>
    <row r="3285" spans="1:24" x14ac:dyDescent="0.25">
      <c r="A3285" t="s">
        <v>89</v>
      </c>
      <c r="B3285" t="s">
        <v>280</v>
      </c>
      <c r="C3285" t="s">
        <v>275</v>
      </c>
      <c r="D3285" s="202">
        <v>2430442</v>
      </c>
      <c r="E3285" s="202">
        <v>2430492</v>
      </c>
      <c r="F3285" s="202">
        <v>2430497</v>
      </c>
      <c r="G3285"/>
      <c r="H3285"/>
      <c r="I3285" s="202">
        <v>346</v>
      </c>
      <c r="J3285" s="202">
        <v>484.13</v>
      </c>
      <c r="K3285" s="202">
        <v>565.39</v>
      </c>
      <c r="L3285"/>
      <c r="M3285"/>
      <c r="N3285"/>
      <c r="O3285" s="203"/>
      <c r="P3285"/>
      <c r="Q3285"/>
      <c r="R3285"/>
      <c r="S3285"/>
      <c r="T3285" s="204">
        <v>42746.609131944446</v>
      </c>
      <c r="U3285"/>
      <c r="V3285">
        <v>0.09</v>
      </c>
      <c r="W3285">
        <v>2</v>
      </c>
      <c r="X3285" s="200" t="str">
        <f t="shared" si="51"/>
        <v>Marion Circ Crim Drug Trfc Cases CGE CQ2-17</v>
      </c>
    </row>
    <row r="3286" spans="1:24" x14ac:dyDescent="0.25">
      <c r="A3286" t="s">
        <v>89</v>
      </c>
      <c r="B3286" t="s">
        <v>280</v>
      </c>
      <c r="C3286" t="s">
        <v>272</v>
      </c>
      <c r="D3286" s="202">
        <v>0</v>
      </c>
      <c r="E3286" s="202">
        <v>541462.1</v>
      </c>
      <c r="F3286" s="202">
        <v>541462.1</v>
      </c>
      <c r="G3286" s="202">
        <v>541462.1</v>
      </c>
      <c r="H3286" s="202">
        <v>541462.1</v>
      </c>
      <c r="I3286" s="202">
        <v>0</v>
      </c>
      <c r="J3286" s="202">
        <v>1266.69</v>
      </c>
      <c r="K3286" s="202">
        <v>1830.3</v>
      </c>
      <c r="L3286" s="202">
        <v>2465.81</v>
      </c>
      <c r="M3286" s="202">
        <v>3003.18</v>
      </c>
      <c r="N3286"/>
      <c r="O3286" s="203"/>
      <c r="P3286"/>
      <c r="Q3286"/>
      <c r="R3286"/>
      <c r="S3286"/>
      <c r="T3286" s="204">
        <v>42746.609131944446</v>
      </c>
      <c r="U3286"/>
      <c r="V3286">
        <v>0.09</v>
      </c>
      <c r="W3286">
        <v>2</v>
      </c>
      <c r="X3286" s="200" t="str">
        <f t="shared" si="51"/>
        <v>Marion Circ Crim Drug Trfc Cases CGE CQ3-16</v>
      </c>
    </row>
    <row r="3287" spans="1:24" x14ac:dyDescent="0.25">
      <c r="A3287" t="s">
        <v>89</v>
      </c>
      <c r="B3287" t="s">
        <v>280</v>
      </c>
      <c r="C3287" t="s">
        <v>276</v>
      </c>
      <c r="D3287" s="202">
        <v>1067179</v>
      </c>
      <c r="E3287" s="202">
        <v>1067179</v>
      </c>
      <c r="F3287"/>
      <c r="G3287"/>
      <c r="H3287"/>
      <c r="I3287" s="202">
        <v>269.52999999999997</v>
      </c>
      <c r="J3287" s="202">
        <v>269.52999999999997</v>
      </c>
      <c r="K3287"/>
      <c r="L3287"/>
      <c r="M3287"/>
      <c r="N3287"/>
      <c r="O3287" s="203"/>
      <c r="P3287"/>
      <c r="Q3287"/>
      <c r="R3287"/>
      <c r="S3287"/>
      <c r="T3287" s="204">
        <v>42746.609131944446</v>
      </c>
      <c r="U3287"/>
      <c r="V3287">
        <v>0.09</v>
      </c>
      <c r="W3287">
        <v>2</v>
      </c>
      <c r="X3287" s="200" t="str">
        <f t="shared" si="51"/>
        <v>Marion Circ Crim Drug Trfc Cases CGE CQ3-17</v>
      </c>
    </row>
    <row r="3288" spans="1:24" x14ac:dyDescent="0.25">
      <c r="A3288" t="s">
        <v>89</v>
      </c>
      <c r="B3288" t="s">
        <v>280</v>
      </c>
      <c r="C3288" t="s">
        <v>273</v>
      </c>
      <c r="D3288" s="202">
        <v>1485733.89</v>
      </c>
      <c r="E3288" s="202">
        <v>1485738.89</v>
      </c>
      <c r="F3288" s="202">
        <v>1485789</v>
      </c>
      <c r="G3288" s="202">
        <v>1485788.89</v>
      </c>
      <c r="H3288" s="202">
        <v>1485838.89</v>
      </c>
      <c r="I3288" s="202">
        <v>589.78</v>
      </c>
      <c r="J3288" s="202">
        <v>594.78</v>
      </c>
      <c r="K3288" s="202">
        <v>597.78</v>
      </c>
      <c r="L3288" s="202">
        <v>778.24</v>
      </c>
      <c r="M3288" s="202">
        <v>1122.46</v>
      </c>
      <c r="N3288"/>
      <c r="O3288" s="203"/>
      <c r="P3288"/>
      <c r="Q3288"/>
      <c r="R3288"/>
      <c r="S3288"/>
      <c r="T3288" s="204">
        <v>42746.609131944446</v>
      </c>
      <c r="U3288"/>
      <c r="V3288">
        <v>0.09</v>
      </c>
      <c r="W3288">
        <v>2</v>
      </c>
      <c r="X3288" s="200" t="str">
        <f t="shared" si="51"/>
        <v>Marion Circ Crim Drug Trfc Cases CGE CQ4-16</v>
      </c>
    </row>
    <row r="3289" spans="1:24" x14ac:dyDescent="0.25">
      <c r="A3289" t="s">
        <v>89</v>
      </c>
      <c r="B3289" t="s">
        <v>280</v>
      </c>
      <c r="C3289" t="s">
        <v>277</v>
      </c>
      <c r="D3289" s="202">
        <v>292095</v>
      </c>
      <c r="E3289"/>
      <c r="F3289"/>
      <c r="G3289"/>
      <c r="H3289"/>
      <c r="I3289" s="202">
        <v>25121</v>
      </c>
      <c r="J3289"/>
      <c r="K3289"/>
      <c r="L3289"/>
      <c r="M3289"/>
      <c r="N3289"/>
      <c r="O3289" s="203"/>
      <c r="P3289"/>
      <c r="Q3289"/>
      <c r="R3289"/>
      <c r="S3289"/>
      <c r="T3289" s="204">
        <v>42746.609131944446</v>
      </c>
      <c r="U3289"/>
      <c r="V3289">
        <v>0.09</v>
      </c>
      <c r="W3289">
        <v>2</v>
      </c>
      <c r="X3289" s="200" t="str">
        <f t="shared" si="51"/>
        <v>Marion Circ Crim Drug Trfc Cases CGE CQ4-17</v>
      </c>
    </row>
    <row r="3290" spans="1:24" x14ac:dyDescent="0.25">
      <c r="A3290" t="s">
        <v>89</v>
      </c>
      <c r="B3290" t="s">
        <v>42</v>
      </c>
      <c r="C3290" t="s">
        <v>270</v>
      </c>
      <c r="D3290" s="202">
        <v>703746.42</v>
      </c>
      <c r="E3290" s="202">
        <v>704696.42</v>
      </c>
      <c r="F3290" s="202">
        <v>0</v>
      </c>
      <c r="G3290" s="202">
        <v>665220.81999999995</v>
      </c>
      <c r="H3290" s="202">
        <v>667155.81999999995</v>
      </c>
      <c r="I3290" s="202">
        <v>693418.21</v>
      </c>
      <c r="J3290" s="202">
        <v>696386.21</v>
      </c>
      <c r="K3290" s="202">
        <v>0</v>
      </c>
      <c r="L3290" s="202">
        <v>642958.80000000005</v>
      </c>
      <c r="M3290" s="202">
        <v>643958.80000000005</v>
      </c>
      <c r="N3290"/>
      <c r="O3290" s="203"/>
      <c r="P3290"/>
      <c r="Q3290"/>
      <c r="R3290"/>
      <c r="S3290"/>
      <c r="T3290" s="204">
        <v>42746.609131944446</v>
      </c>
      <c r="U3290"/>
      <c r="V3290">
        <v>0.9</v>
      </c>
      <c r="W3290">
        <v>6</v>
      </c>
      <c r="X3290" s="200" t="str">
        <f t="shared" si="51"/>
        <v>Marion Circuit Civil CGE CQ1-16</v>
      </c>
    </row>
    <row r="3291" spans="1:24" x14ac:dyDescent="0.25">
      <c r="A3291" t="s">
        <v>89</v>
      </c>
      <c r="B3291" t="s">
        <v>42</v>
      </c>
      <c r="C3291" t="s">
        <v>274</v>
      </c>
      <c r="D3291" s="202">
        <v>558584.03</v>
      </c>
      <c r="E3291" s="202">
        <v>557684.03</v>
      </c>
      <c r="F3291" s="202">
        <v>557684.03</v>
      </c>
      <c r="G3291" s="202">
        <v>557684.03</v>
      </c>
      <c r="H3291"/>
      <c r="I3291" s="202">
        <v>545518.53</v>
      </c>
      <c r="J3291" s="202">
        <v>552276.53</v>
      </c>
      <c r="K3291" s="202">
        <v>552276.53</v>
      </c>
      <c r="L3291" s="202">
        <v>552672.03</v>
      </c>
      <c r="M3291"/>
      <c r="N3291"/>
      <c r="O3291" s="203"/>
      <c r="P3291"/>
      <c r="Q3291"/>
      <c r="R3291"/>
      <c r="S3291"/>
      <c r="T3291" s="204">
        <v>42746.609131944446</v>
      </c>
      <c r="U3291"/>
      <c r="V3291">
        <v>0.9</v>
      </c>
      <c r="W3291">
        <v>6</v>
      </c>
      <c r="X3291" s="200" t="str">
        <f t="shared" si="51"/>
        <v>Marion Circuit Civil CGE CQ1-17</v>
      </c>
    </row>
    <row r="3292" spans="1:24" x14ac:dyDescent="0.25">
      <c r="A3292" t="s">
        <v>89</v>
      </c>
      <c r="B3292" t="s">
        <v>42</v>
      </c>
      <c r="C3292" t="s">
        <v>271</v>
      </c>
      <c r="D3292" s="202">
        <v>683429.04</v>
      </c>
      <c r="E3292" s="202">
        <v>0</v>
      </c>
      <c r="F3292" s="202">
        <v>647591.66</v>
      </c>
      <c r="G3292" s="202">
        <v>647669.66</v>
      </c>
      <c r="H3292" s="202">
        <v>647669.66</v>
      </c>
      <c r="I3292" s="202">
        <v>666194.36</v>
      </c>
      <c r="J3292" s="202">
        <v>0</v>
      </c>
      <c r="K3292" s="202">
        <v>629338.79</v>
      </c>
      <c r="L3292" s="202">
        <v>629338.79</v>
      </c>
      <c r="M3292" s="202">
        <v>629338.79</v>
      </c>
      <c r="N3292"/>
      <c r="O3292" s="203"/>
      <c r="P3292"/>
      <c r="Q3292"/>
      <c r="R3292"/>
      <c r="S3292"/>
      <c r="T3292" s="204">
        <v>42746.609131944446</v>
      </c>
      <c r="U3292"/>
      <c r="V3292">
        <v>0.9</v>
      </c>
      <c r="W3292">
        <v>6</v>
      </c>
      <c r="X3292" s="200" t="str">
        <f t="shared" si="51"/>
        <v>Marion Circuit Civil CGE CQ2-16</v>
      </c>
    </row>
    <row r="3293" spans="1:24" x14ac:dyDescent="0.25">
      <c r="A3293" t="s">
        <v>89</v>
      </c>
      <c r="B3293" t="s">
        <v>42</v>
      </c>
      <c r="C3293" t="s">
        <v>275</v>
      </c>
      <c r="D3293" s="202">
        <v>516600.96</v>
      </c>
      <c r="E3293" s="202">
        <v>516600.96</v>
      </c>
      <c r="F3293" s="202">
        <v>516600.96</v>
      </c>
      <c r="G3293"/>
      <c r="H3293"/>
      <c r="I3293" s="202">
        <v>496139.96</v>
      </c>
      <c r="J3293" s="202">
        <v>506790.96</v>
      </c>
      <c r="K3293" s="202">
        <v>507801.96</v>
      </c>
      <c r="L3293"/>
      <c r="M3293"/>
      <c r="N3293"/>
      <c r="O3293" s="203"/>
      <c r="P3293"/>
      <c r="Q3293"/>
      <c r="R3293"/>
      <c r="S3293"/>
      <c r="T3293" s="204">
        <v>42746.609131944446</v>
      </c>
      <c r="U3293"/>
      <c r="V3293">
        <v>0.9</v>
      </c>
      <c r="W3293">
        <v>6</v>
      </c>
      <c r="X3293" s="200" t="str">
        <f t="shared" si="51"/>
        <v>Marion Circuit Civil CGE CQ2-17</v>
      </c>
    </row>
    <row r="3294" spans="1:24" x14ac:dyDescent="0.25">
      <c r="A3294" t="s">
        <v>89</v>
      </c>
      <c r="B3294" t="s">
        <v>42</v>
      </c>
      <c r="C3294" t="s">
        <v>272</v>
      </c>
      <c r="D3294" s="202">
        <v>0</v>
      </c>
      <c r="E3294" s="202">
        <v>718080.56</v>
      </c>
      <c r="F3294" s="202">
        <v>717890.56000000006</v>
      </c>
      <c r="G3294" s="202">
        <v>718290.56</v>
      </c>
      <c r="H3294" s="202">
        <v>718290.56</v>
      </c>
      <c r="I3294" s="202">
        <v>0</v>
      </c>
      <c r="J3294" s="202">
        <v>686175.2</v>
      </c>
      <c r="K3294" s="202">
        <v>696210.2</v>
      </c>
      <c r="L3294" s="202">
        <v>696200.2</v>
      </c>
      <c r="M3294" s="202">
        <v>696231.2</v>
      </c>
      <c r="N3294"/>
      <c r="O3294" s="203"/>
      <c r="P3294"/>
      <c r="Q3294"/>
      <c r="R3294"/>
      <c r="S3294"/>
      <c r="T3294" s="204">
        <v>42746.609131944446</v>
      </c>
      <c r="U3294"/>
      <c r="V3294">
        <v>0.9</v>
      </c>
      <c r="W3294">
        <v>6</v>
      </c>
      <c r="X3294" s="200" t="str">
        <f t="shared" si="51"/>
        <v>Marion Circuit Civil CGE CQ3-16</v>
      </c>
    </row>
    <row r="3295" spans="1:24" x14ac:dyDescent="0.25">
      <c r="A3295" t="s">
        <v>89</v>
      </c>
      <c r="B3295" t="s">
        <v>42</v>
      </c>
      <c r="C3295" t="s">
        <v>276</v>
      </c>
      <c r="D3295" s="202">
        <v>565314.46</v>
      </c>
      <c r="E3295" s="202">
        <v>565294.46</v>
      </c>
      <c r="F3295"/>
      <c r="G3295"/>
      <c r="H3295"/>
      <c r="I3295" s="202">
        <v>555830.26</v>
      </c>
      <c r="J3295" s="202">
        <v>559855.26</v>
      </c>
      <c r="K3295"/>
      <c r="L3295"/>
      <c r="M3295"/>
      <c r="N3295"/>
      <c r="O3295" s="203"/>
      <c r="P3295"/>
      <c r="Q3295"/>
      <c r="R3295"/>
      <c r="S3295"/>
      <c r="T3295" s="204">
        <v>42746.609131944446</v>
      </c>
      <c r="U3295"/>
      <c r="V3295">
        <v>0.9</v>
      </c>
      <c r="W3295">
        <v>6</v>
      </c>
      <c r="X3295" s="200" t="str">
        <f t="shared" si="51"/>
        <v>Marion Circuit Civil CGE CQ3-17</v>
      </c>
    </row>
    <row r="3296" spans="1:24" x14ac:dyDescent="0.25">
      <c r="A3296" t="s">
        <v>89</v>
      </c>
      <c r="B3296" t="s">
        <v>42</v>
      </c>
      <c r="C3296" t="s">
        <v>273</v>
      </c>
      <c r="D3296" s="202">
        <v>712573.46</v>
      </c>
      <c r="E3296" s="202">
        <v>613924.97</v>
      </c>
      <c r="F3296" s="202">
        <v>614924.97</v>
      </c>
      <c r="G3296" s="202">
        <v>614924.97</v>
      </c>
      <c r="H3296" s="202">
        <v>614904.97</v>
      </c>
      <c r="I3296" s="202">
        <v>697344.8</v>
      </c>
      <c r="J3296" s="202">
        <v>610035.47</v>
      </c>
      <c r="K3296" s="202">
        <v>610035.47</v>
      </c>
      <c r="L3296" s="202">
        <v>610035.47</v>
      </c>
      <c r="M3296" s="202">
        <v>610052.47</v>
      </c>
      <c r="N3296"/>
      <c r="O3296" s="203"/>
      <c r="P3296"/>
      <c r="Q3296"/>
      <c r="R3296"/>
      <c r="S3296"/>
      <c r="T3296" s="204">
        <v>42746.609131944446</v>
      </c>
      <c r="U3296"/>
      <c r="V3296">
        <v>0.9</v>
      </c>
      <c r="W3296">
        <v>6</v>
      </c>
      <c r="X3296" s="200" t="str">
        <f t="shared" si="51"/>
        <v>Marion Circuit Civil CGE CQ4-16</v>
      </c>
    </row>
    <row r="3297" spans="1:24" x14ac:dyDescent="0.25">
      <c r="A3297" t="s">
        <v>89</v>
      </c>
      <c r="B3297" t="s">
        <v>42</v>
      </c>
      <c r="C3297" t="s">
        <v>277</v>
      </c>
      <c r="D3297" s="202">
        <v>526626.44999999995</v>
      </c>
      <c r="E3297"/>
      <c r="F3297"/>
      <c r="G3297"/>
      <c r="H3297"/>
      <c r="I3297" s="202">
        <v>515316.95</v>
      </c>
      <c r="J3297"/>
      <c r="K3297"/>
      <c r="L3297"/>
      <c r="M3297"/>
      <c r="N3297"/>
      <c r="O3297" s="203"/>
      <c r="P3297"/>
      <c r="Q3297"/>
      <c r="R3297"/>
      <c r="S3297"/>
      <c r="T3297" s="204">
        <v>42746.609131944446</v>
      </c>
      <c r="U3297"/>
      <c r="V3297">
        <v>0.9</v>
      </c>
      <c r="W3297">
        <v>6</v>
      </c>
      <c r="X3297" s="200" t="str">
        <f t="shared" si="51"/>
        <v>Marion Circuit Civil CGE CQ4-17</v>
      </c>
    </row>
    <row r="3298" spans="1:24" x14ac:dyDescent="0.25">
      <c r="A3298" t="s">
        <v>89</v>
      </c>
      <c r="B3298" t="s">
        <v>38</v>
      </c>
      <c r="C3298" t="s">
        <v>270</v>
      </c>
      <c r="D3298" s="202">
        <v>4414539.8499999996</v>
      </c>
      <c r="E3298" s="202">
        <v>4410287.95</v>
      </c>
      <c r="F3298" s="202">
        <v>0</v>
      </c>
      <c r="G3298" s="202">
        <v>1806736.31</v>
      </c>
      <c r="H3298" s="202">
        <v>1805656.64</v>
      </c>
      <c r="I3298" s="202">
        <v>54207.61</v>
      </c>
      <c r="J3298" s="202">
        <v>100811.56</v>
      </c>
      <c r="K3298" s="202">
        <v>0</v>
      </c>
      <c r="L3298" s="202">
        <v>136140.87</v>
      </c>
      <c r="M3298" s="202">
        <v>154652.54</v>
      </c>
      <c r="N3298"/>
      <c r="O3298" s="203"/>
      <c r="P3298"/>
      <c r="Q3298"/>
      <c r="R3298"/>
      <c r="S3298"/>
      <c r="T3298" s="204">
        <v>42746.609131944446</v>
      </c>
      <c r="U3298"/>
      <c r="V3298">
        <v>0.09</v>
      </c>
      <c r="W3298">
        <v>1</v>
      </c>
      <c r="X3298" s="200" t="str">
        <f t="shared" si="51"/>
        <v>Marion Circuit Criminal CGE CQ1-16</v>
      </c>
    </row>
    <row r="3299" spans="1:24" x14ac:dyDescent="0.25">
      <c r="A3299" t="s">
        <v>89</v>
      </c>
      <c r="B3299" t="s">
        <v>38</v>
      </c>
      <c r="C3299" t="s">
        <v>274</v>
      </c>
      <c r="D3299" s="202">
        <v>1746431.84</v>
      </c>
      <c r="E3299" s="202">
        <v>1748674.69</v>
      </c>
      <c r="F3299" s="202">
        <v>1745490.39</v>
      </c>
      <c r="G3299" s="202">
        <v>1743335.99</v>
      </c>
      <c r="H3299"/>
      <c r="I3299" s="202">
        <v>51665.83</v>
      </c>
      <c r="J3299" s="202">
        <v>95033.27</v>
      </c>
      <c r="K3299" s="202">
        <v>121518.15</v>
      </c>
      <c r="L3299" s="202">
        <v>151399.15</v>
      </c>
      <c r="M3299"/>
      <c r="N3299"/>
      <c r="O3299" s="203"/>
      <c r="P3299"/>
      <c r="Q3299"/>
      <c r="R3299"/>
      <c r="S3299"/>
      <c r="T3299" s="204">
        <v>42746.609131944446</v>
      </c>
      <c r="U3299"/>
      <c r="V3299">
        <v>0.09</v>
      </c>
      <c r="W3299">
        <v>1</v>
      </c>
      <c r="X3299" s="200" t="str">
        <f t="shared" si="51"/>
        <v>Marion Circuit Criminal CGE CQ1-17</v>
      </c>
    </row>
    <row r="3300" spans="1:24" x14ac:dyDescent="0.25">
      <c r="A3300" t="s">
        <v>89</v>
      </c>
      <c r="B3300" t="s">
        <v>38</v>
      </c>
      <c r="C3300" t="s">
        <v>271</v>
      </c>
      <c r="D3300" s="202">
        <v>2302480.96</v>
      </c>
      <c r="E3300" s="202">
        <v>0</v>
      </c>
      <c r="F3300" s="202">
        <v>1427396.8</v>
      </c>
      <c r="G3300" s="202">
        <v>1432668.29</v>
      </c>
      <c r="H3300" s="202">
        <v>1429070.02</v>
      </c>
      <c r="I3300" s="202">
        <v>65742.17</v>
      </c>
      <c r="J3300" s="202">
        <v>0</v>
      </c>
      <c r="K3300" s="202">
        <v>113889.09</v>
      </c>
      <c r="L3300" s="202">
        <v>137678</v>
      </c>
      <c r="M3300" s="202">
        <v>164951.06</v>
      </c>
      <c r="N3300"/>
      <c r="O3300" s="203"/>
      <c r="P3300"/>
      <c r="Q3300"/>
      <c r="R3300"/>
      <c r="S3300"/>
      <c r="T3300" s="204">
        <v>42746.609131944446</v>
      </c>
      <c r="U3300"/>
      <c r="V3300">
        <v>0.09</v>
      </c>
      <c r="W3300">
        <v>1</v>
      </c>
      <c r="X3300" s="200" t="str">
        <f t="shared" si="51"/>
        <v>Marion Circuit Criminal CGE CQ2-16</v>
      </c>
    </row>
    <row r="3301" spans="1:24" x14ac:dyDescent="0.25">
      <c r="A3301" t="s">
        <v>89</v>
      </c>
      <c r="B3301" t="s">
        <v>38</v>
      </c>
      <c r="C3301" t="s">
        <v>275</v>
      </c>
      <c r="D3301" s="202">
        <v>1748674.69</v>
      </c>
      <c r="E3301" s="202">
        <v>1566515.65</v>
      </c>
      <c r="F3301" s="202">
        <v>1565602.85</v>
      </c>
      <c r="G3301"/>
      <c r="H3301"/>
      <c r="I3301" s="202">
        <v>47499.72</v>
      </c>
      <c r="J3301" s="202">
        <v>72195.27</v>
      </c>
      <c r="K3301" s="202">
        <v>98030.18</v>
      </c>
      <c r="L3301"/>
      <c r="M3301"/>
      <c r="N3301"/>
      <c r="O3301" s="203"/>
      <c r="P3301"/>
      <c r="Q3301"/>
      <c r="R3301"/>
      <c r="S3301"/>
      <c r="T3301" s="204">
        <v>42746.609131944446</v>
      </c>
      <c r="U3301"/>
      <c r="V3301">
        <v>0.09</v>
      </c>
      <c r="W3301">
        <v>1</v>
      </c>
      <c r="X3301" s="200" t="str">
        <f t="shared" si="51"/>
        <v>Marion Circuit Criminal CGE CQ2-17</v>
      </c>
    </row>
    <row r="3302" spans="1:24" x14ac:dyDescent="0.25">
      <c r="A3302" t="s">
        <v>89</v>
      </c>
      <c r="B3302" t="s">
        <v>38</v>
      </c>
      <c r="C3302" t="s">
        <v>272</v>
      </c>
      <c r="D3302" s="202">
        <v>0</v>
      </c>
      <c r="E3302" s="202">
        <v>2833708.26</v>
      </c>
      <c r="F3302" s="202">
        <v>2799888.81</v>
      </c>
      <c r="G3302" s="202">
        <v>2803811.59</v>
      </c>
      <c r="H3302" s="202">
        <v>2797709.65</v>
      </c>
      <c r="I3302" s="202">
        <v>0</v>
      </c>
      <c r="J3302" s="202">
        <v>80946.75</v>
      </c>
      <c r="K3302" s="202">
        <v>163725.53</v>
      </c>
      <c r="L3302" s="202">
        <v>229542.96</v>
      </c>
      <c r="M3302" s="202">
        <v>270306.45</v>
      </c>
      <c r="N3302"/>
      <c r="O3302" s="203"/>
      <c r="P3302"/>
      <c r="Q3302"/>
      <c r="R3302"/>
      <c r="S3302"/>
      <c r="T3302" s="204">
        <v>42746.609131944446</v>
      </c>
      <c r="U3302"/>
      <c r="V3302">
        <v>0.09</v>
      </c>
      <c r="W3302">
        <v>1</v>
      </c>
      <c r="X3302" s="200" t="str">
        <f t="shared" si="51"/>
        <v>Marion Circuit Criminal CGE CQ3-16</v>
      </c>
    </row>
    <row r="3303" spans="1:24" x14ac:dyDescent="0.25">
      <c r="A3303" t="s">
        <v>89</v>
      </c>
      <c r="B3303" t="s">
        <v>38</v>
      </c>
      <c r="C3303" t="s">
        <v>276</v>
      </c>
      <c r="D3303" s="202">
        <v>1092060.1599999999</v>
      </c>
      <c r="E3303" s="202">
        <v>1089122.56</v>
      </c>
      <c r="F3303"/>
      <c r="G3303"/>
      <c r="H3303"/>
      <c r="I3303" s="202">
        <v>39435.699999999997</v>
      </c>
      <c r="J3303" s="202">
        <v>62001.75</v>
      </c>
      <c r="K3303"/>
      <c r="L3303"/>
      <c r="M3303"/>
      <c r="N3303"/>
      <c r="O3303" s="203"/>
      <c r="P3303"/>
      <c r="Q3303"/>
      <c r="R3303"/>
      <c r="S3303"/>
      <c r="T3303" s="204">
        <v>42746.609131944446</v>
      </c>
      <c r="U3303"/>
      <c r="V3303">
        <v>0.09</v>
      </c>
      <c r="W3303">
        <v>1</v>
      </c>
      <c r="X3303" s="200" t="str">
        <f t="shared" si="51"/>
        <v>Marion Circuit Criminal CGE CQ3-17</v>
      </c>
    </row>
    <row r="3304" spans="1:24" x14ac:dyDescent="0.25">
      <c r="A3304" t="s">
        <v>89</v>
      </c>
      <c r="B3304" t="s">
        <v>38</v>
      </c>
      <c r="C3304" t="s">
        <v>273</v>
      </c>
      <c r="D3304" s="202">
        <v>5969958.9800000004</v>
      </c>
      <c r="E3304" s="202">
        <v>2779043.29</v>
      </c>
      <c r="F3304" s="202">
        <v>2775697.23</v>
      </c>
      <c r="G3304" s="202">
        <v>2775772.91</v>
      </c>
      <c r="H3304" s="202">
        <v>2778601.53</v>
      </c>
      <c r="I3304" s="202">
        <v>43851.99</v>
      </c>
      <c r="J3304" s="202">
        <v>92355.9</v>
      </c>
      <c r="K3304" s="202">
        <v>128169.47</v>
      </c>
      <c r="L3304" s="202">
        <v>157174.24</v>
      </c>
      <c r="M3304" s="202">
        <v>185673.06</v>
      </c>
      <c r="N3304"/>
      <c r="O3304" s="203"/>
      <c r="P3304"/>
      <c r="Q3304"/>
      <c r="R3304"/>
      <c r="S3304"/>
      <c r="T3304" s="204">
        <v>42746.609131944446</v>
      </c>
      <c r="U3304"/>
      <c r="V3304">
        <v>0.09</v>
      </c>
      <c r="W3304">
        <v>1</v>
      </c>
      <c r="X3304" s="200" t="str">
        <f t="shared" si="51"/>
        <v>Marion Circuit Criminal CGE CQ4-16</v>
      </c>
    </row>
    <row r="3305" spans="1:24" x14ac:dyDescent="0.25">
      <c r="A3305" t="s">
        <v>89</v>
      </c>
      <c r="B3305" t="s">
        <v>38</v>
      </c>
      <c r="C3305" t="s">
        <v>277</v>
      </c>
      <c r="D3305" s="202">
        <v>928605.56</v>
      </c>
      <c r="E3305"/>
      <c r="F3305"/>
      <c r="G3305"/>
      <c r="H3305"/>
      <c r="I3305" s="202">
        <v>59465.7</v>
      </c>
      <c r="J3305"/>
      <c r="K3305"/>
      <c r="L3305"/>
      <c r="M3305"/>
      <c r="N3305"/>
      <c r="O3305" s="203"/>
      <c r="P3305"/>
      <c r="Q3305"/>
      <c r="R3305"/>
      <c r="S3305"/>
      <c r="T3305" s="204">
        <v>42746.609131944446</v>
      </c>
      <c r="U3305"/>
      <c r="V3305">
        <v>0.09</v>
      </c>
      <c r="W3305">
        <v>1</v>
      </c>
      <c r="X3305" s="200" t="str">
        <f t="shared" si="51"/>
        <v>Marion Circuit Criminal CGE CQ4-17</v>
      </c>
    </row>
    <row r="3306" spans="1:24" x14ac:dyDescent="0.25">
      <c r="A3306" t="s">
        <v>89</v>
      </c>
      <c r="B3306" t="s">
        <v>44</v>
      </c>
      <c r="C3306" t="s">
        <v>270</v>
      </c>
      <c r="D3306" s="202">
        <v>1249454.6499999999</v>
      </c>
      <c r="E3306" s="202">
        <v>1186066.55</v>
      </c>
      <c r="F3306" s="202">
        <v>0</v>
      </c>
      <c r="G3306" s="202">
        <v>1289163.5</v>
      </c>
      <c r="H3306" s="202">
        <v>1285501.73</v>
      </c>
      <c r="I3306" s="202">
        <v>668381.94999999995</v>
      </c>
      <c r="J3306" s="202">
        <v>1036539.54</v>
      </c>
      <c r="K3306" s="202">
        <v>0</v>
      </c>
      <c r="L3306" s="202">
        <v>1136903.8400000001</v>
      </c>
      <c r="M3306" s="202">
        <v>1143377.8400000001</v>
      </c>
      <c r="N3306"/>
      <c r="O3306" s="203"/>
      <c r="P3306"/>
      <c r="Q3306"/>
      <c r="R3306"/>
      <c r="S3306"/>
      <c r="T3306" s="204">
        <v>42746.609131944446</v>
      </c>
      <c r="U3306"/>
      <c r="V3306">
        <v>0.9</v>
      </c>
      <c r="W3306">
        <v>8</v>
      </c>
      <c r="X3306" s="200" t="str">
        <f t="shared" si="51"/>
        <v>Marion Civil Traffic CGE CQ1-16</v>
      </c>
    </row>
    <row r="3307" spans="1:24" x14ac:dyDescent="0.25">
      <c r="A3307" t="s">
        <v>89</v>
      </c>
      <c r="B3307" t="s">
        <v>44</v>
      </c>
      <c r="C3307" t="s">
        <v>274</v>
      </c>
      <c r="D3307" s="202">
        <v>1157943.5</v>
      </c>
      <c r="E3307" s="202">
        <v>1136963</v>
      </c>
      <c r="F3307" s="202">
        <v>1132088</v>
      </c>
      <c r="G3307" s="202">
        <v>1131350</v>
      </c>
      <c r="H3307"/>
      <c r="I3307" s="202">
        <v>622340.31999999995</v>
      </c>
      <c r="J3307" s="202">
        <v>975674.5</v>
      </c>
      <c r="K3307" s="202">
        <v>1029759</v>
      </c>
      <c r="L3307" s="202">
        <v>1045858</v>
      </c>
      <c r="M3307"/>
      <c r="N3307"/>
      <c r="O3307" s="203"/>
      <c r="P3307"/>
      <c r="Q3307"/>
      <c r="R3307"/>
      <c r="S3307"/>
      <c r="T3307" s="204">
        <v>42746.609131944446</v>
      </c>
      <c r="U3307"/>
      <c r="V3307">
        <v>0.9</v>
      </c>
      <c r="W3307">
        <v>8</v>
      </c>
      <c r="X3307" s="200" t="str">
        <f t="shared" si="51"/>
        <v>Marion Civil Traffic CGE CQ1-17</v>
      </c>
    </row>
    <row r="3308" spans="1:24" x14ac:dyDescent="0.25">
      <c r="A3308" t="s">
        <v>89</v>
      </c>
      <c r="B3308" t="s">
        <v>44</v>
      </c>
      <c r="C3308" t="s">
        <v>271</v>
      </c>
      <c r="D3308" s="202">
        <v>1389959</v>
      </c>
      <c r="E3308" s="202">
        <v>0</v>
      </c>
      <c r="F3308" s="202">
        <v>1527625.87</v>
      </c>
      <c r="G3308" s="202">
        <v>1498829.08</v>
      </c>
      <c r="H3308" s="202">
        <v>1493155.02</v>
      </c>
      <c r="I3308" s="202">
        <v>772376.75</v>
      </c>
      <c r="J3308" s="202">
        <v>0</v>
      </c>
      <c r="K3308" s="202">
        <v>1329646.1499999999</v>
      </c>
      <c r="L3308" s="202">
        <v>1345284.15</v>
      </c>
      <c r="M3308" s="202">
        <v>1365331.65</v>
      </c>
      <c r="N3308"/>
      <c r="O3308" s="203"/>
      <c r="P3308"/>
      <c r="Q3308"/>
      <c r="R3308"/>
      <c r="S3308"/>
      <c r="T3308" s="204">
        <v>42746.609131944446</v>
      </c>
      <c r="U3308"/>
      <c r="V3308">
        <v>0.9</v>
      </c>
      <c r="W3308">
        <v>8</v>
      </c>
      <c r="X3308" s="200" t="str">
        <f t="shared" si="51"/>
        <v>Marion Civil Traffic CGE CQ2-16</v>
      </c>
    </row>
    <row r="3309" spans="1:24" x14ac:dyDescent="0.25">
      <c r="A3309" t="s">
        <v>89</v>
      </c>
      <c r="B3309" t="s">
        <v>44</v>
      </c>
      <c r="C3309" t="s">
        <v>275</v>
      </c>
      <c r="D3309" s="202">
        <v>1076483</v>
      </c>
      <c r="E3309" s="202">
        <v>1057694</v>
      </c>
      <c r="F3309" s="202">
        <v>1046355</v>
      </c>
      <c r="G3309"/>
      <c r="H3309"/>
      <c r="I3309" s="202">
        <v>586717.5</v>
      </c>
      <c r="J3309" s="202">
        <v>890896</v>
      </c>
      <c r="K3309" s="202">
        <v>932970.36</v>
      </c>
      <c r="L3309"/>
      <c r="M3309"/>
      <c r="N3309"/>
      <c r="O3309" s="203"/>
      <c r="P3309"/>
      <c r="Q3309"/>
      <c r="R3309"/>
      <c r="S3309"/>
      <c r="T3309" s="204">
        <v>42746.609131944446</v>
      </c>
      <c r="U3309"/>
      <c r="V3309">
        <v>0.9</v>
      </c>
      <c r="W3309">
        <v>8</v>
      </c>
      <c r="X3309" s="200" t="str">
        <f t="shared" si="51"/>
        <v>Marion Civil Traffic CGE CQ2-17</v>
      </c>
    </row>
    <row r="3310" spans="1:24" x14ac:dyDescent="0.25">
      <c r="A3310" t="s">
        <v>89</v>
      </c>
      <c r="B3310" t="s">
        <v>44</v>
      </c>
      <c r="C3310" t="s">
        <v>272</v>
      </c>
      <c r="D3310" s="202">
        <v>0</v>
      </c>
      <c r="E3310" s="202">
        <v>1678474.29</v>
      </c>
      <c r="F3310" s="202">
        <v>1579867.99</v>
      </c>
      <c r="G3310" s="202">
        <v>1540308.32</v>
      </c>
      <c r="H3310" s="202">
        <v>1535507.66</v>
      </c>
      <c r="I3310" s="202">
        <v>0</v>
      </c>
      <c r="J3310" s="202">
        <v>886058.9</v>
      </c>
      <c r="K3310" s="202">
        <v>1391649.7</v>
      </c>
      <c r="L3310" s="202">
        <v>1429374.02</v>
      </c>
      <c r="M3310" s="202">
        <v>1440881.36</v>
      </c>
      <c r="N3310"/>
      <c r="O3310" s="203"/>
      <c r="P3310"/>
      <c r="Q3310"/>
      <c r="R3310"/>
      <c r="S3310"/>
      <c r="T3310" s="204">
        <v>42746.609131944446</v>
      </c>
      <c r="U3310"/>
      <c r="V3310">
        <v>0.9</v>
      </c>
      <c r="W3310">
        <v>8</v>
      </c>
      <c r="X3310" s="200" t="str">
        <f t="shared" si="51"/>
        <v>Marion Civil Traffic CGE CQ3-16</v>
      </c>
    </row>
    <row r="3311" spans="1:24" x14ac:dyDescent="0.25">
      <c r="A3311" t="s">
        <v>89</v>
      </c>
      <c r="B3311" t="s">
        <v>44</v>
      </c>
      <c r="C3311" t="s">
        <v>276</v>
      </c>
      <c r="D3311" s="202">
        <v>1112904.25</v>
      </c>
      <c r="E3311" s="202">
        <v>1104214.25</v>
      </c>
      <c r="F3311"/>
      <c r="G3311"/>
      <c r="H3311"/>
      <c r="I3311" s="202">
        <v>574587.25</v>
      </c>
      <c r="J3311" s="202">
        <v>901368.75</v>
      </c>
      <c r="K3311"/>
      <c r="L3311"/>
      <c r="M3311"/>
      <c r="N3311"/>
      <c r="O3311" s="203"/>
      <c r="P3311"/>
      <c r="Q3311"/>
      <c r="R3311"/>
      <c r="S3311"/>
      <c r="T3311" s="204">
        <v>42746.609131944446</v>
      </c>
      <c r="U3311"/>
      <c r="V3311">
        <v>0.9</v>
      </c>
      <c r="W3311">
        <v>8</v>
      </c>
      <c r="X3311" s="200" t="str">
        <f t="shared" si="51"/>
        <v>Marion Civil Traffic CGE CQ3-17</v>
      </c>
    </row>
    <row r="3312" spans="1:24" x14ac:dyDescent="0.25">
      <c r="A3312" t="s">
        <v>89</v>
      </c>
      <c r="B3312" t="s">
        <v>44</v>
      </c>
      <c r="C3312" t="s">
        <v>273</v>
      </c>
      <c r="D3312" s="202">
        <v>1174511.5</v>
      </c>
      <c r="E3312" s="202">
        <v>1228672.75</v>
      </c>
      <c r="F3312" s="202">
        <v>1227234.25</v>
      </c>
      <c r="G3312" s="202">
        <v>1227620.25</v>
      </c>
      <c r="H3312" s="202">
        <v>1227316.25</v>
      </c>
      <c r="I3312" s="202">
        <v>606330</v>
      </c>
      <c r="J3312" s="202">
        <v>1022593.75</v>
      </c>
      <c r="K3312" s="202">
        <v>1106375.75</v>
      </c>
      <c r="L3312" s="202">
        <v>1127097.75</v>
      </c>
      <c r="M3312" s="202">
        <v>1139098.75</v>
      </c>
      <c r="N3312"/>
      <c r="O3312" s="203"/>
      <c r="P3312"/>
      <c r="Q3312"/>
      <c r="R3312"/>
      <c r="S3312"/>
      <c r="T3312" s="204">
        <v>42746.609131944446</v>
      </c>
      <c r="U3312"/>
      <c r="V3312">
        <v>0.9</v>
      </c>
      <c r="W3312">
        <v>8</v>
      </c>
      <c r="X3312" s="200" t="str">
        <f t="shared" si="51"/>
        <v>Marion Civil Traffic CGE CQ4-16</v>
      </c>
    </row>
    <row r="3313" spans="1:24" x14ac:dyDescent="0.25">
      <c r="A3313" t="s">
        <v>89</v>
      </c>
      <c r="B3313" t="s">
        <v>44</v>
      </c>
      <c r="C3313" t="s">
        <v>277</v>
      </c>
      <c r="D3313" s="202">
        <v>1105091.75</v>
      </c>
      <c r="E3313"/>
      <c r="F3313"/>
      <c r="G3313"/>
      <c r="H3313"/>
      <c r="I3313" s="202">
        <v>578271.56999999995</v>
      </c>
      <c r="J3313"/>
      <c r="K3313"/>
      <c r="L3313"/>
      <c r="M3313"/>
      <c r="N3313"/>
      <c r="O3313" s="203"/>
      <c r="P3313"/>
      <c r="Q3313"/>
      <c r="R3313"/>
      <c r="S3313"/>
      <c r="T3313" s="204">
        <v>42746.609131944446</v>
      </c>
      <c r="U3313"/>
      <c r="V3313">
        <v>0.9</v>
      </c>
      <c r="W3313">
        <v>8</v>
      </c>
      <c r="X3313" s="200" t="str">
        <f t="shared" si="51"/>
        <v>Marion Civil Traffic CGE CQ4-17</v>
      </c>
    </row>
    <row r="3314" spans="1:24" x14ac:dyDescent="0.25">
      <c r="A3314" t="s">
        <v>89</v>
      </c>
      <c r="B3314" t="s">
        <v>43</v>
      </c>
      <c r="C3314" t="s">
        <v>270</v>
      </c>
      <c r="D3314" s="202">
        <v>295098.59000000003</v>
      </c>
      <c r="E3314" s="202">
        <v>294198.59000000003</v>
      </c>
      <c r="F3314" s="202">
        <v>0</v>
      </c>
      <c r="G3314" s="202">
        <v>283501.84000000003</v>
      </c>
      <c r="H3314" s="202">
        <v>283501.84000000003</v>
      </c>
      <c r="I3314" s="202">
        <v>292939.39</v>
      </c>
      <c r="J3314" s="202">
        <v>292308.89</v>
      </c>
      <c r="K3314" s="202">
        <v>0</v>
      </c>
      <c r="L3314" s="202">
        <v>277675.03999999998</v>
      </c>
      <c r="M3314" s="202">
        <v>277600.03999999998</v>
      </c>
      <c r="N3314"/>
      <c r="O3314" s="203"/>
      <c r="P3314"/>
      <c r="Q3314"/>
      <c r="R3314"/>
      <c r="S3314"/>
      <c r="T3314" s="204">
        <v>42746.609131944446</v>
      </c>
      <c r="U3314"/>
      <c r="V3314">
        <v>0.9</v>
      </c>
      <c r="W3314">
        <v>7</v>
      </c>
      <c r="X3314" s="200" t="str">
        <f t="shared" si="51"/>
        <v>Marion County Civil CGE CQ1-16</v>
      </c>
    </row>
    <row r="3315" spans="1:24" x14ac:dyDescent="0.25">
      <c r="A3315" t="s">
        <v>89</v>
      </c>
      <c r="B3315" t="s">
        <v>43</v>
      </c>
      <c r="C3315" t="s">
        <v>274</v>
      </c>
      <c r="D3315" s="202">
        <v>361432.85</v>
      </c>
      <c r="E3315" s="202">
        <v>361432.85</v>
      </c>
      <c r="F3315" s="202">
        <v>361432.85</v>
      </c>
      <c r="G3315" s="202">
        <v>361432.85</v>
      </c>
      <c r="H3315"/>
      <c r="I3315" s="202">
        <v>360007.99</v>
      </c>
      <c r="J3315" s="202">
        <v>360106.99</v>
      </c>
      <c r="K3315" s="202">
        <v>360106.99</v>
      </c>
      <c r="L3315" s="202">
        <v>360106.99</v>
      </c>
      <c r="M3315"/>
      <c r="N3315"/>
      <c r="O3315" s="203"/>
      <c r="P3315"/>
      <c r="Q3315"/>
      <c r="R3315"/>
      <c r="S3315"/>
      <c r="T3315" s="204">
        <v>42746.609131944446</v>
      </c>
      <c r="U3315"/>
      <c r="V3315">
        <v>0.9</v>
      </c>
      <c r="W3315">
        <v>7</v>
      </c>
      <c r="X3315" s="200" t="str">
        <f t="shared" si="51"/>
        <v>Marion County Civil CGE CQ1-17</v>
      </c>
    </row>
    <row r="3316" spans="1:24" x14ac:dyDescent="0.25">
      <c r="A3316" t="s">
        <v>89</v>
      </c>
      <c r="B3316" t="s">
        <v>43</v>
      </c>
      <c r="C3316" t="s">
        <v>271</v>
      </c>
      <c r="D3316" s="202">
        <v>301684.02</v>
      </c>
      <c r="E3316" s="202">
        <v>0</v>
      </c>
      <c r="F3316" s="202">
        <v>301854.88</v>
      </c>
      <c r="G3316" s="202">
        <v>302039.88</v>
      </c>
      <c r="H3316" s="202">
        <v>301854.88</v>
      </c>
      <c r="I3316" s="202">
        <v>299706.82</v>
      </c>
      <c r="J3316" s="202">
        <v>0</v>
      </c>
      <c r="K3316" s="202">
        <v>292953.64</v>
      </c>
      <c r="L3316" s="202">
        <v>292953.64</v>
      </c>
      <c r="M3316" s="202">
        <v>292953.64</v>
      </c>
      <c r="N3316"/>
      <c r="O3316" s="203"/>
      <c r="P3316"/>
      <c r="Q3316"/>
      <c r="R3316"/>
      <c r="S3316"/>
      <c r="T3316" s="204">
        <v>42746.609131944446</v>
      </c>
      <c r="U3316"/>
      <c r="V3316">
        <v>0.9</v>
      </c>
      <c r="W3316">
        <v>7</v>
      </c>
      <c r="X3316" s="200" t="str">
        <f t="shared" si="51"/>
        <v>Marion County Civil CGE CQ2-16</v>
      </c>
    </row>
    <row r="3317" spans="1:24" x14ac:dyDescent="0.25">
      <c r="A3317" t="s">
        <v>89</v>
      </c>
      <c r="B3317" t="s">
        <v>43</v>
      </c>
      <c r="C3317" t="s">
        <v>275</v>
      </c>
      <c r="D3317" s="202">
        <v>388468.65</v>
      </c>
      <c r="E3317" s="202">
        <v>388418.65</v>
      </c>
      <c r="F3317" s="202">
        <v>388358.65</v>
      </c>
      <c r="G3317"/>
      <c r="H3317"/>
      <c r="I3317" s="202">
        <v>386607.65</v>
      </c>
      <c r="J3317" s="202">
        <v>388109.65</v>
      </c>
      <c r="K3317" s="202">
        <v>388049.65</v>
      </c>
      <c r="L3317"/>
      <c r="M3317"/>
      <c r="N3317"/>
      <c r="O3317" s="203"/>
      <c r="P3317"/>
      <c r="Q3317"/>
      <c r="R3317"/>
      <c r="S3317"/>
      <c r="T3317" s="204">
        <v>42746.609131944446</v>
      </c>
      <c r="U3317"/>
      <c r="V3317">
        <v>0.9</v>
      </c>
      <c r="W3317">
        <v>7</v>
      </c>
      <c r="X3317" s="200" t="str">
        <f t="shared" si="51"/>
        <v>Marion County Civil CGE CQ2-17</v>
      </c>
    </row>
    <row r="3318" spans="1:24" x14ac:dyDescent="0.25">
      <c r="A3318" t="s">
        <v>89</v>
      </c>
      <c r="B3318" t="s">
        <v>43</v>
      </c>
      <c r="C3318" t="s">
        <v>272</v>
      </c>
      <c r="D3318" s="202">
        <v>0</v>
      </c>
      <c r="E3318" s="202">
        <v>293332.01</v>
      </c>
      <c r="F3318" s="202">
        <v>292377.01</v>
      </c>
      <c r="G3318" s="202">
        <v>292377.01</v>
      </c>
      <c r="H3318" s="202">
        <v>292562.01</v>
      </c>
      <c r="I3318" s="202">
        <v>0</v>
      </c>
      <c r="J3318" s="202">
        <v>286665.31</v>
      </c>
      <c r="K3318" s="202">
        <v>291705.81</v>
      </c>
      <c r="L3318" s="202">
        <v>291705.81</v>
      </c>
      <c r="M3318" s="202">
        <v>291890.81</v>
      </c>
      <c r="N3318"/>
      <c r="O3318" s="203"/>
      <c r="P3318"/>
      <c r="Q3318"/>
      <c r="R3318"/>
      <c r="S3318"/>
      <c r="T3318" s="204">
        <v>42746.609131944446</v>
      </c>
      <c r="U3318"/>
      <c r="V3318">
        <v>0.9</v>
      </c>
      <c r="W3318">
        <v>7</v>
      </c>
      <c r="X3318" s="200" t="str">
        <f t="shared" si="51"/>
        <v>Marion County Civil CGE CQ3-16</v>
      </c>
    </row>
    <row r="3319" spans="1:24" x14ac:dyDescent="0.25">
      <c r="A3319" t="s">
        <v>89</v>
      </c>
      <c r="B3319" t="s">
        <v>43</v>
      </c>
      <c r="C3319" t="s">
        <v>276</v>
      </c>
      <c r="D3319" s="202">
        <v>330895.86</v>
      </c>
      <c r="E3319" s="202">
        <v>330811.01</v>
      </c>
      <c r="F3319"/>
      <c r="G3319"/>
      <c r="H3319"/>
      <c r="I3319" s="202">
        <v>329160.86</v>
      </c>
      <c r="J3319" s="202">
        <v>330061.01</v>
      </c>
      <c r="K3319"/>
      <c r="L3319"/>
      <c r="M3319"/>
      <c r="N3319"/>
      <c r="O3319" s="203"/>
      <c r="P3319"/>
      <c r="Q3319"/>
      <c r="R3319"/>
      <c r="S3319"/>
      <c r="T3319" s="204">
        <v>42746.609131944446</v>
      </c>
      <c r="U3319"/>
      <c r="V3319">
        <v>0.9</v>
      </c>
      <c r="W3319">
        <v>7</v>
      </c>
      <c r="X3319" s="200" t="str">
        <f t="shared" si="51"/>
        <v>Marion County Civil CGE CQ3-17</v>
      </c>
    </row>
    <row r="3320" spans="1:24" x14ac:dyDescent="0.25">
      <c r="A3320" t="s">
        <v>89</v>
      </c>
      <c r="B3320" t="s">
        <v>43</v>
      </c>
      <c r="C3320" t="s">
        <v>273</v>
      </c>
      <c r="D3320" s="202">
        <v>283966.03999999998</v>
      </c>
      <c r="E3320" s="202">
        <v>309685.09999999998</v>
      </c>
      <c r="F3320" s="202">
        <v>309685.09999999998</v>
      </c>
      <c r="G3320" s="202">
        <v>309654.12</v>
      </c>
      <c r="H3320" s="202">
        <v>309654.12</v>
      </c>
      <c r="I3320" s="202">
        <v>282547.03999999998</v>
      </c>
      <c r="J3320" s="202">
        <v>308334.5</v>
      </c>
      <c r="K3320" s="202">
        <v>308334.5</v>
      </c>
      <c r="L3320" s="202">
        <v>308303.52</v>
      </c>
      <c r="M3320" s="202">
        <v>308303.52</v>
      </c>
      <c r="N3320"/>
      <c r="O3320" s="203"/>
      <c r="P3320"/>
      <c r="Q3320"/>
      <c r="R3320"/>
      <c r="S3320"/>
      <c r="T3320" s="204">
        <v>42746.609131944446</v>
      </c>
      <c r="U3320"/>
      <c r="V3320">
        <v>0.9</v>
      </c>
      <c r="W3320">
        <v>7</v>
      </c>
      <c r="X3320" s="200" t="str">
        <f t="shared" si="51"/>
        <v>Marion County Civil CGE CQ4-16</v>
      </c>
    </row>
    <row r="3321" spans="1:24" x14ac:dyDescent="0.25">
      <c r="A3321" t="s">
        <v>89</v>
      </c>
      <c r="B3321" t="s">
        <v>43</v>
      </c>
      <c r="C3321" t="s">
        <v>277</v>
      </c>
      <c r="D3321" s="202">
        <v>403299.67</v>
      </c>
      <c r="E3321"/>
      <c r="F3321"/>
      <c r="G3321"/>
      <c r="H3321"/>
      <c r="I3321" s="202">
        <v>398828.67</v>
      </c>
      <c r="J3321"/>
      <c r="K3321"/>
      <c r="L3321"/>
      <c r="M3321"/>
      <c r="N3321"/>
      <c r="O3321" s="203"/>
      <c r="P3321"/>
      <c r="Q3321"/>
      <c r="R3321"/>
      <c r="S3321"/>
      <c r="T3321" s="204">
        <v>42746.609131944446</v>
      </c>
      <c r="U3321"/>
      <c r="V3321">
        <v>0.9</v>
      </c>
      <c r="W3321">
        <v>7</v>
      </c>
      <c r="X3321" s="200" t="str">
        <f t="shared" si="51"/>
        <v>Marion County Civil CGE CQ4-17</v>
      </c>
    </row>
    <row r="3322" spans="1:24" x14ac:dyDescent="0.25">
      <c r="A3322" t="s">
        <v>89</v>
      </c>
      <c r="B3322" t="s">
        <v>39</v>
      </c>
      <c r="C3322" t="s">
        <v>270</v>
      </c>
      <c r="D3322" s="202">
        <v>437641.23</v>
      </c>
      <c r="E3322" s="202">
        <v>435979.73</v>
      </c>
      <c r="F3322" s="202">
        <v>0</v>
      </c>
      <c r="G3322" s="202">
        <v>408623.82</v>
      </c>
      <c r="H3322" s="202">
        <v>408086.33</v>
      </c>
      <c r="I3322" s="202">
        <v>55214.04</v>
      </c>
      <c r="J3322" s="202">
        <v>108491.67</v>
      </c>
      <c r="K3322" s="202">
        <v>0</v>
      </c>
      <c r="L3322" s="202">
        <v>140495.73000000001</v>
      </c>
      <c r="M3322" s="202">
        <v>154549.65</v>
      </c>
      <c r="N3322"/>
      <c r="O3322" s="203"/>
      <c r="P3322"/>
      <c r="Q3322"/>
      <c r="R3322"/>
      <c r="S3322"/>
      <c r="T3322" s="204">
        <v>42746.609131944446</v>
      </c>
      <c r="U3322"/>
      <c r="V3322">
        <v>0.4</v>
      </c>
      <c r="W3322">
        <v>3</v>
      </c>
      <c r="X3322" s="200" t="str">
        <f t="shared" si="51"/>
        <v>Marion County Criminal CGE CQ1-16</v>
      </c>
    </row>
    <row r="3323" spans="1:24" x14ac:dyDescent="0.25">
      <c r="A3323" t="s">
        <v>89</v>
      </c>
      <c r="B3323" t="s">
        <v>39</v>
      </c>
      <c r="C3323" t="s">
        <v>274</v>
      </c>
      <c r="D3323" s="202">
        <v>408481.21</v>
      </c>
      <c r="E3323" s="202">
        <v>407643.21</v>
      </c>
      <c r="F3323" s="202">
        <v>410097.21</v>
      </c>
      <c r="G3323" s="202">
        <v>411175.83</v>
      </c>
      <c r="H3323"/>
      <c r="I3323" s="202">
        <v>37396.97</v>
      </c>
      <c r="J3323" s="202">
        <v>88480.04</v>
      </c>
      <c r="K3323" s="202">
        <v>119133.19</v>
      </c>
      <c r="L3323" s="202">
        <v>129424.64</v>
      </c>
      <c r="M3323"/>
      <c r="N3323"/>
      <c r="O3323" s="203"/>
      <c r="P3323"/>
      <c r="Q3323"/>
      <c r="R3323"/>
      <c r="S3323"/>
      <c r="T3323" s="204">
        <v>42746.609131944446</v>
      </c>
      <c r="U3323"/>
      <c r="V3323">
        <v>0.4</v>
      </c>
      <c r="W3323">
        <v>3</v>
      </c>
      <c r="X3323" s="200" t="str">
        <f t="shared" si="51"/>
        <v>Marion County Criminal CGE CQ1-17</v>
      </c>
    </row>
    <row r="3324" spans="1:24" x14ac:dyDescent="0.25">
      <c r="A3324" t="s">
        <v>89</v>
      </c>
      <c r="B3324" t="s">
        <v>39</v>
      </c>
      <c r="C3324" t="s">
        <v>271</v>
      </c>
      <c r="D3324" s="202">
        <v>410349.98</v>
      </c>
      <c r="E3324" s="202">
        <v>0</v>
      </c>
      <c r="F3324" s="202">
        <v>388769.8</v>
      </c>
      <c r="G3324" s="202">
        <v>391711.37</v>
      </c>
      <c r="H3324" s="202">
        <v>385734.92</v>
      </c>
      <c r="I3324" s="202">
        <v>52616.49</v>
      </c>
      <c r="J3324" s="202">
        <v>0</v>
      </c>
      <c r="K3324" s="202">
        <v>112794.86</v>
      </c>
      <c r="L3324" s="202">
        <v>123593.74</v>
      </c>
      <c r="M3324" s="202">
        <v>149054.97</v>
      </c>
      <c r="N3324"/>
      <c r="O3324" s="203"/>
      <c r="P3324"/>
      <c r="Q3324"/>
      <c r="R3324"/>
      <c r="S3324"/>
      <c r="T3324" s="204">
        <v>42746.609131944446</v>
      </c>
      <c r="U3324"/>
      <c r="V3324">
        <v>0.4</v>
      </c>
      <c r="W3324">
        <v>3</v>
      </c>
      <c r="X3324" s="200" t="str">
        <f t="shared" si="51"/>
        <v>Marion County Criminal CGE CQ2-16</v>
      </c>
    </row>
    <row r="3325" spans="1:24" x14ac:dyDescent="0.25">
      <c r="A3325" t="s">
        <v>89</v>
      </c>
      <c r="B3325" t="s">
        <v>39</v>
      </c>
      <c r="C3325" t="s">
        <v>275</v>
      </c>
      <c r="D3325" s="202">
        <v>354726.68</v>
      </c>
      <c r="E3325" s="202">
        <v>352388.88</v>
      </c>
      <c r="F3325" s="202">
        <v>347831.08</v>
      </c>
      <c r="G3325"/>
      <c r="H3325"/>
      <c r="I3325" s="202">
        <v>39383.96</v>
      </c>
      <c r="J3325" s="202">
        <v>74696.73</v>
      </c>
      <c r="K3325" s="202">
        <v>96142.91</v>
      </c>
      <c r="L3325"/>
      <c r="M3325"/>
      <c r="N3325"/>
      <c r="O3325" s="203"/>
      <c r="P3325"/>
      <c r="Q3325"/>
      <c r="R3325"/>
      <c r="S3325"/>
      <c r="T3325" s="204">
        <v>42746.609131944446</v>
      </c>
      <c r="U3325"/>
      <c r="V3325">
        <v>0.4</v>
      </c>
      <c r="W3325">
        <v>3</v>
      </c>
      <c r="X3325" s="200" t="str">
        <f t="shared" si="51"/>
        <v>Marion County Criminal CGE CQ2-17</v>
      </c>
    </row>
    <row r="3326" spans="1:24" x14ac:dyDescent="0.25">
      <c r="A3326" t="s">
        <v>89</v>
      </c>
      <c r="B3326" t="s">
        <v>39</v>
      </c>
      <c r="C3326" t="s">
        <v>272</v>
      </c>
      <c r="D3326" s="202">
        <v>0</v>
      </c>
      <c r="E3326" s="202">
        <v>433398.6</v>
      </c>
      <c r="F3326" s="202">
        <v>407657.47</v>
      </c>
      <c r="G3326" s="202">
        <v>404997.57</v>
      </c>
      <c r="H3326" s="202">
        <v>401535.07</v>
      </c>
      <c r="I3326" s="202">
        <v>0</v>
      </c>
      <c r="J3326" s="202">
        <v>52490.65</v>
      </c>
      <c r="K3326" s="202">
        <v>135786.62</v>
      </c>
      <c r="L3326" s="202">
        <v>152009.42000000001</v>
      </c>
      <c r="M3326" s="202">
        <v>170006.05</v>
      </c>
      <c r="N3326"/>
      <c r="O3326" s="203"/>
      <c r="P3326"/>
      <c r="Q3326"/>
      <c r="R3326"/>
      <c r="S3326"/>
      <c r="T3326" s="204">
        <v>42746.609131944446</v>
      </c>
      <c r="U3326"/>
      <c r="V3326">
        <v>0.4</v>
      </c>
      <c r="W3326">
        <v>3</v>
      </c>
      <c r="X3326" s="200" t="str">
        <f t="shared" si="51"/>
        <v>Marion County Criminal CGE CQ3-16</v>
      </c>
    </row>
    <row r="3327" spans="1:24" x14ac:dyDescent="0.25">
      <c r="A3327" t="s">
        <v>89</v>
      </c>
      <c r="B3327" t="s">
        <v>39</v>
      </c>
      <c r="C3327" t="s">
        <v>276</v>
      </c>
      <c r="D3327" s="202">
        <v>350128.89</v>
      </c>
      <c r="E3327" s="202">
        <v>338482.79</v>
      </c>
      <c r="F3327"/>
      <c r="G3327"/>
      <c r="H3327"/>
      <c r="I3327" s="202">
        <v>35973.760000000002</v>
      </c>
      <c r="J3327" s="202">
        <v>70067.63</v>
      </c>
      <c r="K3327"/>
      <c r="L3327"/>
      <c r="M3327"/>
      <c r="N3327"/>
      <c r="O3327" s="203"/>
      <c r="P3327"/>
      <c r="Q3327"/>
      <c r="R3327"/>
      <c r="S3327"/>
      <c r="T3327" s="204">
        <v>42746.609131944446</v>
      </c>
      <c r="U3327"/>
      <c r="V3327">
        <v>0.4</v>
      </c>
      <c r="W3327">
        <v>3</v>
      </c>
      <c r="X3327" s="200" t="str">
        <f t="shared" si="51"/>
        <v>Marion County Criminal CGE CQ3-17</v>
      </c>
    </row>
    <row r="3328" spans="1:24" x14ac:dyDescent="0.25">
      <c r="A3328" t="s">
        <v>89</v>
      </c>
      <c r="B3328" t="s">
        <v>39</v>
      </c>
      <c r="C3328" t="s">
        <v>273</v>
      </c>
      <c r="D3328" s="202">
        <v>498369.98</v>
      </c>
      <c r="E3328" s="202">
        <v>426249.02</v>
      </c>
      <c r="F3328" s="202">
        <v>424714.93</v>
      </c>
      <c r="G3328" s="202">
        <v>422807.16</v>
      </c>
      <c r="H3328" s="202">
        <v>421601.38</v>
      </c>
      <c r="I3328" s="202">
        <v>66025.070000000007</v>
      </c>
      <c r="J3328" s="202">
        <v>87055.83</v>
      </c>
      <c r="K3328" s="202">
        <v>133184.1</v>
      </c>
      <c r="L3328" s="202">
        <v>149700.88</v>
      </c>
      <c r="M3328" s="202">
        <v>161113.13</v>
      </c>
      <c r="N3328"/>
      <c r="O3328" s="203"/>
      <c r="P3328"/>
      <c r="Q3328"/>
      <c r="R3328"/>
      <c r="S3328"/>
      <c r="T3328" s="204">
        <v>42746.609131944446</v>
      </c>
      <c r="U3328"/>
      <c r="V3328">
        <v>0.4</v>
      </c>
      <c r="W3328">
        <v>3</v>
      </c>
      <c r="X3328" s="200" t="str">
        <f t="shared" si="51"/>
        <v>Marion County Criminal CGE CQ4-16</v>
      </c>
    </row>
    <row r="3329" spans="1:24" x14ac:dyDescent="0.25">
      <c r="A3329" t="s">
        <v>89</v>
      </c>
      <c r="B3329" t="s">
        <v>39</v>
      </c>
      <c r="C3329" t="s">
        <v>277</v>
      </c>
      <c r="D3329" s="202">
        <v>327985.05</v>
      </c>
      <c r="E3329"/>
      <c r="F3329"/>
      <c r="G3329"/>
      <c r="H3329"/>
      <c r="I3329" s="202">
        <v>26425.1</v>
      </c>
      <c r="J3329"/>
      <c r="K3329"/>
      <c r="L3329"/>
      <c r="M3329"/>
      <c r="N3329"/>
      <c r="O3329" s="203"/>
      <c r="P3329"/>
      <c r="Q3329"/>
      <c r="R3329"/>
      <c r="S3329"/>
      <c r="T3329" s="204">
        <v>42746.609131944446</v>
      </c>
      <c r="U3329"/>
      <c r="V3329">
        <v>0.4</v>
      </c>
      <c r="W3329">
        <v>3</v>
      </c>
      <c r="X3329" s="200" t="str">
        <f t="shared" si="51"/>
        <v>Marion County Criminal CGE CQ4-17</v>
      </c>
    </row>
    <row r="3330" spans="1:24" x14ac:dyDescent="0.25">
      <c r="A3330" t="s">
        <v>89</v>
      </c>
      <c r="B3330" t="s">
        <v>41</v>
      </c>
      <c r="C3330" t="s">
        <v>270</v>
      </c>
      <c r="D3330" s="202">
        <v>545727.92000000004</v>
      </c>
      <c r="E3330" s="202">
        <v>551857.17000000004</v>
      </c>
      <c r="F3330" s="202">
        <v>0</v>
      </c>
      <c r="G3330" s="202">
        <v>507906.23</v>
      </c>
      <c r="H3330" s="202">
        <v>488843.88</v>
      </c>
      <c r="I3330" s="202">
        <v>107801.86</v>
      </c>
      <c r="J3330" s="202">
        <v>270070.67</v>
      </c>
      <c r="K3330" s="202">
        <v>0</v>
      </c>
      <c r="L3330" s="202">
        <v>294505.58</v>
      </c>
      <c r="M3330" s="202">
        <v>312962.77</v>
      </c>
      <c r="N3330"/>
      <c r="O3330" s="203"/>
      <c r="P3330"/>
      <c r="Q3330"/>
      <c r="R3330"/>
      <c r="S3330"/>
      <c r="T3330" s="204">
        <v>42746.609131944446</v>
      </c>
      <c r="U3330"/>
      <c r="V3330">
        <v>0.4</v>
      </c>
      <c r="W3330">
        <v>5</v>
      </c>
      <c r="X3330" s="200" t="str">
        <f t="shared" ref="X3330:X3393" si="52">A3330&amp;" "&amp;B3330&amp;" "&amp;C3330</f>
        <v>Marion Criminal Traffic CGE CQ1-16</v>
      </c>
    </row>
    <row r="3331" spans="1:24" x14ac:dyDescent="0.25">
      <c r="A3331" t="s">
        <v>89</v>
      </c>
      <c r="B3331" t="s">
        <v>41</v>
      </c>
      <c r="C3331" t="s">
        <v>274</v>
      </c>
      <c r="D3331" s="202">
        <v>412846.07</v>
      </c>
      <c r="E3331" s="202">
        <v>413824.37</v>
      </c>
      <c r="F3331" s="202">
        <v>413487.87</v>
      </c>
      <c r="G3331" s="202">
        <v>412954.41</v>
      </c>
      <c r="H3331"/>
      <c r="I3331" s="202">
        <v>67870.69</v>
      </c>
      <c r="J3331" s="202">
        <v>185926.41</v>
      </c>
      <c r="K3331" s="202">
        <v>235631.35</v>
      </c>
      <c r="L3331" s="202">
        <v>255328.46</v>
      </c>
      <c r="M3331"/>
      <c r="N3331"/>
      <c r="O3331" s="203"/>
      <c r="P3331"/>
      <c r="Q3331"/>
      <c r="R3331"/>
      <c r="S3331"/>
      <c r="T3331" s="204">
        <v>42746.609131944446</v>
      </c>
      <c r="U3331"/>
      <c r="V3331">
        <v>0.4</v>
      </c>
      <c r="W3331">
        <v>5</v>
      </c>
      <c r="X3331" s="200" t="str">
        <f t="shared" si="52"/>
        <v>Marion Criminal Traffic CGE CQ1-17</v>
      </c>
    </row>
    <row r="3332" spans="1:24" x14ac:dyDescent="0.25">
      <c r="A3332" t="s">
        <v>89</v>
      </c>
      <c r="B3332" t="s">
        <v>41</v>
      </c>
      <c r="C3332" t="s">
        <v>271</v>
      </c>
      <c r="D3332" s="202">
        <v>489155.47</v>
      </c>
      <c r="E3332" s="202">
        <v>0</v>
      </c>
      <c r="F3332" s="202">
        <v>466742.89</v>
      </c>
      <c r="G3332" s="202">
        <v>453132.19</v>
      </c>
      <c r="H3332" s="202">
        <v>440061.62</v>
      </c>
      <c r="I3332" s="202">
        <v>98054.37</v>
      </c>
      <c r="J3332" s="202">
        <v>0</v>
      </c>
      <c r="K3332" s="202">
        <v>236554.23999999999</v>
      </c>
      <c r="L3332" s="202">
        <v>258252.27</v>
      </c>
      <c r="M3332" s="202">
        <v>289222.55</v>
      </c>
      <c r="N3332"/>
      <c r="O3332" s="203"/>
      <c r="P3332"/>
      <c r="Q3332"/>
      <c r="R3332"/>
      <c r="S3332"/>
      <c r="T3332" s="204">
        <v>42746.609131944446</v>
      </c>
      <c r="U3332"/>
      <c r="V3332">
        <v>0.4</v>
      </c>
      <c r="W3332">
        <v>5</v>
      </c>
      <c r="X3332" s="200" t="str">
        <f t="shared" si="52"/>
        <v>Marion Criminal Traffic CGE CQ2-16</v>
      </c>
    </row>
    <row r="3333" spans="1:24" x14ac:dyDescent="0.25">
      <c r="A3333" t="s">
        <v>89</v>
      </c>
      <c r="B3333" t="s">
        <v>41</v>
      </c>
      <c r="C3333" t="s">
        <v>275</v>
      </c>
      <c r="D3333" s="202">
        <v>518323.56</v>
      </c>
      <c r="E3333" s="202">
        <v>517627.24</v>
      </c>
      <c r="F3333" s="202">
        <v>516372.78</v>
      </c>
      <c r="G3333"/>
      <c r="H3333"/>
      <c r="I3333" s="202">
        <v>110413.23</v>
      </c>
      <c r="J3333" s="202">
        <v>223134.12</v>
      </c>
      <c r="K3333" s="202">
        <v>263196.3</v>
      </c>
      <c r="L3333"/>
      <c r="M3333"/>
      <c r="N3333"/>
      <c r="O3333" s="203"/>
      <c r="P3333"/>
      <c r="Q3333"/>
      <c r="R3333"/>
      <c r="S3333"/>
      <c r="T3333" s="204">
        <v>42746.609131944446</v>
      </c>
      <c r="U3333"/>
      <c r="V3333">
        <v>0.4</v>
      </c>
      <c r="W3333">
        <v>5</v>
      </c>
      <c r="X3333" s="200" t="str">
        <f t="shared" si="52"/>
        <v>Marion Criminal Traffic CGE CQ2-17</v>
      </c>
    </row>
    <row r="3334" spans="1:24" x14ac:dyDescent="0.25">
      <c r="A3334" t="s">
        <v>89</v>
      </c>
      <c r="B3334" t="s">
        <v>41</v>
      </c>
      <c r="C3334" t="s">
        <v>272</v>
      </c>
      <c r="D3334" s="202">
        <v>0</v>
      </c>
      <c r="E3334" s="202">
        <v>459874.86</v>
      </c>
      <c r="F3334" s="202">
        <v>430439.63</v>
      </c>
      <c r="G3334" s="202">
        <v>426346.2</v>
      </c>
      <c r="H3334" s="202">
        <v>425497.99</v>
      </c>
      <c r="I3334" s="202">
        <v>0</v>
      </c>
      <c r="J3334" s="202">
        <v>96497.25</v>
      </c>
      <c r="K3334" s="202">
        <v>250451.92</v>
      </c>
      <c r="L3334" s="202">
        <v>275572.14</v>
      </c>
      <c r="M3334" s="202">
        <v>293328.21000000002</v>
      </c>
      <c r="N3334"/>
      <c r="O3334" s="203"/>
      <c r="P3334"/>
      <c r="Q3334"/>
      <c r="R3334"/>
      <c r="S3334"/>
      <c r="T3334" s="204">
        <v>42746.609131944446</v>
      </c>
      <c r="U3334"/>
      <c r="V3334">
        <v>0.4</v>
      </c>
      <c r="W3334">
        <v>5</v>
      </c>
      <c r="X3334" s="200" t="str">
        <f t="shared" si="52"/>
        <v>Marion Criminal Traffic CGE CQ3-16</v>
      </c>
    </row>
    <row r="3335" spans="1:24" x14ac:dyDescent="0.25">
      <c r="A3335" t="s">
        <v>89</v>
      </c>
      <c r="B3335" t="s">
        <v>41</v>
      </c>
      <c r="C3335" t="s">
        <v>276</v>
      </c>
      <c r="D3335" s="202">
        <v>340963.36</v>
      </c>
      <c r="E3335" s="202">
        <v>340060.06</v>
      </c>
      <c r="F3335"/>
      <c r="G3335"/>
      <c r="H3335"/>
      <c r="I3335" s="202">
        <v>72454.179999999993</v>
      </c>
      <c r="J3335" s="202">
        <v>130784.98</v>
      </c>
      <c r="K3335"/>
      <c r="L3335"/>
      <c r="M3335"/>
      <c r="N3335"/>
      <c r="O3335" s="203"/>
      <c r="P3335"/>
      <c r="Q3335"/>
      <c r="R3335"/>
      <c r="S3335"/>
      <c r="T3335" s="204">
        <v>42746.609131944446</v>
      </c>
      <c r="U3335"/>
      <c r="V3335">
        <v>0.4</v>
      </c>
      <c r="W3335">
        <v>5</v>
      </c>
      <c r="X3335" s="200" t="str">
        <f t="shared" si="52"/>
        <v>Marion Criminal Traffic CGE CQ3-17</v>
      </c>
    </row>
    <row r="3336" spans="1:24" x14ac:dyDescent="0.25">
      <c r="A3336" t="s">
        <v>89</v>
      </c>
      <c r="B3336" t="s">
        <v>41</v>
      </c>
      <c r="C3336" t="s">
        <v>273</v>
      </c>
      <c r="D3336" s="202">
        <v>511817.84</v>
      </c>
      <c r="E3336" s="202">
        <v>477546.5</v>
      </c>
      <c r="F3336" s="202">
        <v>473798.55</v>
      </c>
      <c r="G3336" s="202">
        <v>472180.55</v>
      </c>
      <c r="H3336" s="202">
        <v>471434.65</v>
      </c>
      <c r="I3336" s="202">
        <v>111191.42</v>
      </c>
      <c r="J3336" s="202">
        <v>207942.71</v>
      </c>
      <c r="K3336" s="202">
        <v>264924.53999999998</v>
      </c>
      <c r="L3336" s="202">
        <v>297847.62</v>
      </c>
      <c r="M3336" s="202">
        <v>317046.87</v>
      </c>
      <c r="N3336"/>
      <c r="O3336" s="203"/>
      <c r="P3336"/>
      <c r="Q3336"/>
      <c r="R3336"/>
      <c r="S3336"/>
      <c r="T3336" s="204">
        <v>42746.609131944446</v>
      </c>
      <c r="U3336"/>
      <c r="V3336">
        <v>0.4</v>
      </c>
      <c r="W3336">
        <v>5</v>
      </c>
      <c r="X3336" s="200" t="str">
        <f t="shared" si="52"/>
        <v>Marion Criminal Traffic CGE CQ4-16</v>
      </c>
    </row>
    <row r="3337" spans="1:24" x14ac:dyDescent="0.25">
      <c r="A3337" t="s">
        <v>89</v>
      </c>
      <c r="B3337" t="s">
        <v>41</v>
      </c>
      <c r="C3337" t="s">
        <v>277</v>
      </c>
      <c r="D3337" s="202">
        <v>297752.69</v>
      </c>
      <c r="E3337"/>
      <c r="F3337"/>
      <c r="G3337"/>
      <c r="H3337"/>
      <c r="I3337" s="202">
        <v>57481.52</v>
      </c>
      <c r="J3337"/>
      <c r="K3337"/>
      <c r="L3337"/>
      <c r="M3337"/>
      <c r="N3337"/>
      <c r="O3337" s="203"/>
      <c r="P3337"/>
      <c r="Q3337"/>
      <c r="R3337"/>
      <c r="S3337"/>
      <c r="T3337" s="204">
        <v>42746.609131944446</v>
      </c>
      <c r="U3337"/>
      <c r="V3337">
        <v>0.4</v>
      </c>
      <c r="W3337">
        <v>5</v>
      </c>
      <c r="X3337" s="200" t="str">
        <f t="shared" si="52"/>
        <v>Marion Criminal Traffic CGE CQ4-17</v>
      </c>
    </row>
    <row r="3338" spans="1:24" x14ac:dyDescent="0.25">
      <c r="A3338" t="s">
        <v>89</v>
      </c>
      <c r="B3338" t="s">
        <v>46</v>
      </c>
      <c r="C3338" t="s">
        <v>270</v>
      </c>
      <c r="D3338" s="202">
        <v>144418.75</v>
      </c>
      <c r="E3338" s="202">
        <v>144418.75</v>
      </c>
      <c r="F3338" s="202">
        <v>0</v>
      </c>
      <c r="G3338" s="202">
        <v>157876.95000000001</v>
      </c>
      <c r="H3338" s="202">
        <v>158041.95000000001</v>
      </c>
      <c r="I3338" s="202">
        <v>139049.29999999999</v>
      </c>
      <c r="J3338" s="202">
        <v>139394.29999999999</v>
      </c>
      <c r="K3338" s="202">
        <v>0</v>
      </c>
      <c r="L3338" s="202">
        <v>141832.70000000001</v>
      </c>
      <c r="M3338" s="202">
        <v>142240.70000000001</v>
      </c>
      <c r="N3338"/>
      <c r="O3338" s="203"/>
      <c r="P3338"/>
      <c r="Q3338"/>
      <c r="R3338"/>
      <c r="S3338"/>
      <c r="T3338" s="204">
        <v>42746.609131944446</v>
      </c>
      <c r="U3338"/>
      <c r="V3338">
        <v>0.75</v>
      </c>
      <c r="W3338">
        <v>10</v>
      </c>
      <c r="X3338" s="200" t="str">
        <f t="shared" si="52"/>
        <v>Marion Family CGE CQ1-16</v>
      </c>
    </row>
    <row r="3339" spans="1:24" x14ac:dyDescent="0.25">
      <c r="A3339" t="s">
        <v>89</v>
      </c>
      <c r="B3339" t="s">
        <v>46</v>
      </c>
      <c r="C3339" t="s">
        <v>274</v>
      </c>
      <c r="D3339" s="202">
        <v>177065.95</v>
      </c>
      <c r="E3339" s="202">
        <v>175312.95</v>
      </c>
      <c r="F3339" s="202">
        <v>175552.95</v>
      </c>
      <c r="G3339" s="202">
        <v>175552.95</v>
      </c>
      <c r="H3339"/>
      <c r="I3339" s="202">
        <v>158595.20000000001</v>
      </c>
      <c r="J3339" s="202">
        <v>163242.70000000001</v>
      </c>
      <c r="K3339" s="202">
        <v>163980.70000000001</v>
      </c>
      <c r="L3339" s="202">
        <v>164388.70000000001</v>
      </c>
      <c r="M3339"/>
      <c r="N3339"/>
      <c r="O3339" s="203"/>
      <c r="P3339"/>
      <c r="Q3339"/>
      <c r="R3339"/>
      <c r="S3339"/>
      <c r="T3339" s="204">
        <v>42746.609131944446</v>
      </c>
      <c r="U3339"/>
      <c r="V3339">
        <v>0.75</v>
      </c>
      <c r="W3339">
        <v>10</v>
      </c>
      <c r="X3339" s="200" t="str">
        <f t="shared" si="52"/>
        <v>Marion Family CGE CQ1-17</v>
      </c>
    </row>
    <row r="3340" spans="1:24" x14ac:dyDescent="0.25">
      <c r="A3340" t="s">
        <v>89</v>
      </c>
      <c r="B3340" t="s">
        <v>46</v>
      </c>
      <c r="C3340" t="s">
        <v>271</v>
      </c>
      <c r="D3340" s="202">
        <v>183304.03</v>
      </c>
      <c r="E3340" s="202">
        <v>0</v>
      </c>
      <c r="F3340" s="202">
        <v>190924.35</v>
      </c>
      <c r="G3340" s="202">
        <v>192279.35</v>
      </c>
      <c r="H3340" s="202">
        <v>192279.35</v>
      </c>
      <c r="I3340" s="202">
        <v>179081.93</v>
      </c>
      <c r="J3340" s="202">
        <v>0</v>
      </c>
      <c r="K3340" s="202">
        <v>173208.95</v>
      </c>
      <c r="L3340" s="202">
        <v>173208.95</v>
      </c>
      <c r="M3340" s="202">
        <v>173208.95</v>
      </c>
      <c r="N3340"/>
      <c r="O3340" s="203"/>
      <c r="P3340"/>
      <c r="Q3340"/>
      <c r="R3340"/>
      <c r="S3340"/>
      <c r="T3340" s="204">
        <v>42746.609131944446</v>
      </c>
      <c r="U3340"/>
      <c r="V3340">
        <v>0.75</v>
      </c>
      <c r="W3340">
        <v>10</v>
      </c>
      <c r="X3340" s="200" t="str">
        <f t="shared" si="52"/>
        <v>Marion Family CGE CQ2-16</v>
      </c>
    </row>
    <row r="3341" spans="1:24" x14ac:dyDescent="0.25">
      <c r="A3341" t="s">
        <v>89</v>
      </c>
      <c r="B3341" t="s">
        <v>46</v>
      </c>
      <c r="C3341" t="s">
        <v>275</v>
      </c>
      <c r="D3341" s="202">
        <v>179462.7</v>
      </c>
      <c r="E3341" s="202">
        <v>177818.7</v>
      </c>
      <c r="F3341" s="202">
        <v>177758.7</v>
      </c>
      <c r="G3341"/>
      <c r="H3341"/>
      <c r="I3341" s="202">
        <v>160467.54999999999</v>
      </c>
      <c r="J3341" s="202">
        <v>168661.55</v>
      </c>
      <c r="K3341" s="202">
        <v>169261.55</v>
      </c>
      <c r="L3341"/>
      <c r="M3341"/>
      <c r="N3341"/>
      <c r="O3341" s="203"/>
      <c r="P3341"/>
      <c r="Q3341"/>
      <c r="R3341"/>
      <c r="S3341"/>
      <c r="T3341" s="204">
        <v>42746.609131944446</v>
      </c>
      <c r="U3341"/>
      <c r="V3341">
        <v>0.75</v>
      </c>
      <c r="W3341">
        <v>10</v>
      </c>
      <c r="X3341" s="200" t="str">
        <f t="shared" si="52"/>
        <v>Marion Family CGE CQ2-17</v>
      </c>
    </row>
    <row r="3342" spans="1:24" x14ac:dyDescent="0.25">
      <c r="A3342" t="s">
        <v>89</v>
      </c>
      <c r="B3342" t="s">
        <v>46</v>
      </c>
      <c r="C3342" t="s">
        <v>272</v>
      </c>
      <c r="D3342" s="202">
        <v>0</v>
      </c>
      <c r="E3342" s="202">
        <v>202275.95</v>
      </c>
      <c r="F3342" s="202">
        <v>169443.95</v>
      </c>
      <c r="G3342" s="202">
        <v>169275.95</v>
      </c>
      <c r="H3342" s="202">
        <v>168867.95</v>
      </c>
      <c r="I3342" s="202">
        <v>0</v>
      </c>
      <c r="J3342" s="202">
        <v>153883.5</v>
      </c>
      <c r="K3342" s="202">
        <v>155314.5</v>
      </c>
      <c r="L3342" s="202">
        <v>155554.5</v>
      </c>
      <c r="M3342" s="202">
        <v>155654.5</v>
      </c>
      <c r="N3342"/>
      <c r="O3342" s="203"/>
      <c r="P3342"/>
      <c r="Q3342"/>
      <c r="R3342"/>
      <c r="S3342"/>
      <c r="T3342" s="204">
        <v>42746.609131944446</v>
      </c>
      <c r="U3342"/>
      <c r="V3342">
        <v>0.75</v>
      </c>
      <c r="W3342">
        <v>10</v>
      </c>
      <c r="X3342" s="200" t="str">
        <f t="shared" si="52"/>
        <v>Marion Family CGE CQ3-16</v>
      </c>
    </row>
    <row r="3343" spans="1:24" x14ac:dyDescent="0.25">
      <c r="A3343" t="s">
        <v>89</v>
      </c>
      <c r="B3343" t="s">
        <v>46</v>
      </c>
      <c r="C3343" t="s">
        <v>276</v>
      </c>
      <c r="D3343" s="202">
        <v>171196.75</v>
      </c>
      <c r="E3343" s="202">
        <v>170504.75</v>
      </c>
      <c r="F3343"/>
      <c r="G3343"/>
      <c r="H3343"/>
      <c r="I3343" s="202">
        <v>154661.54999999999</v>
      </c>
      <c r="J3343" s="202">
        <v>162620.04999999999</v>
      </c>
      <c r="K3343"/>
      <c r="L3343"/>
      <c r="M3343"/>
      <c r="N3343"/>
      <c r="O3343" s="203"/>
      <c r="P3343"/>
      <c r="Q3343"/>
      <c r="R3343"/>
      <c r="S3343"/>
      <c r="T3343" s="204">
        <v>42746.609131944446</v>
      </c>
      <c r="U3343"/>
      <c r="V3343">
        <v>0.75</v>
      </c>
      <c r="W3343">
        <v>10</v>
      </c>
      <c r="X3343" s="200" t="str">
        <f t="shared" si="52"/>
        <v>Marion Family CGE CQ3-17</v>
      </c>
    </row>
    <row r="3344" spans="1:24" x14ac:dyDescent="0.25">
      <c r="A3344" t="s">
        <v>89</v>
      </c>
      <c r="B3344" t="s">
        <v>46</v>
      </c>
      <c r="C3344" t="s">
        <v>273</v>
      </c>
      <c r="D3344" s="202">
        <v>148670.04999999999</v>
      </c>
      <c r="E3344" s="202">
        <v>184019.25</v>
      </c>
      <c r="F3344" s="202">
        <v>183986.25</v>
      </c>
      <c r="G3344" s="202">
        <v>183986.25</v>
      </c>
      <c r="H3344" s="202">
        <v>183976.25</v>
      </c>
      <c r="I3344" s="202">
        <v>145245.73000000001</v>
      </c>
      <c r="J3344" s="202">
        <v>167441.65</v>
      </c>
      <c r="K3344" s="202">
        <v>167761.65</v>
      </c>
      <c r="L3344" s="202">
        <v>167761.65</v>
      </c>
      <c r="M3344" s="202">
        <v>167786.65</v>
      </c>
      <c r="N3344"/>
      <c r="O3344" s="203"/>
      <c r="P3344"/>
      <c r="Q3344"/>
      <c r="R3344"/>
      <c r="S3344"/>
      <c r="T3344" s="204">
        <v>42746.609131944446</v>
      </c>
      <c r="U3344"/>
      <c r="V3344">
        <v>0.75</v>
      </c>
      <c r="W3344">
        <v>10</v>
      </c>
      <c r="X3344" s="200" t="str">
        <f t="shared" si="52"/>
        <v>Marion Family CGE CQ4-16</v>
      </c>
    </row>
    <row r="3345" spans="1:24" x14ac:dyDescent="0.25">
      <c r="A3345" t="s">
        <v>89</v>
      </c>
      <c r="B3345" t="s">
        <v>46</v>
      </c>
      <c r="C3345" t="s">
        <v>277</v>
      </c>
      <c r="D3345" s="202">
        <v>179486.9</v>
      </c>
      <c r="E3345"/>
      <c r="F3345"/>
      <c r="G3345"/>
      <c r="H3345"/>
      <c r="I3345" s="202">
        <v>163400.65</v>
      </c>
      <c r="J3345"/>
      <c r="K3345"/>
      <c r="L3345"/>
      <c r="M3345"/>
      <c r="N3345"/>
      <c r="O3345" s="203"/>
      <c r="P3345"/>
      <c r="Q3345"/>
      <c r="R3345"/>
      <c r="S3345"/>
      <c r="T3345" s="204">
        <v>42746.609131944446</v>
      </c>
      <c r="U3345"/>
      <c r="V3345">
        <v>0.75</v>
      </c>
      <c r="W3345">
        <v>10</v>
      </c>
      <c r="X3345" s="200" t="str">
        <f t="shared" si="52"/>
        <v>Marion Family CGE CQ4-17</v>
      </c>
    </row>
    <row r="3346" spans="1:24" x14ac:dyDescent="0.25">
      <c r="A3346" t="s">
        <v>89</v>
      </c>
      <c r="B3346" t="s">
        <v>40</v>
      </c>
      <c r="C3346" t="s">
        <v>270</v>
      </c>
      <c r="D3346" s="202">
        <v>33242.5</v>
      </c>
      <c r="E3346" s="202">
        <v>33242.5</v>
      </c>
      <c r="F3346" s="202">
        <v>0</v>
      </c>
      <c r="G3346" s="202">
        <v>32570.5</v>
      </c>
      <c r="H3346" s="202">
        <v>32722.5</v>
      </c>
      <c r="I3346" s="202">
        <v>3186.42</v>
      </c>
      <c r="J3346" s="202">
        <v>4995.1400000000003</v>
      </c>
      <c r="K3346" s="202">
        <v>0</v>
      </c>
      <c r="L3346" s="202">
        <v>5090</v>
      </c>
      <c r="M3346" s="202">
        <v>5884.42</v>
      </c>
      <c r="N3346"/>
      <c r="O3346" s="203"/>
      <c r="P3346"/>
      <c r="Q3346"/>
      <c r="R3346"/>
      <c r="S3346"/>
      <c r="T3346" s="204">
        <v>42746.609131944446</v>
      </c>
      <c r="U3346"/>
      <c r="V3346">
        <v>0.09</v>
      </c>
      <c r="W3346">
        <v>4</v>
      </c>
      <c r="X3346" s="200" t="str">
        <f t="shared" si="52"/>
        <v>Marion Juvenile Delinquency CGE CQ1-16</v>
      </c>
    </row>
    <row r="3347" spans="1:24" x14ac:dyDescent="0.25">
      <c r="A3347" t="s">
        <v>89</v>
      </c>
      <c r="B3347" t="s">
        <v>40</v>
      </c>
      <c r="C3347" t="s">
        <v>274</v>
      </c>
      <c r="D3347" s="202">
        <v>31141.5</v>
      </c>
      <c r="E3347" s="202">
        <v>31141.5</v>
      </c>
      <c r="F3347" s="202">
        <v>31041.5</v>
      </c>
      <c r="G3347" s="202">
        <v>31041.5</v>
      </c>
      <c r="H3347"/>
      <c r="I3347" s="202">
        <v>1629</v>
      </c>
      <c r="J3347" s="202">
        <v>2786</v>
      </c>
      <c r="K3347" s="202">
        <v>3506</v>
      </c>
      <c r="L3347" s="202">
        <v>4417</v>
      </c>
      <c r="M3347"/>
      <c r="N3347"/>
      <c r="O3347" s="203"/>
      <c r="P3347"/>
      <c r="Q3347"/>
      <c r="R3347"/>
      <c r="S3347"/>
      <c r="T3347" s="204">
        <v>42746.609131944446</v>
      </c>
      <c r="U3347"/>
      <c r="V3347">
        <v>0.09</v>
      </c>
      <c r="W3347">
        <v>4</v>
      </c>
      <c r="X3347" s="200" t="str">
        <f t="shared" si="52"/>
        <v>Marion Juvenile Delinquency CGE CQ1-17</v>
      </c>
    </row>
    <row r="3348" spans="1:24" x14ac:dyDescent="0.25">
      <c r="A3348" t="s">
        <v>89</v>
      </c>
      <c r="B3348" t="s">
        <v>40</v>
      </c>
      <c r="C3348" t="s">
        <v>271</v>
      </c>
      <c r="D3348" s="202">
        <v>38811.5</v>
      </c>
      <c r="E3348" s="202">
        <v>0</v>
      </c>
      <c r="F3348" s="202">
        <v>36519.339999999997</v>
      </c>
      <c r="G3348" s="202">
        <v>36519.339999999997</v>
      </c>
      <c r="H3348" s="202">
        <v>36569.339999999997</v>
      </c>
      <c r="I3348" s="202">
        <v>2918.63</v>
      </c>
      <c r="J3348" s="202">
        <v>0</v>
      </c>
      <c r="K3348" s="202">
        <v>4385</v>
      </c>
      <c r="L3348" s="202">
        <v>5030</v>
      </c>
      <c r="M3348" s="202">
        <v>5458</v>
      </c>
      <c r="N3348"/>
      <c r="O3348" s="203"/>
      <c r="P3348"/>
      <c r="Q3348"/>
      <c r="R3348"/>
      <c r="S3348"/>
      <c r="T3348" s="204">
        <v>42746.609131944446</v>
      </c>
      <c r="U3348"/>
      <c r="V3348">
        <v>0.09</v>
      </c>
      <c r="W3348">
        <v>4</v>
      </c>
      <c r="X3348" s="200" t="str">
        <f t="shared" si="52"/>
        <v>Marion Juvenile Delinquency CGE CQ2-16</v>
      </c>
    </row>
    <row r="3349" spans="1:24" x14ac:dyDescent="0.25">
      <c r="A3349" t="s">
        <v>89</v>
      </c>
      <c r="B3349" t="s">
        <v>40</v>
      </c>
      <c r="C3349" t="s">
        <v>275</v>
      </c>
      <c r="D3349" s="202">
        <v>32511.5</v>
      </c>
      <c r="E3349" s="202">
        <v>32467.5</v>
      </c>
      <c r="F3349" s="202">
        <v>32467.5</v>
      </c>
      <c r="G3349"/>
      <c r="H3349"/>
      <c r="I3349" s="202">
        <v>1797</v>
      </c>
      <c r="J3349" s="202">
        <v>3323</v>
      </c>
      <c r="K3349" s="202">
        <v>3878</v>
      </c>
      <c r="L3349"/>
      <c r="M3349"/>
      <c r="N3349"/>
      <c r="O3349" s="203"/>
      <c r="P3349"/>
      <c r="Q3349"/>
      <c r="R3349"/>
      <c r="S3349"/>
      <c r="T3349" s="204">
        <v>42746.609131944446</v>
      </c>
      <c r="U3349"/>
      <c r="V3349">
        <v>0.09</v>
      </c>
      <c r="W3349">
        <v>4</v>
      </c>
      <c r="X3349" s="200" t="str">
        <f t="shared" si="52"/>
        <v>Marion Juvenile Delinquency CGE CQ2-17</v>
      </c>
    </row>
    <row r="3350" spans="1:24" x14ac:dyDescent="0.25">
      <c r="A3350" t="s">
        <v>89</v>
      </c>
      <c r="B3350" t="s">
        <v>40</v>
      </c>
      <c r="C3350" t="s">
        <v>272</v>
      </c>
      <c r="D3350" s="202">
        <v>0</v>
      </c>
      <c r="E3350" s="202">
        <v>25693.15</v>
      </c>
      <c r="F3350" s="202">
        <v>26374.1</v>
      </c>
      <c r="G3350" s="202">
        <v>26634.1</v>
      </c>
      <c r="H3350" s="202">
        <v>26747.599999999999</v>
      </c>
      <c r="I3350" s="202">
        <v>0</v>
      </c>
      <c r="J3350" s="202">
        <v>2287.8000000000002</v>
      </c>
      <c r="K3350" s="202">
        <v>4606.97</v>
      </c>
      <c r="L3350" s="202">
        <v>5853.97</v>
      </c>
      <c r="M3350" s="202">
        <v>6108.51</v>
      </c>
      <c r="N3350"/>
      <c r="O3350" s="203"/>
      <c r="P3350"/>
      <c r="Q3350"/>
      <c r="R3350"/>
      <c r="S3350"/>
      <c r="T3350" s="204">
        <v>42746.609131944446</v>
      </c>
      <c r="U3350"/>
      <c r="V3350">
        <v>0.09</v>
      </c>
      <c r="W3350">
        <v>4</v>
      </c>
      <c r="X3350" s="200" t="str">
        <f t="shared" si="52"/>
        <v>Marion Juvenile Delinquency CGE CQ3-16</v>
      </c>
    </row>
    <row r="3351" spans="1:24" x14ac:dyDescent="0.25">
      <c r="A3351" t="s">
        <v>89</v>
      </c>
      <c r="B3351" t="s">
        <v>40</v>
      </c>
      <c r="C3351" t="s">
        <v>276</v>
      </c>
      <c r="D3351" s="202">
        <v>33473.5</v>
      </c>
      <c r="E3351" s="202">
        <v>33473.5</v>
      </c>
      <c r="F3351"/>
      <c r="G3351"/>
      <c r="H3351"/>
      <c r="I3351" s="202">
        <v>1917.5</v>
      </c>
      <c r="J3351" s="202">
        <v>3027.5</v>
      </c>
      <c r="K3351"/>
      <c r="L3351"/>
      <c r="M3351"/>
      <c r="N3351"/>
      <c r="O3351" s="203"/>
      <c r="P3351"/>
      <c r="Q3351"/>
      <c r="R3351"/>
      <c r="S3351"/>
      <c r="T3351" s="204">
        <v>42746.609131944446</v>
      </c>
      <c r="U3351"/>
      <c r="V3351">
        <v>0.09</v>
      </c>
      <c r="W3351">
        <v>4</v>
      </c>
      <c r="X3351" s="200" t="str">
        <f t="shared" si="52"/>
        <v>Marion Juvenile Delinquency CGE CQ3-17</v>
      </c>
    </row>
    <row r="3352" spans="1:24" x14ac:dyDescent="0.25">
      <c r="A3352" t="s">
        <v>89</v>
      </c>
      <c r="B3352" t="s">
        <v>40</v>
      </c>
      <c r="C3352" t="s">
        <v>273</v>
      </c>
      <c r="D3352" s="202">
        <v>39107.5</v>
      </c>
      <c r="E3352" s="202">
        <v>32727.5</v>
      </c>
      <c r="F3352" s="202">
        <v>32727.5</v>
      </c>
      <c r="G3352" s="202">
        <v>32727.5</v>
      </c>
      <c r="H3352" s="202">
        <v>32727.5</v>
      </c>
      <c r="I3352" s="202">
        <v>3321.57</v>
      </c>
      <c r="J3352" s="202">
        <v>3383.5</v>
      </c>
      <c r="K3352" s="202">
        <v>4949.5</v>
      </c>
      <c r="L3352" s="202">
        <v>5713</v>
      </c>
      <c r="M3352" s="202">
        <v>6254</v>
      </c>
      <c r="N3352"/>
      <c r="O3352" s="203"/>
      <c r="P3352"/>
      <c r="Q3352"/>
      <c r="R3352"/>
      <c r="S3352"/>
      <c r="T3352" s="204">
        <v>42746.609131944446</v>
      </c>
      <c r="U3352"/>
      <c r="V3352">
        <v>0.09</v>
      </c>
      <c r="W3352">
        <v>4</v>
      </c>
      <c r="X3352" s="200" t="str">
        <f t="shared" si="52"/>
        <v>Marion Juvenile Delinquency CGE CQ4-16</v>
      </c>
    </row>
    <row r="3353" spans="1:24" x14ac:dyDescent="0.25">
      <c r="A3353" t="s">
        <v>89</v>
      </c>
      <c r="B3353" t="s">
        <v>40</v>
      </c>
      <c r="C3353" t="s">
        <v>277</v>
      </c>
      <c r="D3353" s="202">
        <v>25256.5</v>
      </c>
      <c r="E3353"/>
      <c r="F3353"/>
      <c r="G3353"/>
      <c r="H3353"/>
      <c r="I3353" s="202">
        <v>1360.5</v>
      </c>
      <c r="J3353"/>
      <c r="K3353"/>
      <c r="L3353"/>
      <c r="M3353"/>
      <c r="N3353"/>
      <c r="O3353" s="203"/>
      <c r="P3353"/>
      <c r="Q3353"/>
      <c r="R3353"/>
      <c r="S3353"/>
      <c r="T3353" s="204">
        <v>42746.609131944446</v>
      </c>
      <c r="U3353"/>
      <c r="V3353">
        <v>0.09</v>
      </c>
      <c r="W3353">
        <v>4</v>
      </c>
      <c r="X3353" s="200" t="str">
        <f t="shared" si="52"/>
        <v>Marion Juvenile Delinquency CGE CQ4-17</v>
      </c>
    </row>
    <row r="3354" spans="1:24" x14ac:dyDescent="0.25">
      <c r="A3354" t="s">
        <v>89</v>
      </c>
      <c r="B3354" t="s">
        <v>45</v>
      </c>
      <c r="C3354" t="s">
        <v>270</v>
      </c>
      <c r="D3354" s="202">
        <v>124279.84</v>
      </c>
      <c r="E3354" s="202">
        <v>124329.84</v>
      </c>
      <c r="F3354" s="202">
        <v>0</v>
      </c>
      <c r="G3354" s="202">
        <v>118739</v>
      </c>
      <c r="H3354" s="202">
        <v>118739</v>
      </c>
      <c r="I3354" s="202">
        <v>123440.84</v>
      </c>
      <c r="J3354" s="202">
        <v>123828.84</v>
      </c>
      <c r="K3354" s="202">
        <v>0</v>
      </c>
      <c r="L3354" s="202">
        <v>117606</v>
      </c>
      <c r="M3354" s="202">
        <v>117606</v>
      </c>
      <c r="N3354"/>
      <c r="O3354" s="203"/>
      <c r="P3354"/>
      <c r="Q3354"/>
      <c r="R3354"/>
      <c r="S3354"/>
      <c r="T3354" s="204">
        <v>42746.609131944446</v>
      </c>
      <c r="U3354"/>
      <c r="V3354">
        <v>0.9</v>
      </c>
      <c r="W3354">
        <v>9</v>
      </c>
      <c r="X3354" s="200" t="str">
        <f t="shared" si="52"/>
        <v>Marion Probate CGE CQ1-16</v>
      </c>
    </row>
    <row r="3355" spans="1:24" x14ac:dyDescent="0.25">
      <c r="A3355" t="s">
        <v>89</v>
      </c>
      <c r="B3355" t="s">
        <v>45</v>
      </c>
      <c r="C3355" t="s">
        <v>274</v>
      </c>
      <c r="D3355" s="202">
        <v>130262.59</v>
      </c>
      <c r="E3355" s="202">
        <v>129631.59</v>
      </c>
      <c r="F3355" s="202">
        <v>129631.59</v>
      </c>
      <c r="G3355" s="202">
        <v>129631.59</v>
      </c>
      <c r="H3355"/>
      <c r="I3355" s="202">
        <v>128997.59</v>
      </c>
      <c r="J3355" s="202">
        <v>129201.59</v>
      </c>
      <c r="K3355" s="202">
        <v>129201.59</v>
      </c>
      <c r="L3355" s="202">
        <v>129201.59</v>
      </c>
      <c r="M3355"/>
      <c r="N3355"/>
      <c r="O3355" s="203"/>
      <c r="P3355"/>
      <c r="Q3355"/>
      <c r="R3355"/>
      <c r="S3355"/>
      <c r="T3355" s="204">
        <v>42746.609131944446</v>
      </c>
      <c r="U3355"/>
      <c r="V3355">
        <v>0.9</v>
      </c>
      <c r="W3355">
        <v>9</v>
      </c>
      <c r="X3355" s="200" t="str">
        <f t="shared" si="52"/>
        <v>Marion Probate CGE CQ1-17</v>
      </c>
    </row>
    <row r="3356" spans="1:24" x14ac:dyDescent="0.25">
      <c r="A3356" t="s">
        <v>89</v>
      </c>
      <c r="B3356" t="s">
        <v>45</v>
      </c>
      <c r="C3356" t="s">
        <v>271</v>
      </c>
      <c r="D3356" s="202">
        <v>139475.04</v>
      </c>
      <c r="E3356" s="202">
        <v>0</v>
      </c>
      <c r="F3356" s="202">
        <v>133474.93</v>
      </c>
      <c r="G3356" s="202">
        <v>133474.93</v>
      </c>
      <c r="H3356" s="202">
        <v>133515.93</v>
      </c>
      <c r="I3356" s="202">
        <v>138790</v>
      </c>
      <c r="J3356" s="202">
        <v>0</v>
      </c>
      <c r="K3356" s="202">
        <v>132263.41</v>
      </c>
      <c r="L3356" s="202">
        <v>132263.41</v>
      </c>
      <c r="M3356" s="202">
        <v>132304.41</v>
      </c>
      <c r="N3356"/>
      <c r="O3356" s="203"/>
      <c r="P3356"/>
      <c r="Q3356"/>
      <c r="R3356"/>
      <c r="S3356"/>
      <c r="T3356" s="204">
        <v>42746.609131944446</v>
      </c>
      <c r="U3356"/>
      <c r="V3356">
        <v>0.9</v>
      </c>
      <c r="W3356">
        <v>9</v>
      </c>
      <c r="X3356" s="200" t="str">
        <f t="shared" si="52"/>
        <v>Marion Probate CGE CQ2-16</v>
      </c>
    </row>
    <row r="3357" spans="1:24" x14ac:dyDescent="0.25">
      <c r="A3357" t="s">
        <v>89</v>
      </c>
      <c r="B3357" t="s">
        <v>45</v>
      </c>
      <c r="C3357" t="s">
        <v>275</v>
      </c>
      <c r="D3357" s="202">
        <v>179762.7</v>
      </c>
      <c r="E3357" s="202">
        <v>150561.68</v>
      </c>
      <c r="F3357" s="202">
        <v>150561.68</v>
      </c>
      <c r="G3357"/>
      <c r="H3357"/>
      <c r="I3357" s="202">
        <v>160467.54999999999</v>
      </c>
      <c r="J3357" s="202">
        <v>150557.68</v>
      </c>
      <c r="K3357" s="202">
        <v>150557.68</v>
      </c>
      <c r="L3357"/>
      <c r="M3357"/>
      <c r="N3357"/>
      <c r="O3357" s="203"/>
      <c r="P3357"/>
      <c r="Q3357"/>
      <c r="R3357"/>
      <c r="S3357"/>
      <c r="T3357" s="204">
        <v>42746.609131944446</v>
      </c>
      <c r="U3357"/>
      <c r="V3357">
        <v>0.9</v>
      </c>
      <c r="W3357">
        <v>9</v>
      </c>
      <c r="X3357" s="200" t="str">
        <f t="shared" si="52"/>
        <v>Marion Probate CGE CQ2-17</v>
      </c>
    </row>
    <row r="3358" spans="1:24" x14ac:dyDescent="0.25">
      <c r="A3358" t="s">
        <v>89</v>
      </c>
      <c r="B3358" t="s">
        <v>45</v>
      </c>
      <c r="C3358" t="s">
        <v>272</v>
      </c>
      <c r="D3358" s="202">
        <v>0</v>
      </c>
      <c r="E3358" s="202">
        <v>161014.6</v>
      </c>
      <c r="F3358" s="202">
        <v>156688.6</v>
      </c>
      <c r="G3358" s="202">
        <v>156688.6</v>
      </c>
      <c r="H3358" s="202">
        <v>156688.6</v>
      </c>
      <c r="I3358" s="202">
        <v>0</v>
      </c>
      <c r="J3358" s="202">
        <v>155924.1</v>
      </c>
      <c r="K3358" s="202">
        <v>156513.1</v>
      </c>
      <c r="L3358" s="202">
        <v>156513.1</v>
      </c>
      <c r="M3358" s="202">
        <v>155654.5</v>
      </c>
      <c r="N3358"/>
      <c r="O3358" s="203"/>
      <c r="P3358"/>
      <c r="Q3358"/>
      <c r="R3358"/>
      <c r="S3358"/>
      <c r="T3358" s="204">
        <v>42746.609131944446</v>
      </c>
      <c r="U3358"/>
      <c r="V3358">
        <v>0.9</v>
      </c>
      <c r="W3358">
        <v>9</v>
      </c>
      <c r="X3358" s="200" t="str">
        <f t="shared" si="52"/>
        <v>Marion Probate CGE CQ3-16</v>
      </c>
    </row>
    <row r="3359" spans="1:24" x14ac:dyDescent="0.25">
      <c r="A3359" t="s">
        <v>89</v>
      </c>
      <c r="B3359" t="s">
        <v>45</v>
      </c>
      <c r="C3359" t="s">
        <v>276</v>
      </c>
      <c r="D3359" s="202">
        <v>166233.63</v>
      </c>
      <c r="E3359" s="202">
        <v>165891.63</v>
      </c>
      <c r="F3359"/>
      <c r="G3359"/>
      <c r="H3359"/>
      <c r="I3359" s="202">
        <v>164738.63</v>
      </c>
      <c r="J3359" s="202">
        <v>165802.63</v>
      </c>
      <c r="K3359"/>
      <c r="L3359"/>
      <c r="M3359"/>
      <c r="N3359"/>
      <c r="O3359" s="203"/>
      <c r="P3359"/>
      <c r="Q3359"/>
      <c r="R3359"/>
      <c r="S3359"/>
      <c r="T3359" s="204">
        <v>42746.609131944446</v>
      </c>
      <c r="U3359"/>
      <c r="V3359">
        <v>0.9</v>
      </c>
      <c r="W3359">
        <v>9</v>
      </c>
      <c r="X3359" s="200" t="str">
        <f t="shared" si="52"/>
        <v>Marion Probate CGE CQ3-17</v>
      </c>
    </row>
    <row r="3360" spans="1:24" x14ac:dyDescent="0.25">
      <c r="A3360" t="s">
        <v>89</v>
      </c>
      <c r="B3360" t="s">
        <v>45</v>
      </c>
      <c r="C3360" t="s">
        <v>273</v>
      </c>
      <c r="D3360" s="202">
        <v>149727.47</v>
      </c>
      <c r="E3360" s="202">
        <v>157181.01</v>
      </c>
      <c r="F3360" s="202">
        <v>157181.01</v>
      </c>
      <c r="G3360" s="202">
        <v>157181.01</v>
      </c>
      <c r="H3360" s="202">
        <v>157181.01</v>
      </c>
      <c r="I3360" s="202">
        <v>149687.47</v>
      </c>
      <c r="J3360" s="202">
        <v>156781.01</v>
      </c>
      <c r="K3360" s="202">
        <v>156781.01</v>
      </c>
      <c r="L3360" s="202">
        <v>156781.01</v>
      </c>
      <c r="M3360" s="202">
        <v>156781.01</v>
      </c>
      <c r="N3360"/>
      <c r="O3360" s="203"/>
      <c r="P3360"/>
      <c r="Q3360"/>
      <c r="R3360"/>
      <c r="S3360"/>
      <c r="T3360" s="204">
        <v>42746.609131944446</v>
      </c>
      <c r="U3360"/>
      <c r="V3360">
        <v>0.9</v>
      </c>
      <c r="W3360">
        <v>9</v>
      </c>
      <c r="X3360" s="200" t="str">
        <f t="shared" si="52"/>
        <v>Marion Probate CGE CQ4-16</v>
      </c>
    </row>
    <row r="3361" spans="1:24" x14ac:dyDescent="0.25">
      <c r="A3361" t="s">
        <v>89</v>
      </c>
      <c r="B3361" t="s">
        <v>45</v>
      </c>
      <c r="C3361" t="s">
        <v>277</v>
      </c>
      <c r="D3361" s="202">
        <v>156857.32999999999</v>
      </c>
      <c r="E3361"/>
      <c r="F3361"/>
      <c r="G3361"/>
      <c r="H3361"/>
      <c r="I3361" s="202">
        <v>155092.32999999999</v>
      </c>
      <c r="J3361"/>
      <c r="K3361"/>
      <c r="L3361"/>
      <c r="M3361"/>
      <c r="N3361"/>
      <c r="O3361" s="203"/>
      <c r="P3361"/>
      <c r="Q3361"/>
      <c r="R3361"/>
      <c r="S3361"/>
      <c r="T3361" s="204">
        <v>42746.609131944446</v>
      </c>
      <c r="U3361"/>
      <c r="V3361">
        <v>0.9</v>
      </c>
      <c r="W3361">
        <v>9</v>
      </c>
      <c r="X3361" s="200" t="str">
        <f t="shared" si="52"/>
        <v>Marion Probate CGE CQ4-17</v>
      </c>
    </row>
    <row r="3362" spans="1:24" x14ac:dyDescent="0.25">
      <c r="A3362" t="s">
        <v>90</v>
      </c>
      <c r="B3362" t="s">
        <v>280</v>
      </c>
      <c r="C3362" t="s">
        <v>270</v>
      </c>
      <c r="D3362" s="202">
        <v>105465</v>
      </c>
      <c r="E3362" s="202">
        <v>105465</v>
      </c>
      <c r="F3362" s="202">
        <v>105465</v>
      </c>
      <c r="G3362" s="202">
        <v>105645</v>
      </c>
      <c r="H3362" s="202">
        <v>105465</v>
      </c>
      <c r="I3362" s="202">
        <v>0</v>
      </c>
      <c r="J3362" s="202">
        <v>0</v>
      </c>
      <c r="K3362" s="202">
        <v>0</v>
      </c>
      <c r="L3362" s="202">
        <v>0</v>
      </c>
      <c r="M3362" s="202">
        <v>0</v>
      </c>
      <c r="N3362"/>
      <c r="O3362" s="203"/>
      <c r="P3362"/>
      <c r="Q3362"/>
      <c r="R3362"/>
      <c r="S3362"/>
      <c r="T3362" s="204">
        <v>42746.609131944446</v>
      </c>
      <c r="U3362"/>
      <c r="V3362">
        <v>0.09</v>
      </c>
      <c r="W3362">
        <v>2</v>
      </c>
      <c r="X3362" s="200" t="str">
        <f t="shared" si="52"/>
        <v>Martin Circ Crim Drug Trfc Cases CGE CQ1-16</v>
      </c>
    </row>
    <row r="3363" spans="1:24" x14ac:dyDescent="0.25">
      <c r="A3363" t="s">
        <v>90</v>
      </c>
      <c r="B3363" t="s">
        <v>280</v>
      </c>
      <c r="C3363" t="s">
        <v>274</v>
      </c>
      <c r="D3363" s="202">
        <v>52915</v>
      </c>
      <c r="E3363" s="202">
        <v>52915</v>
      </c>
      <c r="F3363" s="202">
        <v>52915</v>
      </c>
      <c r="G3363" s="202">
        <v>52915</v>
      </c>
      <c r="H3363"/>
      <c r="I3363" s="202">
        <v>0</v>
      </c>
      <c r="J3363" s="202">
        <v>0</v>
      </c>
      <c r="K3363" s="202">
        <v>0</v>
      </c>
      <c r="L3363" s="202">
        <v>0</v>
      </c>
      <c r="M3363"/>
      <c r="N3363"/>
      <c r="O3363" s="203"/>
      <c r="P3363"/>
      <c r="Q3363"/>
      <c r="R3363"/>
      <c r="S3363"/>
      <c r="T3363" s="204">
        <v>42746.609131944446</v>
      </c>
      <c r="U3363"/>
      <c r="V3363">
        <v>0.09</v>
      </c>
      <c r="W3363">
        <v>2</v>
      </c>
      <c r="X3363" s="200" t="str">
        <f t="shared" si="52"/>
        <v>Martin Circ Crim Drug Trfc Cases CGE CQ1-17</v>
      </c>
    </row>
    <row r="3364" spans="1:24" x14ac:dyDescent="0.25">
      <c r="A3364" t="s">
        <v>90</v>
      </c>
      <c r="B3364" t="s">
        <v>280</v>
      </c>
      <c r="C3364" t="s">
        <v>271</v>
      </c>
      <c r="D3364" s="202">
        <v>106360</v>
      </c>
      <c r="E3364" s="202">
        <v>106360</v>
      </c>
      <c r="F3364" s="202">
        <v>106360</v>
      </c>
      <c r="G3364" s="202">
        <v>106360</v>
      </c>
      <c r="H3364" s="202">
        <v>106360</v>
      </c>
      <c r="I3364" s="202">
        <v>0</v>
      </c>
      <c r="J3364" s="202">
        <v>0</v>
      </c>
      <c r="K3364" s="202">
        <v>0</v>
      </c>
      <c r="L3364" s="202">
        <v>0</v>
      </c>
      <c r="M3364" s="202">
        <v>0</v>
      </c>
      <c r="N3364"/>
      <c r="O3364" s="203"/>
      <c r="P3364"/>
      <c r="Q3364"/>
      <c r="R3364"/>
      <c r="S3364"/>
      <c r="T3364" s="204">
        <v>42746.609131944446</v>
      </c>
      <c r="U3364"/>
      <c r="V3364">
        <v>0.09</v>
      </c>
      <c r="W3364">
        <v>2</v>
      </c>
      <c r="X3364" s="200" t="str">
        <f t="shared" si="52"/>
        <v>Martin Circ Crim Drug Trfc Cases CGE CQ2-16</v>
      </c>
    </row>
    <row r="3365" spans="1:24" x14ac:dyDescent="0.25">
      <c r="A3365" t="s">
        <v>90</v>
      </c>
      <c r="B3365" t="s">
        <v>280</v>
      </c>
      <c r="C3365" t="s">
        <v>275</v>
      </c>
      <c r="D3365" s="202">
        <v>578465</v>
      </c>
      <c r="E3365" s="202">
        <v>578465</v>
      </c>
      <c r="F3365" s="202">
        <v>578465</v>
      </c>
      <c r="G3365"/>
      <c r="H3365"/>
      <c r="I3365" s="202">
        <v>0</v>
      </c>
      <c r="J3365" s="202">
        <v>0</v>
      </c>
      <c r="K3365" s="202">
        <v>0</v>
      </c>
      <c r="L3365"/>
      <c r="M3365"/>
      <c r="N3365"/>
      <c r="O3365" s="203"/>
      <c r="P3365"/>
      <c r="Q3365"/>
      <c r="R3365"/>
      <c r="S3365"/>
      <c r="T3365" s="204">
        <v>42746.609131944446</v>
      </c>
      <c r="U3365"/>
      <c r="V3365">
        <v>0.09</v>
      </c>
      <c r="W3365">
        <v>2</v>
      </c>
      <c r="X3365" s="200" t="str">
        <f t="shared" si="52"/>
        <v>Martin Circ Crim Drug Trfc Cases CGE CQ2-17</v>
      </c>
    </row>
    <row r="3366" spans="1:24" x14ac:dyDescent="0.25">
      <c r="A3366" t="s">
        <v>90</v>
      </c>
      <c r="B3366" t="s">
        <v>280</v>
      </c>
      <c r="C3366" t="s">
        <v>272</v>
      </c>
      <c r="D3366" s="202">
        <v>53465</v>
      </c>
      <c r="E3366" s="202">
        <v>53465</v>
      </c>
      <c r="F3366" s="202">
        <v>53465</v>
      </c>
      <c r="G3366" s="202">
        <v>53465</v>
      </c>
      <c r="H3366" s="202">
        <v>53465</v>
      </c>
      <c r="I3366" s="202">
        <v>0</v>
      </c>
      <c r="J3366" s="202">
        <v>0</v>
      </c>
      <c r="K3366" s="202">
        <v>0</v>
      </c>
      <c r="L3366" s="202">
        <v>0</v>
      </c>
      <c r="M3366" s="202">
        <v>0</v>
      </c>
      <c r="N3366"/>
      <c r="O3366" s="203"/>
      <c r="P3366"/>
      <c r="Q3366"/>
      <c r="R3366"/>
      <c r="S3366"/>
      <c r="T3366" s="204">
        <v>42746.609131944446</v>
      </c>
      <c r="U3366"/>
      <c r="V3366">
        <v>0.09</v>
      </c>
      <c r="W3366">
        <v>2</v>
      </c>
      <c r="X3366" s="200" t="str">
        <f t="shared" si="52"/>
        <v>Martin Circ Crim Drug Trfc Cases CGE CQ3-16</v>
      </c>
    </row>
    <row r="3367" spans="1:24" x14ac:dyDescent="0.25">
      <c r="A3367" t="s">
        <v>90</v>
      </c>
      <c r="B3367" t="s">
        <v>280</v>
      </c>
      <c r="C3367" t="s">
        <v>276</v>
      </c>
      <c r="D3367" s="202">
        <v>106380</v>
      </c>
      <c r="E3367" s="202">
        <v>106380</v>
      </c>
      <c r="F3367"/>
      <c r="G3367"/>
      <c r="H3367"/>
      <c r="I3367" s="202">
        <v>0</v>
      </c>
      <c r="J3367" s="202">
        <v>0</v>
      </c>
      <c r="K3367"/>
      <c r="L3367"/>
      <c r="M3367"/>
      <c r="N3367"/>
      <c r="O3367" s="203"/>
      <c r="P3367"/>
      <c r="Q3367"/>
      <c r="R3367"/>
      <c r="S3367"/>
      <c r="T3367" s="204">
        <v>42746.609131944446</v>
      </c>
      <c r="U3367"/>
      <c r="V3367">
        <v>0.09</v>
      </c>
      <c r="W3367">
        <v>2</v>
      </c>
      <c r="X3367" s="200" t="str">
        <f t="shared" si="52"/>
        <v>Martin Circ Crim Drug Trfc Cases CGE CQ3-17</v>
      </c>
    </row>
    <row r="3368" spans="1:24" x14ac:dyDescent="0.25">
      <c r="A3368" t="s">
        <v>90</v>
      </c>
      <c r="B3368" t="s">
        <v>280</v>
      </c>
      <c r="C3368" t="s">
        <v>273</v>
      </c>
      <c r="D3368" s="202">
        <v>110594</v>
      </c>
      <c r="E3368" s="202">
        <v>110594</v>
      </c>
      <c r="F3368" s="202">
        <v>110594</v>
      </c>
      <c r="G3368" s="202">
        <v>110594</v>
      </c>
      <c r="H3368" s="202">
        <v>110594</v>
      </c>
      <c r="I3368" s="202">
        <v>0</v>
      </c>
      <c r="J3368" s="202">
        <v>0</v>
      </c>
      <c r="K3368" s="202">
        <v>0</v>
      </c>
      <c r="L3368" s="202">
        <v>0</v>
      </c>
      <c r="M3368" s="202">
        <v>0</v>
      </c>
      <c r="N3368"/>
      <c r="O3368" s="203"/>
      <c r="P3368"/>
      <c r="Q3368"/>
      <c r="R3368"/>
      <c r="S3368"/>
      <c r="T3368" s="204">
        <v>42746.609131944446</v>
      </c>
      <c r="U3368"/>
      <c r="V3368">
        <v>0.09</v>
      </c>
      <c r="W3368">
        <v>2</v>
      </c>
      <c r="X3368" s="200" t="str">
        <f t="shared" si="52"/>
        <v>Martin Circ Crim Drug Trfc Cases CGE CQ4-16</v>
      </c>
    </row>
    <row r="3369" spans="1:24" x14ac:dyDescent="0.25">
      <c r="A3369" t="s">
        <v>90</v>
      </c>
      <c r="B3369" t="s">
        <v>280</v>
      </c>
      <c r="C3369" t="s">
        <v>277</v>
      </c>
      <c r="D3369" s="202">
        <v>105830</v>
      </c>
      <c r="E3369"/>
      <c r="F3369"/>
      <c r="G3369"/>
      <c r="H3369"/>
      <c r="I3369" s="202">
        <v>0</v>
      </c>
      <c r="J3369"/>
      <c r="K3369"/>
      <c r="L3369"/>
      <c r="M3369"/>
      <c r="N3369"/>
      <c r="O3369" s="203"/>
      <c r="P3369"/>
      <c r="Q3369"/>
      <c r="R3369"/>
      <c r="S3369"/>
      <c r="T3369" s="204">
        <v>42746.609131944446</v>
      </c>
      <c r="U3369"/>
      <c r="V3369">
        <v>0.09</v>
      </c>
      <c r="W3369">
        <v>2</v>
      </c>
      <c r="X3369" s="200" t="str">
        <f t="shared" si="52"/>
        <v>Martin Circ Crim Drug Trfc Cases CGE CQ4-17</v>
      </c>
    </row>
    <row r="3370" spans="1:24" x14ac:dyDescent="0.25">
      <c r="A3370" t="s">
        <v>90</v>
      </c>
      <c r="B3370" t="s">
        <v>42</v>
      </c>
      <c r="C3370" t="s">
        <v>270</v>
      </c>
      <c r="D3370" s="202">
        <v>313935.55</v>
      </c>
      <c r="E3370" s="202">
        <v>313435.55</v>
      </c>
      <c r="F3370" s="202">
        <v>313435.55</v>
      </c>
      <c r="G3370" s="202">
        <v>313435.55</v>
      </c>
      <c r="H3370" s="202">
        <v>314435.55</v>
      </c>
      <c r="I3370" s="202">
        <v>311825.55</v>
      </c>
      <c r="J3370" s="202">
        <v>312305.55</v>
      </c>
      <c r="K3370" s="202">
        <v>312445.55</v>
      </c>
      <c r="L3370" s="202">
        <v>312445.55</v>
      </c>
      <c r="M3370" s="202">
        <v>313475.55</v>
      </c>
      <c r="N3370"/>
      <c r="O3370" s="203"/>
      <c r="P3370"/>
      <c r="Q3370"/>
      <c r="R3370"/>
      <c r="S3370"/>
      <c r="T3370" s="204">
        <v>42746.609131944446</v>
      </c>
      <c r="U3370"/>
      <c r="V3370">
        <v>0.9</v>
      </c>
      <c r="W3370">
        <v>6</v>
      </c>
      <c r="X3370" s="200" t="str">
        <f t="shared" si="52"/>
        <v>Martin Circuit Civil CGE CQ1-16</v>
      </c>
    </row>
    <row r="3371" spans="1:24" x14ac:dyDescent="0.25">
      <c r="A3371" t="s">
        <v>90</v>
      </c>
      <c r="B3371" t="s">
        <v>42</v>
      </c>
      <c r="C3371" t="s">
        <v>274</v>
      </c>
      <c r="D3371" s="202">
        <v>277031.27</v>
      </c>
      <c r="E3371" s="202">
        <v>277031.27</v>
      </c>
      <c r="F3371" s="202">
        <v>277031.27</v>
      </c>
      <c r="G3371" s="202">
        <v>277031.27</v>
      </c>
      <c r="H3371"/>
      <c r="I3371" s="202">
        <v>273243.27</v>
      </c>
      <c r="J3371" s="202">
        <v>274325.77</v>
      </c>
      <c r="K3371" s="202">
        <v>274445.52</v>
      </c>
      <c r="L3371" s="202">
        <v>274597.46999999997</v>
      </c>
      <c r="M3371"/>
      <c r="N3371"/>
      <c r="O3371" s="203"/>
      <c r="P3371"/>
      <c r="Q3371"/>
      <c r="R3371"/>
      <c r="S3371"/>
      <c r="T3371" s="204">
        <v>42746.609131944446</v>
      </c>
      <c r="U3371"/>
      <c r="V3371">
        <v>0.9</v>
      </c>
      <c r="W3371">
        <v>6</v>
      </c>
      <c r="X3371" s="200" t="str">
        <f t="shared" si="52"/>
        <v>Martin Circuit Civil CGE CQ1-17</v>
      </c>
    </row>
    <row r="3372" spans="1:24" x14ac:dyDescent="0.25">
      <c r="A3372" t="s">
        <v>90</v>
      </c>
      <c r="B3372" t="s">
        <v>42</v>
      </c>
      <c r="C3372" t="s">
        <v>271</v>
      </c>
      <c r="D3372" s="202">
        <v>268986.21000000002</v>
      </c>
      <c r="E3372" s="202">
        <v>268836.21000000002</v>
      </c>
      <c r="F3372" s="202">
        <v>269836.21000000002</v>
      </c>
      <c r="G3372" s="202">
        <v>269426.21000000002</v>
      </c>
      <c r="H3372" s="202">
        <v>269426.21000000002</v>
      </c>
      <c r="I3372" s="202">
        <v>268416.21000000002</v>
      </c>
      <c r="J3372" s="202">
        <v>268636.21000000002</v>
      </c>
      <c r="K3372" s="202">
        <v>269636.21000000002</v>
      </c>
      <c r="L3372" s="202">
        <v>269276.21000000002</v>
      </c>
      <c r="M3372" s="202">
        <v>269276.21000000002</v>
      </c>
      <c r="N3372"/>
      <c r="O3372" s="203"/>
      <c r="P3372"/>
      <c r="Q3372"/>
      <c r="R3372"/>
      <c r="S3372"/>
      <c r="T3372" s="204">
        <v>42746.609131944446</v>
      </c>
      <c r="U3372"/>
      <c r="V3372">
        <v>0.9</v>
      </c>
      <c r="W3372">
        <v>6</v>
      </c>
      <c r="X3372" s="200" t="str">
        <f t="shared" si="52"/>
        <v>Martin Circuit Civil CGE CQ2-16</v>
      </c>
    </row>
    <row r="3373" spans="1:24" x14ac:dyDescent="0.25">
      <c r="A3373" t="s">
        <v>90</v>
      </c>
      <c r="B3373" t="s">
        <v>42</v>
      </c>
      <c r="C3373" t="s">
        <v>275</v>
      </c>
      <c r="D3373" s="202">
        <v>257417.2</v>
      </c>
      <c r="E3373" s="202">
        <v>257032.2</v>
      </c>
      <c r="F3373" s="202">
        <v>257432.2</v>
      </c>
      <c r="G3373"/>
      <c r="H3373"/>
      <c r="I3373" s="202">
        <v>253767.2</v>
      </c>
      <c r="J3373" s="202">
        <v>253662.2</v>
      </c>
      <c r="K3373" s="202">
        <v>253662.2</v>
      </c>
      <c r="L3373"/>
      <c r="M3373"/>
      <c r="N3373"/>
      <c r="O3373" s="203"/>
      <c r="P3373"/>
      <c r="Q3373"/>
      <c r="R3373"/>
      <c r="S3373"/>
      <c r="T3373" s="204">
        <v>42746.609131944446</v>
      </c>
      <c r="U3373"/>
      <c r="V3373">
        <v>0.9</v>
      </c>
      <c r="W3373">
        <v>6</v>
      </c>
      <c r="X3373" s="200" t="str">
        <f t="shared" si="52"/>
        <v>Martin Circuit Civil CGE CQ2-17</v>
      </c>
    </row>
    <row r="3374" spans="1:24" x14ac:dyDescent="0.25">
      <c r="A3374" t="s">
        <v>90</v>
      </c>
      <c r="B3374" t="s">
        <v>42</v>
      </c>
      <c r="C3374" t="s">
        <v>272</v>
      </c>
      <c r="D3374" s="202">
        <v>301877.33</v>
      </c>
      <c r="E3374" s="202">
        <v>301877.33</v>
      </c>
      <c r="F3374" s="202">
        <v>301877.33</v>
      </c>
      <c r="G3374" s="202">
        <v>301877.33</v>
      </c>
      <c r="H3374" s="202">
        <v>301877.33</v>
      </c>
      <c r="I3374" s="202">
        <v>300487.33</v>
      </c>
      <c r="J3374" s="202">
        <v>300927.33</v>
      </c>
      <c r="K3374" s="202">
        <v>301327.33</v>
      </c>
      <c r="L3374" s="202">
        <v>301327.33</v>
      </c>
      <c r="M3374" s="202">
        <v>301327.33</v>
      </c>
      <c r="N3374"/>
      <c r="O3374" s="203"/>
      <c r="P3374"/>
      <c r="Q3374"/>
      <c r="R3374"/>
      <c r="S3374"/>
      <c r="T3374" s="204">
        <v>42746.609131944446</v>
      </c>
      <c r="U3374"/>
      <c r="V3374">
        <v>0.9</v>
      </c>
      <c r="W3374">
        <v>6</v>
      </c>
      <c r="X3374" s="200" t="str">
        <f t="shared" si="52"/>
        <v>Martin Circuit Civil CGE CQ3-16</v>
      </c>
    </row>
    <row r="3375" spans="1:24" x14ac:dyDescent="0.25">
      <c r="A3375" t="s">
        <v>90</v>
      </c>
      <c r="B3375" t="s">
        <v>42</v>
      </c>
      <c r="C3375" t="s">
        <v>276</v>
      </c>
      <c r="D3375" s="202">
        <v>303218.75</v>
      </c>
      <c r="E3375" s="202">
        <v>302873.75</v>
      </c>
      <c r="F3375"/>
      <c r="G3375"/>
      <c r="H3375"/>
      <c r="I3375" s="202">
        <v>292558.75</v>
      </c>
      <c r="J3375" s="202">
        <v>296983.75</v>
      </c>
      <c r="K3375"/>
      <c r="L3375"/>
      <c r="M3375"/>
      <c r="N3375"/>
      <c r="O3375" s="203"/>
      <c r="P3375"/>
      <c r="Q3375"/>
      <c r="R3375"/>
      <c r="S3375"/>
      <c r="T3375" s="204">
        <v>42746.609131944446</v>
      </c>
      <c r="U3375"/>
      <c r="V3375">
        <v>0.9</v>
      </c>
      <c r="W3375">
        <v>6</v>
      </c>
      <c r="X3375" s="200" t="str">
        <f t="shared" si="52"/>
        <v>Martin Circuit Civil CGE CQ3-17</v>
      </c>
    </row>
    <row r="3376" spans="1:24" x14ac:dyDescent="0.25">
      <c r="A3376" t="s">
        <v>90</v>
      </c>
      <c r="B3376" t="s">
        <v>42</v>
      </c>
      <c r="C3376" t="s">
        <v>273</v>
      </c>
      <c r="D3376" s="202">
        <v>302647.17</v>
      </c>
      <c r="E3376" s="202">
        <v>269820.65999999997</v>
      </c>
      <c r="F3376" s="202">
        <v>270725.65999999997</v>
      </c>
      <c r="G3376" s="202">
        <v>270725.65999999997</v>
      </c>
      <c r="H3376" s="202">
        <v>270725.65999999997</v>
      </c>
      <c r="I3376" s="202">
        <v>298747.17</v>
      </c>
      <c r="J3376" s="202">
        <v>267750.65999999997</v>
      </c>
      <c r="K3376" s="202">
        <v>268195.65999999997</v>
      </c>
      <c r="L3376" s="202">
        <v>268195.65999999997</v>
      </c>
      <c r="M3376" s="202">
        <v>268195.65999999997</v>
      </c>
      <c r="N3376"/>
      <c r="O3376" s="203"/>
      <c r="P3376"/>
      <c r="Q3376"/>
      <c r="R3376"/>
      <c r="S3376"/>
      <c r="T3376" s="204">
        <v>42746.609131944446</v>
      </c>
      <c r="U3376"/>
      <c r="V3376">
        <v>0.9</v>
      </c>
      <c r="W3376">
        <v>6</v>
      </c>
      <c r="X3376" s="200" t="str">
        <f t="shared" si="52"/>
        <v>Martin Circuit Civil CGE CQ4-16</v>
      </c>
    </row>
    <row r="3377" spans="1:24" x14ac:dyDescent="0.25">
      <c r="A3377" t="s">
        <v>90</v>
      </c>
      <c r="B3377" t="s">
        <v>42</v>
      </c>
      <c r="C3377" t="s">
        <v>277</v>
      </c>
      <c r="D3377" s="202">
        <v>244295.99</v>
      </c>
      <c r="E3377"/>
      <c r="F3377"/>
      <c r="G3377"/>
      <c r="H3377"/>
      <c r="I3377" s="202">
        <v>240820.99</v>
      </c>
      <c r="J3377"/>
      <c r="K3377"/>
      <c r="L3377"/>
      <c r="M3377"/>
      <c r="N3377"/>
      <c r="O3377" s="203"/>
      <c r="P3377"/>
      <c r="Q3377"/>
      <c r="R3377"/>
      <c r="S3377"/>
      <c r="T3377" s="204">
        <v>42746.609131944446</v>
      </c>
      <c r="U3377"/>
      <c r="V3377">
        <v>0.9</v>
      </c>
      <c r="W3377">
        <v>6</v>
      </c>
      <c r="X3377" s="200" t="str">
        <f t="shared" si="52"/>
        <v>Martin Circuit Civil CGE CQ4-17</v>
      </c>
    </row>
    <row r="3378" spans="1:24" x14ac:dyDescent="0.25">
      <c r="A3378" t="s">
        <v>90</v>
      </c>
      <c r="B3378" t="s">
        <v>38</v>
      </c>
      <c r="C3378" t="s">
        <v>270</v>
      </c>
      <c r="D3378" s="202">
        <v>335105.99</v>
      </c>
      <c r="E3378" s="202">
        <v>332255.99</v>
      </c>
      <c r="F3378" s="202">
        <v>330575.99</v>
      </c>
      <c r="G3378" s="202">
        <v>328647.21999999997</v>
      </c>
      <c r="H3378" s="202">
        <v>327582.21999999997</v>
      </c>
      <c r="I3378" s="202">
        <v>6509.89</v>
      </c>
      <c r="J3378" s="202">
        <v>19015.18</v>
      </c>
      <c r="K3378" s="202">
        <v>25686.68</v>
      </c>
      <c r="L3378" s="202">
        <v>30985.65</v>
      </c>
      <c r="M3378" s="202">
        <v>35358.480000000003</v>
      </c>
      <c r="N3378"/>
      <c r="O3378" s="203"/>
      <c r="P3378"/>
      <c r="Q3378"/>
      <c r="R3378"/>
      <c r="S3378"/>
      <c r="T3378" s="204">
        <v>42746.609131944446</v>
      </c>
      <c r="U3378"/>
      <c r="V3378">
        <v>0.09</v>
      </c>
      <c r="W3378">
        <v>1</v>
      </c>
      <c r="X3378" s="200" t="str">
        <f t="shared" si="52"/>
        <v>Martin Circuit Criminal CGE CQ1-16</v>
      </c>
    </row>
    <row r="3379" spans="1:24" x14ac:dyDescent="0.25">
      <c r="A3379" t="s">
        <v>90</v>
      </c>
      <c r="B3379" t="s">
        <v>38</v>
      </c>
      <c r="C3379" t="s">
        <v>274</v>
      </c>
      <c r="D3379" s="202">
        <v>290019.19</v>
      </c>
      <c r="E3379" s="202">
        <v>288119.19</v>
      </c>
      <c r="F3379" s="202">
        <v>285919.19</v>
      </c>
      <c r="G3379" s="202">
        <v>285119.19</v>
      </c>
      <c r="H3379"/>
      <c r="I3379" s="202">
        <v>6850.69</v>
      </c>
      <c r="J3379" s="202">
        <v>15520.01</v>
      </c>
      <c r="K3379" s="202">
        <v>24412.799999999999</v>
      </c>
      <c r="L3379" s="202">
        <v>28793.7</v>
      </c>
      <c r="M3379"/>
      <c r="N3379"/>
      <c r="O3379" s="203"/>
      <c r="P3379"/>
      <c r="Q3379"/>
      <c r="R3379"/>
      <c r="S3379"/>
      <c r="T3379" s="204">
        <v>42746.609131944446</v>
      </c>
      <c r="U3379"/>
      <c r="V3379">
        <v>0.09</v>
      </c>
      <c r="W3379">
        <v>1</v>
      </c>
      <c r="X3379" s="200" t="str">
        <f t="shared" si="52"/>
        <v>Martin Circuit Criminal CGE CQ1-17</v>
      </c>
    </row>
    <row r="3380" spans="1:24" x14ac:dyDescent="0.25">
      <c r="A3380" t="s">
        <v>90</v>
      </c>
      <c r="B3380" t="s">
        <v>38</v>
      </c>
      <c r="C3380" t="s">
        <v>271</v>
      </c>
      <c r="D3380" s="202">
        <v>333618.52</v>
      </c>
      <c r="E3380" s="202">
        <v>330102.52</v>
      </c>
      <c r="F3380" s="202">
        <v>328452.52</v>
      </c>
      <c r="G3380" s="202">
        <v>326952.52</v>
      </c>
      <c r="H3380" s="202">
        <v>325952.52</v>
      </c>
      <c r="I3380" s="202">
        <v>8489.26</v>
      </c>
      <c r="J3380" s="202">
        <v>15898.21</v>
      </c>
      <c r="K3380" s="202">
        <v>23675.61</v>
      </c>
      <c r="L3380" s="202">
        <v>30501.48</v>
      </c>
      <c r="M3380" s="202">
        <v>36514.080000000002</v>
      </c>
      <c r="N3380"/>
      <c r="O3380" s="203"/>
      <c r="P3380"/>
      <c r="Q3380"/>
      <c r="R3380"/>
      <c r="S3380"/>
      <c r="T3380" s="204">
        <v>42746.609131944446</v>
      </c>
      <c r="U3380"/>
      <c r="V3380">
        <v>0.09</v>
      </c>
      <c r="W3380">
        <v>1</v>
      </c>
      <c r="X3380" s="200" t="str">
        <f t="shared" si="52"/>
        <v>Martin Circuit Criminal CGE CQ2-16</v>
      </c>
    </row>
    <row r="3381" spans="1:24" x14ac:dyDescent="0.25">
      <c r="A3381" t="s">
        <v>90</v>
      </c>
      <c r="B3381" t="s">
        <v>38</v>
      </c>
      <c r="C3381" t="s">
        <v>275</v>
      </c>
      <c r="D3381" s="202">
        <v>846208.75</v>
      </c>
      <c r="E3381" s="202">
        <v>845307.75</v>
      </c>
      <c r="F3381" s="202">
        <v>843357.75</v>
      </c>
      <c r="G3381"/>
      <c r="H3381"/>
      <c r="I3381" s="202">
        <v>7765.6</v>
      </c>
      <c r="J3381" s="202">
        <v>20914.009999999998</v>
      </c>
      <c r="K3381" s="202">
        <v>28913.47</v>
      </c>
      <c r="L3381"/>
      <c r="M3381"/>
      <c r="N3381"/>
      <c r="O3381" s="203"/>
      <c r="P3381"/>
      <c r="Q3381"/>
      <c r="R3381"/>
      <c r="S3381"/>
      <c r="T3381" s="204">
        <v>42746.609131944446</v>
      </c>
      <c r="U3381"/>
      <c r="V3381">
        <v>0.09</v>
      </c>
      <c r="W3381">
        <v>1</v>
      </c>
      <c r="X3381" s="200" t="str">
        <f t="shared" si="52"/>
        <v>Martin Circuit Criminal CGE CQ2-17</v>
      </c>
    </row>
    <row r="3382" spans="1:24" x14ac:dyDescent="0.25">
      <c r="A3382" t="s">
        <v>90</v>
      </c>
      <c r="B3382" t="s">
        <v>38</v>
      </c>
      <c r="C3382" t="s">
        <v>272</v>
      </c>
      <c r="D3382" s="202">
        <v>358564</v>
      </c>
      <c r="E3382" s="202">
        <v>355364</v>
      </c>
      <c r="F3382" s="202">
        <v>351032</v>
      </c>
      <c r="G3382" s="202">
        <v>349167</v>
      </c>
      <c r="H3382" s="202">
        <v>347552</v>
      </c>
      <c r="I3382" s="202">
        <v>8946.76</v>
      </c>
      <c r="J3382" s="202">
        <v>23818.67</v>
      </c>
      <c r="K3382" s="202">
        <v>34725.269999999997</v>
      </c>
      <c r="L3382" s="202">
        <v>45571.58</v>
      </c>
      <c r="M3382" s="202">
        <v>53127.58</v>
      </c>
      <c r="N3382"/>
      <c r="O3382" s="203"/>
      <c r="P3382"/>
      <c r="Q3382"/>
      <c r="R3382"/>
      <c r="S3382"/>
      <c r="T3382" s="204">
        <v>42746.609131944446</v>
      </c>
      <c r="U3382"/>
      <c r="V3382">
        <v>0.09</v>
      </c>
      <c r="W3382">
        <v>1</v>
      </c>
      <c r="X3382" s="200" t="str">
        <f t="shared" si="52"/>
        <v>Martin Circuit Criminal CGE CQ3-16</v>
      </c>
    </row>
    <row r="3383" spans="1:24" x14ac:dyDescent="0.25">
      <c r="A3383" t="s">
        <v>90</v>
      </c>
      <c r="B3383" t="s">
        <v>38</v>
      </c>
      <c r="C3383" t="s">
        <v>276</v>
      </c>
      <c r="D3383" s="202">
        <v>382897.57</v>
      </c>
      <c r="E3383" s="202">
        <v>379592.57</v>
      </c>
      <c r="F3383"/>
      <c r="G3383"/>
      <c r="H3383"/>
      <c r="I3383" s="202">
        <v>7191.34</v>
      </c>
      <c r="J3383" s="202">
        <v>16968.66</v>
      </c>
      <c r="K3383"/>
      <c r="L3383"/>
      <c r="M3383"/>
      <c r="N3383"/>
      <c r="O3383" s="203"/>
      <c r="P3383"/>
      <c r="Q3383"/>
      <c r="R3383"/>
      <c r="S3383"/>
      <c r="T3383" s="204">
        <v>42746.609131944446</v>
      </c>
      <c r="U3383"/>
      <c r="V3383">
        <v>0.09</v>
      </c>
      <c r="W3383">
        <v>1</v>
      </c>
      <c r="X3383" s="200" t="str">
        <f t="shared" si="52"/>
        <v>Martin Circuit Criminal CGE CQ3-17</v>
      </c>
    </row>
    <row r="3384" spans="1:24" x14ac:dyDescent="0.25">
      <c r="A3384" t="s">
        <v>90</v>
      </c>
      <c r="B3384" t="s">
        <v>38</v>
      </c>
      <c r="C3384" t="s">
        <v>273</v>
      </c>
      <c r="D3384" s="202">
        <v>433440.75</v>
      </c>
      <c r="E3384" s="202">
        <v>406733.52</v>
      </c>
      <c r="F3384" s="202">
        <v>403513.87</v>
      </c>
      <c r="G3384" s="202">
        <v>402342.93</v>
      </c>
      <c r="H3384" s="202">
        <v>400510.93</v>
      </c>
      <c r="I3384" s="202">
        <v>7858.77</v>
      </c>
      <c r="J3384" s="202">
        <v>13741.85</v>
      </c>
      <c r="K3384" s="202">
        <v>25324.87</v>
      </c>
      <c r="L3384" s="202">
        <v>35091.199999999997</v>
      </c>
      <c r="M3384" s="202">
        <v>42728.39</v>
      </c>
      <c r="N3384"/>
      <c r="O3384" s="203"/>
      <c r="P3384"/>
      <c r="Q3384"/>
      <c r="R3384"/>
      <c r="S3384"/>
      <c r="T3384" s="204">
        <v>42746.609131944446</v>
      </c>
      <c r="U3384"/>
      <c r="V3384">
        <v>0.09</v>
      </c>
      <c r="W3384">
        <v>1</v>
      </c>
      <c r="X3384" s="200" t="str">
        <f t="shared" si="52"/>
        <v>Martin Circuit Criminal CGE CQ4-16</v>
      </c>
    </row>
    <row r="3385" spans="1:24" x14ac:dyDescent="0.25">
      <c r="A3385" t="s">
        <v>90</v>
      </c>
      <c r="B3385" t="s">
        <v>38</v>
      </c>
      <c r="C3385" t="s">
        <v>277</v>
      </c>
      <c r="D3385" s="202">
        <v>378857.83</v>
      </c>
      <c r="E3385"/>
      <c r="F3385"/>
      <c r="G3385"/>
      <c r="H3385"/>
      <c r="I3385" s="202">
        <v>21958.73</v>
      </c>
      <c r="J3385"/>
      <c r="K3385"/>
      <c r="L3385"/>
      <c r="M3385"/>
      <c r="N3385"/>
      <c r="O3385" s="203"/>
      <c r="P3385"/>
      <c r="Q3385"/>
      <c r="R3385"/>
      <c r="S3385"/>
      <c r="T3385" s="204">
        <v>42746.609131944446</v>
      </c>
      <c r="U3385"/>
      <c r="V3385">
        <v>0.09</v>
      </c>
      <c r="W3385">
        <v>1</v>
      </c>
      <c r="X3385" s="200" t="str">
        <f t="shared" si="52"/>
        <v>Martin Circuit Criminal CGE CQ4-17</v>
      </c>
    </row>
    <row r="3386" spans="1:24" x14ac:dyDescent="0.25">
      <c r="A3386" t="s">
        <v>90</v>
      </c>
      <c r="B3386" t="s">
        <v>44</v>
      </c>
      <c r="C3386" t="s">
        <v>270</v>
      </c>
      <c r="D3386" s="202">
        <v>1160355.29</v>
      </c>
      <c r="E3386" s="202">
        <v>1112867.53</v>
      </c>
      <c r="F3386" s="202">
        <v>1110631.53</v>
      </c>
      <c r="G3386" s="202">
        <v>1109520.52</v>
      </c>
      <c r="H3386" s="202">
        <v>1108609.51</v>
      </c>
      <c r="I3386" s="202">
        <v>484555.29</v>
      </c>
      <c r="J3386" s="202">
        <v>896857.03</v>
      </c>
      <c r="K3386" s="202">
        <v>958949.27</v>
      </c>
      <c r="L3386" s="202">
        <v>972438.95</v>
      </c>
      <c r="M3386" s="202">
        <v>980155.08</v>
      </c>
      <c r="N3386"/>
      <c r="O3386" s="203"/>
      <c r="P3386"/>
      <c r="Q3386"/>
      <c r="R3386"/>
      <c r="S3386"/>
      <c r="T3386" s="204">
        <v>42746.609131944446</v>
      </c>
      <c r="U3386"/>
      <c r="V3386">
        <v>0.9</v>
      </c>
      <c r="W3386">
        <v>8</v>
      </c>
      <c r="X3386" s="200" t="str">
        <f t="shared" si="52"/>
        <v>Martin Civil Traffic CGE CQ1-16</v>
      </c>
    </row>
    <row r="3387" spans="1:24" x14ac:dyDescent="0.25">
      <c r="A3387" t="s">
        <v>90</v>
      </c>
      <c r="B3387" t="s">
        <v>44</v>
      </c>
      <c r="C3387" t="s">
        <v>274</v>
      </c>
      <c r="D3387" s="202">
        <v>792140.80000000005</v>
      </c>
      <c r="E3387" s="202">
        <v>758421</v>
      </c>
      <c r="F3387" s="202">
        <v>755339</v>
      </c>
      <c r="G3387" s="202">
        <v>755502</v>
      </c>
      <c r="H3387"/>
      <c r="I3387" s="202">
        <v>396238.3</v>
      </c>
      <c r="J3387" s="202">
        <v>671928.39</v>
      </c>
      <c r="K3387" s="202">
        <v>703743.09</v>
      </c>
      <c r="L3387" s="202">
        <v>709730.99</v>
      </c>
      <c r="M3387"/>
      <c r="N3387"/>
      <c r="O3387" s="203"/>
      <c r="P3387"/>
      <c r="Q3387"/>
      <c r="R3387"/>
      <c r="S3387"/>
      <c r="T3387" s="204">
        <v>42746.609131944446</v>
      </c>
      <c r="U3387"/>
      <c r="V3387">
        <v>0.9</v>
      </c>
      <c r="W3387">
        <v>8</v>
      </c>
      <c r="X3387" s="200" t="str">
        <f t="shared" si="52"/>
        <v>Martin Civil Traffic CGE CQ1-17</v>
      </c>
    </row>
    <row r="3388" spans="1:24" x14ac:dyDescent="0.25">
      <c r="A3388" t="s">
        <v>90</v>
      </c>
      <c r="B3388" t="s">
        <v>44</v>
      </c>
      <c r="C3388" t="s">
        <v>271</v>
      </c>
      <c r="D3388" s="202">
        <v>1077831.6499999999</v>
      </c>
      <c r="E3388" s="202">
        <v>1038734.6</v>
      </c>
      <c r="F3388" s="202">
        <v>1036435.58</v>
      </c>
      <c r="G3388" s="202">
        <v>1035919.58</v>
      </c>
      <c r="H3388" s="202">
        <v>1036954.56</v>
      </c>
      <c r="I3388" s="202">
        <v>481557.7</v>
      </c>
      <c r="J3388" s="202">
        <v>861530.26</v>
      </c>
      <c r="K3388" s="202">
        <v>922487.46</v>
      </c>
      <c r="L3388" s="202">
        <v>936567.03</v>
      </c>
      <c r="M3388" s="202">
        <v>952943.3</v>
      </c>
      <c r="N3388"/>
      <c r="O3388" s="203"/>
      <c r="P3388"/>
      <c r="Q3388"/>
      <c r="R3388"/>
      <c r="S3388"/>
      <c r="T3388" s="204">
        <v>42746.609131944446</v>
      </c>
      <c r="U3388"/>
      <c r="V3388">
        <v>0.9</v>
      </c>
      <c r="W3388">
        <v>8</v>
      </c>
      <c r="X3388" s="200" t="str">
        <f t="shared" si="52"/>
        <v>Martin Civil Traffic CGE CQ2-16</v>
      </c>
    </row>
    <row r="3389" spans="1:24" x14ac:dyDescent="0.25">
      <c r="A3389" t="s">
        <v>90</v>
      </c>
      <c r="B3389" t="s">
        <v>44</v>
      </c>
      <c r="C3389" t="s">
        <v>275</v>
      </c>
      <c r="D3389" s="202">
        <v>860600.4</v>
      </c>
      <c r="E3389" s="202">
        <v>832301.1</v>
      </c>
      <c r="F3389" s="202">
        <v>831348.4</v>
      </c>
      <c r="G3389"/>
      <c r="H3389"/>
      <c r="I3389" s="202">
        <v>405541.4</v>
      </c>
      <c r="J3389" s="202">
        <v>719024.6</v>
      </c>
      <c r="K3389" s="202">
        <v>766170.6</v>
      </c>
      <c r="L3389"/>
      <c r="M3389"/>
      <c r="N3389"/>
      <c r="O3389" s="203"/>
      <c r="P3389"/>
      <c r="Q3389"/>
      <c r="R3389"/>
      <c r="S3389"/>
      <c r="T3389" s="204">
        <v>42746.609131944446</v>
      </c>
      <c r="U3389"/>
      <c r="V3389">
        <v>0.9</v>
      </c>
      <c r="W3389">
        <v>8</v>
      </c>
      <c r="X3389" s="200" t="str">
        <f t="shared" si="52"/>
        <v>Martin Civil Traffic CGE CQ2-17</v>
      </c>
    </row>
    <row r="3390" spans="1:24" x14ac:dyDescent="0.25">
      <c r="A3390" t="s">
        <v>90</v>
      </c>
      <c r="B3390" t="s">
        <v>44</v>
      </c>
      <c r="C3390" t="s">
        <v>272</v>
      </c>
      <c r="D3390" s="202">
        <v>1145498.6000000001</v>
      </c>
      <c r="E3390" s="202">
        <v>1101435.25</v>
      </c>
      <c r="F3390" s="202">
        <v>1098811.25</v>
      </c>
      <c r="G3390" s="202">
        <v>1097160.24</v>
      </c>
      <c r="H3390" s="202">
        <v>1097319.24</v>
      </c>
      <c r="I3390" s="202">
        <v>457629.1</v>
      </c>
      <c r="J3390" s="202">
        <v>904178.14</v>
      </c>
      <c r="K3390" s="202">
        <v>986277.31</v>
      </c>
      <c r="L3390" s="202">
        <v>1011593.73</v>
      </c>
      <c r="M3390" s="202">
        <v>1022871.49</v>
      </c>
      <c r="N3390"/>
      <c r="O3390" s="203"/>
      <c r="P3390"/>
      <c r="Q3390"/>
      <c r="R3390"/>
      <c r="S3390"/>
      <c r="T3390" s="204">
        <v>42746.609131944446</v>
      </c>
      <c r="U3390"/>
      <c r="V3390">
        <v>0.9</v>
      </c>
      <c r="W3390">
        <v>8</v>
      </c>
      <c r="X3390" s="200" t="str">
        <f t="shared" si="52"/>
        <v>Martin Civil Traffic CGE CQ3-16</v>
      </c>
    </row>
    <row r="3391" spans="1:24" x14ac:dyDescent="0.25">
      <c r="A3391" t="s">
        <v>90</v>
      </c>
      <c r="B3391" t="s">
        <v>44</v>
      </c>
      <c r="C3391" t="s">
        <v>276</v>
      </c>
      <c r="D3391" s="202">
        <v>719594.05</v>
      </c>
      <c r="E3391" s="202">
        <v>688505.7</v>
      </c>
      <c r="F3391"/>
      <c r="G3391"/>
      <c r="H3391"/>
      <c r="I3391" s="202">
        <v>334392.05</v>
      </c>
      <c r="J3391" s="202">
        <v>575430.94999999995</v>
      </c>
      <c r="K3391"/>
      <c r="L3391"/>
      <c r="M3391"/>
      <c r="N3391"/>
      <c r="O3391" s="203"/>
      <c r="P3391"/>
      <c r="Q3391"/>
      <c r="R3391"/>
      <c r="S3391"/>
      <c r="T3391" s="204">
        <v>42746.609131944446</v>
      </c>
      <c r="U3391"/>
      <c r="V3391">
        <v>0.9</v>
      </c>
      <c r="W3391">
        <v>8</v>
      </c>
      <c r="X3391" s="200" t="str">
        <f t="shared" si="52"/>
        <v>Martin Civil Traffic CGE CQ3-17</v>
      </c>
    </row>
    <row r="3392" spans="1:24" x14ac:dyDescent="0.25">
      <c r="A3392" t="s">
        <v>90</v>
      </c>
      <c r="B3392" t="s">
        <v>44</v>
      </c>
      <c r="C3392" t="s">
        <v>273</v>
      </c>
      <c r="D3392" s="202">
        <v>1235709.25</v>
      </c>
      <c r="E3392" s="202">
        <v>999635.05</v>
      </c>
      <c r="F3392" s="202">
        <v>996134.05</v>
      </c>
      <c r="G3392" s="202">
        <v>996857.55</v>
      </c>
      <c r="H3392" s="202">
        <v>997101.3</v>
      </c>
      <c r="I3392" s="202">
        <v>498857.8</v>
      </c>
      <c r="J3392" s="202">
        <v>859408.05</v>
      </c>
      <c r="K3392" s="202">
        <v>917225.55</v>
      </c>
      <c r="L3392" s="202">
        <v>927508.45</v>
      </c>
      <c r="M3392" s="202">
        <v>935776.2</v>
      </c>
      <c r="N3392"/>
      <c r="O3392" s="203"/>
      <c r="P3392"/>
      <c r="Q3392"/>
      <c r="R3392"/>
      <c r="S3392"/>
      <c r="T3392" s="204">
        <v>42746.609131944446</v>
      </c>
      <c r="U3392"/>
      <c r="V3392">
        <v>0.9</v>
      </c>
      <c r="W3392">
        <v>8</v>
      </c>
      <c r="X3392" s="200" t="str">
        <f t="shared" si="52"/>
        <v>Martin Civil Traffic CGE CQ4-16</v>
      </c>
    </row>
    <row r="3393" spans="1:24" x14ac:dyDescent="0.25">
      <c r="A3393" t="s">
        <v>90</v>
      </c>
      <c r="B3393" t="s">
        <v>44</v>
      </c>
      <c r="C3393" t="s">
        <v>277</v>
      </c>
      <c r="D3393" s="202">
        <v>779977.6</v>
      </c>
      <c r="E3393"/>
      <c r="F3393"/>
      <c r="G3393"/>
      <c r="H3393"/>
      <c r="I3393" s="202">
        <v>335085.7</v>
      </c>
      <c r="J3393"/>
      <c r="K3393"/>
      <c r="L3393"/>
      <c r="M3393"/>
      <c r="N3393"/>
      <c r="O3393" s="203"/>
      <c r="P3393"/>
      <c r="Q3393"/>
      <c r="R3393"/>
      <c r="S3393"/>
      <c r="T3393" s="204">
        <v>42746.609131944446</v>
      </c>
      <c r="U3393"/>
      <c r="V3393">
        <v>0.9</v>
      </c>
      <c r="W3393">
        <v>8</v>
      </c>
      <c r="X3393" s="200" t="str">
        <f t="shared" si="52"/>
        <v>Martin Civil Traffic CGE CQ4-17</v>
      </c>
    </row>
    <row r="3394" spans="1:24" x14ac:dyDescent="0.25">
      <c r="A3394" t="s">
        <v>90</v>
      </c>
      <c r="B3394" t="s">
        <v>43</v>
      </c>
      <c r="C3394" t="s">
        <v>270</v>
      </c>
      <c r="D3394" s="202">
        <v>101958.34</v>
      </c>
      <c r="E3394" s="202">
        <v>101833.34</v>
      </c>
      <c r="F3394" s="202">
        <v>101958.34</v>
      </c>
      <c r="G3394" s="202">
        <v>101958.34</v>
      </c>
      <c r="H3394" s="202">
        <v>101958.34</v>
      </c>
      <c r="I3394" s="202">
        <v>101823.34</v>
      </c>
      <c r="J3394" s="202">
        <v>101833.34</v>
      </c>
      <c r="K3394" s="202">
        <v>101958.34</v>
      </c>
      <c r="L3394" s="202">
        <v>101958.34</v>
      </c>
      <c r="M3394" s="202">
        <v>101958.34</v>
      </c>
      <c r="N3394"/>
      <c r="O3394" s="203"/>
      <c r="P3394"/>
      <c r="Q3394"/>
      <c r="R3394"/>
      <c r="S3394"/>
      <c r="T3394" s="204">
        <v>42746.609131944446</v>
      </c>
      <c r="U3394"/>
      <c r="V3394">
        <v>0.9</v>
      </c>
      <c r="W3394">
        <v>7</v>
      </c>
      <c r="X3394" s="200" t="str">
        <f t="shared" ref="X3394:X3457" si="53">A3394&amp;" "&amp;B3394&amp;" "&amp;C3394</f>
        <v>Martin County Civil CGE CQ1-16</v>
      </c>
    </row>
    <row r="3395" spans="1:24" x14ac:dyDescent="0.25">
      <c r="A3395" t="s">
        <v>90</v>
      </c>
      <c r="B3395" t="s">
        <v>43</v>
      </c>
      <c r="C3395" t="s">
        <v>274</v>
      </c>
      <c r="D3395" s="202">
        <v>94304.38</v>
      </c>
      <c r="E3395" s="202">
        <v>94276.88</v>
      </c>
      <c r="F3395" s="202">
        <v>94276.88</v>
      </c>
      <c r="G3395" s="202">
        <v>94276.88</v>
      </c>
      <c r="H3395"/>
      <c r="I3395" s="202">
        <v>93424.38</v>
      </c>
      <c r="J3395" s="202">
        <v>93926.88</v>
      </c>
      <c r="K3395" s="202">
        <v>93926.88</v>
      </c>
      <c r="L3395" s="202">
        <v>93926.88</v>
      </c>
      <c r="M3395"/>
      <c r="N3395"/>
      <c r="O3395" s="203"/>
      <c r="P3395"/>
      <c r="Q3395"/>
      <c r="R3395"/>
      <c r="S3395"/>
      <c r="T3395" s="204">
        <v>42746.609131944446</v>
      </c>
      <c r="U3395"/>
      <c r="V3395">
        <v>0.9</v>
      </c>
      <c r="W3395">
        <v>7</v>
      </c>
      <c r="X3395" s="200" t="str">
        <f t="shared" si="53"/>
        <v>Martin County Civil CGE CQ1-17</v>
      </c>
    </row>
    <row r="3396" spans="1:24" x14ac:dyDescent="0.25">
      <c r="A3396" t="s">
        <v>90</v>
      </c>
      <c r="B3396" t="s">
        <v>43</v>
      </c>
      <c r="C3396" t="s">
        <v>271</v>
      </c>
      <c r="D3396" s="202">
        <v>118579.32</v>
      </c>
      <c r="E3396" s="202">
        <v>118169.32</v>
      </c>
      <c r="F3396" s="202">
        <v>118334.32</v>
      </c>
      <c r="G3396" s="202">
        <v>118334.32</v>
      </c>
      <c r="H3396" s="202">
        <v>118334.32</v>
      </c>
      <c r="I3396" s="202">
        <v>117464.32000000001</v>
      </c>
      <c r="J3396" s="202">
        <v>117904.32000000001</v>
      </c>
      <c r="K3396" s="202">
        <v>118069.32</v>
      </c>
      <c r="L3396" s="202">
        <v>118069.32</v>
      </c>
      <c r="M3396" s="202">
        <v>118069.32</v>
      </c>
      <c r="N3396"/>
      <c r="O3396" s="203"/>
      <c r="P3396"/>
      <c r="Q3396"/>
      <c r="R3396"/>
      <c r="S3396"/>
      <c r="T3396" s="204">
        <v>42746.609131944446</v>
      </c>
      <c r="U3396"/>
      <c r="V3396">
        <v>0.9</v>
      </c>
      <c r="W3396">
        <v>7</v>
      </c>
      <c r="X3396" s="200" t="str">
        <f t="shared" si="53"/>
        <v>Martin County Civil CGE CQ2-16</v>
      </c>
    </row>
    <row r="3397" spans="1:24" x14ac:dyDescent="0.25">
      <c r="A3397" t="s">
        <v>90</v>
      </c>
      <c r="B3397" t="s">
        <v>43</v>
      </c>
      <c r="C3397" t="s">
        <v>275</v>
      </c>
      <c r="D3397" s="202">
        <v>100401.9</v>
      </c>
      <c r="E3397" s="202">
        <v>100348.4</v>
      </c>
      <c r="F3397" s="202">
        <v>100348.4</v>
      </c>
      <c r="G3397"/>
      <c r="H3397"/>
      <c r="I3397" s="202">
        <v>99661.9</v>
      </c>
      <c r="J3397" s="202">
        <v>100213.4</v>
      </c>
      <c r="K3397" s="202">
        <v>100213.4</v>
      </c>
      <c r="L3397"/>
      <c r="M3397"/>
      <c r="N3397"/>
      <c r="O3397" s="203"/>
      <c r="P3397"/>
      <c r="Q3397"/>
      <c r="R3397"/>
      <c r="S3397"/>
      <c r="T3397" s="204">
        <v>42746.609131944446</v>
      </c>
      <c r="U3397"/>
      <c r="V3397">
        <v>0.9</v>
      </c>
      <c r="W3397">
        <v>7</v>
      </c>
      <c r="X3397" s="200" t="str">
        <f t="shared" si="53"/>
        <v>Martin County Civil CGE CQ2-17</v>
      </c>
    </row>
    <row r="3398" spans="1:24" x14ac:dyDescent="0.25">
      <c r="A3398" t="s">
        <v>90</v>
      </c>
      <c r="B3398" t="s">
        <v>43</v>
      </c>
      <c r="C3398" t="s">
        <v>272</v>
      </c>
      <c r="D3398" s="202">
        <v>118535.37</v>
      </c>
      <c r="E3398" s="202">
        <v>118485.37</v>
      </c>
      <c r="F3398" s="202">
        <v>118389.1</v>
      </c>
      <c r="G3398" s="202">
        <v>118389.1</v>
      </c>
      <c r="H3398" s="202">
        <v>118474.1</v>
      </c>
      <c r="I3398" s="202">
        <v>117389.1</v>
      </c>
      <c r="J3398" s="202">
        <v>118339.1</v>
      </c>
      <c r="K3398" s="202">
        <v>118339.1</v>
      </c>
      <c r="L3398" s="202">
        <v>118389.1</v>
      </c>
      <c r="M3398" s="202">
        <v>118474.1</v>
      </c>
      <c r="N3398"/>
      <c r="O3398" s="203"/>
      <c r="P3398"/>
      <c r="Q3398"/>
      <c r="R3398"/>
      <c r="S3398"/>
      <c r="T3398" s="204">
        <v>42746.609131944446</v>
      </c>
      <c r="U3398"/>
      <c r="V3398">
        <v>0.9</v>
      </c>
      <c r="W3398">
        <v>7</v>
      </c>
      <c r="X3398" s="200" t="str">
        <f t="shared" si="53"/>
        <v>Martin County Civil CGE CQ3-16</v>
      </c>
    </row>
    <row r="3399" spans="1:24" x14ac:dyDescent="0.25">
      <c r="A3399" t="s">
        <v>90</v>
      </c>
      <c r="B3399" t="s">
        <v>43</v>
      </c>
      <c r="C3399" t="s">
        <v>276</v>
      </c>
      <c r="D3399" s="202">
        <v>93256.1</v>
      </c>
      <c r="E3399" s="202">
        <v>93681.1</v>
      </c>
      <c r="F3399"/>
      <c r="G3399"/>
      <c r="H3399"/>
      <c r="I3399" s="202">
        <v>92956.1</v>
      </c>
      <c r="J3399" s="202">
        <v>93481.1</v>
      </c>
      <c r="K3399"/>
      <c r="L3399"/>
      <c r="M3399"/>
      <c r="N3399"/>
      <c r="O3399" s="203"/>
      <c r="P3399"/>
      <c r="Q3399"/>
      <c r="R3399"/>
      <c r="S3399"/>
      <c r="T3399" s="204">
        <v>42746.609131944446</v>
      </c>
      <c r="U3399"/>
      <c r="V3399">
        <v>0.9</v>
      </c>
      <c r="W3399">
        <v>7</v>
      </c>
      <c r="X3399" s="200" t="str">
        <f t="shared" si="53"/>
        <v>Martin County Civil CGE CQ3-17</v>
      </c>
    </row>
    <row r="3400" spans="1:24" x14ac:dyDescent="0.25">
      <c r="A3400" t="s">
        <v>90</v>
      </c>
      <c r="B3400" t="s">
        <v>43</v>
      </c>
      <c r="C3400" t="s">
        <v>273</v>
      </c>
      <c r="D3400" s="202">
        <v>117734.51</v>
      </c>
      <c r="E3400" s="202">
        <v>119485.07</v>
      </c>
      <c r="F3400" s="202">
        <v>119485.07</v>
      </c>
      <c r="G3400" s="202">
        <v>119485.07</v>
      </c>
      <c r="H3400" s="202">
        <v>119485.07</v>
      </c>
      <c r="I3400" s="202">
        <v>116444.51</v>
      </c>
      <c r="J3400" s="202">
        <v>118890.07</v>
      </c>
      <c r="K3400" s="202">
        <v>118940.01</v>
      </c>
      <c r="L3400" s="202">
        <v>119190.07</v>
      </c>
      <c r="M3400" s="202">
        <v>119190.07</v>
      </c>
      <c r="N3400"/>
      <c r="O3400" s="203"/>
      <c r="P3400"/>
      <c r="Q3400"/>
      <c r="R3400"/>
      <c r="S3400"/>
      <c r="T3400" s="204">
        <v>42746.609131944446</v>
      </c>
      <c r="U3400"/>
      <c r="V3400">
        <v>0.9</v>
      </c>
      <c r="W3400">
        <v>7</v>
      </c>
      <c r="X3400" s="200" t="str">
        <f t="shared" si="53"/>
        <v>Martin County Civil CGE CQ4-16</v>
      </c>
    </row>
    <row r="3401" spans="1:24" x14ac:dyDescent="0.25">
      <c r="A3401" t="s">
        <v>90</v>
      </c>
      <c r="B3401" t="s">
        <v>43</v>
      </c>
      <c r="C3401" t="s">
        <v>277</v>
      </c>
      <c r="D3401" s="202">
        <v>101539.84</v>
      </c>
      <c r="E3401"/>
      <c r="F3401"/>
      <c r="G3401"/>
      <c r="H3401"/>
      <c r="I3401" s="202">
        <v>100179.84</v>
      </c>
      <c r="J3401"/>
      <c r="K3401"/>
      <c r="L3401"/>
      <c r="M3401"/>
      <c r="N3401"/>
      <c r="O3401" s="203"/>
      <c r="P3401"/>
      <c r="Q3401"/>
      <c r="R3401"/>
      <c r="S3401"/>
      <c r="T3401" s="204">
        <v>42746.609131944446</v>
      </c>
      <c r="U3401"/>
      <c r="V3401">
        <v>0.9</v>
      </c>
      <c r="W3401">
        <v>7</v>
      </c>
      <c r="X3401" s="200" t="str">
        <f t="shared" si="53"/>
        <v>Martin County Civil CGE CQ4-17</v>
      </c>
    </row>
    <row r="3402" spans="1:24" x14ac:dyDescent="0.25">
      <c r="A3402" t="s">
        <v>90</v>
      </c>
      <c r="B3402" t="s">
        <v>39</v>
      </c>
      <c r="C3402" t="s">
        <v>270</v>
      </c>
      <c r="D3402" s="202">
        <v>227068.98</v>
      </c>
      <c r="E3402" s="202">
        <v>222519.98</v>
      </c>
      <c r="F3402" s="202">
        <v>218160.98</v>
      </c>
      <c r="G3402" s="202">
        <v>216248.48</v>
      </c>
      <c r="H3402" s="202">
        <v>203594.98</v>
      </c>
      <c r="I3402" s="202">
        <v>64905.760000000002</v>
      </c>
      <c r="J3402" s="202">
        <v>94960.98</v>
      </c>
      <c r="K3402" s="202">
        <v>111450.98</v>
      </c>
      <c r="L3402" s="202">
        <v>120631.74</v>
      </c>
      <c r="M3402" s="202">
        <v>128237.74</v>
      </c>
      <c r="N3402"/>
      <c r="O3402" s="203"/>
      <c r="P3402"/>
      <c r="Q3402"/>
      <c r="R3402"/>
      <c r="S3402"/>
      <c r="T3402" s="204">
        <v>42746.609131944446</v>
      </c>
      <c r="U3402"/>
      <c r="V3402">
        <v>0.4</v>
      </c>
      <c r="W3402">
        <v>3</v>
      </c>
      <c r="X3402" s="200" t="str">
        <f t="shared" si="53"/>
        <v>Martin County Criminal CGE CQ1-16</v>
      </c>
    </row>
    <row r="3403" spans="1:24" x14ac:dyDescent="0.25">
      <c r="A3403" t="s">
        <v>90</v>
      </c>
      <c r="B3403" t="s">
        <v>39</v>
      </c>
      <c r="C3403" t="s">
        <v>274</v>
      </c>
      <c r="D3403" s="202">
        <v>189944.5</v>
      </c>
      <c r="E3403" s="202">
        <v>187395</v>
      </c>
      <c r="F3403" s="202">
        <v>181999.5</v>
      </c>
      <c r="G3403" s="202">
        <v>175074</v>
      </c>
      <c r="H3403"/>
      <c r="I3403" s="202">
        <v>70850.8</v>
      </c>
      <c r="J3403" s="202">
        <v>93980.3</v>
      </c>
      <c r="K3403" s="202">
        <v>104234</v>
      </c>
      <c r="L3403" s="202">
        <v>113927.5</v>
      </c>
      <c r="M3403"/>
      <c r="N3403"/>
      <c r="O3403" s="203"/>
      <c r="P3403"/>
      <c r="Q3403"/>
      <c r="R3403"/>
      <c r="S3403"/>
      <c r="T3403" s="204">
        <v>42746.609131944446</v>
      </c>
      <c r="U3403"/>
      <c r="V3403">
        <v>0.4</v>
      </c>
      <c r="W3403">
        <v>3</v>
      </c>
      <c r="X3403" s="200" t="str">
        <f t="shared" si="53"/>
        <v>Martin County Criminal CGE CQ1-17</v>
      </c>
    </row>
    <row r="3404" spans="1:24" x14ac:dyDescent="0.25">
      <c r="A3404" t="s">
        <v>90</v>
      </c>
      <c r="B3404" t="s">
        <v>39</v>
      </c>
      <c r="C3404" t="s">
        <v>271</v>
      </c>
      <c r="D3404" s="202">
        <v>242421.65</v>
      </c>
      <c r="E3404" s="202">
        <v>234846.15</v>
      </c>
      <c r="F3404" s="202">
        <v>229086.65</v>
      </c>
      <c r="G3404" s="202">
        <v>216837.65</v>
      </c>
      <c r="H3404" s="202">
        <v>214015.15</v>
      </c>
      <c r="I3404" s="202">
        <v>87890.15</v>
      </c>
      <c r="J3404" s="202">
        <v>118503.72</v>
      </c>
      <c r="K3404" s="202">
        <v>130815.79</v>
      </c>
      <c r="L3404" s="202">
        <v>141025.01</v>
      </c>
      <c r="M3404" s="202">
        <v>153452.01999999999</v>
      </c>
      <c r="N3404"/>
      <c r="O3404" s="203"/>
      <c r="P3404"/>
      <c r="Q3404"/>
      <c r="R3404"/>
      <c r="S3404"/>
      <c r="T3404" s="204">
        <v>42746.609131944446</v>
      </c>
      <c r="U3404"/>
      <c r="V3404">
        <v>0.4</v>
      </c>
      <c r="W3404">
        <v>3</v>
      </c>
      <c r="X3404" s="200" t="str">
        <f t="shared" si="53"/>
        <v>Martin County Criminal CGE CQ2-16</v>
      </c>
    </row>
    <row r="3405" spans="1:24" x14ac:dyDescent="0.25">
      <c r="A3405" t="s">
        <v>90</v>
      </c>
      <c r="B3405" t="s">
        <v>39</v>
      </c>
      <c r="C3405" t="s">
        <v>275</v>
      </c>
      <c r="D3405" s="202">
        <v>224454.97</v>
      </c>
      <c r="E3405" s="202">
        <v>220258.11</v>
      </c>
      <c r="F3405" s="202">
        <v>214878.11</v>
      </c>
      <c r="G3405"/>
      <c r="H3405"/>
      <c r="I3405" s="202">
        <v>72043.070000000007</v>
      </c>
      <c r="J3405" s="202">
        <v>105663.91</v>
      </c>
      <c r="K3405" s="202">
        <v>119007.46</v>
      </c>
      <c r="L3405"/>
      <c r="M3405"/>
      <c r="N3405"/>
      <c r="O3405" s="203"/>
      <c r="P3405"/>
      <c r="Q3405"/>
      <c r="R3405"/>
      <c r="S3405"/>
      <c r="T3405" s="204">
        <v>42746.609131944446</v>
      </c>
      <c r="U3405"/>
      <c r="V3405">
        <v>0.4</v>
      </c>
      <c r="W3405">
        <v>3</v>
      </c>
      <c r="X3405" s="200" t="str">
        <f t="shared" si="53"/>
        <v>Martin County Criminal CGE CQ2-17</v>
      </c>
    </row>
    <row r="3406" spans="1:24" x14ac:dyDescent="0.25">
      <c r="A3406" t="s">
        <v>90</v>
      </c>
      <c r="B3406" t="s">
        <v>39</v>
      </c>
      <c r="C3406" t="s">
        <v>272</v>
      </c>
      <c r="D3406" s="202">
        <v>228683</v>
      </c>
      <c r="E3406" s="202">
        <v>221528</v>
      </c>
      <c r="F3406" s="202">
        <v>216417</v>
      </c>
      <c r="G3406" s="202">
        <v>212818.5</v>
      </c>
      <c r="H3406" s="202">
        <v>205085</v>
      </c>
      <c r="I3406" s="202">
        <v>81383.62</v>
      </c>
      <c r="J3406" s="202">
        <v>108492.25</v>
      </c>
      <c r="K3406" s="202">
        <v>117516.02</v>
      </c>
      <c r="L3406" s="202">
        <v>129698.3</v>
      </c>
      <c r="M3406" s="202">
        <v>135570.51999999999</v>
      </c>
      <c r="N3406"/>
      <c r="O3406" s="203"/>
      <c r="P3406"/>
      <c r="Q3406"/>
      <c r="R3406"/>
      <c r="S3406"/>
      <c r="T3406" s="204">
        <v>42746.609131944446</v>
      </c>
      <c r="U3406"/>
      <c r="V3406">
        <v>0.4</v>
      </c>
      <c r="W3406">
        <v>3</v>
      </c>
      <c r="X3406" s="200" t="str">
        <f t="shared" si="53"/>
        <v>Martin County Criminal CGE CQ3-16</v>
      </c>
    </row>
    <row r="3407" spans="1:24" x14ac:dyDescent="0.25">
      <c r="A3407" t="s">
        <v>90</v>
      </c>
      <c r="B3407" t="s">
        <v>39</v>
      </c>
      <c r="C3407" t="s">
        <v>276</v>
      </c>
      <c r="D3407" s="202">
        <v>209103</v>
      </c>
      <c r="E3407" s="202">
        <v>204668</v>
      </c>
      <c r="F3407"/>
      <c r="G3407"/>
      <c r="H3407"/>
      <c r="I3407" s="202">
        <v>61755.4</v>
      </c>
      <c r="J3407" s="202">
        <v>90655.96</v>
      </c>
      <c r="K3407"/>
      <c r="L3407"/>
      <c r="M3407"/>
      <c r="N3407"/>
      <c r="O3407" s="203"/>
      <c r="P3407"/>
      <c r="Q3407"/>
      <c r="R3407"/>
      <c r="S3407"/>
      <c r="T3407" s="204">
        <v>42746.609131944446</v>
      </c>
      <c r="U3407"/>
      <c r="V3407">
        <v>0.4</v>
      </c>
      <c r="W3407">
        <v>3</v>
      </c>
      <c r="X3407" s="200" t="str">
        <f t="shared" si="53"/>
        <v>Martin County Criminal CGE CQ3-17</v>
      </c>
    </row>
    <row r="3408" spans="1:24" x14ac:dyDescent="0.25">
      <c r="A3408" t="s">
        <v>90</v>
      </c>
      <c r="B3408" t="s">
        <v>39</v>
      </c>
      <c r="C3408" t="s">
        <v>273</v>
      </c>
      <c r="D3408" s="202">
        <v>229825.5</v>
      </c>
      <c r="E3408" s="202">
        <v>228253.5</v>
      </c>
      <c r="F3408" s="202">
        <v>225079</v>
      </c>
      <c r="G3408" s="202">
        <v>219415</v>
      </c>
      <c r="H3408" s="202">
        <v>216583.5</v>
      </c>
      <c r="I3408" s="202">
        <v>75529.66</v>
      </c>
      <c r="J3408" s="202">
        <v>98377</v>
      </c>
      <c r="K3408" s="202">
        <v>115037.64</v>
      </c>
      <c r="L3408" s="202">
        <v>124239.72</v>
      </c>
      <c r="M3408" s="202">
        <v>137067.5</v>
      </c>
      <c r="N3408"/>
      <c r="O3408" s="203"/>
      <c r="P3408"/>
      <c r="Q3408"/>
      <c r="R3408"/>
      <c r="S3408"/>
      <c r="T3408" s="204">
        <v>42746.609131944446</v>
      </c>
      <c r="U3408"/>
      <c r="V3408">
        <v>0.4</v>
      </c>
      <c r="W3408">
        <v>3</v>
      </c>
      <c r="X3408" s="200" t="str">
        <f t="shared" si="53"/>
        <v>Martin County Criminal CGE CQ4-16</v>
      </c>
    </row>
    <row r="3409" spans="1:24" x14ac:dyDescent="0.25">
      <c r="A3409" t="s">
        <v>90</v>
      </c>
      <c r="B3409" t="s">
        <v>39</v>
      </c>
      <c r="C3409" t="s">
        <v>277</v>
      </c>
      <c r="D3409" s="202">
        <v>257850.5</v>
      </c>
      <c r="E3409"/>
      <c r="F3409"/>
      <c r="G3409"/>
      <c r="H3409"/>
      <c r="I3409" s="202">
        <v>79504.62</v>
      </c>
      <c r="J3409"/>
      <c r="K3409"/>
      <c r="L3409"/>
      <c r="M3409"/>
      <c r="N3409"/>
      <c r="O3409" s="203"/>
      <c r="P3409"/>
      <c r="Q3409"/>
      <c r="R3409"/>
      <c r="S3409"/>
      <c r="T3409" s="204">
        <v>42746.609131944446</v>
      </c>
      <c r="U3409"/>
      <c r="V3409">
        <v>0.4</v>
      </c>
      <c r="W3409">
        <v>3</v>
      </c>
      <c r="X3409" s="200" t="str">
        <f t="shared" si="53"/>
        <v>Martin County Criminal CGE CQ4-17</v>
      </c>
    </row>
    <row r="3410" spans="1:24" x14ac:dyDescent="0.25">
      <c r="A3410" t="s">
        <v>90</v>
      </c>
      <c r="B3410" t="s">
        <v>41</v>
      </c>
      <c r="C3410" t="s">
        <v>270</v>
      </c>
      <c r="D3410" s="202">
        <v>408381.5</v>
      </c>
      <c r="E3410" s="202">
        <v>401527.5</v>
      </c>
      <c r="F3410" s="202">
        <v>391347.5</v>
      </c>
      <c r="G3410" s="202">
        <v>382061.5</v>
      </c>
      <c r="H3410" s="202">
        <v>360565.5</v>
      </c>
      <c r="I3410" s="202">
        <v>119446</v>
      </c>
      <c r="J3410" s="202">
        <v>186307.3</v>
      </c>
      <c r="K3410" s="202">
        <v>223645</v>
      </c>
      <c r="L3410" s="202">
        <v>245833.5</v>
      </c>
      <c r="M3410" s="202">
        <v>274001.07</v>
      </c>
      <c r="N3410"/>
      <c r="O3410" s="203"/>
      <c r="P3410"/>
      <c r="Q3410"/>
      <c r="R3410"/>
      <c r="S3410"/>
      <c r="T3410" s="204">
        <v>42746.609131944446</v>
      </c>
      <c r="U3410"/>
      <c r="V3410">
        <v>0.4</v>
      </c>
      <c r="W3410">
        <v>5</v>
      </c>
      <c r="X3410" s="200" t="str">
        <f t="shared" si="53"/>
        <v>Martin Criminal Traffic CGE CQ1-16</v>
      </c>
    </row>
    <row r="3411" spans="1:24" x14ac:dyDescent="0.25">
      <c r="A3411" t="s">
        <v>90</v>
      </c>
      <c r="B3411" t="s">
        <v>41</v>
      </c>
      <c r="C3411" t="s">
        <v>274</v>
      </c>
      <c r="D3411" s="202">
        <v>341984.75</v>
      </c>
      <c r="E3411" s="202">
        <v>335855.75</v>
      </c>
      <c r="F3411" s="202">
        <v>325129.75</v>
      </c>
      <c r="G3411" s="202">
        <v>318113.25</v>
      </c>
      <c r="H3411"/>
      <c r="I3411" s="202">
        <v>126304.75</v>
      </c>
      <c r="J3411" s="202">
        <v>182942.39</v>
      </c>
      <c r="K3411" s="202">
        <v>208889.01</v>
      </c>
      <c r="L3411" s="202">
        <v>221832.75</v>
      </c>
      <c r="M3411"/>
      <c r="N3411"/>
      <c r="O3411" s="203"/>
      <c r="P3411"/>
      <c r="Q3411"/>
      <c r="R3411"/>
      <c r="S3411"/>
      <c r="T3411" s="204">
        <v>42746.609131944446</v>
      </c>
      <c r="U3411"/>
      <c r="V3411">
        <v>0.4</v>
      </c>
      <c r="W3411">
        <v>5</v>
      </c>
      <c r="X3411" s="200" t="str">
        <f t="shared" si="53"/>
        <v>Martin Criminal Traffic CGE CQ1-17</v>
      </c>
    </row>
    <row r="3412" spans="1:24" x14ac:dyDescent="0.25">
      <c r="A3412" t="s">
        <v>90</v>
      </c>
      <c r="B3412" t="s">
        <v>41</v>
      </c>
      <c r="C3412" t="s">
        <v>271</v>
      </c>
      <c r="D3412" s="202">
        <v>471220</v>
      </c>
      <c r="E3412" s="202">
        <v>465006.5</v>
      </c>
      <c r="F3412" s="202">
        <v>454679</v>
      </c>
      <c r="G3412" s="202">
        <v>431202.5</v>
      </c>
      <c r="H3412" s="202">
        <v>409346</v>
      </c>
      <c r="I3412" s="202">
        <v>138607.46</v>
      </c>
      <c r="J3412" s="202">
        <v>205083.36</v>
      </c>
      <c r="K3412" s="202">
        <v>241611.66</v>
      </c>
      <c r="L3412" s="202">
        <v>278983.26</v>
      </c>
      <c r="M3412" s="202">
        <v>319759.26</v>
      </c>
      <c r="N3412"/>
      <c r="O3412" s="203"/>
      <c r="P3412"/>
      <c r="Q3412"/>
      <c r="R3412"/>
      <c r="S3412"/>
      <c r="T3412" s="204">
        <v>42746.609131944446</v>
      </c>
      <c r="U3412"/>
      <c r="V3412">
        <v>0.4</v>
      </c>
      <c r="W3412">
        <v>5</v>
      </c>
      <c r="X3412" s="200" t="str">
        <f t="shared" si="53"/>
        <v>Martin Criminal Traffic CGE CQ2-16</v>
      </c>
    </row>
    <row r="3413" spans="1:24" x14ac:dyDescent="0.25">
      <c r="A3413" t="s">
        <v>90</v>
      </c>
      <c r="B3413" t="s">
        <v>41</v>
      </c>
      <c r="C3413" t="s">
        <v>275</v>
      </c>
      <c r="D3413" s="202">
        <v>447967.5</v>
      </c>
      <c r="E3413" s="202">
        <v>444156.5</v>
      </c>
      <c r="F3413" s="202">
        <v>432573.5</v>
      </c>
      <c r="G3413"/>
      <c r="H3413"/>
      <c r="I3413" s="202">
        <v>147988.63</v>
      </c>
      <c r="J3413" s="202">
        <v>222095.39</v>
      </c>
      <c r="K3413" s="202">
        <v>266061.90000000002</v>
      </c>
      <c r="L3413"/>
      <c r="M3413"/>
      <c r="N3413"/>
      <c r="O3413" s="203"/>
      <c r="P3413"/>
      <c r="Q3413"/>
      <c r="R3413"/>
      <c r="S3413"/>
      <c r="T3413" s="204">
        <v>42746.609131944446</v>
      </c>
      <c r="U3413"/>
      <c r="V3413">
        <v>0.4</v>
      </c>
      <c r="W3413">
        <v>5</v>
      </c>
      <c r="X3413" s="200" t="str">
        <f t="shared" si="53"/>
        <v>Martin Criminal Traffic CGE CQ2-17</v>
      </c>
    </row>
    <row r="3414" spans="1:24" x14ac:dyDescent="0.25">
      <c r="A3414" t="s">
        <v>90</v>
      </c>
      <c r="B3414" t="s">
        <v>41</v>
      </c>
      <c r="C3414" t="s">
        <v>272</v>
      </c>
      <c r="D3414" s="202">
        <v>332972.5</v>
      </c>
      <c r="E3414" s="202">
        <v>327300.5</v>
      </c>
      <c r="F3414" s="202">
        <v>323232.34999999998</v>
      </c>
      <c r="G3414" s="202">
        <v>318180.84999999998</v>
      </c>
      <c r="H3414" s="202">
        <v>309318.34999999998</v>
      </c>
      <c r="I3414" s="202">
        <v>115925.12</v>
      </c>
      <c r="J3414" s="202">
        <v>171496.52</v>
      </c>
      <c r="K3414" s="202">
        <v>195312.22</v>
      </c>
      <c r="L3414" s="202">
        <v>221696</v>
      </c>
      <c r="M3414" s="202">
        <v>251122</v>
      </c>
      <c r="N3414"/>
      <c r="O3414" s="203"/>
      <c r="P3414"/>
      <c r="Q3414"/>
      <c r="R3414"/>
      <c r="S3414"/>
      <c r="T3414" s="204">
        <v>42746.609131944446</v>
      </c>
      <c r="U3414"/>
      <c r="V3414">
        <v>0.4</v>
      </c>
      <c r="W3414">
        <v>5</v>
      </c>
      <c r="X3414" s="200" t="str">
        <f t="shared" si="53"/>
        <v>Martin Criminal Traffic CGE CQ3-16</v>
      </c>
    </row>
    <row r="3415" spans="1:24" x14ac:dyDescent="0.25">
      <c r="A3415" t="s">
        <v>90</v>
      </c>
      <c r="B3415" t="s">
        <v>41</v>
      </c>
      <c r="C3415" t="s">
        <v>276</v>
      </c>
      <c r="D3415" s="202">
        <v>365203.75</v>
      </c>
      <c r="E3415" s="202">
        <v>361725.25</v>
      </c>
      <c r="F3415"/>
      <c r="G3415"/>
      <c r="H3415"/>
      <c r="I3415" s="202">
        <v>111934.72</v>
      </c>
      <c r="J3415" s="202">
        <v>175482.18</v>
      </c>
      <c r="K3415"/>
      <c r="L3415"/>
      <c r="M3415"/>
      <c r="N3415"/>
      <c r="O3415" s="203"/>
      <c r="P3415"/>
      <c r="Q3415"/>
      <c r="R3415"/>
      <c r="S3415"/>
      <c r="T3415" s="204">
        <v>42746.609131944446</v>
      </c>
      <c r="U3415"/>
      <c r="V3415">
        <v>0.4</v>
      </c>
      <c r="W3415">
        <v>5</v>
      </c>
      <c r="X3415" s="200" t="str">
        <f t="shared" si="53"/>
        <v>Martin Criminal Traffic CGE CQ3-17</v>
      </c>
    </row>
    <row r="3416" spans="1:24" x14ac:dyDescent="0.25">
      <c r="A3416" t="s">
        <v>90</v>
      </c>
      <c r="B3416" t="s">
        <v>41</v>
      </c>
      <c r="C3416" t="s">
        <v>273</v>
      </c>
      <c r="D3416" s="202">
        <v>365585.75</v>
      </c>
      <c r="E3416" s="202">
        <v>360832.25</v>
      </c>
      <c r="F3416" s="202">
        <v>351918.15</v>
      </c>
      <c r="G3416" s="202">
        <v>343677.65</v>
      </c>
      <c r="H3416" s="202">
        <v>333514.65000000002</v>
      </c>
      <c r="I3416" s="202">
        <v>113563.84</v>
      </c>
      <c r="J3416" s="202">
        <v>179446.15</v>
      </c>
      <c r="K3416" s="202">
        <v>222188.25</v>
      </c>
      <c r="L3416" s="202">
        <v>246983.45</v>
      </c>
      <c r="M3416" s="202">
        <v>267944.82</v>
      </c>
      <c r="N3416"/>
      <c r="O3416" s="203"/>
      <c r="P3416"/>
      <c r="Q3416"/>
      <c r="R3416"/>
      <c r="S3416"/>
      <c r="T3416" s="204">
        <v>42746.609131944446</v>
      </c>
      <c r="U3416"/>
      <c r="V3416">
        <v>0.4</v>
      </c>
      <c r="W3416">
        <v>5</v>
      </c>
      <c r="X3416" s="200" t="str">
        <f t="shared" si="53"/>
        <v>Martin Criminal Traffic CGE CQ4-16</v>
      </c>
    </row>
    <row r="3417" spans="1:24" x14ac:dyDescent="0.25">
      <c r="A3417" t="s">
        <v>90</v>
      </c>
      <c r="B3417" t="s">
        <v>41</v>
      </c>
      <c r="C3417" t="s">
        <v>277</v>
      </c>
      <c r="D3417" s="202">
        <v>348346.5</v>
      </c>
      <c r="E3417"/>
      <c r="F3417"/>
      <c r="G3417"/>
      <c r="H3417"/>
      <c r="I3417" s="202">
        <v>112980.8</v>
      </c>
      <c r="J3417"/>
      <c r="K3417"/>
      <c r="L3417"/>
      <c r="M3417"/>
      <c r="N3417"/>
      <c r="O3417" s="203"/>
      <c r="P3417"/>
      <c r="Q3417"/>
      <c r="R3417"/>
      <c r="S3417"/>
      <c r="T3417" s="204">
        <v>42746.609131944446</v>
      </c>
      <c r="U3417"/>
      <c r="V3417">
        <v>0.4</v>
      </c>
      <c r="W3417">
        <v>5</v>
      </c>
      <c r="X3417" s="200" t="str">
        <f t="shared" si="53"/>
        <v>Martin Criminal Traffic CGE CQ4-17</v>
      </c>
    </row>
    <row r="3418" spans="1:24" x14ac:dyDescent="0.25">
      <c r="A3418" t="s">
        <v>90</v>
      </c>
      <c r="B3418" t="s">
        <v>46</v>
      </c>
      <c r="C3418" t="s">
        <v>270</v>
      </c>
      <c r="D3418" s="202">
        <v>79823.320000000007</v>
      </c>
      <c r="E3418" s="202">
        <v>79809.02</v>
      </c>
      <c r="F3418" s="202">
        <v>79809.02</v>
      </c>
      <c r="G3418" s="202">
        <v>79472.02</v>
      </c>
      <c r="H3418" s="202">
        <v>79472.02</v>
      </c>
      <c r="I3418" s="202">
        <v>78617.02</v>
      </c>
      <c r="J3418" s="202">
        <v>78669.02</v>
      </c>
      <c r="K3418" s="202">
        <v>78669.02</v>
      </c>
      <c r="L3418" s="202">
        <v>78677.02</v>
      </c>
      <c r="M3418" s="202">
        <v>78727.02</v>
      </c>
      <c r="N3418"/>
      <c r="O3418" s="203"/>
      <c r="P3418"/>
      <c r="Q3418"/>
      <c r="R3418"/>
      <c r="S3418"/>
      <c r="T3418" s="204">
        <v>42746.609131944446</v>
      </c>
      <c r="U3418"/>
      <c r="V3418">
        <v>0.75</v>
      </c>
      <c r="W3418">
        <v>10</v>
      </c>
      <c r="X3418" s="200" t="str">
        <f t="shared" si="53"/>
        <v>Martin Family CGE CQ1-16</v>
      </c>
    </row>
    <row r="3419" spans="1:24" x14ac:dyDescent="0.25">
      <c r="A3419" t="s">
        <v>90</v>
      </c>
      <c r="B3419" t="s">
        <v>46</v>
      </c>
      <c r="C3419" t="s">
        <v>274</v>
      </c>
      <c r="D3419" s="202">
        <v>93242.25</v>
      </c>
      <c r="E3419" s="202">
        <v>92878.75</v>
      </c>
      <c r="F3419" s="202">
        <v>92878.75</v>
      </c>
      <c r="G3419" s="202">
        <v>92986.75</v>
      </c>
      <c r="H3419"/>
      <c r="I3419" s="202">
        <v>87337.7</v>
      </c>
      <c r="J3419" s="202">
        <v>91461.25</v>
      </c>
      <c r="K3419" s="202">
        <v>91461.25</v>
      </c>
      <c r="L3419" s="202">
        <v>91569.25</v>
      </c>
      <c r="M3419"/>
      <c r="N3419"/>
      <c r="O3419" s="203"/>
      <c r="P3419"/>
      <c r="Q3419"/>
      <c r="R3419"/>
      <c r="S3419"/>
      <c r="T3419" s="204">
        <v>42746.609131944446</v>
      </c>
      <c r="U3419"/>
      <c r="V3419">
        <v>0.75</v>
      </c>
      <c r="W3419">
        <v>10</v>
      </c>
      <c r="X3419" s="200" t="str">
        <f t="shared" si="53"/>
        <v>Martin Family CGE CQ1-17</v>
      </c>
    </row>
    <row r="3420" spans="1:24" x14ac:dyDescent="0.25">
      <c r="A3420" t="s">
        <v>90</v>
      </c>
      <c r="B3420" t="s">
        <v>46</v>
      </c>
      <c r="C3420" t="s">
        <v>271</v>
      </c>
      <c r="D3420" s="202">
        <v>97610.880000000005</v>
      </c>
      <c r="E3420" s="202">
        <v>97955.88</v>
      </c>
      <c r="F3420" s="202">
        <v>97905.88</v>
      </c>
      <c r="G3420" s="202">
        <v>97905.88</v>
      </c>
      <c r="H3420" s="202">
        <v>97905.88</v>
      </c>
      <c r="I3420" s="202">
        <v>96660.88</v>
      </c>
      <c r="J3420" s="202">
        <v>97005.88</v>
      </c>
      <c r="K3420" s="202">
        <v>97005.88</v>
      </c>
      <c r="L3420" s="202">
        <v>97005.88</v>
      </c>
      <c r="M3420" s="202">
        <v>97005.88</v>
      </c>
      <c r="N3420"/>
      <c r="O3420" s="203"/>
      <c r="P3420"/>
      <c r="Q3420"/>
      <c r="R3420"/>
      <c r="S3420"/>
      <c r="T3420" s="204">
        <v>42746.609131944446</v>
      </c>
      <c r="U3420"/>
      <c r="V3420">
        <v>0.75</v>
      </c>
      <c r="W3420">
        <v>10</v>
      </c>
      <c r="X3420" s="200" t="str">
        <f t="shared" si="53"/>
        <v>Martin Family CGE CQ2-16</v>
      </c>
    </row>
    <row r="3421" spans="1:24" x14ac:dyDescent="0.25">
      <c r="A3421" t="s">
        <v>90</v>
      </c>
      <c r="B3421" t="s">
        <v>46</v>
      </c>
      <c r="C3421" t="s">
        <v>275</v>
      </c>
      <c r="D3421" s="202">
        <v>101449.7</v>
      </c>
      <c r="E3421" s="202">
        <v>101449.7</v>
      </c>
      <c r="F3421" s="202">
        <v>101449.7</v>
      </c>
      <c r="G3421"/>
      <c r="H3421"/>
      <c r="I3421" s="202">
        <v>98787.45</v>
      </c>
      <c r="J3421" s="202">
        <v>100193.2</v>
      </c>
      <c r="K3421" s="202">
        <v>100193.2</v>
      </c>
      <c r="L3421"/>
      <c r="M3421"/>
      <c r="N3421"/>
      <c r="O3421" s="203"/>
      <c r="P3421"/>
      <c r="Q3421"/>
      <c r="R3421"/>
      <c r="S3421"/>
      <c r="T3421" s="204">
        <v>42746.609131944446</v>
      </c>
      <c r="U3421"/>
      <c r="V3421">
        <v>0.75</v>
      </c>
      <c r="W3421">
        <v>10</v>
      </c>
      <c r="X3421" s="200" t="str">
        <f t="shared" si="53"/>
        <v>Martin Family CGE CQ2-17</v>
      </c>
    </row>
    <row r="3422" spans="1:24" x14ac:dyDescent="0.25">
      <c r="A3422" t="s">
        <v>90</v>
      </c>
      <c r="B3422" t="s">
        <v>46</v>
      </c>
      <c r="C3422" t="s">
        <v>272</v>
      </c>
      <c r="D3422" s="202">
        <v>84834.85</v>
      </c>
      <c r="E3422" s="202">
        <v>84834.85</v>
      </c>
      <c r="F3422" s="202">
        <v>84534.85</v>
      </c>
      <c r="G3422" s="202">
        <v>84474.85</v>
      </c>
      <c r="H3422" s="202">
        <v>84474.85</v>
      </c>
      <c r="I3422" s="202">
        <v>83090.850000000006</v>
      </c>
      <c r="J3422" s="202">
        <v>84024.85</v>
      </c>
      <c r="K3422" s="202">
        <v>84460.25</v>
      </c>
      <c r="L3422" s="202">
        <v>84400.25</v>
      </c>
      <c r="M3422" s="202">
        <v>84400.25</v>
      </c>
      <c r="N3422"/>
      <c r="O3422" s="203"/>
      <c r="P3422"/>
      <c r="Q3422"/>
      <c r="R3422"/>
      <c r="S3422"/>
      <c r="T3422" s="204">
        <v>42746.609131944446</v>
      </c>
      <c r="U3422"/>
      <c r="V3422">
        <v>0.75</v>
      </c>
      <c r="W3422">
        <v>10</v>
      </c>
      <c r="X3422" s="200" t="str">
        <f t="shared" si="53"/>
        <v>Martin Family CGE CQ3-16</v>
      </c>
    </row>
    <row r="3423" spans="1:24" x14ac:dyDescent="0.25">
      <c r="A3423" t="s">
        <v>90</v>
      </c>
      <c r="B3423" t="s">
        <v>46</v>
      </c>
      <c r="C3423" t="s">
        <v>276</v>
      </c>
      <c r="D3423" s="202">
        <v>94033.5</v>
      </c>
      <c r="E3423" s="202">
        <v>94746.5</v>
      </c>
      <c r="F3423"/>
      <c r="G3423"/>
      <c r="H3423"/>
      <c r="I3423" s="202">
        <v>91607</v>
      </c>
      <c r="J3423" s="202">
        <v>92797</v>
      </c>
      <c r="K3423"/>
      <c r="L3423"/>
      <c r="M3423"/>
      <c r="N3423"/>
      <c r="O3423" s="203"/>
      <c r="P3423"/>
      <c r="Q3423"/>
      <c r="R3423"/>
      <c r="S3423"/>
      <c r="T3423" s="204">
        <v>42746.609131944446</v>
      </c>
      <c r="U3423"/>
      <c r="V3423">
        <v>0.75</v>
      </c>
      <c r="W3423">
        <v>10</v>
      </c>
      <c r="X3423" s="200" t="str">
        <f t="shared" si="53"/>
        <v>Martin Family CGE CQ3-17</v>
      </c>
    </row>
    <row r="3424" spans="1:24" x14ac:dyDescent="0.25">
      <c r="A3424" t="s">
        <v>90</v>
      </c>
      <c r="B3424" t="s">
        <v>46</v>
      </c>
      <c r="C3424" t="s">
        <v>273</v>
      </c>
      <c r="D3424" s="202">
        <v>95411.07</v>
      </c>
      <c r="E3424" s="202">
        <v>89294.15</v>
      </c>
      <c r="F3424" s="202">
        <v>89294.15</v>
      </c>
      <c r="G3424" s="202">
        <v>89294.15</v>
      </c>
      <c r="H3424" s="202">
        <v>89294.15</v>
      </c>
      <c r="I3424" s="202">
        <v>92790.07</v>
      </c>
      <c r="J3424" s="202">
        <v>87284.19</v>
      </c>
      <c r="K3424" s="202">
        <v>87987.19</v>
      </c>
      <c r="L3424" s="202">
        <v>88231.15</v>
      </c>
      <c r="M3424" s="202">
        <v>88439.15</v>
      </c>
      <c r="N3424"/>
      <c r="O3424" s="203"/>
      <c r="P3424"/>
      <c r="Q3424"/>
      <c r="R3424"/>
      <c r="S3424"/>
      <c r="T3424" s="204">
        <v>42746.609131944446</v>
      </c>
      <c r="U3424"/>
      <c r="V3424">
        <v>0.75</v>
      </c>
      <c r="W3424">
        <v>10</v>
      </c>
      <c r="X3424" s="200" t="str">
        <f t="shared" si="53"/>
        <v>Martin Family CGE CQ4-16</v>
      </c>
    </row>
    <row r="3425" spans="1:24" x14ac:dyDescent="0.25">
      <c r="A3425" t="s">
        <v>90</v>
      </c>
      <c r="B3425" t="s">
        <v>46</v>
      </c>
      <c r="C3425" t="s">
        <v>277</v>
      </c>
      <c r="D3425" s="202">
        <v>92187.25</v>
      </c>
      <c r="E3425"/>
      <c r="F3425"/>
      <c r="G3425"/>
      <c r="H3425"/>
      <c r="I3425" s="202">
        <v>89992.75</v>
      </c>
      <c r="J3425"/>
      <c r="K3425"/>
      <c r="L3425"/>
      <c r="M3425"/>
      <c r="N3425"/>
      <c r="O3425" s="203"/>
      <c r="P3425"/>
      <c r="Q3425"/>
      <c r="R3425"/>
      <c r="S3425"/>
      <c r="T3425" s="204">
        <v>42746.609131944446</v>
      </c>
      <c r="U3425"/>
      <c r="V3425">
        <v>0.75</v>
      </c>
      <c r="W3425">
        <v>10</v>
      </c>
      <c r="X3425" s="200" t="str">
        <f t="shared" si="53"/>
        <v>Martin Family CGE CQ4-17</v>
      </c>
    </row>
    <row r="3426" spans="1:24" x14ac:dyDescent="0.25">
      <c r="A3426" t="s">
        <v>90</v>
      </c>
      <c r="B3426" t="s">
        <v>40</v>
      </c>
      <c r="C3426" t="s">
        <v>270</v>
      </c>
      <c r="D3426" s="202">
        <v>9904.5</v>
      </c>
      <c r="E3426" s="202">
        <v>9904.5</v>
      </c>
      <c r="F3426" s="202">
        <v>9854.5</v>
      </c>
      <c r="G3426" s="202">
        <v>8504.5</v>
      </c>
      <c r="H3426" s="202">
        <v>8504.5</v>
      </c>
      <c r="I3426" s="202">
        <v>317.5</v>
      </c>
      <c r="J3426" s="202">
        <v>886.5</v>
      </c>
      <c r="K3426" s="202">
        <v>1514.5</v>
      </c>
      <c r="L3426" s="202">
        <v>1534.5</v>
      </c>
      <c r="M3426" s="202">
        <v>1564.5</v>
      </c>
      <c r="N3426"/>
      <c r="O3426" s="203"/>
      <c r="P3426"/>
      <c r="Q3426"/>
      <c r="R3426"/>
      <c r="S3426"/>
      <c r="T3426" s="204">
        <v>42746.609131944446</v>
      </c>
      <c r="U3426"/>
      <c r="V3426">
        <v>0.09</v>
      </c>
      <c r="W3426">
        <v>4</v>
      </c>
      <c r="X3426" s="200" t="str">
        <f t="shared" si="53"/>
        <v>Martin Juvenile Delinquency CGE CQ1-16</v>
      </c>
    </row>
    <row r="3427" spans="1:24" x14ac:dyDescent="0.25">
      <c r="A3427" t="s">
        <v>90</v>
      </c>
      <c r="B3427" t="s">
        <v>40</v>
      </c>
      <c r="C3427" t="s">
        <v>274</v>
      </c>
      <c r="D3427" s="202">
        <v>9541</v>
      </c>
      <c r="E3427" s="202">
        <v>9441</v>
      </c>
      <c r="F3427" s="202">
        <v>9441</v>
      </c>
      <c r="G3427" s="202">
        <v>9441</v>
      </c>
      <c r="H3427"/>
      <c r="I3427" s="202">
        <v>60</v>
      </c>
      <c r="J3427" s="202">
        <v>460</v>
      </c>
      <c r="K3427" s="202">
        <v>960</v>
      </c>
      <c r="L3427" s="202">
        <v>1010</v>
      </c>
      <c r="M3427"/>
      <c r="N3427"/>
      <c r="O3427" s="203"/>
      <c r="P3427"/>
      <c r="Q3427"/>
      <c r="R3427"/>
      <c r="S3427"/>
      <c r="T3427" s="204">
        <v>42746.609131944446</v>
      </c>
      <c r="U3427"/>
      <c r="V3427">
        <v>0.09</v>
      </c>
      <c r="W3427">
        <v>4</v>
      </c>
      <c r="X3427" s="200" t="str">
        <f t="shared" si="53"/>
        <v>Martin Juvenile Delinquency CGE CQ1-17</v>
      </c>
    </row>
    <row r="3428" spans="1:24" x14ac:dyDescent="0.25">
      <c r="A3428" t="s">
        <v>90</v>
      </c>
      <c r="B3428" t="s">
        <v>40</v>
      </c>
      <c r="C3428" t="s">
        <v>271</v>
      </c>
      <c r="D3428" s="202">
        <v>18978</v>
      </c>
      <c r="E3428" s="202">
        <v>18583</v>
      </c>
      <c r="F3428" s="202">
        <v>17933</v>
      </c>
      <c r="G3428" s="202">
        <v>16358</v>
      </c>
      <c r="H3428" s="202">
        <v>16358</v>
      </c>
      <c r="I3428" s="202">
        <v>348</v>
      </c>
      <c r="J3428" s="202">
        <v>1168</v>
      </c>
      <c r="K3428" s="202">
        <v>1583</v>
      </c>
      <c r="L3428" s="202">
        <v>1608</v>
      </c>
      <c r="M3428" s="202">
        <v>2038</v>
      </c>
      <c r="N3428"/>
      <c r="O3428" s="203"/>
      <c r="P3428"/>
      <c r="Q3428"/>
      <c r="R3428"/>
      <c r="S3428"/>
      <c r="T3428" s="204">
        <v>42746.609131944446</v>
      </c>
      <c r="U3428"/>
      <c r="V3428">
        <v>0.09</v>
      </c>
      <c r="W3428">
        <v>4</v>
      </c>
      <c r="X3428" s="200" t="str">
        <f t="shared" si="53"/>
        <v>Martin Juvenile Delinquency CGE CQ2-16</v>
      </c>
    </row>
    <row r="3429" spans="1:24" x14ac:dyDescent="0.25">
      <c r="A3429" t="s">
        <v>90</v>
      </c>
      <c r="B3429" t="s">
        <v>40</v>
      </c>
      <c r="C3429" t="s">
        <v>275</v>
      </c>
      <c r="D3429" s="202">
        <v>10626.5</v>
      </c>
      <c r="E3429" s="202">
        <v>10626.5</v>
      </c>
      <c r="F3429" s="202">
        <v>10626.5</v>
      </c>
      <c r="G3429"/>
      <c r="H3429"/>
      <c r="I3429" s="202">
        <v>111.5</v>
      </c>
      <c r="J3429" s="202">
        <v>346.5</v>
      </c>
      <c r="K3429" s="202">
        <v>706.5</v>
      </c>
      <c r="L3429"/>
      <c r="M3429"/>
      <c r="N3429"/>
      <c r="O3429" s="203"/>
      <c r="P3429"/>
      <c r="Q3429"/>
      <c r="R3429"/>
      <c r="S3429"/>
      <c r="T3429" s="204">
        <v>42746.609131944446</v>
      </c>
      <c r="U3429"/>
      <c r="V3429">
        <v>0.09</v>
      </c>
      <c r="W3429">
        <v>4</v>
      </c>
      <c r="X3429" s="200" t="str">
        <f t="shared" si="53"/>
        <v>Martin Juvenile Delinquency CGE CQ2-17</v>
      </c>
    </row>
    <row r="3430" spans="1:24" x14ac:dyDescent="0.25">
      <c r="A3430" t="s">
        <v>90</v>
      </c>
      <c r="B3430" t="s">
        <v>40</v>
      </c>
      <c r="C3430" t="s">
        <v>272</v>
      </c>
      <c r="D3430" s="202">
        <v>10095</v>
      </c>
      <c r="E3430" s="202">
        <v>9895</v>
      </c>
      <c r="F3430" s="202">
        <v>9695</v>
      </c>
      <c r="G3430" s="202">
        <v>9695</v>
      </c>
      <c r="H3430" s="202">
        <v>9695</v>
      </c>
      <c r="I3430" s="202">
        <v>145</v>
      </c>
      <c r="J3430" s="202">
        <v>595</v>
      </c>
      <c r="K3430" s="202">
        <v>925</v>
      </c>
      <c r="L3430" s="202">
        <v>2350</v>
      </c>
      <c r="M3430" s="202">
        <v>2350</v>
      </c>
      <c r="N3430"/>
      <c r="O3430" s="203"/>
      <c r="P3430"/>
      <c r="Q3430"/>
      <c r="R3430"/>
      <c r="S3430"/>
      <c r="T3430" s="204">
        <v>42746.609131944446</v>
      </c>
      <c r="U3430"/>
      <c r="V3430">
        <v>0.09</v>
      </c>
      <c r="W3430">
        <v>4</v>
      </c>
      <c r="X3430" s="200" t="str">
        <f t="shared" si="53"/>
        <v>Martin Juvenile Delinquency CGE CQ3-16</v>
      </c>
    </row>
    <row r="3431" spans="1:24" x14ac:dyDescent="0.25">
      <c r="A3431" t="s">
        <v>90</v>
      </c>
      <c r="B3431" t="s">
        <v>40</v>
      </c>
      <c r="C3431" t="s">
        <v>276</v>
      </c>
      <c r="D3431" s="202">
        <v>5902.5</v>
      </c>
      <c r="E3431" s="202">
        <v>6002.5</v>
      </c>
      <c r="F3431"/>
      <c r="G3431"/>
      <c r="H3431"/>
      <c r="I3431" s="202">
        <v>272.5</v>
      </c>
      <c r="J3431" s="202">
        <v>1172.5</v>
      </c>
      <c r="K3431"/>
      <c r="L3431"/>
      <c r="M3431"/>
      <c r="N3431"/>
      <c r="O3431" s="203"/>
      <c r="P3431"/>
      <c r="Q3431"/>
      <c r="R3431"/>
      <c r="S3431"/>
      <c r="T3431" s="204">
        <v>42746.609131944446</v>
      </c>
      <c r="U3431"/>
      <c r="V3431">
        <v>0.09</v>
      </c>
      <c r="W3431">
        <v>4</v>
      </c>
      <c r="X3431" s="200" t="str">
        <f t="shared" si="53"/>
        <v>Martin Juvenile Delinquency CGE CQ3-17</v>
      </c>
    </row>
    <row r="3432" spans="1:24" x14ac:dyDescent="0.25">
      <c r="A3432" t="s">
        <v>90</v>
      </c>
      <c r="B3432" t="s">
        <v>40</v>
      </c>
      <c r="C3432" t="s">
        <v>273</v>
      </c>
      <c r="D3432" s="202">
        <v>9886</v>
      </c>
      <c r="E3432" s="202">
        <v>10711</v>
      </c>
      <c r="F3432" s="202">
        <v>10361</v>
      </c>
      <c r="G3432" s="202">
        <v>10361</v>
      </c>
      <c r="H3432" s="202">
        <v>10361</v>
      </c>
      <c r="I3432" s="202">
        <v>116</v>
      </c>
      <c r="J3432" s="202">
        <v>701</v>
      </c>
      <c r="K3432" s="202">
        <v>1121</v>
      </c>
      <c r="L3432" s="202">
        <v>1151</v>
      </c>
      <c r="M3432" s="202">
        <v>1151</v>
      </c>
      <c r="N3432"/>
      <c r="O3432" s="203"/>
      <c r="P3432"/>
      <c r="Q3432"/>
      <c r="R3432"/>
      <c r="S3432"/>
      <c r="T3432" s="204">
        <v>42746.609131944446</v>
      </c>
      <c r="U3432"/>
      <c r="V3432">
        <v>0.09</v>
      </c>
      <c r="W3432">
        <v>4</v>
      </c>
      <c r="X3432" s="200" t="str">
        <f t="shared" si="53"/>
        <v>Martin Juvenile Delinquency CGE CQ4-16</v>
      </c>
    </row>
    <row r="3433" spans="1:24" x14ac:dyDescent="0.25">
      <c r="A3433" t="s">
        <v>90</v>
      </c>
      <c r="B3433" t="s">
        <v>40</v>
      </c>
      <c r="C3433" t="s">
        <v>277</v>
      </c>
      <c r="D3433" s="202">
        <v>11430</v>
      </c>
      <c r="E3433"/>
      <c r="F3433"/>
      <c r="G3433"/>
      <c r="H3433"/>
      <c r="I3433" s="202">
        <v>500</v>
      </c>
      <c r="J3433"/>
      <c r="K3433"/>
      <c r="L3433"/>
      <c r="M3433"/>
      <c r="N3433"/>
      <c r="O3433" s="203"/>
      <c r="P3433"/>
      <c r="Q3433"/>
      <c r="R3433"/>
      <c r="S3433"/>
      <c r="T3433" s="204">
        <v>42746.609131944446</v>
      </c>
      <c r="U3433"/>
      <c r="V3433">
        <v>0.09</v>
      </c>
      <c r="W3433">
        <v>4</v>
      </c>
      <c r="X3433" s="200" t="str">
        <f t="shared" si="53"/>
        <v>Martin Juvenile Delinquency CGE CQ4-17</v>
      </c>
    </row>
    <row r="3434" spans="1:24" x14ac:dyDescent="0.25">
      <c r="A3434" t="s">
        <v>90</v>
      </c>
      <c r="B3434" t="s">
        <v>45</v>
      </c>
      <c r="C3434" t="s">
        <v>270</v>
      </c>
      <c r="D3434" s="202">
        <v>77705</v>
      </c>
      <c r="E3434" s="202">
        <v>77705</v>
      </c>
      <c r="F3434" s="202">
        <v>77705</v>
      </c>
      <c r="G3434" s="202">
        <v>77706</v>
      </c>
      <c r="H3434" s="202">
        <v>77706</v>
      </c>
      <c r="I3434" s="202">
        <v>77703</v>
      </c>
      <c r="J3434" s="202">
        <v>77704</v>
      </c>
      <c r="K3434" s="202">
        <v>77704</v>
      </c>
      <c r="L3434" s="202">
        <v>77704</v>
      </c>
      <c r="M3434" s="202">
        <v>77706</v>
      </c>
      <c r="N3434"/>
      <c r="O3434" s="203"/>
      <c r="P3434"/>
      <c r="Q3434"/>
      <c r="R3434"/>
      <c r="S3434"/>
      <c r="T3434" s="204">
        <v>42746.609131944446</v>
      </c>
      <c r="U3434"/>
      <c r="V3434">
        <v>0.9</v>
      </c>
      <c r="W3434">
        <v>9</v>
      </c>
      <c r="X3434" s="200" t="str">
        <f t="shared" si="53"/>
        <v>Martin Probate CGE CQ1-16</v>
      </c>
    </row>
    <row r="3435" spans="1:24" x14ac:dyDescent="0.25">
      <c r="A3435" t="s">
        <v>90</v>
      </c>
      <c r="B3435" t="s">
        <v>45</v>
      </c>
      <c r="C3435" t="s">
        <v>274</v>
      </c>
      <c r="D3435" s="202">
        <v>67630</v>
      </c>
      <c r="E3435" s="202">
        <v>67630</v>
      </c>
      <c r="F3435" s="202">
        <v>67545</v>
      </c>
      <c r="G3435" s="202">
        <v>67545</v>
      </c>
      <c r="H3435"/>
      <c r="I3435" s="202">
        <v>67545</v>
      </c>
      <c r="J3435" s="202">
        <v>67545</v>
      </c>
      <c r="K3435" s="202">
        <v>67545</v>
      </c>
      <c r="L3435" s="202">
        <v>67545</v>
      </c>
      <c r="M3435"/>
      <c r="N3435"/>
      <c r="O3435" s="203"/>
      <c r="P3435"/>
      <c r="Q3435"/>
      <c r="R3435"/>
      <c r="S3435"/>
      <c r="T3435" s="204">
        <v>42746.609131944446</v>
      </c>
      <c r="U3435"/>
      <c r="V3435">
        <v>0.9</v>
      </c>
      <c r="W3435">
        <v>9</v>
      </c>
      <c r="X3435" s="200" t="str">
        <f t="shared" si="53"/>
        <v>Martin Probate CGE CQ1-17</v>
      </c>
    </row>
    <row r="3436" spans="1:24" x14ac:dyDescent="0.25">
      <c r="A3436" t="s">
        <v>90</v>
      </c>
      <c r="B3436" t="s">
        <v>45</v>
      </c>
      <c r="C3436" t="s">
        <v>271</v>
      </c>
      <c r="D3436" s="202">
        <v>81261</v>
      </c>
      <c r="E3436" s="202">
        <v>81261</v>
      </c>
      <c r="F3436" s="202">
        <v>81261</v>
      </c>
      <c r="G3436" s="202">
        <v>81261</v>
      </c>
      <c r="H3436" s="202">
        <v>81261</v>
      </c>
      <c r="I3436" s="202">
        <v>80915</v>
      </c>
      <c r="J3436" s="202">
        <v>81260</v>
      </c>
      <c r="K3436" s="202">
        <v>81260</v>
      </c>
      <c r="L3436" s="202">
        <v>81261</v>
      </c>
      <c r="M3436" s="202">
        <v>81261</v>
      </c>
      <c r="N3436"/>
      <c r="O3436" s="203"/>
      <c r="P3436"/>
      <c r="Q3436"/>
      <c r="R3436"/>
      <c r="S3436"/>
      <c r="T3436" s="204">
        <v>42746.609131944446</v>
      </c>
      <c r="U3436"/>
      <c r="V3436">
        <v>0.9</v>
      </c>
      <c r="W3436">
        <v>9</v>
      </c>
      <c r="X3436" s="200" t="str">
        <f t="shared" si="53"/>
        <v>Martin Probate CGE CQ2-16</v>
      </c>
    </row>
    <row r="3437" spans="1:24" x14ac:dyDescent="0.25">
      <c r="A3437" t="s">
        <v>90</v>
      </c>
      <c r="B3437" t="s">
        <v>45</v>
      </c>
      <c r="C3437" t="s">
        <v>275</v>
      </c>
      <c r="D3437" s="202">
        <v>78158</v>
      </c>
      <c r="E3437" s="202">
        <v>78158</v>
      </c>
      <c r="F3437" s="202">
        <v>78155</v>
      </c>
      <c r="G3437"/>
      <c r="H3437"/>
      <c r="I3437" s="202">
        <v>78068</v>
      </c>
      <c r="J3437" s="202">
        <v>78155</v>
      </c>
      <c r="K3437" s="202">
        <v>78158</v>
      </c>
      <c r="L3437"/>
      <c r="M3437"/>
      <c r="N3437"/>
      <c r="O3437" s="203"/>
      <c r="P3437"/>
      <c r="Q3437"/>
      <c r="R3437"/>
      <c r="S3437"/>
      <c r="T3437" s="204">
        <v>42746.609131944446</v>
      </c>
      <c r="U3437"/>
      <c r="V3437">
        <v>0.9</v>
      </c>
      <c r="W3437">
        <v>9</v>
      </c>
      <c r="X3437" s="200" t="str">
        <f t="shared" si="53"/>
        <v>Martin Probate CGE CQ2-17</v>
      </c>
    </row>
    <row r="3438" spans="1:24" x14ac:dyDescent="0.25">
      <c r="A3438" t="s">
        <v>90</v>
      </c>
      <c r="B3438" t="s">
        <v>45</v>
      </c>
      <c r="C3438" t="s">
        <v>272</v>
      </c>
      <c r="D3438" s="202">
        <v>81000</v>
      </c>
      <c r="E3438" s="202">
        <v>81000</v>
      </c>
      <c r="F3438" s="202">
        <v>80998</v>
      </c>
      <c r="G3438" s="202">
        <v>80998</v>
      </c>
      <c r="H3438" s="202">
        <v>80998</v>
      </c>
      <c r="I3438" s="202">
        <v>80998</v>
      </c>
      <c r="J3438" s="202">
        <v>80998</v>
      </c>
      <c r="K3438" s="202">
        <v>80998</v>
      </c>
      <c r="L3438" s="202">
        <v>80998</v>
      </c>
      <c r="M3438" s="202">
        <v>80998</v>
      </c>
      <c r="N3438"/>
      <c r="O3438" s="203"/>
      <c r="P3438"/>
      <c r="Q3438"/>
      <c r="R3438"/>
      <c r="S3438"/>
      <c r="T3438" s="204">
        <v>42746.609131944446</v>
      </c>
      <c r="U3438"/>
      <c r="V3438">
        <v>0.9</v>
      </c>
      <c r="W3438">
        <v>9</v>
      </c>
      <c r="X3438" s="200" t="str">
        <f t="shared" si="53"/>
        <v>Martin Probate CGE CQ3-16</v>
      </c>
    </row>
    <row r="3439" spans="1:24" x14ac:dyDescent="0.25">
      <c r="A3439" t="s">
        <v>90</v>
      </c>
      <c r="B3439" t="s">
        <v>45</v>
      </c>
      <c r="C3439" t="s">
        <v>276</v>
      </c>
      <c r="D3439" s="202">
        <v>74502.100000000006</v>
      </c>
      <c r="E3439" s="202">
        <v>74502.100000000006</v>
      </c>
      <c r="F3439"/>
      <c r="G3439"/>
      <c r="H3439"/>
      <c r="I3439" s="202">
        <v>74500.100000000006</v>
      </c>
      <c r="J3439" s="202">
        <v>74502.100000000006</v>
      </c>
      <c r="K3439"/>
      <c r="L3439"/>
      <c r="M3439"/>
      <c r="N3439"/>
      <c r="O3439" s="203"/>
      <c r="P3439"/>
      <c r="Q3439"/>
      <c r="R3439"/>
      <c r="S3439"/>
      <c r="T3439" s="204">
        <v>42746.609131944446</v>
      </c>
      <c r="U3439"/>
      <c r="V3439">
        <v>0.9</v>
      </c>
      <c r="W3439">
        <v>9</v>
      </c>
      <c r="X3439" s="200" t="str">
        <f t="shared" si="53"/>
        <v>Martin Probate CGE CQ3-17</v>
      </c>
    </row>
    <row r="3440" spans="1:24" x14ac:dyDescent="0.25">
      <c r="A3440" t="s">
        <v>90</v>
      </c>
      <c r="B3440" t="s">
        <v>45</v>
      </c>
      <c r="C3440" t="s">
        <v>273</v>
      </c>
      <c r="D3440" s="202">
        <v>69537.84</v>
      </c>
      <c r="E3440" s="202">
        <v>69537.84</v>
      </c>
      <c r="F3440" s="202">
        <v>69537.84</v>
      </c>
      <c r="G3440" s="202">
        <v>69537.84</v>
      </c>
      <c r="H3440" s="202">
        <v>69537.84</v>
      </c>
      <c r="I3440" s="202">
        <v>69537.84</v>
      </c>
      <c r="J3440" s="202">
        <v>69537.84</v>
      </c>
      <c r="K3440" s="202">
        <v>69537.84</v>
      </c>
      <c r="L3440" s="202">
        <v>69537.84</v>
      </c>
      <c r="M3440" s="202">
        <v>69537.84</v>
      </c>
      <c r="N3440"/>
      <c r="O3440" s="203"/>
      <c r="P3440"/>
      <c r="Q3440"/>
      <c r="R3440"/>
      <c r="S3440"/>
      <c r="T3440" s="204">
        <v>42746.609131944446</v>
      </c>
      <c r="U3440"/>
      <c r="V3440">
        <v>0.9</v>
      </c>
      <c r="W3440">
        <v>9</v>
      </c>
      <c r="X3440" s="200" t="str">
        <f t="shared" si="53"/>
        <v>Martin Probate CGE CQ4-16</v>
      </c>
    </row>
    <row r="3441" spans="1:24" x14ac:dyDescent="0.25">
      <c r="A3441" t="s">
        <v>90</v>
      </c>
      <c r="B3441" t="s">
        <v>45</v>
      </c>
      <c r="C3441" t="s">
        <v>277</v>
      </c>
      <c r="D3441" s="202">
        <v>78158.8</v>
      </c>
      <c r="E3441"/>
      <c r="F3441"/>
      <c r="G3441"/>
      <c r="H3441"/>
      <c r="I3441" s="202">
        <v>78153.8</v>
      </c>
      <c r="J3441"/>
      <c r="K3441"/>
      <c r="L3441"/>
      <c r="M3441"/>
      <c r="N3441"/>
      <c r="O3441" s="203"/>
      <c r="P3441"/>
      <c r="Q3441"/>
      <c r="R3441"/>
      <c r="S3441"/>
      <c r="T3441" s="204">
        <v>42746.609131944446</v>
      </c>
      <c r="U3441"/>
      <c r="V3441">
        <v>0.9</v>
      </c>
      <c r="W3441">
        <v>9</v>
      </c>
      <c r="X3441" s="200" t="str">
        <f t="shared" si="53"/>
        <v>Martin Probate CGE CQ4-17</v>
      </c>
    </row>
    <row r="3442" spans="1:24" x14ac:dyDescent="0.25">
      <c r="A3442" t="s">
        <v>91</v>
      </c>
      <c r="B3442" t="s">
        <v>280</v>
      </c>
      <c r="C3442" t="s">
        <v>270</v>
      </c>
      <c r="D3442" s="202">
        <v>348847</v>
      </c>
      <c r="E3442" s="202">
        <v>348847</v>
      </c>
      <c r="F3442" s="202">
        <v>348847</v>
      </c>
      <c r="G3442" s="202">
        <v>348847</v>
      </c>
      <c r="H3442" s="202">
        <v>348847</v>
      </c>
      <c r="I3442" s="202">
        <v>7041.72</v>
      </c>
      <c r="J3442" s="202">
        <v>12368.44</v>
      </c>
      <c r="K3442" s="202">
        <v>17145.349999999999</v>
      </c>
      <c r="L3442" s="202">
        <v>18687.740000000002</v>
      </c>
      <c r="M3442" s="202">
        <v>20023.96</v>
      </c>
      <c r="N3442"/>
      <c r="O3442" s="203"/>
      <c r="P3442"/>
      <c r="Q3442"/>
      <c r="R3442"/>
      <c r="S3442"/>
      <c r="T3442" s="204">
        <v>42746.609131944446</v>
      </c>
      <c r="U3442"/>
      <c r="V3442">
        <v>0.09</v>
      </c>
      <c r="W3442">
        <v>2</v>
      </c>
      <c r="X3442" s="200" t="str">
        <f t="shared" si="53"/>
        <v>Monroe Circ Crim Drug Trfc Cases CGE CQ1-16</v>
      </c>
    </row>
    <row r="3443" spans="1:24" x14ac:dyDescent="0.25">
      <c r="A3443" t="s">
        <v>91</v>
      </c>
      <c r="B3443" t="s">
        <v>280</v>
      </c>
      <c r="C3443" t="s">
        <v>274</v>
      </c>
      <c r="D3443" s="202">
        <v>54931</v>
      </c>
      <c r="E3443" s="202">
        <v>54931</v>
      </c>
      <c r="F3443" s="202">
        <v>54931</v>
      </c>
      <c r="G3443" s="202">
        <v>54931</v>
      </c>
      <c r="H3443"/>
      <c r="I3443" s="202">
        <v>12418.86</v>
      </c>
      <c r="J3443" s="202">
        <v>16443.330000000002</v>
      </c>
      <c r="K3443" s="202">
        <v>19919.55</v>
      </c>
      <c r="L3443" s="202">
        <v>21475.49</v>
      </c>
      <c r="M3443"/>
      <c r="N3443"/>
      <c r="O3443" s="203"/>
      <c r="P3443"/>
      <c r="Q3443"/>
      <c r="R3443"/>
      <c r="S3443"/>
      <c r="T3443" s="204">
        <v>42746.609131944446</v>
      </c>
      <c r="U3443"/>
      <c r="V3443">
        <v>0.09</v>
      </c>
      <c r="W3443">
        <v>2</v>
      </c>
      <c r="X3443" s="200" t="str">
        <f t="shared" si="53"/>
        <v>Monroe Circ Crim Drug Trfc Cases CGE CQ1-17</v>
      </c>
    </row>
    <row r="3444" spans="1:24" x14ac:dyDescent="0.25">
      <c r="A3444" t="s">
        <v>91</v>
      </c>
      <c r="B3444" t="s">
        <v>280</v>
      </c>
      <c r="C3444" t="s">
        <v>271</v>
      </c>
      <c r="D3444" s="202">
        <v>203146</v>
      </c>
      <c r="E3444" s="202">
        <v>203146</v>
      </c>
      <c r="F3444" s="202">
        <v>203146</v>
      </c>
      <c r="G3444" s="202">
        <v>203146</v>
      </c>
      <c r="H3444" s="202">
        <v>203146</v>
      </c>
      <c r="I3444" s="202">
        <v>10429</v>
      </c>
      <c r="J3444" s="202">
        <v>21482.71</v>
      </c>
      <c r="K3444" s="202">
        <v>26442.01</v>
      </c>
      <c r="L3444" s="202">
        <v>29198.18</v>
      </c>
      <c r="M3444" s="202">
        <v>30309.37</v>
      </c>
      <c r="N3444"/>
      <c r="O3444" s="203"/>
      <c r="P3444"/>
      <c r="Q3444"/>
      <c r="R3444"/>
      <c r="S3444"/>
      <c r="T3444" s="204">
        <v>42746.609131944446</v>
      </c>
      <c r="U3444"/>
      <c r="V3444">
        <v>0.09</v>
      </c>
      <c r="W3444">
        <v>2</v>
      </c>
      <c r="X3444" s="200" t="str">
        <f t="shared" si="53"/>
        <v>Monroe Circ Crim Drug Trfc Cases CGE CQ2-16</v>
      </c>
    </row>
    <row r="3445" spans="1:24" x14ac:dyDescent="0.25">
      <c r="A3445" t="s">
        <v>91</v>
      </c>
      <c r="B3445" t="s">
        <v>280</v>
      </c>
      <c r="C3445" t="s">
        <v>275</v>
      </c>
      <c r="D3445" s="202">
        <v>125238</v>
      </c>
      <c r="E3445" s="202">
        <v>125238</v>
      </c>
      <c r="F3445" s="202">
        <v>125238</v>
      </c>
      <c r="G3445"/>
      <c r="H3445"/>
      <c r="I3445" s="202">
        <v>17388.87</v>
      </c>
      <c r="J3445" s="202">
        <v>22202.080000000002</v>
      </c>
      <c r="K3445" s="202">
        <v>28514.07</v>
      </c>
      <c r="L3445"/>
      <c r="M3445"/>
      <c r="N3445"/>
      <c r="O3445" s="203"/>
      <c r="P3445"/>
      <c r="Q3445"/>
      <c r="R3445"/>
      <c r="S3445"/>
      <c r="T3445" s="204">
        <v>42746.609131944446</v>
      </c>
      <c r="U3445"/>
      <c r="V3445">
        <v>0.09</v>
      </c>
      <c r="W3445">
        <v>2</v>
      </c>
      <c r="X3445" s="200" t="str">
        <f t="shared" si="53"/>
        <v>Monroe Circ Crim Drug Trfc Cases CGE CQ2-17</v>
      </c>
    </row>
    <row r="3446" spans="1:24" x14ac:dyDescent="0.25">
      <c r="A3446" t="s">
        <v>91</v>
      </c>
      <c r="B3446" t="s">
        <v>280</v>
      </c>
      <c r="C3446" t="s">
        <v>272</v>
      </c>
      <c r="D3446" s="202">
        <v>83577</v>
      </c>
      <c r="E3446" s="202">
        <v>83577</v>
      </c>
      <c r="F3446" s="202">
        <v>83577</v>
      </c>
      <c r="G3446" s="202">
        <v>83577</v>
      </c>
      <c r="H3446" s="202">
        <v>83577</v>
      </c>
      <c r="I3446" s="202">
        <v>14616.89</v>
      </c>
      <c r="J3446" s="202">
        <v>21558.799999999999</v>
      </c>
      <c r="K3446" s="202">
        <v>26072.91</v>
      </c>
      <c r="L3446" s="202">
        <v>28811.67</v>
      </c>
      <c r="M3446" s="202">
        <v>30458.45</v>
      </c>
      <c r="N3446"/>
      <c r="O3446" s="203"/>
      <c r="P3446"/>
      <c r="Q3446"/>
      <c r="R3446"/>
      <c r="S3446"/>
      <c r="T3446" s="204">
        <v>42746.609131944446</v>
      </c>
      <c r="U3446"/>
      <c r="V3446">
        <v>0.09</v>
      </c>
      <c r="W3446">
        <v>2</v>
      </c>
      <c r="X3446" s="200" t="str">
        <f t="shared" si="53"/>
        <v>Monroe Circ Crim Drug Trfc Cases CGE CQ3-16</v>
      </c>
    </row>
    <row r="3447" spans="1:24" x14ac:dyDescent="0.25">
      <c r="A3447" t="s">
        <v>91</v>
      </c>
      <c r="B3447" t="s">
        <v>280</v>
      </c>
      <c r="C3447" t="s">
        <v>276</v>
      </c>
      <c r="D3447" s="202">
        <v>234558.6</v>
      </c>
      <c r="E3447" s="202">
        <v>234558.6</v>
      </c>
      <c r="F3447"/>
      <c r="G3447"/>
      <c r="H3447"/>
      <c r="I3447" s="202">
        <v>18091.5</v>
      </c>
      <c r="J3447" s="202">
        <v>22726.97</v>
      </c>
      <c r="K3447"/>
      <c r="L3447"/>
      <c r="M3447"/>
      <c r="N3447"/>
      <c r="O3447" s="203"/>
      <c r="P3447"/>
      <c r="Q3447"/>
      <c r="R3447"/>
      <c r="S3447"/>
      <c r="T3447" s="204">
        <v>42746.609131944446</v>
      </c>
      <c r="U3447"/>
      <c r="V3447">
        <v>0.09</v>
      </c>
      <c r="W3447">
        <v>2</v>
      </c>
      <c r="X3447" s="200" t="str">
        <f t="shared" si="53"/>
        <v>Monroe Circ Crim Drug Trfc Cases CGE CQ3-17</v>
      </c>
    </row>
    <row r="3448" spans="1:24" x14ac:dyDescent="0.25">
      <c r="A3448" t="s">
        <v>91</v>
      </c>
      <c r="B3448" t="s">
        <v>280</v>
      </c>
      <c r="C3448" t="s">
        <v>273</v>
      </c>
      <c r="D3448" s="202">
        <v>66609.39</v>
      </c>
      <c r="E3448" s="202">
        <v>66609.39</v>
      </c>
      <c r="F3448" s="202">
        <v>66609.39</v>
      </c>
      <c r="G3448" s="202">
        <v>66609.39</v>
      </c>
      <c r="H3448" s="202">
        <v>66909.39</v>
      </c>
      <c r="I3448" s="202">
        <v>13958.85</v>
      </c>
      <c r="J3448" s="202">
        <v>16917.77</v>
      </c>
      <c r="K3448" s="202">
        <v>22401.86</v>
      </c>
      <c r="L3448" s="202">
        <v>25098.17</v>
      </c>
      <c r="M3448" s="202">
        <v>29174.2</v>
      </c>
      <c r="N3448"/>
      <c r="O3448" s="203"/>
      <c r="P3448"/>
      <c r="Q3448"/>
      <c r="R3448"/>
      <c r="S3448"/>
      <c r="T3448" s="204">
        <v>42746.609131944446</v>
      </c>
      <c r="U3448"/>
      <c r="V3448">
        <v>0.09</v>
      </c>
      <c r="W3448">
        <v>2</v>
      </c>
      <c r="X3448" s="200" t="str">
        <f t="shared" si="53"/>
        <v>Monroe Circ Crim Drug Trfc Cases CGE CQ4-16</v>
      </c>
    </row>
    <row r="3449" spans="1:24" x14ac:dyDescent="0.25">
      <c r="A3449" t="s">
        <v>91</v>
      </c>
      <c r="B3449" t="s">
        <v>280</v>
      </c>
      <c r="C3449" t="s">
        <v>277</v>
      </c>
      <c r="D3449" s="202">
        <v>168852</v>
      </c>
      <c r="E3449"/>
      <c r="F3449"/>
      <c r="G3449"/>
      <c r="H3449"/>
      <c r="I3449" s="202">
        <v>20132.16</v>
      </c>
      <c r="J3449"/>
      <c r="K3449"/>
      <c r="L3449"/>
      <c r="M3449"/>
      <c r="N3449"/>
      <c r="O3449" s="203"/>
      <c r="P3449"/>
      <c r="Q3449"/>
      <c r="R3449"/>
      <c r="S3449"/>
      <c r="T3449" s="204">
        <v>42746.609131944446</v>
      </c>
      <c r="U3449"/>
      <c r="V3449">
        <v>0.09</v>
      </c>
      <c r="W3449">
        <v>2</v>
      </c>
      <c r="X3449" s="200" t="str">
        <f t="shared" si="53"/>
        <v>Monroe Circ Crim Drug Trfc Cases CGE CQ4-17</v>
      </c>
    </row>
    <row r="3450" spans="1:24" x14ac:dyDescent="0.25">
      <c r="A3450" t="s">
        <v>91</v>
      </c>
      <c r="B3450" t="s">
        <v>42</v>
      </c>
      <c r="C3450" t="s">
        <v>270</v>
      </c>
      <c r="D3450" s="202">
        <v>255171</v>
      </c>
      <c r="E3450" s="202">
        <v>252892</v>
      </c>
      <c r="F3450" s="202">
        <v>252892</v>
      </c>
      <c r="G3450" s="202">
        <v>252892</v>
      </c>
      <c r="H3450" s="202">
        <v>252892</v>
      </c>
      <c r="I3450" s="202">
        <v>248189</v>
      </c>
      <c r="J3450" s="202">
        <v>249817</v>
      </c>
      <c r="K3450" s="202">
        <v>250173</v>
      </c>
      <c r="L3450" s="202">
        <v>250178</v>
      </c>
      <c r="M3450" s="202">
        <v>250178</v>
      </c>
      <c r="N3450"/>
      <c r="O3450" s="203"/>
      <c r="P3450"/>
      <c r="Q3450"/>
      <c r="R3450"/>
      <c r="S3450"/>
      <c r="T3450" s="204">
        <v>42746.609131944446</v>
      </c>
      <c r="U3450"/>
      <c r="V3450">
        <v>0.9</v>
      </c>
      <c r="W3450">
        <v>6</v>
      </c>
      <c r="X3450" s="200" t="str">
        <f t="shared" si="53"/>
        <v>Monroe Circuit Civil CGE CQ1-16</v>
      </c>
    </row>
    <row r="3451" spans="1:24" x14ac:dyDescent="0.25">
      <c r="A3451" t="s">
        <v>91</v>
      </c>
      <c r="B3451" t="s">
        <v>42</v>
      </c>
      <c r="C3451" t="s">
        <v>274</v>
      </c>
      <c r="D3451" s="202">
        <v>269437</v>
      </c>
      <c r="E3451" s="202">
        <v>266579</v>
      </c>
      <c r="F3451" s="202">
        <v>266579</v>
      </c>
      <c r="G3451" s="202">
        <v>266579</v>
      </c>
      <c r="H3451"/>
      <c r="I3451" s="202">
        <v>259669</v>
      </c>
      <c r="J3451" s="202">
        <v>262526</v>
      </c>
      <c r="K3451" s="202">
        <v>262551</v>
      </c>
      <c r="L3451" s="202">
        <v>262551</v>
      </c>
      <c r="M3451"/>
      <c r="N3451"/>
      <c r="O3451" s="203"/>
      <c r="P3451"/>
      <c r="Q3451"/>
      <c r="R3451"/>
      <c r="S3451"/>
      <c r="T3451" s="204">
        <v>42746.609131944446</v>
      </c>
      <c r="U3451"/>
      <c r="V3451">
        <v>0.9</v>
      </c>
      <c r="W3451">
        <v>6</v>
      </c>
      <c r="X3451" s="200" t="str">
        <f t="shared" si="53"/>
        <v>Monroe Circuit Civil CGE CQ1-17</v>
      </c>
    </row>
    <row r="3452" spans="1:24" x14ac:dyDescent="0.25">
      <c r="A3452" t="s">
        <v>91</v>
      </c>
      <c r="B3452" t="s">
        <v>42</v>
      </c>
      <c r="C3452" t="s">
        <v>271</v>
      </c>
      <c r="D3452" s="202">
        <v>297510</v>
      </c>
      <c r="E3452" s="202">
        <v>296217</v>
      </c>
      <c r="F3452" s="202">
        <v>296217</v>
      </c>
      <c r="G3452" s="202">
        <v>295026</v>
      </c>
      <c r="H3452" s="202">
        <v>294626</v>
      </c>
      <c r="I3452" s="202">
        <v>288278</v>
      </c>
      <c r="J3452" s="202">
        <v>291074</v>
      </c>
      <c r="K3452" s="202">
        <v>291267</v>
      </c>
      <c r="L3452" s="202">
        <v>290360</v>
      </c>
      <c r="M3452" s="202">
        <v>290362</v>
      </c>
      <c r="N3452"/>
      <c r="O3452" s="203"/>
      <c r="P3452"/>
      <c r="Q3452"/>
      <c r="R3452"/>
      <c r="S3452"/>
      <c r="T3452" s="204">
        <v>42746.609131944446</v>
      </c>
      <c r="U3452"/>
      <c r="V3452">
        <v>0.9</v>
      </c>
      <c r="W3452">
        <v>6</v>
      </c>
      <c r="X3452" s="200" t="str">
        <f t="shared" si="53"/>
        <v>Monroe Circuit Civil CGE CQ2-16</v>
      </c>
    </row>
    <row r="3453" spans="1:24" x14ac:dyDescent="0.25">
      <c r="A3453" t="s">
        <v>91</v>
      </c>
      <c r="B3453" t="s">
        <v>42</v>
      </c>
      <c r="C3453" t="s">
        <v>275</v>
      </c>
      <c r="D3453" s="202">
        <v>225989</v>
      </c>
      <c r="E3453" s="202">
        <v>226137</v>
      </c>
      <c r="F3453" s="202">
        <v>226137</v>
      </c>
      <c r="G3453"/>
      <c r="H3453"/>
      <c r="I3453" s="202">
        <v>221333</v>
      </c>
      <c r="J3453" s="202">
        <v>222025</v>
      </c>
      <c r="K3453" s="202">
        <v>222419</v>
      </c>
      <c r="L3453"/>
      <c r="M3453"/>
      <c r="N3453"/>
      <c r="O3453" s="203"/>
      <c r="P3453"/>
      <c r="Q3453"/>
      <c r="R3453"/>
      <c r="S3453"/>
      <c r="T3453" s="204">
        <v>42746.609131944446</v>
      </c>
      <c r="U3453"/>
      <c r="V3453">
        <v>0.9</v>
      </c>
      <c r="W3453">
        <v>6</v>
      </c>
      <c r="X3453" s="200" t="str">
        <f t="shared" si="53"/>
        <v>Monroe Circuit Civil CGE CQ2-17</v>
      </c>
    </row>
    <row r="3454" spans="1:24" x14ac:dyDescent="0.25">
      <c r="A3454" t="s">
        <v>91</v>
      </c>
      <c r="B3454" t="s">
        <v>42</v>
      </c>
      <c r="C3454" t="s">
        <v>272</v>
      </c>
      <c r="D3454" s="202">
        <v>315645</v>
      </c>
      <c r="E3454" s="202">
        <v>315645</v>
      </c>
      <c r="F3454" s="202">
        <v>315645</v>
      </c>
      <c r="G3454" s="202">
        <v>315645</v>
      </c>
      <c r="H3454" s="202">
        <v>315645</v>
      </c>
      <c r="I3454" s="202">
        <v>305923</v>
      </c>
      <c r="J3454" s="202">
        <v>307063</v>
      </c>
      <c r="K3454" s="202">
        <v>307063</v>
      </c>
      <c r="L3454" s="202">
        <v>307065</v>
      </c>
      <c r="M3454" s="202">
        <v>307065</v>
      </c>
      <c r="N3454"/>
      <c r="O3454" s="203"/>
      <c r="P3454"/>
      <c r="Q3454"/>
      <c r="R3454"/>
      <c r="S3454"/>
      <c r="T3454" s="204">
        <v>42746.609131944446</v>
      </c>
      <c r="U3454"/>
      <c r="V3454">
        <v>0.9</v>
      </c>
      <c r="W3454">
        <v>6</v>
      </c>
      <c r="X3454" s="200" t="str">
        <f t="shared" si="53"/>
        <v>Monroe Circuit Civil CGE CQ3-16</v>
      </c>
    </row>
    <row r="3455" spans="1:24" x14ac:dyDescent="0.25">
      <c r="A3455" t="s">
        <v>91</v>
      </c>
      <c r="B3455" t="s">
        <v>42</v>
      </c>
      <c r="C3455" t="s">
        <v>276</v>
      </c>
      <c r="D3455" s="202">
        <v>252396</v>
      </c>
      <c r="E3455" s="202">
        <v>252371</v>
      </c>
      <c r="F3455"/>
      <c r="G3455"/>
      <c r="H3455"/>
      <c r="I3455" s="202">
        <v>248583</v>
      </c>
      <c r="J3455" s="202">
        <v>249144</v>
      </c>
      <c r="K3455"/>
      <c r="L3455"/>
      <c r="M3455"/>
      <c r="N3455"/>
      <c r="O3455" s="203"/>
      <c r="P3455"/>
      <c r="Q3455"/>
      <c r="R3455"/>
      <c r="S3455"/>
      <c r="T3455" s="204">
        <v>42746.609131944446</v>
      </c>
      <c r="U3455"/>
      <c r="V3455">
        <v>0.9</v>
      </c>
      <c r="W3455">
        <v>6</v>
      </c>
      <c r="X3455" s="200" t="str">
        <f t="shared" si="53"/>
        <v>Monroe Circuit Civil CGE CQ3-17</v>
      </c>
    </row>
    <row r="3456" spans="1:24" x14ac:dyDescent="0.25">
      <c r="A3456" t="s">
        <v>91</v>
      </c>
      <c r="B3456" t="s">
        <v>42</v>
      </c>
      <c r="C3456" t="s">
        <v>273</v>
      </c>
      <c r="D3456" s="202">
        <v>327524</v>
      </c>
      <c r="E3456" s="202">
        <v>327524</v>
      </c>
      <c r="F3456" s="202">
        <v>327524</v>
      </c>
      <c r="G3456" s="202">
        <v>327524</v>
      </c>
      <c r="H3456" s="202">
        <v>327124</v>
      </c>
      <c r="I3456" s="202">
        <v>321361</v>
      </c>
      <c r="J3456" s="202">
        <v>322305</v>
      </c>
      <c r="K3456" s="202">
        <v>322025</v>
      </c>
      <c r="L3456" s="202">
        <v>322025</v>
      </c>
      <c r="M3456" s="202">
        <v>322025</v>
      </c>
      <c r="N3456"/>
      <c r="O3456" s="203"/>
      <c r="P3456"/>
      <c r="Q3456"/>
      <c r="R3456"/>
      <c r="S3456"/>
      <c r="T3456" s="204">
        <v>42746.609131944446</v>
      </c>
      <c r="U3456"/>
      <c r="V3456">
        <v>0.9</v>
      </c>
      <c r="W3456">
        <v>6</v>
      </c>
      <c r="X3456" s="200" t="str">
        <f t="shared" si="53"/>
        <v>Monroe Circuit Civil CGE CQ4-16</v>
      </c>
    </row>
    <row r="3457" spans="1:24" x14ac:dyDescent="0.25">
      <c r="A3457" t="s">
        <v>91</v>
      </c>
      <c r="B3457" t="s">
        <v>42</v>
      </c>
      <c r="C3457" t="s">
        <v>277</v>
      </c>
      <c r="D3457" s="202">
        <v>243031</v>
      </c>
      <c r="E3457"/>
      <c r="F3457"/>
      <c r="G3457"/>
      <c r="H3457"/>
      <c r="I3457" s="202">
        <v>236149</v>
      </c>
      <c r="J3457"/>
      <c r="K3457"/>
      <c r="L3457"/>
      <c r="M3457"/>
      <c r="N3457"/>
      <c r="O3457" s="203"/>
      <c r="P3457"/>
      <c r="Q3457"/>
      <c r="R3457"/>
      <c r="S3457"/>
      <c r="T3457" s="204">
        <v>42746.609131944446</v>
      </c>
      <c r="U3457"/>
      <c r="V3457">
        <v>0.9</v>
      </c>
      <c r="W3457">
        <v>6</v>
      </c>
      <c r="X3457" s="200" t="str">
        <f t="shared" si="53"/>
        <v>Monroe Circuit Civil CGE CQ4-17</v>
      </c>
    </row>
    <row r="3458" spans="1:24" x14ac:dyDescent="0.25">
      <c r="A3458" t="s">
        <v>91</v>
      </c>
      <c r="B3458" t="s">
        <v>38</v>
      </c>
      <c r="C3458" t="s">
        <v>270</v>
      </c>
      <c r="D3458" s="202">
        <v>480020</v>
      </c>
      <c r="E3458" s="202">
        <v>477551</v>
      </c>
      <c r="F3458" s="202">
        <v>477301</v>
      </c>
      <c r="G3458" s="202">
        <v>477251</v>
      </c>
      <c r="H3458" s="202">
        <v>476431</v>
      </c>
      <c r="I3458" s="202">
        <v>16920</v>
      </c>
      <c r="J3458" s="202">
        <v>35679</v>
      </c>
      <c r="K3458" s="202">
        <v>47719</v>
      </c>
      <c r="L3458" s="202">
        <v>53251</v>
      </c>
      <c r="M3458" s="202">
        <v>60168</v>
      </c>
      <c r="N3458"/>
      <c r="O3458" s="203"/>
      <c r="P3458"/>
      <c r="Q3458"/>
      <c r="R3458"/>
      <c r="S3458"/>
      <c r="T3458" s="204">
        <v>42746.609131944446</v>
      </c>
      <c r="U3458"/>
      <c r="V3458">
        <v>0.09</v>
      </c>
      <c r="W3458">
        <v>1</v>
      </c>
      <c r="X3458" s="200" t="str">
        <f t="shared" ref="X3458:X3521" si="54">A3458&amp;" "&amp;B3458&amp;" "&amp;C3458</f>
        <v>Monroe Circuit Criminal CGE CQ1-16</v>
      </c>
    </row>
    <row r="3459" spans="1:24" x14ac:dyDescent="0.25">
      <c r="A3459" t="s">
        <v>91</v>
      </c>
      <c r="B3459" t="s">
        <v>38</v>
      </c>
      <c r="C3459" t="s">
        <v>274</v>
      </c>
      <c r="D3459" s="202">
        <v>205545</v>
      </c>
      <c r="E3459" s="202">
        <v>205045</v>
      </c>
      <c r="F3459" s="202">
        <v>204795</v>
      </c>
      <c r="G3459" s="202">
        <v>204695</v>
      </c>
      <c r="H3459"/>
      <c r="I3459" s="202">
        <v>25993</v>
      </c>
      <c r="J3459" s="202">
        <v>37495</v>
      </c>
      <c r="K3459" s="202">
        <v>49623</v>
      </c>
      <c r="L3459" s="202">
        <v>57533</v>
      </c>
      <c r="M3459"/>
      <c r="N3459"/>
      <c r="O3459" s="203"/>
      <c r="P3459"/>
      <c r="Q3459"/>
      <c r="R3459"/>
      <c r="S3459"/>
      <c r="T3459" s="204">
        <v>42746.609131944446</v>
      </c>
      <c r="U3459"/>
      <c r="V3459">
        <v>0.09</v>
      </c>
      <c r="W3459">
        <v>1</v>
      </c>
      <c r="X3459" s="200" t="str">
        <f t="shared" si="54"/>
        <v>Monroe Circuit Criminal CGE CQ1-17</v>
      </c>
    </row>
    <row r="3460" spans="1:24" x14ac:dyDescent="0.25">
      <c r="A3460" t="s">
        <v>91</v>
      </c>
      <c r="B3460" t="s">
        <v>38</v>
      </c>
      <c r="C3460" t="s">
        <v>271</v>
      </c>
      <c r="D3460" s="202">
        <v>350365</v>
      </c>
      <c r="E3460" s="202">
        <v>348094</v>
      </c>
      <c r="F3460" s="202">
        <v>345938</v>
      </c>
      <c r="G3460" s="202">
        <v>344936</v>
      </c>
      <c r="H3460" s="202">
        <v>344705</v>
      </c>
      <c r="I3460" s="202">
        <v>23016</v>
      </c>
      <c r="J3460" s="202">
        <v>46822</v>
      </c>
      <c r="K3460" s="202">
        <v>58827</v>
      </c>
      <c r="L3460" s="202">
        <v>65778</v>
      </c>
      <c r="M3460" s="202">
        <v>76545</v>
      </c>
      <c r="N3460"/>
      <c r="O3460" s="203"/>
      <c r="P3460"/>
      <c r="Q3460"/>
      <c r="R3460"/>
      <c r="S3460"/>
      <c r="T3460" s="204">
        <v>42746.609131944446</v>
      </c>
      <c r="U3460"/>
      <c r="V3460">
        <v>0.09</v>
      </c>
      <c r="W3460">
        <v>1</v>
      </c>
      <c r="X3460" s="200" t="str">
        <f t="shared" si="54"/>
        <v>Monroe Circuit Criminal CGE CQ2-16</v>
      </c>
    </row>
    <row r="3461" spans="1:24" x14ac:dyDescent="0.25">
      <c r="A3461" t="s">
        <v>91</v>
      </c>
      <c r="B3461" t="s">
        <v>38</v>
      </c>
      <c r="C3461" t="s">
        <v>275</v>
      </c>
      <c r="D3461" s="202">
        <v>269406</v>
      </c>
      <c r="E3461" s="202">
        <v>269544</v>
      </c>
      <c r="F3461" s="202">
        <v>269444</v>
      </c>
      <c r="G3461"/>
      <c r="H3461"/>
      <c r="I3461" s="202">
        <v>30197</v>
      </c>
      <c r="J3461" s="202">
        <v>46099</v>
      </c>
      <c r="K3461" s="202">
        <v>56932</v>
      </c>
      <c r="L3461"/>
      <c r="M3461"/>
      <c r="N3461"/>
      <c r="O3461" s="203"/>
      <c r="P3461"/>
      <c r="Q3461"/>
      <c r="R3461"/>
      <c r="S3461"/>
      <c r="T3461" s="204">
        <v>42746.609131944446</v>
      </c>
      <c r="U3461"/>
      <c r="V3461">
        <v>0.09</v>
      </c>
      <c r="W3461">
        <v>1</v>
      </c>
      <c r="X3461" s="200" t="str">
        <f t="shared" si="54"/>
        <v>Monroe Circuit Criminal CGE CQ2-17</v>
      </c>
    </row>
    <row r="3462" spans="1:24" x14ac:dyDescent="0.25">
      <c r="A3462" t="s">
        <v>91</v>
      </c>
      <c r="B3462" t="s">
        <v>38</v>
      </c>
      <c r="C3462" t="s">
        <v>272</v>
      </c>
      <c r="D3462" s="202">
        <v>248188</v>
      </c>
      <c r="E3462" s="202">
        <v>245039</v>
      </c>
      <c r="F3462" s="202">
        <v>244839</v>
      </c>
      <c r="G3462" s="202">
        <v>243991</v>
      </c>
      <c r="H3462" s="202">
        <v>243283</v>
      </c>
      <c r="I3462" s="202">
        <v>24940</v>
      </c>
      <c r="J3462" s="202">
        <v>41504</v>
      </c>
      <c r="K3462" s="202">
        <v>50958</v>
      </c>
      <c r="L3462" s="202">
        <v>58567</v>
      </c>
      <c r="M3462" s="202">
        <v>65709</v>
      </c>
      <c r="N3462"/>
      <c r="O3462" s="203"/>
      <c r="P3462"/>
      <c r="Q3462"/>
      <c r="R3462"/>
      <c r="S3462"/>
      <c r="T3462" s="204">
        <v>42746.609131944446</v>
      </c>
      <c r="U3462"/>
      <c r="V3462">
        <v>0.09</v>
      </c>
      <c r="W3462">
        <v>1</v>
      </c>
      <c r="X3462" s="200" t="str">
        <f t="shared" si="54"/>
        <v>Monroe Circuit Criminal CGE CQ3-16</v>
      </c>
    </row>
    <row r="3463" spans="1:24" x14ac:dyDescent="0.25">
      <c r="A3463" t="s">
        <v>91</v>
      </c>
      <c r="B3463" t="s">
        <v>38</v>
      </c>
      <c r="C3463" t="s">
        <v>276</v>
      </c>
      <c r="D3463" s="202">
        <v>412230</v>
      </c>
      <c r="E3463" s="202">
        <v>415515</v>
      </c>
      <c r="F3463"/>
      <c r="G3463"/>
      <c r="H3463"/>
      <c r="I3463" s="202">
        <v>33130</v>
      </c>
      <c r="J3463" s="202">
        <v>45686</v>
      </c>
      <c r="K3463"/>
      <c r="L3463"/>
      <c r="M3463"/>
      <c r="N3463"/>
      <c r="O3463" s="203"/>
      <c r="P3463"/>
      <c r="Q3463"/>
      <c r="R3463"/>
      <c r="S3463"/>
      <c r="T3463" s="204">
        <v>42746.609131944446</v>
      </c>
      <c r="U3463"/>
      <c r="V3463">
        <v>0.09</v>
      </c>
      <c r="W3463">
        <v>1</v>
      </c>
      <c r="X3463" s="200" t="str">
        <f t="shared" si="54"/>
        <v>Monroe Circuit Criminal CGE CQ3-17</v>
      </c>
    </row>
    <row r="3464" spans="1:24" x14ac:dyDescent="0.25">
      <c r="A3464" t="s">
        <v>91</v>
      </c>
      <c r="B3464" t="s">
        <v>38</v>
      </c>
      <c r="C3464" t="s">
        <v>273</v>
      </c>
      <c r="D3464" s="202">
        <v>236237</v>
      </c>
      <c r="E3464" s="202">
        <v>235657</v>
      </c>
      <c r="F3464" s="202">
        <v>235532</v>
      </c>
      <c r="G3464" s="202">
        <v>234242</v>
      </c>
      <c r="H3464" s="202">
        <v>234192</v>
      </c>
      <c r="I3464" s="202">
        <v>24231</v>
      </c>
      <c r="J3464" s="202">
        <v>36827</v>
      </c>
      <c r="K3464" s="202">
        <v>53562</v>
      </c>
      <c r="L3464" s="202">
        <v>62942</v>
      </c>
      <c r="M3464" s="202">
        <v>71547</v>
      </c>
      <c r="N3464"/>
      <c r="O3464" s="203"/>
      <c r="P3464"/>
      <c r="Q3464"/>
      <c r="R3464"/>
      <c r="S3464"/>
      <c r="T3464" s="204">
        <v>42746.609131944446</v>
      </c>
      <c r="U3464"/>
      <c r="V3464">
        <v>0.09</v>
      </c>
      <c r="W3464">
        <v>1</v>
      </c>
      <c r="X3464" s="200" t="str">
        <f t="shared" si="54"/>
        <v>Monroe Circuit Criminal CGE CQ4-16</v>
      </c>
    </row>
    <row r="3465" spans="1:24" x14ac:dyDescent="0.25">
      <c r="A3465" t="s">
        <v>91</v>
      </c>
      <c r="B3465" t="s">
        <v>38</v>
      </c>
      <c r="C3465" t="s">
        <v>277</v>
      </c>
      <c r="D3465" s="202">
        <v>284112</v>
      </c>
      <c r="E3465"/>
      <c r="F3465"/>
      <c r="G3465"/>
      <c r="H3465"/>
      <c r="I3465" s="202">
        <v>42675</v>
      </c>
      <c r="J3465"/>
      <c r="K3465"/>
      <c r="L3465"/>
      <c r="M3465"/>
      <c r="N3465"/>
      <c r="O3465" s="203"/>
      <c r="P3465"/>
      <c r="Q3465"/>
      <c r="R3465"/>
      <c r="S3465"/>
      <c r="T3465" s="204">
        <v>42746.609131944446</v>
      </c>
      <c r="U3465"/>
      <c r="V3465">
        <v>0.09</v>
      </c>
      <c r="W3465">
        <v>1</v>
      </c>
      <c r="X3465" s="200" t="str">
        <f t="shared" si="54"/>
        <v>Monroe Circuit Criminal CGE CQ4-17</v>
      </c>
    </row>
    <row r="3466" spans="1:24" x14ac:dyDescent="0.25">
      <c r="A3466" t="s">
        <v>91</v>
      </c>
      <c r="B3466" t="s">
        <v>44</v>
      </c>
      <c r="C3466" t="s">
        <v>270</v>
      </c>
      <c r="D3466" s="202">
        <v>1412200</v>
      </c>
      <c r="E3466" s="202">
        <v>1186508</v>
      </c>
      <c r="F3466" s="202">
        <v>1132572</v>
      </c>
      <c r="G3466" s="202">
        <v>1125820</v>
      </c>
      <c r="H3466" s="202">
        <v>1095118</v>
      </c>
      <c r="I3466" s="202">
        <v>669250</v>
      </c>
      <c r="J3466" s="202">
        <v>966456</v>
      </c>
      <c r="K3466" s="202">
        <v>986724</v>
      </c>
      <c r="L3466" s="202">
        <v>999991</v>
      </c>
      <c r="M3466" s="202">
        <v>1003716</v>
      </c>
      <c r="N3466"/>
      <c r="O3466" s="203"/>
      <c r="P3466"/>
      <c r="Q3466"/>
      <c r="R3466"/>
      <c r="S3466"/>
      <c r="T3466" s="204">
        <v>42746.609131944446</v>
      </c>
      <c r="U3466"/>
      <c r="V3466">
        <v>0.9</v>
      </c>
      <c r="W3466">
        <v>8</v>
      </c>
      <c r="X3466" s="200" t="str">
        <f t="shared" si="54"/>
        <v>Monroe Civil Traffic CGE CQ1-16</v>
      </c>
    </row>
    <row r="3467" spans="1:24" x14ac:dyDescent="0.25">
      <c r="A3467" t="s">
        <v>91</v>
      </c>
      <c r="B3467" t="s">
        <v>44</v>
      </c>
      <c r="C3467" t="s">
        <v>274</v>
      </c>
      <c r="D3467" s="202">
        <v>972596</v>
      </c>
      <c r="E3467" s="202">
        <v>798475</v>
      </c>
      <c r="F3467" s="202">
        <v>783609</v>
      </c>
      <c r="G3467" s="202">
        <v>782588</v>
      </c>
      <c r="H3467"/>
      <c r="I3467" s="202">
        <v>425452</v>
      </c>
      <c r="J3467" s="202">
        <v>656135</v>
      </c>
      <c r="K3467" s="202">
        <v>681000</v>
      </c>
      <c r="L3467" s="202">
        <v>692579</v>
      </c>
      <c r="M3467"/>
      <c r="N3467"/>
      <c r="O3467" s="203"/>
      <c r="P3467"/>
      <c r="Q3467"/>
      <c r="R3467"/>
      <c r="S3467"/>
      <c r="T3467" s="204">
        <v>42746.609131944446</v>
      </c>
      <c r="U3467"/>
      <c r="V3467">
        <v>0.9</v>
      </c>
      <c r="W3467">
        <v>8</v>
      </c>
      <c r="X3467" s="200" t="str">
        <f t="shared" si="54"/>
        <v>Monroe Civil Traffic CGE CQ1-17</v>
      </c>
    </row>
    <row r="3468" spans="1:24" x14ac:dyDescent="0.25">
      <c r="A3468" t="s">
        <v>91</v>
      </c>
      <c r="B3468" t="s">
        <v>44</v>
      </c>
      <c r="C3468" t="s">
        <v>271</v>
      </c>
      <c r="D3468" s="202">
        <v>1228809</v>
      </c>
      <c r="E3468" s="202">
        <v>1043807</v>
      </c>
      <c r="F3468" s="202">
        <v>1002424</v>
      </c>
      <c r="G3468" s="202">
        <v>976406</v>
      </c>
      <c r="H3468" s="202">
        <v>975070</v>
      </c>
      <c r="I3468" s="202">
        <v>579136</v>
      </c>
      <c r="J3468" s="202">
        <v>839501</v>
      </c>
      <c r="K3468" s="202">
        <v>864782</v>
      </c>
      <c r="L3468" s="202">
        <v>876673</v>
      </c>
      <c r="M3468" s="202">
        <v>884116</v>
      </c>
      <c r="N3468"/>
      <c r="O3468" s="203"/>
      <c r="P3468"/>
      <c r="Q3468"/>
      <c r="R3468"/>
      <c r="S3468"/>
      <c r="T3468" s="204">
        <v>42746.609131944446</v>
      </c>
      <c r="U3468"/>
      <c r="V3468">
        <v>0.9</v>
      </c>
      <c r="W3468">
        <v>8</v>
      </c>
      <c r="X3468" s="200" t="str">
        <f t="shared" si="54"/>
        <v>Monroe Civil Traffic CGE CQ2-16</v>
      </c>
    </row>
    <row r="3469" spans="1:24" x14ac:dyDescent="0.25">
      <c r="A3469" t="s">
        <v>91</v>
      </c>
      <c r="B3469" t="s">
        <v>44</v>
      </c>
      <c r="C3469" t="s">
        <v>275</v>
      </c>
      <c r="D3469" s="202">
        <v>1051311</v>
      </c>
      <c r="E3469" s="202">
        <v>869114</v>
      </c>
      <c r="F3469" s="202">
        <v>846439</v>
      </c>
      <c r="G3469"/>
      <c r="H3469"/>
      <c r="I3469" s="202">
        <v>508049</v>
      </c>
      <c r="J3469" s="202">
        <v>706965</v>
      </c>
      <c r="K3469" s="202">
        <v>731750</v>
      </c>
      <c r="L3469"/>
      <c r="M3469"/>
      <c r="N3469"/>
      <c r="O3469" s="203"/>
      <c r="P3469"/>
      <c r="Q3469"/>
      <c r="R3469"/>
      <c r="S3469"/>
      <c r="T3469" s="204">
        <v>42746.609131944446</v>
      </c>
      <c r="U3469"/>
      <c r="V3469">
        <v>0.9</v>
      </c>
      <c r="W3469">
        <v>8</v>
      </c>
      <c r="X3469" s="200" t="str">
        <f t="shared" si="54"/>
        <v>Monroe Civil Traffic CGE CQ2-17</v>
      </c>
    </row>
    <row r="3470" spans="1:24" x14ac:dyDescent="0.25">
      <c r="A3470" t="s">
        <v>91</v>
      </c>
      <c r="B3470" t="s">
        <v>44</v>
      </c>
      <c r="C3470" t="s">
        <v>272</v>
      </c>
      <c r="D3470" s="202">
        <v>1358440</v>
      </c>
      <c r="E3470" s="202">
        <v>1124745</v>
      </c>
      <c r="F3470" s="202">
        <v>1037637</v>
      </c>
      <c r="G3470" s="202">
        <v>1031594</v>
      </c>
      <c r="H3470" s="202">
        <v>1030884</v>
      </c>
      <c r="I3470" s="202">
        <v>619625</v>
      </c>
      <c r="J3470" s="202">
        <v>879183</v>
      </c>
      <c r="K3470" s="202">
        <v>908078</v>
      </c>
      <c r="L3470" s="202">
        <v>927221</v>
      </c>
      <c r="M3470" s="202">
        <v>935546</v>
      </c>
      <c r="N3470"/>
      <c r="O3470" s="203"/>
      <c r="P3470"/>
      <c r="Q3470"/>
      <c r="R3470"/>
      <c r="S3470"/>
      <c r="T3470" s="204">
        <v>42746.609131944446</v>
      </c>
      <c r="U3470"/>
      <c r="V3470">
        <v>0.9</v>
      </c>
      <c r="W3470">
        <v>8</v>
      </c>
      <c r="X3470" s="200" t="str">
        <f t="shared" si="54"/>
        <v>Monroe Civil Traffic CGE CQ3-16</v>
      </c>
    </row>
    <row r="3471" spans="1:24" x14ac:dyDescent="0.25">
      <c r="A3471" t="s">
        <v>91</v>
      </c>
      <c r="B3471" t="s">
        <v>44</v>
      </c>
      <c r="C3471" t="s">
        <v>276</v>
      </c>
      <c r="D3471" s="202">
        <v>1127710</v>
      </c>
      <c r="E3471" s="202">
        <v>916305</v>
      </c>
      <c r="F3471"/>
      <c r="G3471"/>
      <c r="H3471"/>
      <c r="I3471" s="202">
        <v>527048</v>
      </c>
      <c r="J3471" s="202">
        <v>736034</v>
      </c>
      <c r="K3471"/>
      <c r="L3471"/>
      <c r="M3471"/>
      <c r="N3471"/>
      <c r="O3471" s="203"/>
      <c r="P3471"/>
      <c r="Q3471"/>
      <c r="R3471"/>
      <c r="S3471"/>
      <c r="T3471" s="204">
        <v>42746.609131944446</v>
      </c>
      <c r="U3471"/>
      <c r="V3471">
        <v>0.9</v>
      </c>
      <c r="W3471">
        <v>8</v>
      </c>
      <c r="X3471" s="200" t="str">
        <f t="shared" si="54"/>
        <v>Monroe Civil Traffic CGE CQ3-17</v>
      </c>
    </row>
    <row r="3472" spans="1:24" x14ac:dyDescent="0.25">
      <c r="A3472" t="s">
        <v>91</v>
      </c>
      <c r="B3472" t="s">
        <v>44</v>
      </c>
      <c r="C3472" t="s">
        <v>273</v>
      </c>
      <c r="D3472" s="202">
        <v>1273632</v>
      </c>
      <c r="E3472" s="202">
        <v>1022666</v>
      </c>
      <c r="F3472" s="202">
        <v>981941</v>
      </c>
      <c r="G3472" s="202">
        <v>980929</v>
      </c>
      <c r="H3472" s="202">
        <v>979571</v>
      </c>
      <c r="I3472" s="202">
        <v>574852</v>
      </c>
      <c r="J3472" s="202">
        <v>827287</v>
      </c>
      <c r="K3472" s="202">
        <v>861269</v>
      </c>
      <c r="L3472" s="202">
        <v>874232</v>
      </c>
      <c r="M3472" s="202">
        <v>882376</v>
      </c>
      <c r="N3472"/>
      <c r="O3472" s="203"/>
      <c r="P3472"/>
      <c r="Q3472"/>
      <c r="R3472"/>
      <c r="S3472"/>
      <c r="T3472" s="204">
        <v>42746.609131944446</v>
      </c>
      <c r="U3472"/>
      <c r="V3472">
        <v>0.9</v>
      </c>
      <c r="W3472">
        <v>8</v>
      </c>
      <c r="X3472" s="200" t="str">
        <f t="shared" si="54"/>
        <v>Monroe Civil Traffic CGE CQ4-16</v>
      </c>
    </row>
    <row r="3473" spans="1:24" x14ac:dyDescent="0.25">
      <c r="A3473" t="s">
        <v>91</v>
      </c>
      <c r="B3473" t="s">
        <v>44</v>
      </c>
      <c r="C3473" t="s">
        <v>277</v>
      </c>
      <c r="D3473" s="202">
        <v>1181228</v>
      </c>
      <c r="E3473"/>
      <c r="F3473"/>
      <c r="G3473"/>
      <c r="H3473"/>
      <c r="I3473" s="202">
        <v>578465</v>
      </c>
      <c r="J3473"/>
      <c r="K3473"/>
      <c r="L3473"/>
      <c r="M3473"/>
      <c r="N3473"/>
      <c r="O3473" s="203"/>
      <c r="P3473"/>
      <c r="Q3473"/>
      <c r="R3473"/>
      <c r="S3473"/>
      <c r="T3473" s="204">
        <v>42746.609131944446</v>
      </c>
      <c r="U3473"/>
      <c r="V3473">
        <v>0.9</v>
      </c>
      <c r="W3473">
        <v>8</v>
      </c>
      <c r="X3473" s="200" t="str">
        <f t="shared" si="54"/>
        <v>Monroe Civil Traffic CGE CQ4-17</v>
      </c>
    </row>
    <row r="3474" spans="1:24" x14ac:dyDescent="0.25">
      <c r="A3474" t="s">
        <v>91</v>
      </c>
      <c r="B3474" t="s">
        <v>43</v>
      </c>
      <c r="C3474" t="s">
        <v>270</v>
      </c>
      <c r="D3474" s="202">
        <v>66668</v>
      </c>
      <c r="E3474" s="202">
        <v>64903</v>
      </c>
      <c r="F3474" s="202">
        <v>64903</v>
      </c>
      <c r="G3474" s="202">
        <v>64903</v>
      </c>
      <c r="H3474" s="202">
        <v>64903</v>
      </c>
      <c r="I3474" s="202">
        <v>64468</v>
      </c>
      <c r="J3474" s="202">
        <v>64703</v>
      </c>
      <c r="K3474" s="202">
        <v>64703</v>
      </c>
      <c r="L3474" s="202">
        <v>64703</v>
      </c>
      <c r="M3474" s="202">
        <v>64703</v>
      </c>
      <c r="N3474"/>
      <c r="O3474" s="203"/>
      <c r="P3474"/>
      <c r="Q3474"/>
      <c r="R3474"/>
      <c r="S3474"/>
      <c r="T3474" s="204">
        <v>42746.609131944446</v>
      </c>
      <c r="U3474"/>
      <c r="V3474">
        <v>0.9</v>
      </c>
      <c r="W3474">
        <v>7</v>
      </c>
      <c r="X3474" s="200" t="str">
        <f t="shared" si="54"/>
        <v>Monroe County Civil CGE CQ1-16</v>
      </c>
    </row>
    <row r="3475" spans="1:24" x14ac:dyDescent="0.25">
      <c r="A3475" t="s">
        <v>91</v>
      </c>
      <c r="B3475" t="s">
        <v>43</v>
      </c>
      <c r="C3475" t="s">
        <v>274</v>
      </c>
      <c r="D3475" s="202">
        <v>100981</v>
      </c>
      <c r="E3475" s="202">
        <v>100981</v>
      </c>
      <c r="F3475" s="202">
        <v>100981</v>
      </c>
      <c r="G3475" s="202">
        <v>100981</v>
      </c>
      <c r="H3475"/>
      <c r="I3475" s="202">
        <v>100250</v>
      </c>
      <c r="J3475" s="202">
        <v>100845</v>
      </c>
      <c r="K3475" s="202">
        <v>100845</v>
      </c>
      <c r="L3475" s="202">
        <v>100845</v>
      </c>
      <c r="M3475"/>
      <c r="N3475"/>
      <c r="O3475" s="203"/>
      <c r="P3475"/>
      <c r="Q3475"/>
      <c r="R3475"/>
      <c r="S3475"/>
      <c r="T3475" s="204">
        <v>42746.609131944446</v>
      </c>
      <c r="U3475"/>
      <c r="V3475">
        <v>0.9</v>
      </c>
      <c r="W3475">
        <v>7</v>
      </c>
      <c r="X3475" s="200" t="str">
        <f t="shared" si="54"/>
        <v>Monroe County Civil CGE CQ1-17</v>
      </c>
    </row>
    <row r="3476" spans="1:24" x14ac:dyDescent="0.25">
      <c r="A3476" t="s">
        <v>91</v>
      </c>
      <c r="B3476" t="s">
        <v>43</v>
      </c>
      <c r="C3476" t="s">
        <v>271</v>
      </c>
      <c r="D3476" s="202">
        <v>79411</v>
      </c>
      <c r="E3476" s="202">
        <v>79411</v>
      </c>
      <c r="F3476" s="202">
        <v>79411</v>
      </c>
      <c r="G3476" s="202">
        <v>79411</v>
      </c>
      <c r="H3476" s="202">
        <v>79236</v>
      </c>
      <c r="I3476" s="202">
        <v>76579</v>
      </c>
      <c r="J3476" s="202">
        <v>76708</v>
      </c>
      <c r="K3476" s="202">
        <v>76836</v>
      </c>
      <c r="L3476" s="202">
        <v>76836</v>
      </c>
      <c r="M3476" s="202">
        <v>76836</v>
      </c>
      <c r="N3476"/>
      <c r="O3476" s="203"/>
      <c r="P3476"/>
      <c r="Q3476"/>
      <c r="R3476"/>
      <c r="S3476"/>
      <c r="T3476" s="204">
        <v>42746.609131944446</v>
      </c>
      <c r="U3476"/>
      <c r="V3476">
        <v>0.9</v>
      </c>
      <c r="W3476">
        <v>7</v>
      </c>
      <c r="X3476" s="200" t="str">
        <f t="shared" si="54"/>
        <v>Monroe County Civil CGE CQ2-16</v>
      </c>
    </row>
    <row r="3477" spans="1:24" x14ac:dyDescent="0.25">
      <c r="A3477" t="s">
        <v>91</v>
      </c>
      <c r="B3477" t="s">
        <v>43</v>
      </c>
      <c r="C3477" t="s">
        <v>275</v>
      </c>
      <c r="D3477" s="202">
        <v>97116</v>
      </c>
      <c r="E3477" s="202">
        <v>97116</v>
      </c>
      <c r="F3477" s="202">
        <v>97116</v>
      </c>
      <c r="G3477"/>
      <c r="H3477"/>
      <c r="I3477" s="202">
        <v>94731</v>
      </c>
      <c r="J3477" s="202">
        <v>95238</v>
      </c>
      <c r="K3477" s="202">
        <v>95238</v>
      </c>
      <c r="L3477"/>
      <c r="M3477"/>
      <c r="N3477"/>
      <c r="O3477" s="203"/>
      <c r="P3477"/>
      <c r="Q3477"/>
      <c r="R3477"/>
      <c r="S3477"/>
      <c r="T3477" s="204">
        <v>42746.609131944446</v>
      </c>
      <c r="U3477"/>
      <c r="V3477">
        <v>0.9</v>
      </c>
      <c r="W3477">
        <v>7</v>
      </c>
      <c r="X3477" s="200" t="str">
        <f t="shared" si="54"/>
        <v>Monroe County Civil CGE CQ2-17</v>
      </c>
    </row>
    <row r="3478" spans="1:24" x14ac:dyDescent="0.25">
      <c r="A3478" t="s">
        <v>91</v>
      </c>
      <c r="B3478" t="s">
        <v>43</v>
      </c>
      <c r="C3478" t="s">
        <v>272</v>
      </c>
      <c r="D3478" s="202">
        <v>77782</v>
      </c>
      <c r="E3478" s="202">
        <v>77597</v>
      </c>
      <c r="F3478" s="202">
        <v>77597</v>
      </c>
      <c r="G3478" s="202">
        <v>77597</v>
      </c>
      <c r="H3478" s="202">
        <v>77597</v>
      </c>
      <c r="I3478" s="202">
        <v>76678</v>
      </c>
      <c r="J3478" s="202">
        <v>76883</v>
      </c>
      <c r="K3478" s="202">
        <v>76884</v>
      </c>
      <c r="L3478" s="202">
        <v>76884</v>
      </c>
      <c r="M3478" s="202">
        <v>76884</v>
      </c>
      <c r="N3478"/>
      <c r="O3478" s="203"/>
      <c r="P3478"/>
      <c r="Q3478"/>
      <c r="R3478"/>
      <c r="S3478"/>
      <c r="T3478" s="204">
        <v>42746.609131944446</v>
      </c>
      <c r="U3478"/>
      <c r="V3478">
        <v>0.9</v>
      </c>
      <c r="W3478">
        <v>7</v>
      </c>
      <c r="X3478" s="200" t="str">
        <f t="shared" si="54"/>
        <v>Monroe County Civil CGE CQ3-16</v>
      </c>
    </row>
    <row r="3479" spans="1:24" x14ac:dyDescent="0.25">
      <c r="A3479" t="s">
        <v>91</v>
      </c>
      <c r="B3479" t="s">
        <v>43</v>
      </c>
      <c r="C3479" t="s">
        <v>276</v>
      </c>
      <c r="D3479" s="202">
        <v>80747</v>
      </c>
      <c r="E3479" s="202">
        <v>80562</v>
      </c>
      <c r="F3479"/>
      <c r="G3479"/>
      <c r="H3479"/>
      <c r="I3479" s="202">
        <v>78323</v>
      </c>
      <c r="J3479" s="202">
        <v>78443</v>
      </c>
      <c r="K3479"/>
      <c r="L3479"/>
      <c r="M3479"/>
      <c r="N3479"/>
      <c r="O3479" s="203"/>
      <c r="P3479"/>
      <c r="Q3479"/>
      <c r="R3479"/>
      <c r="S3479"/>
      <c r="T3479" s="204">
        <v>42746.609131944446</v>
      </c>
      <c r="U3479"/>
      <c r="V3479">
        <v>0.9</v>
      </c>
      <c r="W3479">
        <v>7</v>
      </c>
      <c r="X3479" s="200" t="str">
        <f t="shared" si="54"/>
        <v>Monroe County Civil CGE CQ3-17</v>
      </c>
    </row>
    <row r="3480" spans="1:24" x14ac:dyDescent="0.25">
      <c r="A3480" t="s">
        <v>91</v>
      </c>
      <c r="B3480" t="s">
        <v>43</v>
      </c>
      <c r="C3480" t="s">
        <v>273</v>
      </c>
      <c r="D3480" s="202">
        <v>83269</v>
      </c>
      <c r="E3480" s="202">
        <v>83269</v>
      </c>
      <c r="F3480" s="202">
        <v>83269</v>
      </c>
      <c r="G3480" s="202">
        <v>83269</v>
      </c>
      <c r="H3480" s="202">
        <v>83269</v>
      </c>
      <c r="I3480" s="202">
        <v>81894</v>
      </c>
      <c r="J3480" s="202">
        <v>81954</v>
      </c>
      <c r="K3480" s="202">
        <v>82014</v>
      </c>
      <c r="L3480" s="202">
        <v>82414</v>
      </c>
      <c r="M3480" s="202">
        <v>82414</v>
      </c>
      <c r="N3480"/>
      <c r="O3480" s="203"/>
      <c r="P3480"/>
      <c r="Q3480"/>
      <c r="R3480"/>
      <c r="S3480"/>
      <c r="T3480" s="204">
        <v>42746.609131944446</v>
      </c>
      <c r="U3480"/>
      <c r="V3480">
        <v>0.9</v>
      </c>
      <c r="W3480">
        <v>7</v>
      </c>
      <c r="X3480" s="200" t="str">
        <f t="shared" si="54"/>
        <v>Monroe County Civil CGE CQ4-16</v>
      </c>
    </row>
    <row r="3481" spans="1:24" x14ac:dyDescent="0.25">
      <c r="A3481" t="s">
        <v>91</v>
      </c>
      <c r="B3481" t="s">
        <v>43</v>
      </c>
      <c r="C3481" t="s">
        <v>277</v>
      </c>
      <c r="D3481" s="202">
        <v>75801</v>
      </c>
      <c r="E3481"/>
      <c r="F3481"/>
      <c r="G3481"/>
      <c r="H3481"/>
      <c r="I3481" s="202">
        <v>74359</v>
      </c>
      <c r="J3481"/>
      <c r="K3481"/>
      <c r="L3481"/>
      <c r="M3481"/>
      <c r="N3481"/>
      <c r="O3481" s="203"/>
      <c r="P3481"/>
      <c r="Q3481"/>
      <c r="R3481"/>
      <c r="S3481"/>
      <c r="T3481" s="204">
        <v>42746.609131944446</v>
      </c>
      <c r="U3481"/>
      <c r="V3481">
        <v>0.9</v>
      </c>
      <c r="W3481">
        <v>7</v>
      </c>
      <c r="X3481" s="200" t="str">
        <f t="shared" si="54"/>
        <v>Monroe County Civil CGE CQ4-17</v>
      </c>
    </row>
    <row r="3482" spans="1:24" x14ac:dyDescent="0.25">
      <c r="A3482" t="s">
        <v>91</v>
      </c>
      <c r="B3482" t="s">
        <v>39</v>
      </c>
      <c r="C3482" t="s">
        <v>270</v>
      </c>
      <c r="D3482" s="202">
        <v>334001</v>
      </c>
      <c r="E3482" s="202">
        <v>329243</v>
      </c>
      <c r="F3482" s="202">
        <v>327826</v>
      </c>
      <c r="G3482" s="202">
        <v>326115</v>
      </c>
      <c r="H3482" s="202">
        <v>324356</v>
      </c>
      <c r="I3482" s="202">
        <v>86527</v>
      </c>
      <c r="J3482" s="202">
        <v>129458</v>
      </c>
      <c r="K3482" s="202">
        <v>150484</v>
      </c>
      <c r="L3482" s="202">
        <v>160937</v>
      </c>
      <c r="M3482" s="202">
        <v>164885</v>
      </c>
      <c r="N3482"/>
      <c r="O3482" s="203"/>
      <c r="P3482"/>
      <c r="Q3482"/>
      <c r="R3482"/>
      <c r="S3482"/>
      <c r="T3482" s="204">
        <v>42746.609131944446</v>
      </c>
      <c r="U3482"/>
      <c r="V3482">
        <v>0.4</v>
      </c>
      <c r="W3482">
        <v>3</v>
      </c>
      <c r="X3482" s="200" t="str">
        <f t="shared" si="54"/>
        <v>Monroe County Criminal CGE CQ1-16</v>
      </c>
    </row>
    <row r="3483" spans="1:24" x14ac:dyDescent="0.25">
      <c r="A3483" t="s">
        <v>91</v>
      </c>
      <c r="B3483" t="s">
        <v>39</v>
      </c>
      <c r="C3483" t="s">
        <v>274</v>
      </c>
      <c r="D3483" s="202">
        <v>321546</v>
      </c>
      <c r="E3483" s="202">
        <v>318977</v>
      </c>
      <c r="F3483" s="202">
        <v>318217</v>
      </c>
      <c r="G3483" s="202">
        <v>316761</v>
      </c>
      <c r="H3483"/>
      <c r="I3483" s="202">
        <v>79533</v>
      </c>
      <c r="J3483" s="202">
        <v>125344</v>
      </c>
      <c r="K3483" s="202">
        <v>145459</v>
      </c>
      <c r="L3483" s="202">
        <v>152470</v>
      </c>
      <c r="M3483"/>
      <c r="N3483"/>
      <c r="O3483" s="203"/>
      <c r="P3483"/>
      <c r="Q3483"/>
      <c r="R3483"/>
      <c r="S3483"/>
      <c r="T3483" s="204">
        <v>42746.609131944446</v>
      </c>
      <c r="U3483"/>
      <c r="V3483">
        <v>0.4</v>
      </c>
      <c r="W3483">
        <v>3</v>
      </c>
      <c r="X3483" s="200" t="str">
        <f t="shared" si="54"/>
        <v>Monroe County Criminal CGE CQ1-17</v>
      </c>
    </row>
    <row r="3484" spans="1:24" x14ac:dyDescent="0.25">
      <c r="A3484" t="s">
        <v>91</v>
      </c>
      <c r="B3484" t="s">
        <v>39</v>
      </c>
      <c r="C3484" t="s">
        <v>271</v>
      </c>
      <c r="D3484" s="202">
        <v>301355</v>
      </c>
      <c r="E3484" s="202">
        <v>299812</v>
      </c>
      <c r="F3484" s="202">
        <v>297283</v>
      </c>
      <c r="G3484" s="202">
        <v>296343</v>
      </c>
      <c r="H3484" s="202">
        <v>296343</v>
      </c>
      <c r="I3484" s="202">
        <v>84662</v>
      </c>
      <c r="J3484" s="202">
        <v>121397</v>
      </c>
      <c r="K3484" s="202">
        <v>136031</v>
      </c>
      <c r="L3484" s="202">
        <v>143978</v>
      </c>
      <c r="M3484" s="202">
        <v>152533</v>
      </c>
      <c r="N3484"/>
      <c r="O3484" s="203"/>
      <c r="P3484"/>
      <c r="Q3484"/>
      <c r="R3484"/>
      <c r="S3484"/>
      <c r="T3484" s="204">
        <v>42746.609131944446</v>
      </c>
      <c r="U3484"/>
      <c r="V3484">
        <v>0.4</v>
      </c>
      <c r="W3484">
        <v>3</v>
      </c>
      <c r="X3484" s="200" t="str">
        <f t="shared" si="54"/>
        <v>Monroe County Criminal CGE CQ2-16</v>
      </c>
    </row>
    <row r="3485" spans="1:24" x14ac:dyDescent="0.25">
      <c r="A3485" t="s">
        <v>91</v>
      </c>
      <c r="B3485" t="s">
        <v>39</v>
      </c>
      <c r="C3485" t="s">
        <v>275</v>
      </c>
      <c r="D3485" s="202">
        <v>310326</v>
      </c>
      <c r="E3485" s="202">
        <v>306537</v>
      </c>
      <c r="F3485" s="202">
        <v>305161</v>
      </c>
      <c r="G3485"/>
      <c r="H3485"/>
      <c r="I3485" s="202">
        <v>82922</v>
      </c>
      <c r="J3485" s="202">
        <v>125799</v>
      </c>
      <c r="K3485" s="202">
        <v>140660</v>
      </c>
      <c r="L3485"/>
      <c r="M3485"/>
      <c r="N3485"/>
      <c r="O3485" s="203"/>
      <c r="P3485"/>
      <c r="Q3485"/>
      <c r="R3485"/>
      <c r="S3485"/>
      <c r="T3485" s="204">
        <v>42746.609131944446</v>
      </c>
      <c r="U3485"/>
      <c r="V3485">
        <v>0.4</v>
      </c>
      <c r="W3485">
        <v>3</v>
      </c>
      <c r="X3485" s="200" t="str">
        <f t="shared" si="54"/>
        <v>Monroe County Criminal CGE CQ2-17</v>
      </c>
    </row>
    <row r="3486" spans="1:24" x14ac:dyDescent="0.25">
      <c r="A3486" t="s">
        <v>91</v>
      </c>
      <c r="B3486" t="s">
        <v>39</v>
      </c>
      <c r="C3486" t="s">
        <v>272</v>
      </c>
      <c r="D3486" s="202">
        <v>365348</v>
      </c>
      <c r="E3486" s="202">
        <v>360202</v>
      </c>
      <c r="F3486" s="202">
        <v>359162</v>
      </c>
      <c r="G3486" s="202">
        <v>357696</v>
      </c>
      <c r="H3486" s="202">
        <v>357696</v>
      </c>
      <c r="I3486" s="202">
        <v>115705</v>
      </c>
      <c r="J3486" s="202">
        <v>150952</v>
      </c>
      <c r="K3486" s="202">
        <v>164753</v>
      </c>
      <c r="L3486" s="202">
        <v>173714</v>
      </c>
      <c r="M3486" s="202">
        <v>178142</v>
      </c>
      <c r="N3486"/>
      <c r="O3486" s="203"/>
      <c r="P3486"/>
      <c r="Q3486"/>
      <c r="R3486"/>
      <c r="S3486"/>
      <c r="T3486" s="204">
        <v>42746.609131944446</v>
      </c>
      <c r="U3486"/>
      <c r="V3486">
        <v>0.4</v>
      </c>
      <c r="W3486">
        <v>3</v>
      </c>
      <c r="X3486" s="200" t="str">
        <f t="shared" si="54"/>
        <v>Monroe County Criminal CGE CQ3-16</v>
      </c>
    </row>
    <row r="3487" spans="1:24" x14ac:dyDescent="0.25">
      <c r="A3487" t="s">
        <v>91</v>
      </c>
      <c r="B3487" t="s">
        <v>39</v>
      </c>
      <c r="C3487" t="s">
        <v>276</v>
      </c>
      <c r="D3487" s="202">
        <v>294343</v>
      </c>
      <c r="E3487" s="202">
        <v>289850</v>
      </c>
      <c r="F3487"/>
      <c r="G3487"/>
      <c r="H3487"/>
      <c r="I3487" s="202">
        <v>89519</v>
      </c>
      <c r="J3487" s="202">
        <v>136853</v>
      </c>
      <c r="K3487"/>
      <c r="L3487"/>
      <c r="M3487"/>
      <c r="N3487"/>
      <c r="O3487" s="203"/>
      <c r="P3487"/>
      <c r="Q3487"/>
      <c r="R3487"/>
      <c r="S3487"/>
      <c r="T3487" s="204">
        <v>42746.609131944446</v>
      </c>
      <c r="U3487"/>
      <c r="V3487">
        <v>0.4</v>
      </c>
      <c r="W3487">
        <v>3</v>
      </c>
      <c r="X3487" s="200" t="str">
        <f t="shared" si="54"/>
        <v>Monroe County Criminal CGE CQ3-17</v>
      </c>
    </row>
    <row r="3488" spans="1:24" x14ac:dyDescent="0.25">
      <c r="A3488" t="s">
        <v>91</v>
      </c>
      <c r="B3488" t="s">
        <v>39</v>
      </c>
      <c r="C3488" t="s">
        <v>273</v>
      </c>
      <c r="D3488" s="202">
        <v>303173</v>
      </c>
      <c r="E3488" s="202">
        <v>299464</v>
      </c>
      <c r="F3488" s="202">
        <v>298624</v>
      </c>
      <c r="G3488" s="202">
        <v>298619</v>
      </c>
      <c r="H3488" s="202">
        <v>293590</v>
      </c>
      <c r="I3488" s="202">
        <v>85454</v>
      </c>
      <c r="J3488" s="202">
        <v>119384</v>
      </c>
      <c r="K3488" s="202">
        <v>138196</v>
      </c>
      <c r="L3488" s="202">
        <v>148868</v>
      </c>
      <c r="M3488" s="202">
        <v>155180</v>
      </c>
      <c r="N3488"/>
      <c r="O3488" s="203"/>
      <c r="P3488"/>
      <c r="Q3488"/>
      <c r="R3488"/>
      <c r="S3488"/>
      <c r="T3488" s="204">
        <v>42746.609131944446</v>
      </c>
      <c r="U3488"/>
      <c r="V3488">
        <v>0.4</v>
      </c>
      <c r="W3488">
        <v>3</v>
      </c>
      <c r="X3488" s="200" t="str">
        <f t="shared" si="54"/>
        <v>Monroe County Criminal CGE CQ4-16</v>
      </c>
    </row>
    <row r="3489" spans="1:24" x14ac:dyDescent="0.25">
      <c r="A3489" t="s">
        <v>91</v>
      </c>
      <c r="B3489" t="s">
        <v>39</v>
      </c>
      <c r="C3489" t="s">
        <v>277</v>
      </c>
      <c r="D3489" s="202">
        <v>319923</v>
      </c>
      <c r="E3489"/>
      <c r="F3489"/>
      <c r="G3489"/>
      <c r="H3489"/>
      <c r="I3489" s="202">
        <v>87359</v>
      </c>
      <c r="J3489"/>
      <c r="K3489"/>
      <c r="L3489"/>
      <c r="M3489"/>
      <c r="N3489"/>
      <c r="O3489" s="203"/>
      <c r="P3489"/>
      <c r="Q3489"/>
      <c r="R3489"/>
      <c r="S3489"/>
      <c r="T3489" s="204">
        <v>42746.609131944446</v>
      </c>
      <c r="U3489"/>
      <c r="V3489">
        <v>0.4</v>
      </c>
      <c r="W3489">
        <v>3</v>
      </c>
      <c r="X3489" s="200" t="str">
        <f t="shared" si="54"/>
        <v>Monroe County Criminal CGE CQ4-17</v>
      </c>
    </row>
    <row r="3490" spans="1:24" x14ac:dyDescent="0.25">
      <c r="A3490" t="s">
        <v>91</v>
      </c>
      <c r="B3490" t="s">
        <v>41</v>
      </c>
      <c r="C3490" t="s">
        <v>270</v>
      </c>
      <c r="D3490" s="202">
        <v>111072</v>
      </c>
      <c r="E3490" s="202">
        <v>110292</v>
      </c>
      <c r="F3490" s="202">
        <v>109006</v>
      </c>
      <c r="G3490" s="202">
        <v>106737</v>
      </c>
      <c r="H3490" s="202">
        <v>104202</v>
      </c>
      <c r="I3490" s="202">
        <v>37051</v>
      </c>
      <c r="J3490" s="202">
        <v>54276</v>
      </c>
      <c r="K3490" s="202">
        <v>68888</v>
      </c>
      <c r="L3490" s="202">
        <v>73643</v>
      </c>
      <c r="M3490" s="202">
        <v>78391</v>
      </c>
      <c r="N3490"/>
      <c r="O3490" s="203"/>
      <c r="P3490"/>
      <c r="Q3490"/>
      <c r="R3490"/>
      <c r="S3490"/>
      <c r="T3490" s="204">
        <v>42746.609131944446</v>
      </c>
      <c r="U3490"/>
      <c r="V3490">
        <v>0.4</v>
      </c>
      <c r="W3490">
        <v>5</v>
      </c>
      <c r="X3490" s="200" t="str">
        <f t="shared" si="54"/>
        <v>Monroe Criminal Traffic CGE CQ1-16</v>
      </c>
    </row>
    <row r="3491" spans="1:24" x14ac:dyDescent="0.25">
      <c r="A3491" t="s">
        <v>91</v>
      </c>
      <c r="B3491" t="s">
        <v>41</v>
      </c>
      <c r="C3491" t="s">
        <v>274</v>
      </c>
      <c r="D3491" s="202">
        <v>65860</v>
      </c>
      <c r="E3491" s="202">
        <v>63483</v>
      </c>
      <c r="F3491" s="202">
        <v>63433</v>
      </c>
      <c r="G3491" s="202">
        <v>63221</v>
      </c>
      <c r="H3491"/>
      <c r="I3491" s="202">
        <v>28802</v>
      </c>
      <c r="J3491" s="202">
        <v>40574</v>
      </c>
      <c r="K3491" s="202">
        <v>45132</v>
      </c>
      <c r="L3491" s="202">
        <v>48157</v>
      </c>
      <c r="M3491"/>
      <c r="N3491"/>
      <c r="O3491" s="203"/>
      <c r="P3491"/>
      <c r="Q3491"/>
      <c r="R3491"/>
      <c r="S3491"/>
      <c r="T3491" s="204">
        <v>42746.609131944446</v>
      </c>
      <c r="U3491"/>
      <c r="V3491">
        <v>0.4</v>
      </c>
      <c r="W3491">
        <v>5</v>
      </c>
      <c r="X3491" s="200" t="str">
        <f t="shared" si="54"/>
        <v>Monroe Criminal Traffic CGE CQ1-17</v>
      </c>
    </row>
    <row r="3492" spans="1:24" x14ac:dyDescent="0.25">
      <c r="A3492" t="s">
        <v>91</v>
      </c>
      <c r="B3492" t="s">
        <v>41</v>
      </c>
      <c r="C3492" t="s">
        <v>271</v>
      </c>
      <c r="D3492" s="202">
        <v>83225</v>
      </c>
      <c r="E3492" s="202">
        <v>82506</v>
      </c>
      <c r="F3492" s="202">
        <v>80477</v>
      </c>
      <c r="G3492" s="202">
        <v>78905</v>
      </c>
      <c r="H3492" s="202">
        <v>78592</v>
      </c>
      <c r="I3492" s="202">
        <v>27554</v>
      </c>
      <c r="J3492" s="202">
        <v>42989</v>
      </c>
      <c r="K3492" s="202">
        <v>52425</v>
      </c>
      <c r="L3492" s="202">
        <v>56542</v>
      </c>
      <c r="M3492" s="202">
        <v>60481</v>
      </c>
      <c r="N3492"/>
      <c r="O3492" s="203"/>
      <c r="P3492"/>
      <c r="Q3492"/>
      <c r="R3492"/>
      <c r="S3492"/>
      <c r="T3492" s="204">
        <v>42746.609131944446</v>
      </c>
      <c r="U3492"/>
      <c r="V3492">
        <v>0.4</v>
      </c>
      <c r="W3492">
        <v>5</v>
      </c>
      <c r="X3492" s="200" t="str">
        <f t="shared" si="54"/>
        <v>Monroe Criminal Traffic CGE CQ2-16</v>
      </c>
    </row>
    <row r="3493" spans="1:24" x14ac:dyDescent="0.25">
      <c r="A3493" t="s">
        <v>91</v>
      </c>
      <c r="B3493" t="s">
        <v>41</v>
      </c>
      <c r="C3493" t="s">
        <v>275</v>
      </c>
      <c r="D3493" s="202">
        <v>74120</v>
      </c>
      <c r="E3493" s="202">
        <v>73487</v>
      </c>
      <c r="F3493" s="202">
        <v>72134</v>
      </c>
      <c r="G3493"/>
      <c r="H3493"/>
      <c r="I3493" s="202">
        <v>25573</v>
      </c>
      <c r="J3493" s="202">
        <v>42550</v>
      </c>
      <c r="K3493" s="202">
        <v>50095</v>
      </c>
      <c r="L3493"/>
      <c r="M3493"/>
      <c r="N3493"/>
      <c r="O3493" s="203"/>
      <c r="P3493"/>
      <c r="Q3493"/>
      <c r="R3493"/>
      <c r="S3493"/>
      <c r="T3493" s="204">
        <v>42746.609131944446</v>
      </c>
      <c r="U3493"/>
      <c r="V3493">
        <v>0.4</v>
      </c>
      <c r="W3493">
        <v>5</v>
      </c>
      <c r="X3493" s="200" t="str">
        <f t="shared" si="54"/>
        <v>Monroe Criminal Traffic CGE CQ2-17</v>
      </c>
    </row>
    <row r="3494" spans="1:24" x14ac:dyDescent="0.25">
      <c r="A3494" t="s">
        <v>91</v>
      </c>
      <c r="B3494" t="s">
        <v>41</v>
      </c>
      <c r="C3494" t="s">
        <v>272</v>
      </c>
      <c r="D3494" s="202">
        <v>97310</v>
      </c>
      <c r="E3494" s="202">
        <v>96202</v>
      </c>
      <c r="F3494" s="202">
        <v>94579</v>
      </c>
      <c r="G3494" s="202">
        <v>94591</v>
      </c>
      <c r="H3494" s="202">
        <v>94591</v>
      </c>
      <c r="I3494" s="202">
        <v>30165</v>
      </c>
      <c r="J3494" s="202">
        <v>54132</v>
      </c>
      <c r="K3494" s="202">
        <v>63917</v>
      </c>
      <c r="L3494" s="202">
        <v>68776</v>
      </c>
      <c r="M3494" s="202">
        <v>70233</v>
      </c>
      <c r="N3494"/>
      <c r="O3494" s="203"/>
      <c r="P3494"/>
      <c r="Q3494"/>
      <c r="R3494"/>
      <c r="S3494"/>
      <c r="T3494" s="204">
        <v>42746.609131944446</v>
      </c>
      <c r="U3494"/>
      <c r="V3494">
        <v>0.4</v>
      </c>
      <c r="W3494">
        <v>5</v>
      </c>
      <c r="X3494" s="200" t="str">
        <f t="shared" si="54"/>
        <v>Monroe Criminal Traffic CGE CQ3-16</v>
      </c>
    </row>
    <row r="3495" spans="1:24" x14ac:dyDescent="0.25">
      <c r="A3495" t="s">
        <v>91</v>
      </c>
      <c r="B3495" t="s">
        <v>41</v>
      </c>
      <c r="C3495" t="s">
        <v>276</v>
      </c>
      <c r="D3495" s="202">
        <v>79595</v>
      </c>
      <c r="E3495" s="202">
        <v>75624</v>
      </c>
      <c r="F3495"/>
      <c r="G3495"/>
      <c r="H3495"/>
      <c r="I3495" s="202">
        <v>27060</v>
      </c>
      <c r="J3495" s="202">
        <v>42428</v>
      </c>
      <c r="K3495"/>
      <c r="L3495"/>
      <c r="M3495"/>
      <c r="N3495"/>
      <c r="O3495" s="203"/>
      <c r="P3495"/>
      <c r="Q3495"/>
      <c r="R3495"/>
      <c r="S3495"/>
      <c r="T3495" s="204">
        <v>42746.609131944446</v>
      </c>
      <c r="U3495"/>
      <c r="V3495">
        <v>0.4</v>
      </c>
      <c r="W3495">
        <v>5</v>
      </c>
      <c r="X3495" s="200" t="str">
        <f t="shared" si="54"/>
        <v>Monroe Criminal Traffic CGE CQ3-17</v>
      </c>
    </row>
    <row r="3496" spans="1:24" x14ac:dyDescent="0.25">
      <c r="A3496" t="s">
        <v>91</v>
      </c>
      <c r="B3496" t="s">
        <v>41</v>
      </c>
      <c r="C3496" t="s">
        <v>273</v>
      </c>
      <c r="D3496" s="202">
        <v>84987</v>
      </c>
      <c r="E3496" s="202">
        <v>83147</v>
      </c>
      <c r="F3496" s="202">
        <v>82770</v>
      </c>
      <c r="G3496" s="202">
        <v>82763</v>
      </c>
      <c r="H3496" s="202">
        <v>81600</v>
      </c>
      <c r="I3496" s="202">
        <v>34844</v>
      </c>
      <c r="J3496" s="202">
        <v>45211</v>
      </c>
      <c r="K3496" s="202">
        <v>53748</v>
      </c>
      <c r="L3496" s="202">
        <v>55809</v>
      </c>
      <c r="M3496" s="202">
        <v>57705</v>
      </c>
      <c r="N3496"/>
      <c r="O3496" s="203"/>
      <c r="P3496"/>
      <c r="Q3496"/>
      <c r="R3496"/>
      <c r="S3496"/>
      <c r="T3496" s="204">
        <v>42746.609131944446</v>
      </c>
      <c r="U3496"/>
      <c r="V3496">
        <v>0.4</v>
      </c>
      <c r="W3496">
        <v>5</v>
      </c>
      <c r="X3496" s="200" t="str">
        <f t="shared" si="54"/>
        <v>Monroe Criminal Traffic CGE CQ4-16</v>
      </c>
    </row>
    <row r="3497" spans="1:24" x14ac:dyDescent="0.25">
      <c r="A3497" t="s">
        <v>91</v>
      </c>
      <c r="B3497" t="s">
        <v>41</v>
      </c>
      <c r="C3497" t="s">
        <v>277</v>
      </c>
      <c r="D3497" s="202">
        <v>75607</v>
      </c>
      <c r="E3497"/>
      <c r="F3497"/>
      <c r="G3497"/>
      <c r="H3497"/>
      <c r="I3497" s="202">
        <v>24918</v>
      </c>
      <c r="J3497"/>
      <c r="K3497"/>
      <c r="L3497"/>
      <c r="M3497"/>
      <c r="N3497"/>
      <c r="O3497" s="203"/>
      <c r="P3497"/>
      <c r="Q3497"/>
      <c r="R3497"/>
      <c r="S3497"/>
      <c r="T3497" s="204">
        <v>42746.609131944446</v>
      </c>
      <c r="U3497"/>
      <c r="V3497">
        <v>0.4</v>
      </c>
      <c r="W3497">
        <v>5</v>
      </c>
      <c r="X3497" s="200" t="str">
        <f t="shared" si="54"/>
        <v>Monroe Criminal Traffic CGE CQ4-17</v>
      </c>
    </row>
    <row r="3498" spans="1:24" x14ac:dyDescent="0.25">
      <c r="A3498" t="s">
        <v>91</v>
      </c>
      <c r="B3498" t="s">
        <v>46</v>
      </c>
      <c r="C3498" t="s">
        <v>270</v>
      </c>
      <c r="D3498" s="202">
        <v>79851</v>
      </c>
      <c r="E3498" s="202">
        <v>79191</v>
      </c>
      <c r="F3498" s="202">
        <v>79191</v>
      </c>
      <c r="G3498" s="202">
        <v>79191</v>
      </c>
      <c r="H3498" s="202">
        <v>79191</v>
      </c>
      <c r="I3498" s="202">
        <v>76675</v>
      </c>
      <c r="J3498" s="202">
        <v>77617</v>
      </c>
      <c r="K3498" s="202">
        <v>77617</v>
      </c>
      <c r="L3498" s="202">
        <v>77620</v>
      </c>
      <c r="M3498" s="202">
        <v>77620</v>
      </c>
      <c r="N3498"/>
      <c r="O3498" s="203"/>
      <c r="P3498"/>
      <c r="Q3498"/>
      <c r="R3498"/>
      <c r="S3498"/>
      <c r="T3498" s="204">
        <v>42746.609131944446</v>
      </c>
      <c r="U3498"/>
      <c r="V3498">
        <v>0.75</v>
      </c>
      <c r="W3498">
        <v>10</v>
      </c>
      <c r="X3498" s="200" t="str">
        <f t="shared" si="54"/>
        <v>Monroe Family CGE CQ1-16</v>
      </c>
    </row>
    <row r="3499" spans="1:24" x14ac:dyDescent="0.25">
      <c r="A3499" t="s">
        <v>91</v>
      </c>
      <c r="B3499" t="s">
        <v>46</v>
      </c>
      <c r="C3499" t="s">
        <v>274</v>
      </c>
      <c r="D3499" s="202">
        <v>73748</v>
      </c>
      <c r="E3499" s="202">
        <v>72435</v>
      </c>
      <c r="F3499" s="202">
        <v>72435</v>
      </c>
      <c r="G3499" s="202">
        <v>72038</v>
      </c>
      <c r="H3499"/>
      <c r="I3499" s="202">
        <v>65357</v>
      </c>
      <c r="J3499" s="202">
        <v>67223</v>
      </c>
      <c r="K3499" s="202">
        <v>67223</v>
      </c>
      <c r="L3499" s="202">
        <v>67223</v>
      </c>
      <c r="M3499"/>
      <c r="N3499"/>
      <c r="O3499" s="203"/>
      <c r="P3499"/>
      <c r="Q3499"/>
      <c r="R3499"/>
      <c r="S3499"/>
      <c r="T3499" s="204">
        <v>42746.609131944446</v>
      </c>
      <c r="U3499"/>
      <c r="V3499">
        <v>0.75</v>
      </c>
      <c r="W3499">
        <v>10</v>
      </c>
      <c r="X3499" s="200" t="str">
        <f t="shared" si="54"/>
        <v>Monroe Family CGE CQ1-17</v>
      </c>
    </row>
    <row r="3500" spans="1:24" x14ac:dyDescent="0.25">
      <c r="A3500" t="s">
        <v>91</v>
      </c>
      <c r="B3500" t="s">
        <v>46</v>
      </c>
      <c r="C3500" t="s">
        <v>271</v>
      </c>
      <c r="D3500" s="202">
        <v>94233</v>
      </c>
      <c r="E3500" s="202">
        <v>93826</v>
      </c>
      <c r="F3500" s="202">
        <v>93126</v>
      </c>
      <c r="G3500" s="202">
        <v>93126</v>
      </c>
      <c r="H3500" s="202">
        <v>93126</v>
      </c>
      <c r="I3500" s="202">
        <v>88153</v>
      </c>
      <c r="J3500" s="202">
        <v>90075</v>
      </c>
      <c r="K3500" s="202">
        <v>90207</v>
      </c>
      <c r="L3500" s="202">
        <v>90207</v>
      </c>
      <c r="M3500" s="202">
        <v>90207</v>
      </c>
      <c r="N3500"/>
      <c r="O3500" s="203"/>
      <c r="P3500"/>
      <c r="Q3500"/>
      <c r="R3500"/>
      <c r="S3500"/>
      <c r="T3500" s="204">
        <v>42746.609131944446</v>
      </c>
      <c r="U3500"/>
      <c r="V3500">
        <v>0.75</v>
      </c>
      <c r="W3500">
        <v>10</v>
      </c>
      <c r="X3500" s="200" t="str">
        <f t="shared" si="54"/>
        <v>Monroe Family CGE CQ2-16</v>
      </c>
    </row>
    <row r="3501" spans="1:24" x14ac:dyDescent="0.25">
      <c r="A3501" t="s">
        <v>91</v>
      </c>
      <c r="B3501" t="s">
        <v>46</v>
      </c>
      <c r="C3501" t="s">
        <v>275</v>
      </c>
      <c r="D3501" s="202">
        <v>90217</v>
      </c>
      <c r="E3501" s="202">
        <v>90217</v>
      </c>
      <c r="F3501" s="202">
        <v>89820</v>
      </c>
      <c r="G3501"/>
      <c r="H3501"/>
      <c r="I3501" s="202">
        <v>83913</v>
      </c>
      <c r="J3501" s="202">
        <v>85415</v>
      </c>
      <c r="K3501" s="202">
        <v>85415</v>
      </c>
      <c r="L3501"/>
      <c r="M3501"/>
      <c r="N3501"/>
      <c r="O3501" s="203"/>
      <c r="P3501"/>
      <c r="Q3501"/>
      <c r="R3501"/>
      <c r="S3501"/>
      <c r="T3501" s="204">
        <v>42746.609131944446</v>
      </c>
      <c r="U3501"/>
      <c r="V3501">
        <v>0.75</v>
      </c>
      <c r="W3501">
        <v>10</v>
      </c>
      <c r="X3501" s="200" t="str">
        <f t="shared" si="54"/>
        <v>Monroe Family CGE CQ2-17</v>
      </c>
    </row>
    <row r="3502" spans="1:24" x14ac:dyDescent="0.25">
      <c r="A3502" t="s">
        <v>91</v>
      </c>
      <c r="B3502" t="s">
        <v>46</v>
      </c>
      <c r="C3502" t="s">
        <v>272</v>
      </c>
      <c r="D3502" s="202">
        <v>112505</v>
      </c>
      <c r="E3502" s="202">
        <v>110893</v>
      </c>
      <c r="F3502" s="202">
        <v>110593</v>
      </c>
      <c r="G3502" s="202">
        <v>110593</v>
      </c>
      <c r="H3502" s="202">
        <v>110593</v>
      </c>
      <c r="I3502" s="202">
        <v>104491</v>
      </c>
      <c r="J3502" s="202">
        <v>105392</v>
      </c>
      <c r="K3502" s="202">
        <v>105392</v>
      </c>
      <c r="L3502" s="202">
        <v>105392</v>
      </c>
      <c r="M3502" s="202">
        <v>105392</v>
      </c>
      <c r="N3502"/>
      <c r="O3502" s="203"/>
      <c r="P3502"/>
      <c r="Q3502"/>
      <c r="R3502"/>
      <c r="S3502"/>
      <c r="T3502" s="204">
        <v>42746.609131944446</v>
      </c>
      <c r="U3502"/>
      <c r="V3502">
        <v>0.75</v>
      </c>
      <c r="W3502">
        <v>10</v>
      </c>
      <c r="X3502" s="200" t="str">
        <f t="shared" si="54"/>
        <v>Monroe Family CGE CQ3-16</v>
      </c>
    </row>
    <row r="3503" spans="1:24" x14ac:dyDescent="0.25">
      <c r="A3503" t="s">
        <v>91</v>
      </c>
      <c r="B3503" t="s">
        <v>46</v>
      </c>
      <c r="C3503" t="s">
        <v>276</v>
      </c>
      <c r="D3503" s="202">
        <v>102519</v>
      </c>
      <c r="E3503" s="202">
        <v>100581</v>
      </c>
      <c r="F3503"/>
      <c r="G3503"/>
      <c r="H3503"/>
      <c r="I3503" s="202">
        <v>93565</v>
      </c>
      <c r="J3503" s="202">
        <v>95057</v>
      </c>
      <c r="K3503"/>
      <c r="L3503"/>
      <c r="M3503"/>
      <c r="N3503"/>
      <c r="O3503" s="203"/>
      <c r="P3503"/>
      <c r="Q3503"/>
      <c r="R3503"/>
      <c r="S3503"/>
      <c r="T3503" s="204">
        <v>42746.609131944446</v>
      </c>
      <c r="U3503"/>
      <c r="V3503">
        <v>0.75</v>
      </c>
      <c r="W3503">
        <v>10</v>
      </c>
      <c r="X3503" s="200" t="str">
        <f t="shared" si="54"/>
        <v>Monroe Family CGE CQ3-17</v>
      </c>
    </row>
    <row r="3504" spans="1:24" x14ac:dyDescent="0.25">
      <c r="A3504" t="s">
        <v>91</v>
      </c>
      <c r="B3504" t="s">
        <v>46</v>
      </c>
      <c r="C3504" t="s">
        <v>273</v>
      </c>
      <c r="D3504" s="202">
        <v>95992</v>
      </c>
      <c r="E3504" s="202">
        <v>95697</v>
      </c>
      <c r="F3504" s="202">
        <v>95697</v>
      </c>
      <c r="G3504" s="202">
        <v>95697</v>
      </c>
      <c r="H3504" s="202">
        <v>95697</v>
      </c>
      <c r="I3504" s="202">
        <v>90489</v>
      </c>
      <c r="J3504" s="202">
        <v>91148</v>
      </c>
      <c r="K3504" s="202">
        <v>91268</v>
      </c>
      <c r="L3504" s="202">
        <v>91268</v>
      </c>
      <c r="M3504" s="202">
        <v>91268</v>
      </c>
      <c r="N3504"/>
      <c r="O3504" s="203"/>
      <c r="P3504"/>
      <c r="Q3504"/>
      <c r="R3504"/>
      <c r="S3504"/>
      <c r="T3504" s="204">
        <v>42746.609131944446</v>
      </c>
      <c r="U3504"/>
      <c r="V3504">
        <v>0.75</v>
      </c>
      <c r="W3504">
        <v>10</v>
      </c>
      <c r="X3504" s="200" t="str">
        <f t="shared" si="54"/>
        <v>Monroe Family CGE CQ4-16</v>
      </c>
    </row>
    <row r="3505" spans="1:24" x14ac:dyDescent="0.25">
      <c r="A3505" t="s">
        <v>91</v>
      </c>
      <c r="B3505" t="s">
        <v>46</v>
      </c>
      <c r="C3505" t="s">
        <v>277</v>
      </c>
      <c r="D3505" s="202">
        <v>87608</v>
      </c>
      <c r="E3505"/>
      <c r="F3505"/>
      <c r="G3505"/>
      <c r="H3505"/>
      <c r="I3505" s="202">
        <v>81227</v>
      </c>
      <c r="J3505"/>
      <c r="K3505"/>
      <c r="L3505"/>
      <c r="M3505"/>
      <c r="N3505"/>
      <c r="O3505" s="203"/>
      <c r="P3505"/>
      <c r="Q3505"/>
      <c r="R3505"/>
      <c r="S3505"/>
      <c r="T3505" s="204">
        <v>42746.609131944446</v>
      </c>
      <c r="U3505"/>
      <c r="V3505">
        <v>0.75</v>
      </c>
      <c r="W3505">
        <v>10</v>
      </c>
      <c r="X3505" s="200" t="str">
        <f t="shared" si="54"/>
        <v>Monroe Family CGE CQ4-17</v>
      </c>
    </row>
    <row r="3506" spans="1:24" x14ac:dyDescent="0.25">
      <c r="A3506" t="s">
        <v>91</v>
      </c>
      <c r="B3506" t="s">
        <v>40</v>
      </c>
      <c r="C3506" t="s">
        <v>270</v>
      </c>
      <c r="D3506" s="202">
        <v>993</v>
      </c>
      <c r="E3506" s="202">
        <v>993</v>
      </c>
      <c r="F3506" s="202">
        <v>993</v>
      </c>
      <c r="G3506" s="202">
        <v>993</v>
      </c>
      <c r="H3506" s="202">
        <v>993</v>
      </c>
      <c r="I3506" s="202">
        <v>243</v>
      </c>
      <c r="J3506" s="202">
        <v>393</v>
      </c>
      <c r="K3506" s="202">
        <v>393</v>
      </c>
      <c r="L3506" s="202">
        <v>393</v>
      </c>
      <c r="M3506" s="202">
        <v>393</v>
      </c>
      <c r="N3506"/>
      <c r="O3506" s="203"/>
      <c r="P3506"/>
      <c r="Q3506"/>
      <c r="R3506"/>
      <c r="S3506"/>
      <c r="T3506" s="204">
        <v>42746.609131944446</v>
      </c>
      <c r="U3506"/>
      <c r="V3506">
        <v>0.09</v>
      </c>
      <c r="W3506">
        <v>4</v>
      </c>
      <c r="X3506" s="200" t="str">
        <f t="shared" si="54"/>
        <v>Monroe Juvenile Delinquency CGE CQ1-16</v>
      </c>
    </row>
    <row r="3507" spans="1:24" x14ac:dyDescent="0.25">
      <c r="A3507" t="s">
        <v>91</v>
      </c>
      <c r="B3507" t="s">
        <v>40</v>
      </c>
      <c r="C3507" t="s">
        <v>274</v>
      </c>
      <c r="D3507" s="202">
        <v>293</v>
      </c>
      <c r="E3507" s="202">
        <v>293</v>
      </c>
      <c r="F3507" s="202">
        <v>293</v>
      </c>
      <c r="G3507" s="202">
        <v>293</v>
      </c>
      <c r="H3507"/>
      <c r="I3507" s="202">
        <v>143</v>
      </c>
      <c r="J3507" s="202">
        <v>143</v>
      </c>
      <c r="K3507" s="202">
        <v>143</v>
      </c>
      <c r="L3507" s="202">
        <v>143</v>
      </c>
      <c r="M3507"/>
      <c r="N3507"/>
      <c r="O3507" s="203"/>
      <c r="P3507"/>
      <c r="Q3507"/>
      <c r="R3507"/>
      <c r="S3507"/>
      <c r="T3507" s="204">
        <v>42746.609131944446</v>
      </c>
      <c r="U3507"/>
      <c r="V3507">
        <v>0.09</v>
      </c>
      <c r="W3507">
        <v>4</v>
      </c>
      <c r="X3507" s="200" t="str">
        <f t="shared" si="54"/>
        <v>Monroe Juvenile Delinquency CGE CQ1-17</v>
      </c>
    </row>
    <row r="3508" spans="1:24" x14ac:dyDescent="0.25">
      <c r="A3508" t="s">
        <v>91</v>
      </c>
      <c r="B3508" t="s">
        <v>40</v>
      </c>
      <c r="C3508" t="s">
        <v>271</v>
      </c>
      <c r="D3508" s="202">
        <v>1071</v>
      </c>
      <c r="E3508" s="202">
        <v>1071</v>
      </c>
      <c r="F3508" s="202">
        <v>1069</v>
      </c>
      <c r="G3508" s="202">
        <v>1069</v>
      </c>
      <c r="H3508" s="202">
        <v>1069</v>
      </c>
      <c r="I3508" s="202">
        <v>271</v>
      </c>
      <c r="J3508" s="202">
        <v>321</v>
      </c>
      <c r="K3508" s="202">
        <v>321</v>
      </c>
      <c r="L3508" s="202">
        <v>321</v>
      </c>
      <c r="M3508" s="202">
        <v>321</v>
      </c>
      <c r="N3508"/>
      <c r="O3508" s="203"/>
      <c r="P3508"/>
      <c r="Q3508"/>
      <c r="R3508"/>
      <c r="S3508"/>
      <c r="T3508" s="204">
        <v>42746.609131944446</v>
      </c>
      <c r="U3508"/>
      <c r="V3508">
        <v>0.09</v>
      </c>
      <c r="W3508">
        <v>4</v>
      </c>
      <c r="X3508" s="200" t="str">
        <f t="shared" si="54"/>
        <v>Monroe Juvenile Delinquency CGE CQ2-16</v>
      </c>
    </row>
    <row r="3509" spans="1:24" x14ac:dyDescent="0.25">
      <c r="A3509" t="s">
        <v>91</v>
      </c>
      <c r="B3509" t="s">
        <v>40</v>
      </c>
      <c r="C3509" t="s">
        <v>275</v>
      </c>
      <c r="D3509" s="202">
        <v>730</v>
      </c>
      <c r="E3509" s="202">
        <v>730</v>
      </c>
      <c r="F3509" s="202">
        <v>730</v>
      </c>
      <c r="G3509"/>
      <c r="H3509"/>
      <c r="I3509" s="202">
        <v>180</v>
      </c>
      <c r="J3509" s="202">
        <v>180</v>
      </c>
      <c r="K3509" s="202">
        <v>180</v>
      </c>
      <c r="L3509"/>
      <c r="M3509"/>
      <c r="N3509"/>
      <c r="O3509" s="203"/>
      <c r="P3509"/>
      <c r="Q3509"/>
      <c r="R3509"/>
      <c r="S3509"/>
      <c r="T3509" s="204">
        <v>42746.609131944446</v>
      </c>
      <c r="U3509"/>
      <c r="V3509">
        <v>0.09</v>
      </c>
      <c r="W3509">
        <v>4</v>
      </c>
      <c r="X3509" s="200" t="str">
        <f t="shared" si="54"/>
        <v>Monroe Juvenile Delinquency CGE CQ2-17</v>
      </c>
    </row>
    <row r="3510" spans="1:24" x14ac:dyDescent="0.25">
      <c r="A3510" t="s">
        <v>91</v>
      </c>
      <c r="B3510" t="s">
        <v>40</v>
      </c>
      <c r="C3510" t="s">
        <v>272</v>
      </c>
      <c r="D3510" s="202">
        <v>1306</v>
      </c>
      <c r="E3510" s="202">
        <v>1306</v>
      </c>
      <c r="F3510" s="202">
        <v>1306</v>
      </c>
      <c r="G3510" s="202">
        <v>1306</v>
      </c>
      <c r="H3510" s="202">
        <v>1306</v>
      </c>
      <c r="I3510" s="202">
        <v>434</v>
      </c>
      <c r="J3510" s="202">
        <v>506</v>
      </c>
      <c r="K3510" s="202">
        <v>506</v>
      </c>
      <c r="L3510" s="202">
        <v>506</v>
      </c>
      <c r="M3510" s="202">
        <v>506</v>
      </c>
      <c r="N3510"/>
      <c r="O3510" s="203"/>
      <c r="P3510"/>
      <c r="Q3510"/>
      <c r="R3510"/>
      <c r="S3510"/>
      <c r="T3510" s="204">
        <v>42746.609131944446</v>
      </c>
      <c r="U3510"/>
      <c r="V3510">
        <v>0.09</v>
      </c>
      <c r="W3510">
        <v>4</v>
      </c>
      <c r="X3510" s="200" t="str">
        <f t="shared" si="54"/>
        <v>Monroe Juvenile Delinquency CGE CQ3-16</v>
      </c>
    </row>
    <row r="3511" spans="1:24" x14ac:dyDescent="0.25">
      <c r="A3511" t="s">
        <v>91</v>
      </c>
      <c r="B3511" t="s">
        <v>40</v>
      </c>
      <c r="C3511" t="s">
        <v>276</v>
      </c>
      <c r="D3511" s="202">
        <v>421</v>
      </c>
      <c r="E3511" s="202">
        <v>421</v>
      </c>
      <c r="F3511"/>
      <c r="G3511"/>
      <c r="H3511"/>
      <c r="I3511" s="202">
        <v>71</v>
      </c>
      <c r="J3511" s="202">
        <v>121</v>
      </c>
      <c r="K3511"/>
      <c r="L3511"/>
      <c r="M3511"/>
      <c r="N3511"/>
      <c r="O3511" s="203"/>
      <c r="P3511"/>
      <c r="Q3511"/>
      <c r="R3511"/>
      <c r="S3511"/>
      <c r="T3511" s="204">
        <v>42746.609131944446</v>
      </c>
      <c r="U3511"/>
      <c r="V3511">
        <v>0.09</v>
      </c>
      <c r="W3511">
        <v>4</v>
      </c>
      <c r="X3511" s="200" t="str">
        <f t="shared" si="54"/>
        <v>Monroe Juvenile Delinquency CGE CQ3-17</v>
      </c>
    </row>
    <row r="3512" spans="1:24" x14ac:dyDescent="0.25">
      <c r="A3512" t="s">
        <v>91</v>
      </c>
      <c r="B3512" t="s">
        <v>40</v>
      </c>
      <c r="C3512" t="s">
        <v>273</v>
      </c>
      <c r="D3512" s="202">
        <v>1091</v>
      </c>
      <c r="E3512" s="202">
        <v>1091</v>
      </c>
      <c r="F3512" s="202">
        <v>1091</v>
      </c>
      <c r="G3512" s="202">
        <v>1091</v>
      </c>
      <c r="H3512" s="202">
        <v>1091</v>
      </c>
      <c r="I3512" s="202">
        <v>289</v>
      </c>
      <c r="J3512" s="202">
        <v>310</v>
      </c>
      <c r="K3512" s="202">
        <v>310</v>
      </c>
      <c r="L3512" s="202">
        <v>310</v>
      </c>
      <c r="M3512" s="202">
        <v>310</v>
      </c>
      <c r="N3512"/>
      <c r="O3512" s="203"/>
      <c r="P3512"/>
      <c r="Q3512"/>
      <c r="R3512"/>
      <c r="S3512"/>
      <c r="T3512" s="204">
        <v>42746.609131944446</v>
      </c>
      <c r="U3512"/>
      <c r="V3512">
        <v>0.09</v>
      </c>
      <c r="W3512">
        <v>4</v>
      </c>
      <c r="X3512" s="200" t="str">
        <f t="shared" si="54"/>
        <v>Monroe Juvenile Delinquency CGE CQ4-16</v>
      </c>
    </row>
    <row r="3513" spans="1:24" x14ac:dyDescent="0.25">
      <c r="A3513" t="s">
        <v>91</v>
      </c>
      <c r="B3513" t="s">
        <v>40</v>
      </c>
      <c r="C3513" t="s">
        <v>277</v>
      </c>
      <c r="D3513" s="202">
        <v>387</v>
      </c>
      <c r="E3513"/>
      <c r="F3513"/>
      <c r="G3513"/>
      <c r="H3513"/>
      <c r="I3513" s="202">
        <v>137</v>
      </c>
      <c r="J3513"/>
      <c r="K3513"/>
      <c r="L3513"/>
      <c r="M3513"/>
      <c r="N3513"/>
      <c r="O3513" s="203"/>
      <c r="P3513"/>
      <c r="Q3513"/>
      <c r="R3513"/>
      <c r="S3513"/>
      <c r="T3513" s="204">
        <v>42746.609131944446</v>
      </c>
      <c r="U3513"/>
      <c r="V3513">
        <v>0.09</v>
      </c>
      <c r="W3513">
        <v>4</v>
      </c>
      <c r="X3513" s="200" t="str">
        <f t="shared" si="54"/>
        <v>Monroe Juvenile Delinquency CGE CQ4-17</v>
      </c>
    </row>
    <row r="3514" spans="1:24" x14ac:dyDescent="0.25">
      <c r="A3514" t="s">
        <v>91</v>
      </c>
      <c r="B3514" t="s">
        <v>45</v>
      </c>
      <c r="C3514" t="s">
        <v>270</v>
      </c>
      <c r="D3514" s="202">
        <v>30209</v>
      </c>
      <c r="E3514" s="202">
        <v>29915</v>
      </c>
      <c r="F3514" s="202">
        <v>29915</v>
      </c>
      <c r="G3514" s="202">
        <v>29915</v>
      </c>
      <c r="H3514" s="202">
        <v>29915</v>
      </c>
      <c r="I3514" s="202">
        <v>29356</v>
      </c>
      <c r="J3514" s="202">
        <v>29462</v>
      </c>
      <c r="K3514" s="202">
        <v>29807</v>
      </c>
      <c r="L3514" s="202">
        <v>29807</v>
      </c>
      <c r="M3514" s="202">
        <v>29807</v>
      </c>
      <c r="N3514"/>
      <c r="O3514" s="203"/>
      <c r="P3514"/>
      <c r="Q3514"/>
      <c r="R3514"/>
      <c r="S3514"/>
      <c r="T3514" s="204">
        <v>42746.609131944446</v>
      </c>
      <c r="U3514"/>
      <c r="V3514">
        <v>0.9</v>
      </c>
      <c r="W3514">
        <v>9</v>
      </c>
      <c r="X3514" s="200" t="str">
        <f t="shared" si="54"/>
        <v>Monroe Probate CGE CQ1-16</v>
      </c>
    </row>
    <row r="3515" spans="1:24" x14ac:dyDescent="0.25">
      <c r="A3515" t="s">
        <v>91</v>
      </c>
      <c r="B3515" t="s">
        <v>45</v>
      </c>
      <c r="C3515" t="s">
        <v>274</v>
      </c>
      <c r="D3515" s="202">
        <v>44431</v>
      </c>
      <c r="E3515" s="202">
        <v>44431</v>
      </c>
      <c r="F3515" s="202">
        <v>44431</v>
      </c>
      <c r="G3515" s="202">
        <v>44431</v>
      </c>
      <c r="H3515"/>
      <c r="I3515" s="202">
        <v>42997</v>
      </c>
      <c r="J3515" s="202">
        <v>43057</v>
      </c>
      <c r="K3515" s="202">
        <v>43057</v>
      </c>
      <c r="L3515" s="202">
        <v>43557</v>
      </c>
      <c r="M3515"/>
      <c r="N3515"/>
      <c r="O3515" s="203"/>
      <c r="P3515"/>
      <c r="Q3515"/>
      <c r="R3515"/>
      <c r="S3515"/>
      <c r="T3515" s="204">
        <v>42746.609131944446</v>
      </c>
      <c r="U3515"/>
      <c r="V3515">
        <v>0.9</v>
      </c>
      <c r="W3515">
        <v>9</v>
      </c>
      <c r="X3515" s="200" t="str">
        <f t="shared" si="54"/>
        <v>Monroe Probate CGE CQ1-17</v>
      </c>
    </row>
    <row r="3516" spans="1:24" x14ac:dyDescent="0.25">
      <c r="A3516" t="s">
        <v>91</v>
      </c>
      <c r="B3516" t="s">
        <v>45</v>
      </c>
      <c r="C3516" t="s">
        <v>271</v>
      </c>
      <c r="D3516" s="202">
        <v>42058</v>
      </c>
      <c r="E3516" s="202">
        <v>42058</v>
      </c>
      <c r="F3516" s="202">
        <v>42058</v>
      </c>
      <c r="G3516" s="202">
        <v>42058</v>
      </c>
      <c r="H3516" s="202">
        <v>42058</v>
      </c>
      <c r="I3516" s="202">
        <v>40393</v>
      </c>
      <c r="J3516" s="202">
        <v>40666</v>
      </c>
      <c r="K3516" s="202">
        <v>40675</v>
      </c>
      <c r="L3516" s="202">
        <v>40675</v>
      </c>
      <c r="M3516" s="202">
        <v>40675</v>
      </c>
      <c r="N3516"/>
      <c r="O3516" s="203"/>
      <c r="P3516"/>
      <c r="Q3516"/>
      <c r="R3516"/>
      <c r="S3516"/>
      <c r="T3516" s="204">
        <v>42746.609131944446</v>
      </c>
      <c r="U3516"/>
      <c r="V3516">
        <v>0.9</v>
      </c>
      <c r="W3516">
        <v>9</v>
      </c>
      <c r="X3516" s="200" t="str">
        <f t="shared" si="54"/>
        <v>Monroe Probate CGE CQ2-16</v>
      </c>
    </row>
    <row r="3517" spans="1:24" x14ac:dyDescent="0.25">
      <c r="A3517" t="s">
        <v>91</v>
      </c>
      <c r="B3517" t="s">
        <v>45</v>
      </c>
      <c r="C3517" t="s">
        <v>275</v>
      </c>
      <c r="D3517" s="202">
        <v>33323</v>
      </c>
      <c r="E3517" s="202">
        <v>33320</v>
      </c>
      <c r="F3517" s="202">
        <v>33320</v>
      </c>
      <c r="G3517"/>
      <c r="H3517"/>
      <c r="I3517" s="202">
        <v>32281</v>
      </c>
      <c r="J3517" s="202">
        <v>32301</v>
      </c>
      <c r="K3517" s="202">
        <v>32304</v>
      </c>
      <c r="L3517"/>
      <c r="M3517"/>
      <c r="N3517"/>
      <c r="O3517" s="203"/>
      <c r="P3517"/>
      <c r="Q3517"/>
      <c r="R3517"/>
      <c r="S3517"/>
      <c r="T3517" s="204">
        <v>42746.609131944446</v>
      </c>
      <c r="U3517"/>
      <c r="V3517">
        <v>0.9</v>
      </c>
      <c r="W3517">
        <v>9</v>
      </c>
      <c r="X3517" s="200" t="str">
        <f t="shared" si="54"/>
        <v>Monroe Probate CGE CQ2-17</v>
      </c>
    </row>
    <row r="3518" spans="1:24" x14ac:dyDescent="0.25">
      <c r="A3518" t="s">
        <v>91</v>
      </c>
      <c r="B3518" t="s">
        <v>45</v>
      </c>
      <c r="C3518" t="s">
        <v>272</v>
      </c>
      <c r="D3518" s="202">
        <v>41983</v>
      </c>
      <c r="E3518" s="202">
        <v>41983</v>
      </c>
      <c r="F3518" s="202">
        <v>41983</v>
      </c>
      <c r="G3518" s="202">
        <v>41983</v>
      </c>
      <c r="H3518" s="202">
        <v>41983</v>
      </c>
      <c r="I3518" s="202">
        <v>41050</v>
      </c>
      <c r="J3518" s="202">
        <v>41331</v>
      </c>
      <c r="K3518" s="202">
        <v>41331</v>
      </c>
      <c r="L3518" s="202">
        <v>41335</v>
      </c>
      <c r="M3518" s="202">
        <v>41505</v>
      </c>
      <c r="N3518"/>
      <c r="O3518" s="203"/>
      <c r="P3518"/>
      <c r="Q3518"/>
      <c r="R3518"/>
      <c r="S3518"/>
      <c r="T3518" s="204">
        <v>42746.609131944446</v>
      </c>
      <c r="U3518"/>
      <c r="V3518">
        <v>0.9</v>
      </c>
      <c r="W3518">
        <v>9</v>
      </c>
      <c r="X3518" s="200" t="str">
        <f t="shared" si="54"/>
        <v>Monroe Probate CGE CQ3-16</v>
      </c>
    </row>
    <row r="3519" spans="1:24" x14ac:dyDescent="0.25">
      <c r="A3519" t="s">
        <v>91</v>
      </c>
      <c r="B3519" t="s">
        <v>45</v>
      </c>
      <c r="C3519" t="s">
        <v>276</v>
      </c>
      <c r="D3519" s="202">
        <v>43347</v>
      </c>
      <c r="E3519" s="202">
        <v>43347</v>
      </c>
      <c r="F3519"/>
      <c r="G3519"/>
      <c r="H3519"/>
      <c r="I3519" s="202">
        <v>42585</v>
      </c>
      <c r="J3519" s="202">
        <v>42591</v>
      </c>
      <c r="K3519"/>
      <c r="L3519"/>
      <c r="M3519"/>
      <c r="N3519"/>
      <c r="O3519" s="203"/>
      <c r="P3519"/>
      <c r="Q3519"/>
      <c r="R3519"/>
      <c r="S3519"/>
      <c r="T3519" s="204">
        <v>42746.609131944446</v>
      </c>
      <c r="U3519"/>
      <c r="V3519">
        <v>0.9</v>
      </c>
      <c r="W3519">
        <v>9</v>
      </c>
      <c r="X3519" s="200" t="str">
        <f t="shared" si="54"/>
        <v>Monroe Probate CGE CQ3-17</v>
      </c>
    </row>
    <row r="3520" spans="1:24" x14ac:dyDescent="0.25">
      <c r="A3520" t="s">
        <v>91</v>
      </c>
      <c r="B3520" t="s">
        <v>45</v>
      </c>
      <c r="C3520" t="s">
        <v>273</v>
      </c>
      <c r="D3520" s="202">
        <v>35294</v>
      </c>
      <c r="E3520" s="202">
        <v>35294</v>
      </c>
      <c r="F3520" s="202">
        <v>35290</v>
      </c>
      <c r="G3520" s="202">
        <v>35290</v>
      </c>
      <c r="H3520" s="202">
        <v>35290</v>
      </c>
      <c r="I3520" s="202">
        <v>34231</v>
      </c>
      <c r="J3520" s="202">
        <v>34533</v>
      </c>
      <c r="K3520" s="202">
        <v>34533</v>
      </c>
      <c r="L3520" s="202">
        <v>34533</v>
      </c>
      <c r="M3520" s="202">
        <v>34533</v>
      </c>
      <c r="N3520"/>
      <c r="O3520" s="203"/>
      <c r="P3520"/>
      <c r="Q3520"/>
      <c r="R3520"/>
      <c r="S3520"/>
      <c r="T3520" s="204">
        <v>42746.609131944446</v>
      </c>
      <c r="U3520"/>
      <c r="V3520">
        <v>0.9</v>
      </c>
      <c r="W3520">
        <v>9</v>
      </c>
      <c r="X3520" s="200" t="str">
        <f t="shared" si="54"/>
        <v>Monroe Probate CGE CQ4-16</v>
      </c>
    </row>
    <row r="3521" spans="1:24" x14ac:dyDescent="0.25">
      <c r="A3521" t="s">
        <v>91</v>
      </c>
      <c r="B3521" t="s">
        <v>45</v>
      </c>
      <c r="C3521" t="s">
        <v>277</v>
      </c>
      <c r="D3521" s="202">
        <v>41134</v>
      </c>
      <c r="E3521"/>
      <c r="F3521"/>
      <c r="G3521"/>
      <c r="H3521"/>
      <c r="I3521" s="202">
        <v>39897</v>
      </c>
      <c r="J3521"/>
      <c r="K3521"/>
      <c r="L3521"/>
      <c r="M3521"/>
      <c r="N3521"/>
      <c r="O3521" s="203"/>
      <c r="P3521"/>
      <c r="Q3521"/>
      <c r="R3521"/>
      <c r="S3521"/>
      <c r="T3521" s="204">
        <v>42746.609131944446</v>
      </c>
      <c r="U3521"/>
      <c r="V3521">
        <v>0.9</v>
      </c>
      <c r="W3521">
        <v>9</v>
      </c>
      <c r="X3521" s="200" t="str">
        <f t="shared" si="54"/>
        <v>Monroe Probate CGE CQ4-17</v>
      </c>
    </row>
    <row r="3522" spans="1:24" x14ac:dyDescent="0.25">
      <c r="A3522" t="s">
        <v>92</v>
      </c>
      <c r="B3522" t="s">
        <v>280</v>
      </c>
      <c r="C3522" t="s">
        <v>270</v>
      </c>
      <c r="D3522" s="202">
        <v>0</v>
      </c>
      <c r="E3522" s="202">
        <v>0</v>
      </c>
      <c r="F3522" s="202">
        <v>0</v>
      </c>
      <c r="G3522" s="202">
        <v>0</v>
      </c>
      <c r="H3522" s="202"/>
      <c r="I3522" s="202">
        <v>0</v>
      </c>
      <c r="J3522" s="202">
        <v>0</v>
      </c>
      <c r="K3522" s="202">
        <v>0</v>
      </c>
      <c r="L3522" s="202">
        <v>0</v>
      </c>
      <c r="M3522" s="202"/>
      <c r="N3522"/>
      <c r="O3522" s="203"/>
      <c r="P3522"/>
      <c r="Q3522"/>
      <c r="R3522"/>
      <c r="S3522"/>
      <c r="T3522" s="204">
        <v>42746.609131944446</v>
      </c>
      <c r="U3522"/>
      <c r="V3522">
        <v>0.09</v>
      </c>
      <c r="W3522">
        <v>2</v>
      </c>
      <c r="X3522" s="200" t="str">
        <f t="shared" ref="X3522:X3585" si="55">A3522&amp;" "&amp;B3522&amp;" "&amp;C3522</f>
        <v>Nassau Circ Crim Drug Trfc Cases CGE CQ1-16</v>
      </c>
    </row>
    <row r="3523" spans="1:24" x14ac:dyDescent="0.25">
      <c r="A3523" t="s">
        <v>92</v>
      </c>
      <c r="B3523" t="s">
        <v>280</v>
      </c>
      <c r="C3523" t="s">
        <v>274</v>
      </c>
      <c r="D3523" s="202"/>
      <c r="E3523" s="202"/>
      <c r="F3523" s="202"/>
      <c r="G3523" s="202"/>
      <c r="H3523"/>
      <c r="I3523" s="202"/>
      <c r="J3523" s="202"/>
      <c r="K3523" s="202"/>
      <c r="L3523" s="202"/>
      <c r="M3523"/>
      <c r="N3523"/>
      <c r="O3523" s="203"/>
      <c r="P3523"/>
      <c r="Q3523"/>
      <c r="R3523"/>
      <c r="S3523"/>
      <c r="T3523" s="204">
        <v>42746.609131944446</v>
      </c>
      <c r="U3523"/>
      <c r="V3523">
        <v>0.09</v>
      </c>
      <c r="W3523">
        <v>2</v>
      </c>
      <c r="X3523" s="200" t="str">
        <f t="shared" si="55"/>
        <v>Nassau Circ Crim Drug Trfc Cases CGE CQ1-17</v>
      </c>
    </row>
    <row r="3524" spans="1:24" x14ac:dyDescent="0.25">
      <c r="A3524" t="s">
        <v>92</v>
      </c>
      <c r="B3524" t="s">
        <v>280</v>
      </c>
      <c r="C3524" t="s">
        <v>271</v>
      </c>
      <c r="D3524" s="202">
        <v>0</v>
      </c>
      <c r="E3524" s="202">
        <v>0</v>
      </c>
      <c r="F3524" s="202">
        <v>0</v>
      </c>
      <c r="G3524" s="202"/>
      <c r="H3524" s="202"/>
      <c r="I3524" s="202">
        <v>0</v>
      </c>
      <c r="J3524" s="202">
        <v>0</v>
      </c>
      <c r="K3524" s="202">
        <v>0</v>
      </c>
      <c r="L3524" s="202"/>
      <c r="M3524" s="202"/>
      <c r="N3524"/>
      <c r="O3524" s="203"/>
      <c r="P3524"/>
      <c r="Q3524"/>
      <c r="R3524"/>
      <c r="S3524"/>
      <c r="T3524" s="204">
        <v>42746.609131944446</v>
      </c>
      <c r="U3524"/>
      <c r="V3524">
        <v>0.09</v>
      </c>
      <c r="W3524">
        <v>2</v>
      </c>
      <c r="X3524" s="200" t="str">
        <f t="shared" si="55"/>
        <v>Nassau Circ Crim Drug Trfc Cases CGE CQ2-16</v>
      </c>
    </row>
    <row r="3525" spans="1:24" x14ac:dyDescent="0.25">
      <c r="A3525" t="s">
        <v>92</v>
      </c>
      <c r="B3525" t="s">
        <v>280</v>
      </c>
      <c r="C3525" t="s">
        <v>275</v>
      </c>
      <c r="D3525" s="202"/>
      <c r="E3525" s="202"/>
      <c r="F3525" s="202"/>
      <c r="G3525"/>
      <c r="H3525"/>
      <c r="I3525" s="202"/>
      <c r="J3525" s="202"/>
      <c r="K3525" s="202"/>
      <c r="L3525"/>
      <c r="M3525"/>
      <c r="N3525"/>
      <c r="O3525" s="203"/>
      <c r="P3525"/>
      <c r="Q3525"/>
      <c r="R3525"/>
      <c r="S3525"/>
      <c r="T3525" s="204">
        <v>42746.609131944446</v>
      </c>
      <c r="U3525"/>
      <c r="V3525">
        <v>0.09</v>
      </c>
      <c r="W3525">
        <v>2</v>
      </c>
      <c r="X3525" s="200" t="str">
        <f t="shared" si="55"/>
        <v>Nassau Circ Crim Drug Trfc Cases CGE CQ2-17</v>
      </c>
    </row>
    <row r="3526" spans="1:24" x14ac:dyDescent="0.25">
      <c r="A3526" t="s">
        <v>92</v>
      </c>
      <c r="B3526" t="s">
        <v>280</v>
      </c>
      <c r="C3526" t="s">
        <v>272</v>
      </c>
      <c r="D3526" s="202">
        <v>0</v>
      </c>
      <c r="E3526" s="202">
        <v>0</v>
      </c>
      <c r="F3526" s="202"/>
      <c r="G3526" s="202"/>
      <c r="H3526" s="202"/>
      <c r="I3526" s="202">
        <v>0</v>
      </c>
      <c r="J3526" s="202">
        <v>0</v>
      </c>
      <c r="K3526" s="202"/>
      <c r="L3526" s="202"/>
      <c r="M3526" s="202"/>
      <c r="N3526"/>
      <c r="O3526" s="203"/>
      <c r="P3526"/>
      <c r="Q3526"/>
      <c r="R3526"/>
      <c r="S3526"/>
      <c r="T3526" s="204">
        <v>42746.609131944446</v>
      </c>
      <c r="U3526"/>
      <c r="V3526">
        <v>0.09</v>
      </c>
      <c r="W3526">
        <v>2</v>
      </c>
      <c r="X3526" s="200" t="str">
        <f t="shared" si="55"/>
        <v>Nassau Circ Crim Drug Trfc Cases CGE CQ3-16</v>
      </c>
    </row>
    <row r="3527" spans="1:24" x14ac:dyDescent="0.25">
      <c r="A3527" t="s">
        <v>92</v>
      </c>
      <c r="B3527" t="s">
        <v>280</v>
      </c>
      <c r="C3527" t="s">
        <v>276</v>
      </c>
      <c r="D3527" s="202"/>
      <c r="E3527" s="202"/>
      <c r="F3527"/>
      <c r="G3527"/>
      <c r="H3527"/>
      <c r="I3527" s="202"/>
      <c r="J3527" s="202"/>
      <c r="K3527"/>
      <c r="L3527"/>
      <c r="M3527"/>
      <c r="N3527"/>
      <c r="O3527" s="203"/>
      <c r="P3527"/>
      <c r="Q3527"/>
      <c r="R3527"/>
      <c r="S3527"/>
      <c r="T3527" s="204">
        <v>42746.609131944446</v>
      </c>
      <c r="U3527"/>
      <c r="V3527">
        <v>0.09</v>
      </c>
      <c r="W3527">
        <v>2</v>
      </c>
      <c r="X3527" s="200" t="str">
        <f t="shared" si="55"/>
        <v>Nassau Circ Crim Drug Trfc Cases CGE CQ3-17</v>
      </c>
    </row>
    <row r="3528" spans="1:24" x14ac:dyDescent="0.25">
      <c r="A3528" t="s">
        <v>92</v>
      </c>
      <c r="B3528" t="s">
        <v>280</v>
      </c>
      <c r="C3528" t="s">
        <v>273</v>
      </c>
      <c r="D3528" s="202">
        <v>0</v>
      </c>
      <c r="E3528" s="202"/>
      <c r="F3528" s="202"/>
      <c r="G3528" s="202"/>
      <c r="H3528" s="202"/>
      <c r="I3528" s="202">
        <v>0</v>
      </c>
      <c r="J3528" s="202"/>
      <c r="K3528" s="202"/>
      <c r="L3528" s="202"/>
      <c r="M3528" s="202"/>
      <c r="N3528"/>
      <c r="O3528" s="203"/>
      <c r="P3528"/>
      <c r="Q3528"/>
      <c r="R3528"/>
      <c r="S3528"/>
      <c r="T3528" s="204">
        <v>42746.609131944446</v>
      </c>
      <c r="U3528"/>
      <c r="V3528">
        <v>0.09</v>
      </c>
      <c r="W3528">
        <v>2</v>
      </c>
      <c r="X3528" s="200" t="str">
        <f t="shared" si="55"/>
        <v>Nassau Circ Crim Drug Trfc Cases CGE CQ4-16</v>
      </c>
    </row>
    <row r="3529" spans="1:24" x14ac:dyDescent="0.25">
      <c r="A3529" t="s">
        <v>92</v>
      </c>
      <c r="B3529" t="s">
        <v>280</v>
      </c>
      <c r="C3529" t="s">
        <v>277</v>
      </c>
      <c r="D3529" s="202"/>
      <c r="E3529"/>
      <c r="F3529"/>
      <c r="G3529"/>
      <c r="H3529"/>
      <c r="I3529" s="202"/>
      <c r="J3529"/>
      <c r="K3529"/>
      <c r="L3529"/>
      <c r="M3529"/>
      <c r="N3529"/>
      <c r="O3529" s="203"/>
      <c r="P3529"/>
      <c r="Q3529"/>
      <c r="R3529"/>
      <c r="S3529"/>
      <c r="T3529" s="204">
        <v>42746.609131944446</v>
      </c>
      <c r="U3529"/>
      <c r="V3529">
        <v>0.09</v>
      </c>
      <c r="W3529">
        <v>2</v>
      </c>
      <c r="X3529" s="200" t="str">
        <f t="shared" si="55"/>
        <v>Nassau Circ Crim Drug Trfc Cases CGE CQ4-17</v>
      </c>
    </row>
    <row r="3530" spans="1:24" x14ac:dyDescent="0.25">
      <c r="A3530" t="s">
        <v>92</v>
      </c>
      <c r="B3530" t="s">
        <v>42</v>
      </c>
      <c r="C3530" t="s">
        <v>270</v>
      </c>
      <c r="D3530" s="202">
        <v>143128.73000000001</v>
      </c>
      <c r="E3530" s="202">
        <v>143128.73000000001</v>
      </c>
      <c r="F3530" s="202">
        <v>143128.73000000001</v>
      </c>
      <c r="G3530" s="202">
        <v>143128.73000000001</v>
      </c>
      <c r="H3530" s="202">
        <v>143051.73000000001</v>
      </c>
      <c r="I3530" s="202">
        <v>142861.73000000001</v>
      </c>
      <c r="J3530" s="202">
        <v>142861.73000000001</v>
      </c>
      <c r="K3530" s="202">
        <v>142861.73000000001</v>
      </c>
      <c r="L3530" s="202">
        <v>142861.73000000001</v>
      </c>
      <c r="M3530" s="202">
        <v>142861.73000000001</v>
      </c>
      <c r="N3530"/>
      <c r="O3530" s="203"/>
      <c r="P3530"/>
      <c r="Q3530"/>
      <c r="R3530"/>
      <c r="S3530"/>
      <c r="T3530" s="204">
        <v>42746.609131944446</v>
      </c>
      <c r="U3530"/>
      <c r="V3530">
        <v>0.9</v>
      </c>
      <c r="W3530">
        <v>6</v>
      </c>
      <c r="X3530" s="200" t="str">
        <f t="shared" si="55"/>
        <v>Nassau Circuit Civil CGE CQ1-16</v>
      </c>
    </row>
    <row r="3531" spans="1:24" x14ac:dyDescent="0.25">
      <c r="A3531" t="s">
        <v>92</v>
      </c>
      <c r="B3531" t="s">
        <v>42</v>
      </c>
      <c r="C3531" t="s">
        <v>274</v>
      </c>
      <c r="D3531" s="202">
        <v>123264.41</v>
      </c>
      <c r="E3531" s="202">
        <v>123264.41</v>
      </c>
      <c r="F3531" s="202">
        <v>123014.41</v>
      </c>
      <c r="G3531" s="202">
        <v>123014.41</v>
      </c>
      <c r="H3531"/>
      <c r="I3531" s="202">
        <v>122344.41</v>
      </c>
      <c r="J3531" s="202">
        <v>122664.41</v>
      </c>
      <c r="K3531" s="202">
        <v>122714.41</v>
      </c>
      <c r="L3531" s="202">
        <v>122764.41</v>
      </c>
      <c r="M3531"/>
      <c r="N3531"/>
      <c r="O3531" s="203"/>
      <c r="P3531"/>
      <c r="Q3531"/>
      <c r="R3531"/>
      <c r="S3531"/>
      <c r="T3531" s="204">
        <v>42746.609131944446</v>
      </c>
      <c r="U3531"/>
      <c r="V3531">
        <v>0.9</v>
      </c>
      <c r="W3531">
        <v>6</v>
      </c>
      <c r="X3531" s="200" t="str">
        <f t="shared" si="55"/>
        <v>Nassau Circuit Civil CGE CQ1-17</v>
      </c>
    </row>
    <row r="3532" spans="1:24" x14ac:dyDescent="0.25">
      <c r="A3532" t="s">
        <v>92</v>
      </c>
      <c r="B3532" t="s">
        <v>42</v>
      </c>
      <c r="C3532" t="s">
        <v>271</v>
      </c>
      <c r="D3532" s="202">
        <v>120111.13</v>
      </c>
      <c r="E3532" s="202">
        <v>120061.13</v>
      </c>
      <c r="F3532" s="202">
        <v>120061.13</v>
      </c>
      <c r="G3532" s="202">
        <v>120061.13</v>
      </c>
      <c r="H3532" s="202">
        <v>120061.13</v>
      </c>
      <c r="I3532" s="202">
        <v>119901.13</v>
      </c>
      <c r="J3532" s="202">
        <v>119961.13</v>
      </c>
      <c r="K3532" s="202">
        <v>119961.13</v>
      </c>
      <c r="L3532" s="202">
        <v>119961.13</v>
      </c>
      <c r="M3532" s="202">
        <v>119961.13</v>
      </c>
      <c r="N3532"/>
      <c r="O3532" s="203"/>
      <c r="P3532"/>
      <c r="Q3532"/>
      <c r="R3532"/>
      <c r="S3532"/>
      <c r="T3532" s="204">
        <v>42746.609131944446</v>
      </c>
      <c r="U3532"/>
      <c r="V3532">
        <v>0.9</v>
      </c>
      <c r="W3532">
        <v>6</v>
      </c>
      <c r="X3532" s="200" t="str">
        <f t="shared" si="55"/>
        <v>Nassau Circuit Civil CGE CQ2-16</v>
      </c>
    </row>
    <row r="3533" spans="1:24" x14ac:dyDescent="0.25">
      <c r="A3533" t="s">
        <v>92</v>
      </c>
      <c r="B3533" t="s">
        <v>42</v>
      </c>
      <c r="C3533" t="s">
        <v>275</v>
      </c>
      <c r="D3533" s="202">
        <v>128586.38</v>
      </c>
      <c r="E3533" s="202">
        <v>130288.38</v>
      </c>
      <c r="F3533" s="202">
        <v>130218.38</v>
      </c>
      <c r="G3533"/>
      <c r="H3533"/>
      <c r="I3533" s="202">
        <v>126976.38</v>
      </c>
      <c r="J3533" s="202">
        <v>129028.38</v>
      </c>
      <c r="K3533" s="202">
        <v>129028.38</v>
      </c>
      <c r="L3533"/>
      <c r="M3533"/>
      <c r="N3533"/>
      <c r="O3533" s="203"/>
      <c r="P3533"/>
      <c r="Q3533"/>
      <c r="R3533"/>
      <c r="S3533"/>
      <c r="T3533" s="204">
        <v>42746.609131944446</v>
      </c>
      <c r="U3533"/>
      <c r="V3533">
        <v>0.9</v>
      </c>
      <c r="W3533">
        <v>6</v>
      </c>
      <c r="X3533" s="200" t="str">
        <f t="shared" si="55"/>
        <v>Nassau Circuit Civil CGE CQ2-17</v>
      </c>
    </row>
    <row r="3534" spans="1:24" x14ac:dyDescent="0.25">
      <c r="A3534" t="s">
        <v>92</v>
      </c>
      <c r="B3534" t="s">
        <v>42</v>
      </c>
      <c r="C3534" t="s">
        <v>272</v>
      </c>
      <c r="D3534" s="202">
        <v>116199.08</v>
      </c>
      <c r="E3534" s="202">
        <v>116199.08</v>
      </c>
      <c r="F3534" s="202">
        <v>114496.58</v>
      </c>
      <c r="G3534" s="202">
        <v>114496.58</v>
      </c>
      <c r="H3534" s="202">
        <v>114346.58</v>
      </c>
      <c r="I3534" s="202">
        <v>113281.58</v>
      </c>
      <c r="J3534" s="202">
        <v>114296.58</v>
      </c>
      <c r="K3534" s="202">
        <v>114296.58</v>
      </c>
      <c r="L3534" s="202">
        <v>114296.58</v>
      </c>
      <c r="M3534" s="202">
        <v>114296.58</v>
      </c>
      <c r="N3534"/>
      <c r="O3534" s="203"/>
      <c r="P3534"/>
      <c r="Q3534"/>
      <c r="R3534"/>
      <c r="S3534"/>
      <c r="T3534" s="204">
        <v>42746.609131944446</v>
      </c>
      <c r="U3534"/>
      <c r="V3534">
        <v>0.9</v>
      </c>
      <c r="W3534">
        <v>6</v>
      </c>
      <c r="X3534" s="200" t="str">
        <f t="shared" si="55"/>
        <v>Nassau Circuit Civil CGE CQ3-16</v>
      </c>
    </row>
    <row r="3535" spans="1:24" x14ac:dyDescent="0.25">
      <c r="A3535" t="s">
        <v>92</v>
      </c>
      <c r="B3535" t="s">
        <v>42</v>
      </c>
      <c r="C3535" t="s">
        <v>276</v>
      </c>
      <c r="D3535" s="202">
        <v>110144.47</v>
      </c>
      <c r="E3535" s="202">
        <v>110019.47</v>
      </c>
      <c r="F3535"/>
      <c r="G3535"/>
      <c r="H3535"/>
      <c r="I3535" s="202">
        <v>108277.5</v>
      </c>
      <c r="J3535" s="202">
        <v>109106.47</v>
      </c>
      <c r="K3535"/>
      <c r="L3535"/>
      <c r="M3535"/>
      <c r="N3535"/>
      <c r="O3535" s="203"/>
      <c r="P3535"/>
      <c r="Q3535"/>
      <c r="R3535"/>
      <c r="S3535"/>
      <c r="T3535" s="204">
        <v>42746.609131944446</v>
      </c>
      <c r="U3535"/>
      <c r="V3535">
        <v>0.9</v>
      </c>
      <c r="W3535">
        <v>6</v>
      </c>
      <c r="X3535" s="200" t="str">
        <f t="shared" si="55"/>
        <v>Nassau Circuit Civil CGE CQ3-17</v>
      </c>
    </row>
    <row r="3536" spans="1:24" x14ac:dyDescent="0.25">
      <c r="A3536" t="s">
        <v>92</v>
      </c>
      <c r="B3536" t="s">
        <v>42</v>
      </c>
      <c r="C3536" t="s">
        <v>273</v>
      </c>
      <c r="D3536" s="202">
        <v>139421.07</v>
      </c>
      <c r="E3536" s="202">
        <v>141192.79</v>
      </c>
      <c r="F3536" s="202">
        <v>141192.79</v>
      </c>
      <c r="G3536" s="202">
        <v>140992.79</v>
      </c>
      <c r="H3536" s="202">
        <v>140992.79</v>
      </c>
      <c r="I3536" s="202">
        <v>136098.57</v>
      </c>
      <c r="J3536" s="202">
        <v>140622.79</v>
      </c>
      <c r="K3536" s="202">
        <v>140672.79</v>
      </c>
      <c r="L3536" s="202">
        <v>140772.79</v>
      </c>
      <c r="M3536" s="202">
        <v>140822.79</v>
      </c>
      <c r="N3536"/>
      <c r="O3536" s="203"/>
      <c r="P3536"/>
      <c r="Q3536"/>
      <c r="R3536"/>
      <c r="S3536"/>
      <c r="T3536" s="204">
        <v>42746.609131944446</v>
      </c>
      <c r="U3536"/>
      <c r="V3536">
        <v>0.9</v>
      </c>
      <c r="W3536">
        <v>6</v>
      </c>
      <c r="X3536" s="200" t="str">
        <f t="shared" si="55"/>
        <v>Nassau Circuit Civil CGE CQ4-16</v>
      </c>
    </row>
    <row r="3537" spans="1:24" x14ac:dyDescent="0.25">
      <c r="A3537" t="s">
        <v>92</v>
      </c>
      <c r="B3537" t="s">
        <v>42</v>
      </c>
      <c r="C3537" t="s">
        <v>277</v>
      </c>
      <c r="D3537" s="202">
        <v>99336.39</v>
      </c>
      <c r="E3537"/>
      <c r="F3537"/>
      <c r="G3537"/>
      <c r="H3537"/>
      <c r="I3537" s="202">
        <v>94917.89</v>
      </c>
      <c r="J3537"/>
      <c r="K3537"/>
      <c r="L3537"/>
      <c r="M3537"/>
      <c r="N3537"/>
      <c r="O3537" s="203"/>
      <c r="P3537"/>
      <c r="Q3537"/>
      <c r="R3537"/>
      <c r="S3537"/>
      <c r="T3537" s="204">
        <v>42746.609131944446</v>
      </c>
      <c r="U3537"/>
      <c r="V3537">
        <v>0.9</v>
      </c>
      <c r="W3537">
        <v>6</v>
      </c>
      <c r="X3537" s="200" t="str">
        <f t="shared" si="55"/>
        <v>Nassau Circuit Civil CGE CQ4-17</v>
      </c>
    </row>
    <row r="3538" spans="1:24" x14ac:dyDescent="0.25">
      <c r="A3538" t="s">
        <v>92</v>
      </c>
      <c r="B3538" t="s">
        <v>38</v>
      </c>
      <c r="C3538" t="s">
        <v>270</v>
      </c>
      <c r="D3538" s="202">
        <v>70520</v>
      </c>
      <c r="E3538" s="202">
        <v>71521</v>
      </c>
      <c r="F3538" s="202">
        <v>71520</v>
      </c>
      <c r="G3538" s="202">
        <v>71620</v>
      </c>
      <c r="H3538" s="202">
        <v>71620</v>
      </c>
      <c r="I3538" s="202">
        <v>1762.49</v>
      </c>
      <c r="J3538" s="202">
        <v>6091.28</v>
      </c>
      <c r="K3538" s="202">
        <v>10715.07</v>
      </c>
      <c r="L3538" s="202">
        <v>13885.5</v>
      </c>
      <c r="M3538" s="202">
        <v>16239.49</v>
      </c>
      <c r="N3538"/>
      <c r="O3538" s="203"/>
      <c r="P3538"/>
      <c r="Q3538"/>
      <c r="R3538"/>
      <c r="S3538"/>
      <c r="T3538" s="204">
        <v>42746.609131944446</v>
      </c>
      <c r="U3538"/>
      <c r="V3538">
        <v>0.09</v>
      </c>
      <c r="W3538">
        <v>1</v>
      </c>
      <c r="X3538" s="200" t="str">
        <f t="shared" si="55"/>
        <v>Nassau Circuit Criminal CGE CQ1-16</v>
      </c>
    </row>
    <row r="3539" spans="1:24" x14ac:dyDescent="0.25">
      <c r="A3539" t="s">
        <v>92</v>
      </c>
      <c r="B3539" t="s">
        <v>38</v>
      </c>
      <c r="C3539" t="s">
        <v>274</v>
      </c>
      <c r="D3539" s="202">
        <v>56526.5</v>
      </c>
      <c r="E3539" s="202">
        <v>58944.5</v>
      </c>
      <c r="F3539" s="202">
        <v>58944.5</v>
      </c>
      <c r="G3539" s="202">
        <v>58944.5</v>
      </c>
      <c r="H3539"/>
      <c r="I3539" s="202">
        <v>1435.32</v>
      </c>
      <c r="J3539" s="202">
        <v>2387.16</v>
      </c>
      <c r="K3539" s="202">
        <v>4355.6099999999997</v>
      </c>
      <c r="L3539" s="202">
        <v>6875.24</v>
      </c>
      <c r="M3539"/>
      <c r="N3539"/>
      <c r="O3539" s="203"/>
      <c r="P3539"/>
      <c r="Q3539"/>
      <c r="R3539"/>
      <c r="S3539"/>
      <c r="T3539" s="204">
        <v>42746.609131944446</v>
      </c>
      <c r="U3539"/>
      <c r="V3539">
        <v>0.09</v>
      </c>
      <c r="W3539">
        <v>1</v>
      </c>
      <c r="X3539" s="200" t="str">
        <f t="shared" si="55"/>
        <v>Nassau Circuit Criminal CGE CQ1-17</v>
      </c>
    </row>
    <row r="3540" spans="1:24" x14ac:dyDescent="0.25">
      <c r="A3540" t="s">
        <v>92</v>
      </c>
      <c r="B3540" t="s">
        <v>38</v>
      </c>
      <c r="C3540" t="s">
        <v>271</v>
      </c>
      <c r="D3540" s="202">
        <v>75262</v>
      </c>
      <c r="E3540" s="202">
        <v>75730</v>
      </c>
      <c r="F3540" s="202">
        <v>77268</v>
      </c>
      <c r="G3540" s="202">
        <v>78411.039999999994</v>
      </c>
      <c r="H3540" s="202">
        <v>78879.039999999994</v>
      </c>
      <c r="I3540" s="202">
        <v>4065.42</v>
      </c>
      <c r="J3540" s="202">
        <v>12031</v>
      </c>
      <c r="K3540" s="202">
        <v>15976.83</v>
      </c>
      <c r="L3540" s="202">
        <v>18767.82</v>
      </c>
      <c r="M3540" s="202">
        <v>21537.15</v>
      </c>
      <c r="N3540"/>
      <c r="O3540" s="203"/>
      <c r="P3540"/>
      <c r="Q3540"/>
      <c r="R3540"/>
      <c r="S3540"/>
      <c r="T3540" s="204">
        <v>42746.609131944446</v>
      </c>
      <c r="U3540"/>
      <c r="V3540">
        <v>0.09</v>
      </c>
      <c r="W3540">
        <v>1</v>
      </c>
      <c r="X3540" s="200" t="str">
        <f t="shared" si="55"/>
        <v>Nassau Circuit Criminal CGE CQ2-16</v>
      </c>
    </row>
    <row r="3541" spans="1:24" x14ac:dyDescent="0.25">
      <c r="A3541" t="s">
        <v>92</v>
      </c>
      <c r="B3541" t="s">
        <v>38</v>
      </c>
      <c r="C3541" t="s">
        <v>275</v>
      </c>
      <c r="D3541" s="202">
        <v>86429</v>
      </c>
      <c r="E3541" s="202">
        <v>87515</v>
      </c>
      <c r="F3541" s="202">
        <v>87615</v>
      </c>
      <c r="G3541"/>
      <c r="H3541"/>
      <c r="I3541" s="202">
        <v>5532.45</v>
      </c>
      <c r="J3541" s="202">
        <v>7434.59</v>
      </c>
      <c r="K3541" s="202">
        <v>10440.950000000001</v>
      </c>
      <c r="L3541"/>
      <c r="M3541"/>
      <c r="N3541"/>
      <c r="O3541" s="203"/>
      <c r="P3541"/>
      <c r="Q3541"/>
      <c r="R3541"/>
      <c r="S3541"/>
      <c r="T3541" s="204">
        <v>42746.609131944446</v>
      </c>
      <c r="U3541"/>
      <c r="V3541">
        <v>0.09</v>
      </c>
      <c r="W3541">
        <v>1</v>
      </c>
      <c r="X3541" s="200" t="str">
        <f t="shared" si="55"/>
        <v>Nassau Circuit Criminal CGE CQ2-17</v>
      </c>
    </row>
    <row r="3542" spans="1:24" x14ac:dyDescent="0.25">
      <c r="A3542" t="s">
        <v>92</v>
      </c>
      <c r="B3542" t="s">
        <v>38</v>
      </c>
      <c r="C3542" t="s">
        <v>272</v>
      </c>
      <c r="D3542" s="202">
        <v>77849</v>
      </c>
      <c r="E3542" s="202">
        <v>79714</v>
      </c>
      <c r="F3542" s="202">
        <v>79714</v>
      </c>
      <c r="G3542" s="202">
        <v>79714</v>
      </c>
      <c r="H3542" s="202">
        <v>79714</v>
      </c>
      <c r="I3542" s="202">
        <v>2413.5500000000002</v>
      </c>
      <c r="J3542" s="202">
        <v>8936.56</v>
      </c>
      <c r="K3542" s="202">
        <v>13117.14</v>
      </c>
      <c r="L3542" s="202">
        <v>18627.75</v>
      </c>
      <c r="M3542" s="202">
        <v>22611.83</v>
      </c>
      <c r="N3542"/>
      <c r="O3542" s="203"/>
      <c r="P3542"/>
      <c r="Q3542"/>
      <c r="R3542"/>
      <c r="S3542"/>
      <c r="T3542" s="204">
        <v>42746.609131944446</v>
      </c>
      <c r="U3542"/>
      <c r="V3542">
        <v>0.09</v>
      </c>
      <c r="W3542">
        <v>1</v>
      </c>
      <c r="X3542" s="200" t="str">
        <f t="shared" si="55"/>
        <v>Nassau Circuit Criminal CGE CQ3-16</v>
      </c>
    </row>
    <row r="3543" spans="1:24" x14ac:dyDescent="0.25">
      <c r="A3543" t="s">
        <v>92</v>
      </c>
      <c r="B3543" t="s">
        <v>38</v>
      </c>
      <c r="C3543" t="s">
        <v>276</v>
      </c>
      <c r="D3543" s="202">
        <v>77531</v>
      </c>
      <c r="E3543" s="202">
        <v>79035</v>
      </c>
      <c r="F3543"/>
      <c r="G3543"/>
      <c r="H3543"/>
      <c r="I3543" s="202">
        <v>2106.5100000000002</v>
      </c>
      <c r="J3543" s="202">
        <v>5446.97</v>
      </c>
      <c r="K3543"/>
      <c r="L3543"/>
      <c r="M3543"/>
      <c r="N3543"/>
      <c r="O3543" s="203"/>
      <c r="P3543"/>
      <c r="Q3543"/>
      <c r="R3543"/>
      <c r="S3543"/>
      <c r="T3543" s="204">
        <v>42746.609131944446</v>
      </c>
      <c r="U3543"/>
      <c r="V3543">
        <v>0.09</v>
      </c>
      <c r="W3543">
        <v>1</v>
      </c>
      <c r="X3543" s="200" t="str">
        <f t="shared" si="55"/>
        <v>Nassau Circuit Criminal CGE CQ3-17</v>
      </c>
    </row>
    <row r="3544" spans="1:24" x14ac:dyDescent="0.25">
      <c r="A3544" t="s">
        <v>92</v>
      </c>
      <c r="B3544" t="s">
        <v>38</v>
      </c>
      <c r="C3544" t="s">
        <v>273</v>
      </c>
      <c r="D3544" s="202">
        <v>129003</v>
      </c>
      <c r="E3544" s="202">
        <v>73018.5</v>
      </c>
      <c r="F3544" s="202">
        <v>73018.5</v>
      </c>
      <c r="G3544" s="202">
        <v>73018.5</v>
      </c>
      <c r="H3544" s="202">
        <v>73018.5</v>
      </c>
      <c r="I3544" s="202">
        <v>2729.77</v>
      </c>
      <c r="J3544" s="202">
        <v>2686.49</v>
      </c>
      <c r="K3544" s="202">
        <v>5555.68</v>
      </c>
      <c r="L3544" s="202">
        <v>9368.5499999999993</v>
      </c>
      <c r="M3544" s="202">
        <v>11645.95</v>
      </c>
      <c r="N3544"/>
      <c r="O3544" s="203"/>
      <c r="P3544"/>
      <c r="Q3544"/>
      <c r="R3544"/>
      <c r="S3544"/>
      <c r="T3544" s="204">
        <v>42746.609131944446</v>
      </c>
      <c r="U3544"/>
      <c r="V3544">
        <v>0.09</v>
      </c>
      <c r="W3544">
        <v>1</v>
      </c>
      <c r="X3544" s="200" t="str">
        <f t="shared" si="55"/>
        <v>Nassau Circuit Criminal CGE CQ4-16</v>
      </c>
    </row>
    <row r="3545" spans="1:24" x14ac:dyDescent="0.25">
      <c r="A3545" t="s">
        <v>92</v>
      </c>
      <c r="B3545" t="s">
        <v>38</v>
      </c>
      <c r="C3545" t="s">
        <v>277</v>
      </c>
      <c r="D3545" s="202">
        <v>177786</v>
      </c>
      <c r="E3545"/>
      <c r="F3545"/>
      <c r="G3545"/>
      <c r="H3545"/>
      <c r="I3545" s="202">
        <v>4162.99</v>
      </c>
      <c r="J3545"/>
      <c r="K3545"/>
      <c r="L3545"/>
      <c r="M3545"/>
      <c r="N3545"/>
      <c r="O3545" s="203"/>
      <c r="P3545"/>
      <c r="Q3545"/>
      <c r="R3545"/>
      <c r="S3545"/>
      <c r="T3545" s="204">
        <v>42746.609131944446</v>
      </c>
      <c r="U3545"/>
      <c r="V3545">
        <v>0.09</v>
      </c>
      <c r="W3545">
        <v>1</v>
      </c>
      <c r="X3545" s="200" t="str">
        <f t="shared" si="55"/>
        <v>Nassau Circuit Criminal CGE CQ4-17</v>
      </c>
    </row>
    <row r="3546" spans="1:24" x14ac:dyDescent="0.25">
      <c r="A3546" t="s">
        <v>92</v>
      </c>
      <c r="B3546" t="s">
        <v>44</v>
      </c>
      <c r="C3546" t="s">
        <v>270</v>
      </c>
      <c r="D3546" s="202">
        <v>299926.09999999998</v>
      </c>
      <c r="E3546" s="202">
        <v>282958.84999999998</v>
      </c>
      <c r="F3546" s="202">
        <v>278607.84999999998</v>
      </c>
      <c r="G3546" s="202">
        <v>278204.84999999998</v>
      </c>
      <c r="H3546" s="202">
        <v>278204.84999999998</v>
      </c>
      <c r="I3546" s="202">
        <v>125651.95</v>
      </c>
      <c r="J3546" s="202">
        <v>225486.9</v>
      </c>
      <c r="K3546" s="202">
        <v>241595.33</v>
      </c>
      <c r="L3546" s="202">
        <v>247871.4</v>
      </c>
      <c r="M3546" s="202">
        <v>249293.4</v>
      </c>
      <c r="N3546"/>
      <c r="O3546" s="203"/>
      <c r="P3546"/>
      <c r="Q3546"/>
      <c r="R3546"/>
      <c r="S3546"/>
      <c r="T3546" s="204">
        <v>42746.609131944446</v>
      </c>
      <c r="U3546"/>
      <c r="V3546">
        <v>0.9</v>
      </c>
      <c r="W3546">
        <v>8</v>
      </c>
      <c r="X3546" s="200" t="str">
        <f t="shared" si="55"/>
        <v>Nassau Civil Traffic CGE CQ1-16</v>
      </c>
    </row>
    <row r="3547" spans="1:24" x14ac:dyDescent="0.25">
      <c r="A3547" t="s">
        <v>92</v>
      </c>
      <c r="B3547" t="s">
        <v>44</v>
      </c>
      <c r="C3547" t="s">
        <v>274</v>
      </c>
      <c r="D3547" s="202">
        <v>357779.85</v>
      </c>
      <c r="E3547" s="202">
        <v>338154.1</v>
      </c>
      <c r="F3547" s="202">
        <v>333907.09999999998</v>
      </c>
      <c r="G3547" s="202">
        <v>333158.09999999998</v>
      </c>
      <c r="H3547"/>
      <c r="I3547" s="202">
        <v>164894.45000000001</v>
      </c>
      <c r="J3547" s="202">
        <v>273717.59999999998</v>
      </c>
      <c r="K3547" s="202">
        <v>286621.7</v>
      </c>
      <c r="L3547" s="202">
        <v>291782.59999999998</v>
      </c>
      <c r="M3547"/>
      <c r="N3547"/>
      <c r="O3547" s="203"/>
      <c r="P3547"/>
      <c r="Q3547"/>
      <c r="R3547"/>
      <c r="S3547"/>
      <c r="T3547" s="204">
        <v>42746.609131944446</v>
      </c>
      <c r="U3547"/>
      <c r="V3547">
        <v>0.9</v>
      </c>
      <c r="W3547">
        <v>8</v>
      </c>
      <c r="X3547" s="200" t="str">
        <f t="shared" si="55"/>
        <v>Nassau Civil Traffic CGE CQ1-17</v>
      </c>
    </row>
    <row r="3548" spans="1:24" x14ac:dyDescent="0.25">
      <c r="A3548" t="s">
        <v>92</v>
      </c>
      <c r="B3548" t="s">
        <v>44</v>
      </c>
      <c r="C3548" t="s">
        <v>271</v>
      </c>
      <c r="D3548" s="202">
        <v>334825.65000000002</v>
      </c>
      <c r="E3548" s="202">
        <v>325793.15000000002</v>
      </c>
      <c r="F3548" s="202">
        <v>318684.40000000002</v>
      </c>
      <c r="G3548" s="202">
        <v>318241.40000000002</v>
      </c>
      <c r="H3548" s="202">
        <v>318241.40000000002</v>
      </c>
      <c r="I3548" s="202">
        <v>156237.25</v>
      </c>
      <c r="J3548" s="202">
        <v>256254.15</v>
      </c>
      <c r="K3548" s="202">
        <v>275015.90000000002</v>
      </c>
      <c r="L3548" s="202">
        <v>282134.43</v>
      </c>
      <c r="M3548" s="202">
        <v>287997</v>
      </c>
      <c r="N3548"/>
      <c r="O3548" s="203"/>
      <c r="P3548"/>
      <c r="Q3548"/>
      <c r="R3548"/>
      <c r="S3548"/>
      <c r="T3548" s="204">
        <v>42746.609131944446</v>
      </c>
      <c r="U3548"/>
      <c r="V3548">
        <v>0.9</v>
      </c>
      <c r="W3548">
        <v>8</v>
      </c>
      <c r="X3548" s="200" t="str">
        <f t="shared" si="55"/>
        <v>Nassau Civil Traffic CGE CQ2-16</v>
      </c>
    </row>
    <row r="3549" spans="1:24" x14ac:dyDescent="0.25">
      <c r="A3549" t="s">
        <v>92</v>
      </c>
      <c r="B3549" t="s">
        <v>44</v>
      </c>
      <c r="C3549" t="s">
        <v>275</v>
      </c>
      <c r="D3549" s="202">
        <v>354504.65</v>
      </c>
      <c r="E3549" s="202">
        <v>333722.55</v>
      </c>
      <c r="F3549" s="202">
        <v>330324.55</v>
      </c>
      <c r="G3549"/>
      <c r="H3549"/>
      <c r="I3549" s="202">
        <v>165445.4</v>
      </c>
      <c r="J3549" s="202">
        <v>273470.05</v>
      </c>
      <c r="K3549" s="202">
        <v>286966.05</v>
      </c>
      <c r="L3549"/>
      <c r="M3549"/>
      <c r="N3549"/>
      <c r="O3549" s="203"/>
      <c r="P3549"/>
      <c r="Q3549"/>
      <c r="R3549"/>
      <c r="S3549"/>
      <c r="T3549" s="204">
        <v>42746.609131944446</v>
      </c>
      <c r="U3549"/>
      <c r="V3549">
        <v>0.9</v>
      </c>
      <c r="W3549">
        <v>8</v>
      </c>
      <c r="X3549" s="200" t="str">
        <f t="shared" si="55"/>
        <v>Nassau Civil Traffic CGE CQ2-17</v>
      </c>
    </row>
    <row r="3550" spans="1:24" x14ac:dyDescent="0.25">
      <c r="A3550" t="s">
        <v>92</v>
      </c>
      <c r="B3550" t="s">
        <v>44</v>
      </c>
      <c r="C3550" t="s">
        <v>272</v>
      </c>
      <c r="D3550" s="202">
        <v>379045.25</v>
      </c>
      <c r="E3550" s="202">
        <v>364199.75</v>
      </c>
      <c r="F3550" s="202">
        <v>361011.75</v>
      </c>
      <c r="G3550" s="202">
        <v>359461.75</v>
      </c>
      <c r="H3550" s="202">
        <v>359461.75</v>
      </c>
      <c r="I3550" s="202">
        <v>185104.75</v>
      </c>
      <c r="J3550" s="202">
        <v>290170.75</v>
      </c>
      <c r="K3550" s="202">
        <v>310430.15000000002</v>
      </c>
      <c r="L3550" s="202">
        <v>318329.34999999998</v>
      </c>
      <c r="M3550" s="202">
        <v>321509.34999999998</v>
      </c>
      <c r="N3550"/>
      <c r="O3550" s="203"/>
      <c r="P3550"/>
      <c r="Q3550"/>
      <c r="R3550"/>
      <c r="S3550"/>
      <c r="T3550" s="204">
        <v>42746.609131944446</v>
      </c>
      <c r="U3550"/>
      <c r="V3550">
        <v>0.9</v>
      </c>
      <c r="W3550">
        <v>8</v>
      </c>
      <c r="X3550" s="200" t="str">
        <f t="shared" si="55"/>
        <v>Nassau Civil Traffic CGE CQ3-16</v>
      </c>
    </row>
    <row r="3551" spans="1:24" x14ac:dyDescent="0.25">
      <c r="A3551" t="s">
        <v>92</v>
      </c>
      <c r="B3551" t="s">
        <v>44</v>
      </c>
      <c r="C3551" t="s">
        <v>276</v>
      </c>
      <c r="D3551" s="202">
        <v>391881.95</v>
      </c>
      <c r="E3551" s="202">
        <v>365848.45</v>
      </c>
      <c r="F3551"/>
      <c r="G3551"/>
      <c r="H3551"/>
      <c r="I3551" s="202">
        <v>186424.95</v>
      </c>
      <c r="J3551" s="202">
        <v>289586.45</v>
      </c>
      <c r="K3551"/>
      <c r="L3551"/>
      <c r="M3551"/>
      <c r="N3551"/>
      <c r="O3551" s="203"/>
      <c r="P3551"/>
      <c r="Q3551"/>
      <c r="R3551"/>
      <c r="S3551"/>
      <c r="T3551" s="204">
        <v>42746.609131944446</v>
      </c>
      <c r="U3551"/>
      <c r="V3551">
        <v>0.9</v>
      </c>
      <c r="W3551">
        <v>8</v>
      </c>
      <c r="X3551" s="200" t="str">
        <f t="shared" si="55"/>
        <v>Nassau Civil Traffic CGE CQ3-17</v>
      </c>
    </row>
    <row r="3552" spans="1:24" x14ac:dyDescent="0.25">
      <c r="A3552" t="s">
        <v>92</v>
      </c>
      <c r="B3552" t="s">
        <v>44</v>
      </c>
      <c r="C3552" t="s">
        <v>273</v>
      </c>
      <c r="D3552" s="202">
        <v>349019.25</v>
      </c>
      <c r="E3552" s="202">
        <v>316036.7</v>
      </c>
      <c r="F3552" s="202">
        <v>308537.7</v>
      </c>
      <c r="G3552" s="202">
        <v>307644.7</v>
      </c>
      <c r="H3552" s="202">
        <v>307543.7</v>
      </c>
      <c r="I3552" s="202">
        <v>172897.75</v>
      </c>
      <c r="J3552" s="202">
        <v>247748.9</v>
      </c>
      <c r="K3552" s="202">
        <v>268202.7</v>
      </c>
      <c r="L3552" s="202">
        <v>274387.3</v>
      </c>
      <c r="M3552" s="202">
        <v>276572.79999999999</v>
      </c>
      <c r="N3552"/>
      <c r="O3552" s="203"/>
      <c r="P3552"/>
      <c r="Q3552"/>
      <c r="R3552"/>
      <c r="S3552"/>
      <c r="T3552" s="204">
        <v>42746.609131944446</v>
      </c>
      <c r="U3552"/>
      <c r="V3552">
        <v>0.9</v>
      </c>
      <c r="W3552">
        <v>8</v>
      </c>
      <c r="X3552" s="200" t="str">
        <f t="shared" si="55"/>
        <v>Nassau Civil Traffic CGE CQ4-16</v>
      </c>
    </row>
    <row r="3553" spans="1:24" x14ac:dyDescent="0.25">
      <c r="A3553" t="s">
        <v>92</v>
      </c>
      <c r="B3553" t="s">
        <v>44</v>
      </c>
      <c r="C3553" t="s">
        <v>277</v>
      </c>
      <c r="D3553" s="202">
        <v>296154.55</v>
      </c>
      <c r="E3553"/>
      <c r="F3553"/>
      <c r="G3553"/>
      <c r="H3553"/>
      <c r="I3553" s="202">
        <v>131316.15</v>
      </c>
      <c r="J3553"/>
      <c r="K3553"/>
      <c r="L3553"/>
      <c r="M3553"/>
      <c r="N3553"/>
      <c r="O3553" s="203"/>
      <c r="P3553"/>
      <c r="Q3553"/>
      <c r="R3553"/>
      <c r="S3553"/>
      <c r="T3553" s="204">
        <v>42746.609131944446</v>
      </c>
      <c r="U3553"/>
      <c r="V3553">
        <v>0.9</v>
      </c>
      <c r="W3553">
        <v>8</v>
      </c>
      <c r="X3553" s="200" t="str">
        <f t="shared" si="55"/>
        <v>Nassau Civil Traffic CGE CQ4-17</v>
      </c>
    </row>
    <row r="3554" spans="1:24" x14ac:dyDescent="0.25">
      <c r="A3554" t="s">
        <v>92</v>
      </c>
      <c r="B3554" t="s">
        <v>43</v>
      </c>
      <c r="C3554" t="s">
        <v>270</v>
      </c>
      <c r="D3554" s="202">
        <v>41982</v>
      </c>
      <c r="E3554" s="202">
        <v>41982</v>
      </c>
      <c r="F3554" s="202">
        <v>41982</v>
      </c>
      <c r="G3554" s="202">
        <v>41982</v>
      </c>
      <c r="H3554" s="202">
        <v>41975</v>
      </c>
      <c r="I3554" s="202">
        <v>41772</v>
      </c>
      <c r="J3554" s="202">
        <v>41772</v>
      </c>
      <c r="K3554" s="202">
        <v>41772</v>
      </c>
      <c r="L3554" s="202">
        <v>41772</v>
      </c>
      <c r="M3554" s="202">
        <v>41825</v>
      </c>
      <c r="N3554"/>
      <c r="O3554" s="203"/>
      <c r="P3554"/>
      <c r="Q3554"/>
      <c r="R3554"/>
      <c r="S3554"/>
      <c r="T3554" s="204">
        <v>42746.609131944446</v>
      </c>
      <c r="U3554"/>
      <c r="V3554">
        <v>0.9</v>
      </c>
      <c r="W3554">
        <v>7</v>
      </c>
      <c r="X3554" s="200" t="str">
        <f t="shared" si="55"/>
        <v>Nassau County Civil CGE CQ1-16</v>
      </c>
    </row>
    <row r="3555" spans="1:24" x14ac:dyDescent="0.25">
      <c r="A3555" t="s">
        <v>92</v>
      </c>
      <c r="B3555" t="s">
        <v>43</v>
      </c>
      <c r="C3555" t="s">
        <v>274</v>
      </c>
      <c r="D3555" s="202">
        <v>44279.63</v>
      </c>
      <c r="E3555" s="202">
        <v>44279.63</v>
      </c>
      <c r="F3555" s="202">
        <v>44279.63</v>
      </c>
      <c r="G3555" s="202">
        <v>44279.63</v>
      </c>
      <c r="H3555"/>
      <c r="I3555" s="202">
        <v>44089.63</v>
      </c>
      <c r="J3555" s="202">
        <v>44264.63</v>
      </c>
      <c r="K3555" s="202">
        <v>44264.63</v>
      </c>
      <c r="L3555" s="202">
        <v>44264.63</v>
      </c>
      <c r="M3555"/>
      <c r="N3555"/>
      <c r="O3555" s="203"/>
      <c r="P3555"/>
      <c r="Q3555"/>
      <c r="R3555"/>
      <c r="S3555"/>
      <c r="T3555" s="204">
        <v>42746.609131944446</v>
      </c>
      <c r="U3555"/>
      <c r="V3555">
        <v>0.9</v>
      </c>
      <c r="W3555">
        <v>7</v>
      </c>
      <c r="X3555" s="200" t="str">
        <f t="shared" si="55"/>
        <v>Nassau County Civil CGE CQ1-17</v>
      </c>
    </row>
    <row r="3556" spans="1:24" x14ac:dyDescent="0.25">
      <c r="A3556" t="s">
        <v>92</v>
      </c>
      <c r="B3556" t="s">
        <v>43</v>
      </c>
      <c r="C3556" t="s">
        <v>271</v>
      </c>
      <c r="D3556" s="202">
        <v>58192.03</v>
      </c>
      <c r="E3556" s="202">
        <v>58502.03</v>
      </c>
      <c r="F3556" s="202">
        <v>58502.03</v>
      </c>
      <c r="G3556" s="202">
        <v>58192.03</v>
      </c>
      <c r="H3556" s="202">
        <v>58192.03</v>
      </c>
      <c r="I3556" s="202">
        <v>57552.03</v>
      </c>
      <c r="J3556" s="202">
        <v>58192.03</v>
      </c>
      <c r="K3556" s="202">
        <v>58192.03</v>
      </c>
      <c r="L3556" s="202">
        <v>58192.03</v>
      </c>
      <c r="M3556" s="202">
        <v>58192.03</v>
      </c>
      <c r="N3556"/>
      <c r="O3556" s="203"/>
      <c r="P3556"/>
      <c r="Q3556"/>
      <c r="R3556"/>
      <c r="S3556"/>
      <c r="T3556" s="204">
        <v>42746.609131944446</v>
      </c>
      <c r="U3556"/>
      <c r="V3556">
        <v>0.9</v>
      </c>
      <c r="W3556">
        <v>7</v>
      </c>
      <c r="X3556" s="200" t="str">
        <f t="shared" si="55"/>
        <v>Nassau County Civil CGE CQ2-16</v>
      </c>
    </row>
    <row r="3557" spans="1:24" x14ac:dyDescent="0.25">
      <c r="A3557" t="s">
        <v>92</v>
      </c>
      <c r="B3557" t="s">
        <v>43</v>
      </c>
      <c r="C3557" t="s">
        <v>275</v>
      </c>
      <c r="D3557" s="202">
        <v>53164.03</v>
      </c>
      <c r="E3557" s="202">
        <v>53174.03</v>
      </c>
      <c r="F3557" s="202">
        <v>53174.03</v>
      </c>
      <c r="G3557"/>
      <c r="H3557"/>
      <c r="I3557" s="202">
        <v>53164.03</v>
      </c>
      <c r="J3557" s="202">
        <v>53174.03</v>
      </c>
      <c r="K3557" s="202">
        <v>53174.03</v>
      </c>
      <c r="L3557"/>
      <c r="M3557"/>
      <c r="N3557"/>
      <c r="O3557" s="203"/>
      <c r="P3557"/>
      <c r="Q3557"/>
      <c r="R3557"/>
      <c r="S3557"/>
      <c r="T3557" s="204">
        <v>42746.609131944446</v>
      </c>
      <c r="U3557"/>
      <c r="V3557">
        <v>0.9</v>
      </c>
      <c r="W3557">
        <v>7</v>
      </c>
      <c r="X3557" s="200" t="str">
        <f t="shared" si="55"/>
        <v>Nassau County Civil CGE CQ2-17</v>
      </c>
    </row>
    <row r="3558" spans="1:24" x14ac:dyDescent="0.25">
      <c r="A3558" t="s">
        <v>92</v>
      </c>
      <c r="B3558" t="s">
        <v>43</v>
      </c>
      <c r="C3558" t="s">
        <v>272</v>
      </c>
      <c r="D3558" s="202">
        <v>56593.94</v>
      </c>
      <c r="E3558" s="202">
        <v>56593.94</v>
      </c>
      <c r="F3558" s="202">
        <v>56593.94</v>
      </c>
      <c r="G3558" s="202">
        <v>56593.94</v>
      </c>
      <c r="H3558" s="202">
        <v>56593.94</v>
      </c>
      <c r="I3558" s="202">
        <v>55751.17</v>
      </c>
      <c r="J3558" s="202">
        <v>55796.17</v>
      </c>
      <c r="K3558" s="202">
        <v>55796.17</v>
      </c>
      <c r="L3558" s="202">
        <v>55796.17</v>
      </c>
      <c r="M3558" s="202">
        <v>55796.17</v>
      </c>
      <c r="N3558"/>
      <c r="O3558" s="203"/>
      <c r="P3558"/>
      <c r="Q3558"/>
      <c r="R3558"/>
      <c r="S3558"/>
      <c r="T3558" s="204">
        <v>42746.609131944446</v>
      </c>
      <c r="U3558"/>
      <c r="V3558">
        <v>0.9</v>
      </c>
      <c r="W3558">
        <v>7</v>
      </c>
      <c r="X3558" s="200" t="str">
        <f t="shared" si="55"/>
        <v>Nassau County Civil CGE CQ3-16</v>
      </c>
    </row>
    <row r="3559" spans="1:24" x14ac:dyDescent="0.25">
      <c r="A3559" t="s">
        <v>92</v>
      </c>
      <c r="B3559" t="s">
        <v>43</v>
      </c>
      <c r="C3559" t="s">
        <v>276</v>
      </c>
      <c r="D3559" s="202">
        <v>43600.22</v>
      </c>
      <c r="E3559" s="202">
        <v>43600.22</v>
      </c>
      <c r="F3559"/>
      <c r="G3559"/>
      <c r="H3559"/>
      <c r="I3559" s="202">
        <v>42355.22</v>
      </c>
      <c r="J3559" s="202">
        <v>43375.22</v>
      </c>
      <c r="K3559"/>
      <c r="L3559"/>
      <c r="M3559"/>
      <c r="N3559"/>
      <c r="O3559" s="203"/>
      <c r="P3559"/>
      <c r="Q3559"/>
      <c r="R3559"/>
      <c r="S3559"/>
      <c r="T3559" s="204">
        <v>42746.609131944446</v>
      </c>
      <c r="U3559"/>
      <c r="V3559">
        <v>0.9</v>
      </c>
      <c r="W3559">
        <v>7</v>
      </c>
      <c r="X3559" s="200" t="str">
        <f t="shared" si="55"/>
        <v>Nassau County Civil CGE CQ3-17</v>
      </c>
    </row>
    <row r="3560" spans="1:24" x14ac:dyDescent="0.25">
      <c r="A3560" t="s">
        <v>92</v>
      </c>
      <c r="B3560" t="s">
        <v>43</v>
      </c>
      <c r="C3560" t="s">
        <v>273</v>
      </c>
      <c r="D3560" s="202">
        <v>58114.52</v>
      </c>
      <c r="E3560" s="202">
        <v>53044.25</v>
      </c>
      <c r="F3560" s="202">
        <v>49188.54</v>
      </c>
      <c r="G3560" s="202">
        <v>53044.25</v>
      </c>
      <c r="H3560" s="202">
        <v>53044.25</v>
      </c>
      <c r="I3560" s="202">
        <v>58104.52</v>
      </c>
      <c r="J3560" s="202">
        <v>52973.05</v>
      </c>
      <c r="K3560" s="202">
        <v>45079.14</v>
      </c>
      <c r="L3560" s="202">
        <v>52973.05</v>
      </c>
      <c r="M3560" s="202">
        <v>52973.05</v>
      </c>
      <c r="N3560"/>
      <c r="O3560" s="203"/>
      <c r="P3560"/>
      <c r="Q3560"/>
      <c r="R3560"/>
      <c r="S3560"/>
      <c r="T3560" s="204">
        <v>42746.609131944446</v>
      </c>
      <c r="U3560"/>
      <c r="V3560">
        <v>0.9</v>
      </c>
      <c r="W3560">
        <v>7</v>
      </c>
      <c r="X3560" s="200" t="str">
        <f t="shared" si="55"/>
        <v>Nassau County Civil CGE CQ4-16</v>
      </c>
    </row>
    <row r="3561" spans="1:24" x14ac:dyDescent="0.25">
      <c r="A3561" t="s">
        <v>92</v>
      </c>
      <c r="B3561" t="s">
        <v>43</v>
      </c>
      <c r="C3561" t="s">
        <v>277</v>
      </c>
      <c r="D3561" s="202">
        <v>56118.879999999997</v>
      </c>
      <c r="E3561"/>
      <c r="F3561"/>
      <c r="G3561"/>
      <c r="H3561"/>
      <c r="I3561" s="202">
        <v>54471.08</v>
      </c>
      <c r="J3561"/>
      <c r="K3561"/>
      <c r="L3561"/>
      <c r="M3561"/>
      <c r="N3561"/>
      <c r="O3561" s="203"/>
      <c r="P3561"/>
      <c r="Q3561"/>
      <c r="R3561"/>
      <c r="S3561"/>
      <c r="T3561" s="204">
        <v>42746.609131944446</v>
      </c>
      <c r="U3561"/>
      <c r="V3561">
        <v>0.9</v>
      </c>
      <c r="W3561">
        <v>7</v>
      </c>
      <c r="X3561" s="200" t="str">
        <f t="shared" si="55"/>
        <v>Nassau County Civil CGE CQ4-17</v>
      </c>
    </row>
    <row r="3562" spans="1:24" x14ac:dyDescent="0.25">
      <c r="A3562" t="s">
        <v>92</v>
      </c>
      <c r="B3562" t="s">
        <v>39</v>
      </c>
      <c r="C3562" t="s">
        <v>270</v>
      </c>
      <c r="D3562" s="202">
        <v>74313.5</v>
      </c>
      <c r="E3562" s="202">
        <v>74665.5</v>
      </c>
      <c r="F3562" s="202">
        <v>74119.5</v>
      </c>
      <c r="G3562" s="202">
        <v>74119.5</v>
      </c>
      <c r="H3562" s="202">
        <v>74119.5</v>
      </c>
      <c r="I3562" s="202">
        <v>13500.5</v>
      </c>
      <c r="J3562" s="202">
        <v>37305.5</v>
      </c>
      <c r="K3562" s="202">
        <v>44454.5</v>
      </c>
      <c r="L3562" s="202">
        <v>46290.3</v>
      </c>
      <c r="M3562" s="202">
        <v>48550.5</v>
      </c>
      <c r="N3562"/>
      <c r="O3562" s="203"/>
      <c r="P3562"/>
      <c r="Q3562"/>
      <c r="R3562"/>
      <c r="S3562"/>
      <c r="T3562" s="204">
        <v>42746.609131944446</v>
      </c>
      <c r="U3562"/>
      <c r="V3562">
        <v>0.4</v>
      </c>
      <c r="W3562">
        <v>3</v>
      </c>
      <c r="X3562" s="200" t="str">
        <f t="shared" si="55"/>
        <v>Nassau County Criminal CGE CQ1-16</v>
      </c>
    </row>
    <row r="3563" spans="1:24" x14ac:dyDescent="0.25">
      <c r="A3563" t="s">
        <v>92</v>
      </c>
      <c r="B3563" t="s">
        <v>39</v>
      </c>
      <c r="C3563" t="s">
        <v>274</v>
      </c>
      <c r="D3563" s="202">
        <v>41496.949999999997</v>
      </c>
      <c r="E3563" s="202">
        <v>41194.949999999997</v>
      </c>
      <c r="F3563" s="202">
        <v>41194.949999999997</v>
      </c>
      <c r="G3563" s="202">
        <v>41194.949999999997</v>
      </c>
      <c r="H3563"/>
      <c r="I3563" s="202">
        <v>9906.75</v>
      </c>
      <c r="J3563" s="202">
        <v>19780.29</v>
      </c>
      <c r="K3563" s="202">
        <v>23240.47</v>
      </c>
      <c r="L3563" s="202">
        <v>24326.75</v>
      </c>
      <c r="M3563"/>
      <c r="N3563"/>
      <c r="O3563" s="203"/>
      <c r="P3563"/>
      <c r="Q3563"/>
      <c r="R3563"/>
      <c r="S3563"/>
      <c r="T3563" s="204">
        <v>42746.609131944446</v>
      </c>
      <c r="U3563"/>
      <c r="V3563">
        <v>0.4</v>
      </c>
      <c r="W3563">
        <v>3</v>
      </c>
      <c r="X3563" s="200" t="str">
        <f t="shared" si="55"/>
        <v>Nassau County Criminal CGE CQ1-17</v>
      </c>
    </row>
    <row r="3564" spans="1:24" x14ac:dyDescent="0.25">
      <c r="A3564" t="s">
        <v>92</v>
      </c>
      <c r="B3564" t="s">
        <v>39</v>
      </c>
      <c r="C3564" t="s">
        <v>271</v>
      </c>
      <c r="D3564" s="202">
        <v>65281.5</v>
      </c>
      <c r="E3564" s="202">
        <v>65648.5</v>
      </c>
      <c r="F3564" s="202">
        <v>65648.5</v>
      </c>
      <c r="G3564" s="202">
        <v>65425.5</v>
      </c>
      <c r="H3564" s="202">
        <v>65425.5</v>
      </c>
      <c r="I3564" s="202">
        <v>14446</v>
      </c>
      <c r="J3564" s="202">
        <v>32105.91</v>
      </c>
      <c r="K3564" s="202">
        <v>38909.75</v>
      </c>
      <c r="L3564" s="202">
        <v>40399.75</v>
      </c>
      <c r="M3564" s="202">
        <v>42486.75</v>
      </c>
      <c r="N3564"/>
      <c r="O3564" s="203"/>
      <c r="P3564"/>
      <c r="Q3564"/>
      <c r="R3564"/>
      <c r="S3564"/>
      <c r="T3564" s="204">
        <v>42746.609131944446</v>
      </c>
      <c r="U3564"/>
      <c r="V3564">
        <v>0.4</v>
      </c>
      <c r="W3564">
        <v>3</v>
      </c>
      <c r="X3564" s="200" t="str">
        <f t="shared" si="55"/>
        <v>Nassau County Criminal CGE CQ2-16</v>
      </c>
    </row>
    <row r="3565" spans="1:24" x14ac:dyDescent="0.25">
      <c r="A3565" t="s">
        <v>92</v>
      </c>
      <c r="B3565" t="s">
        <v>39</v>
      </c>
      <c r="C3565" t="s">
        <v>275</v>
      </c>
      <c r="D3565" s="202">
        <v>54764.5</v>
      </c>
      <c r="E3565" s="202">
        <v>54844.5</v>
      </c>
      <c r="F3565" s="202">
        <v>55886.5</v>
      </c>
      <c r="G3565"/>
      <c r="H3565"/>
      <c r="I3565" s="202">
        <v>12254</v>
      </c>
      <c r="J3565" s="202">
        <v>24223.5</v>
      </c>
      <c r="K3565" s="202">
        <v>29834.5</v>
      </c>
      <c r="L3565"/>
      <c r="M3565"/>
      <c r="N3565"/>
      <c r="O3565" s="203"/>
      <c r="P3565"/>
      <c r="Q3565"/>
      <c r="R3565"/>
      <c r="S3565"/>
      <c r="T3565" s="204">
        <v>42746.609131944446</v>
      </c>
      <c r="U3565"/>
      <c r="V3565">
        <v>0.4</v>
      </c>
      <c r="W3565">
        <v>3</v>
      </c>
      <c r="X3565" s="200" t="str">
        <f t="shared" si="55"/>
        <v>Nassau County Criminal CGE CQ2-17</v>
      </c>
    </row>
    <row r="3566" spans="1:24" x14ac:dyDescent="0.25">
      <c r="A3566" t="s">
        <v>92</v>
      </c>
      <c r="B3566" t="s">
        <v>39</v>
      </c>
      <c r="C3566" t="s">
        <v>272</v>
      </c>
      <c r="D3566" s="202">
        <v>73752</v>
      </c>
      <c r="E3566" s="202">
        <v>72899</v>
      </c>
      <c r="F3566" s="202">
        <v>72899</v>
      </c>
      <c r="G3566" s="202">
        <v>72899</v>
      </c>
      <c r="H3566" s="202">
        <v>72576</v>
      </c>
      <c r="I3566" s="202">
        <v>23544</v>
      </c>
      <c r="J3566" s="202">
        <v>41418</v>
      </c>
      <c r="K3566" s="202">
        <v>47032</v>
      </c>
      <c r="L3566" s="202">
        <v>48275.25</v>
      </c>
      <c r="M3566" s="202">
        <v>49368</v>
      </c>
      <c r="N3566"/>
      <c r="O3566" s="203"/>
      <c r="P3566"/>
      <c r="Q3566"/>
      <c r="R3566"/>
      <c r="S3566"/>
      <c r="T3566" s="204">
        <v>42746.609131944446</v>
      </c>
      <c r="U3566"/>
      <c r="V3566">
        <v>0.4</v>
      </c>
      <c r="W3566">
        <v>3</v>
      </c>
      <c r="X3566" s="200" t="str">
        <f t="shared" si="55"/>
        <v>Nassau County Criminal CGE CQ3-16</v>
      </c>
    </row>
    <row r="3567" spans="1:24" x14ac:dyDescent="0.25">
      <c r="A3567" t="s">
        <v>92</v>
      </c>
      <c r="B3567" t="s">
        <v>39</v>
      </c>
      <c r="C3567" t="s">
        <v>276</v>
      </c>
      <c r="D3567" s="202">
        <v>57547.5</v>
      </c>
      <c r="E3567" s="202">
        <v>60969.5</v>
      </c>
      <c r="F3567"/>
      <c r="G3567"/>
      <c r="H3567"/>
      <c r="I3567" s="202">
        <v>11461.5</v>
      </c>
      <c r="J3567" s="202">
        <v>17790.5</v>
      </c>
      <c r="K3567"/>
      <c r="L3567"/>
      <c r="M3567"/>
      <c r="N3567"/>
      <c r="O3567" s="203"/>
      <c r="P3567"/>
      <c r="Q3567"/>
      <c r="R3567"/>
      <c r="S3567"/>
      <c r="T3567" s="204">
        <v>42746.609131944446</v>
      </c>
      <c r="U3567"/>
      <c r="V3567">
        <v>0.4</v>
      </c>
      <c r="W3567">
        <v>3</v>
      </c>
      <c r="X3567" s="200" t="str">
        <f t="shared" si="55"/>
        <v>Nassau County Criminal CGE CQ3-17</v>
      </c>
    </row>
    <row r="3568" spans="1:24" x14ac:dyDescent="0.25">
      <c r="A3568" t="s">
        <v>92</v>
      </c>
      <c r="B3568" t="s">
        <v>39</v>
      </c>
      <c r="C3568" t="s">
        <v>273</v>
      </c>
      <c r="D3568" s="202">
        <v>86012</v>
      </c>
      <c r="E3568" s="202">
        <v>64980</v>
      </c>
      <c r="F3568" s="202">
        <v>64980</v>
      </c>
      <c r="G3568" s="202">
        <v>64489.5</v>
      </c>
      <c r="H3568" s="202">
        <v>64489.5</v>
      </c>
      <c r="I3568" s="202">
        <v>30454.6</v>
      </c>
      <c r="J3568" s="202">
        <v>33491</v>
      </c>
      <c r="K3568" s="202">
        <v>40246</v>
      </c>
      <c r="L3568" s="202">
        <v>41505</v>
      </c>
      <c r="M3568" s="202">
        <v>42045</v>
      </c>
      <c r="N3568"/>
      <c r="O3568" s="203"/>
      <c r="P3568"/>
      <c r="Q3568"/>
      <c r="R3568"/>
      <c r="S3568"/>
      <c r="T3568" s="204">
        <v>42746.609131944446</v>
      </c>
      <c r="U3568"/>
      <c r="V3568">
        <v>0.4</v>
      </c>
      <c r="W3568">
        <v>3</v>
      </c>
      <c r="X3568" s="200" t="str">
        <f t="shared" si="55"/>
        <v>Nassau County Criminal CGE CQ4-16</v>
      </c>
    </row>
    <row r="3569" spans="1:24" x14ac:dyDescent="0.25">
      <c r="A3569" t="s">
        <v>92</v>
      </c>
      <c r="B3569" t="s">
        <v>39</v>
      </c>
      <c r="C3569" t="s">
        <v>277</v>
      </c>
      <c r="D3569" s="202">
        <v>61099</v>
      </c>
      <c r="E3569"/>
      <c r="F3569"/>
      <c r="G3569"/>
      <c r="H3569"/>
      <c r="I3569" s="202">
        <v>10201</v>
      </c>
      <c r="J3569"/>
      <c r="K3569"/>
      <c r="L3569"/>
      <c r="M3569"/>
      <c r="N3569"/>
      <c r="O3569" s="203"/>
      <c r="P3569"/>
      <c r="Q3569"/>
      <c r="R3569"/>
      <c r="S3569"/>
      <c r="T3569" s="204">
        <v>42746.609131944446</v>
      </c>
      <c r="U3569"/>
      <c r="V3569">
        <v>0.4</v>
      </c>
      <c r="W3569">
        <v>3</v>
      </c>
      <c r="X3569" s="200" t="str">
        <f t="shared" si="55"/>
        <v>Nassau County Criminal CGE CQ4-17</v>
      </c>
    </row>
    <row r="3570" spans="1:24" x14ac:dyDescent="0.25">
      <c r="A3570" t="s">
        <v>92</v>
      </c>
      <c r="B3570" t="s">
        <v>41</v>
      </c>
      <c r="C3570" t="s">
        <v>270</v>
      </c>
      <c r="D3570" s="202">
        <v>149105.5</v>
      </c>
      <c r="E3570" s="202">
        <v>149105.5</v>
      </c>
      <c r="F3570" s="202">
        <v>149055.5</v>
      </c>
      <c r="G3570" s="202">
        <v>149055.5</v>
      </c>
      <c r="H3570" s="202">
        <v>149052.5</v>
      </c>
      <c r="I3570" s="202">
        <v>19065.61</v>
      </c>
      <c r="J3570" s="202">
        <v>57501.81</v>
      </c>
      <c r="K3570" s="202">
        <v>77991.14</v>
      </c>
      <c r="L3570" s="202">
        <v>88252.5</v>
      </c>
      <c r="M3570" s="202">
        <v>100205.5</v>
      </c>
      <c r="N3570"/>
      <c r="O3570" s="203"/>
      <c r="P3570"/>
      <c r="Q3570"/>
      <c r="R3570"/>
      <c r="S3570"/>
      <c r="T3570" s="204">
        <v>42746.609131944446</v>
      </c>
      <c r="U3570"/>
      <c r="V3570">
        <v>0.4</v>
      </c>
      <c r="W3570">
        <v>5</v>
      </c>
      <c r="X3570" s="200" t="str">
        <f t="shared" si="55"/>
        <v>Nassau Criminal Traffic CGE CQ1-16</v>
      </c>
    </row>
    <row r="3571" spans="1:24" x14ac:dyDescent="0.25">
      <c r="A3571" t="s">
        <v>92</v>
      </c>
      <c r="B3571" t="s">
        <v>41</v>
      </c>
      <c r="C3571" t="s">
        <v>274</v>
      </c>
      <c r="D3571" s="202">
        <v>106808.75</v>
      </c>
      <c r="E3571" s="202">
        <v>107699.75</v>
      </c>
      <c r="F3571" s="202">
        <v>107937.75</v>
      </c>
      <c r="G3571" s="202">
        <v>107937.75</v>
      </c>
      <c r="H3571"/>
      <c r="I3571" s="202">
        <v>13741.3</v>
      </c>
      <c r="J3571" s="202">
        <v>42298.23</v>
      </c>
      <c r="K3571" s="202">
        <v>50984.52</v>
      </c>
      <c r="L3571" s="202">
        <v>57456.7</v>
      </c>
      <c r="M3571"/>
      <c r="N3571"/>
      <c r="O3571" s="203"/>
      <c r="P3571"/>
      <c r="Q3571"/>
      <c r="R3571"/>
      <c r="S3571"/>
      <c r="T3571" s="204">
        <v>42746.609131944446</v>
      </c>
      <c r="U3571"/>
      <c r="V3571">
        <v>0.4</v>
      </c>
      <c r="W3571">
        <v>5</v>
      </c>
      <c r="X3571" s="200" t="str">
        <f t="shared" si="55"/>
        <v>Nassau Criminal Traffic CGE CQ1-17</v>
      </c>
    </row>
    <row r="3572" spans="1:24" x14ac:dyDescent="0.25">
      <c r="A3572" t="s">
        <v>92</v>
      </c>
      <c r="B3572" t="s">
        <v>41</v>
      </c>
      <c r="C3572" t="s">
        <v>271</v>
      </c>
      <c r="D3572" s="202">
        <v>158164</v>
      </c>
      <c r="E3572" s="202">
        <v>158074</v>
      </c>
      <c r="F3572" s="202">
        <v>158074</v>
      </c>
      <c r="G3572" s="202">
        <v>158074</v>
      </c>
      <c r="H3572" s="202">
        <v>157574</v>
      </c>
      <c r="I3572" s="202">
        <v>29416.639999999999</v>
      </c>
      <c r="J3572" s="202">
        <v>74676.12</v>
      </c>
      <c r="K3572" s="202">
        <v>92795.37</v>
      </c>
      <c r="L3572" s="202">
        <v>104068.09</v>
      </c>
      <c r="M3572" s="202">
        <v>115641.2</v>
      </c>
      <c r="N3572"/>
      <c r="O3572" s="203"/>
      <c r="P3572"/>
      <c r="Q3572"/>
      <c r="R3572"/>
      <c r="S3572"/>
      <c r="T3572" s="204">
        <v>42746.609131944446</v>
      </c>
      <c r="U3572"/>
      <c r="V3572">
        <v>0.4</v>
      </c>
      <c r="W3572">
        <v>5</v>
      </c>
      <c r="X3572" s="200" t="str">
        <f t="shared" si="55"/>
        <v>Nassau Criminal Traffic CGE CQ2-16</v>
      </c>
    </row>
    <row r="3573" spans="1:24" x14ac:dyDescent="0.25">
      <c r="A3573" t="s">
        <v>92</v>
      </c>
      <c r="B3573" t="s">
        <v>41</v>
      </c>
      <c r="C3573" t="s">
        <v>275</v>
      </c>
      <c r="D3573" s="202">
        <v>122985.5</v>
      </c>
      <c r="E3573" s="202">
        <v>123610.5</v>
      </c>
      <c r="F3573" s="202">
        <v>123660.5</v>
      </c>
      <c r="G3573"/>
      <c r="H3573"/>
      <c r="I3573" s="202">
        <v>24522.5</v>
      </c>
      <c r="J3573" s="202">
        <v>52276.5</v>
      </c>
      <c r="K3573" s="202">
        <v>67317.5</v>
      </c>
      <c r="L3573"/>
      <c r="M3573"/>
      <c r="N3573"/>
      <c r="O3573" s="203"/>
      <c r="P3573"/>
      <c r="Q3573"/>
      <c r="R3573"/>
      <c r="S3573"/>
      <c r="T3573" s="204">
        <v>42746.609131944446</v>
      </c>
      <c r="U3573"/>
      <c r="V3573">
        <v>0.4</v>
      </c>
      <c r="W3573">
        <v>5</v>
      </c>
      <c r="X3573" s="200" t="str">
        <f t="shared" si="55"/>
        <v>Nassau Criminal Traffic CGE CQ2-17</v>
      </c>
    </row>
    <row r="3574" spans="1:24" x14ac:dyDescent="0.25">
      <c r="A3574" t="s">
        <v>92</v>
      </c>
      <c r="B3574" t="s">
        <v>41</v>
      </c>
      <c r="C3574" t="s">
        <v>272</v>
      </c>
      <c r="D3574" s="202">
        <v>170229</v>
      </c>
      <c r="E3574" s="202">
        <v>170152</v>
      </c>
      <c r="F3574" s="202">
        <v>170152</v>
      </c>
      <c r="G3574" s="202">
        <v>170149</v>
      </c>
      <c r="H3574" s="202">
        <v>170149</v>
      </c>
      <c r="I3574" s="202">
        <v>32419.08</v>
      </c>
      <c r="J3574" s="202">
        <v>70928.740000000005</v>
      </c>
      <c r="K3574" s="202">
        <v>86322.34</v>
      </c>
      <c r="L3574" s="202">
        <v>98691.839999999997</v>
      </c>
      <c r="M3574" s="202">
        <v>105556</v>
      </c>
      <c r="N3574"/>
      <c r="O3574" s="203"/>
      <c r="P3574"/>
      <c r="Q3574"/>
      <c r="R3574"/>
      <c r="S3574"/>
      <c r="T3574" s="204">
        <v>42746.609131944446</v>
      </c>
      <c r="U3574"/>
      <c r="V3574">
        <v>0.4</v>
      </c>
      <c r="W3574">
        <v>5</v>
      </c>
      <c r="X3574" s="200" t="str">
        <f t="shared" si="55"/>
        <v>Nassau Criminal Traffic CGE CQ3-16</v>
      </c>
    </row>
    <row r="3575" spans="1:24" x14ac:dyDescent="0.25">
      <c r="A3575" t="s">
        <v>92</v>
      </c>
      <c r="B3575" t="s">
        <v>41</v>
      </c>
      <c r="C3575" t="s">
        <v>276</v>
      </c>
      <c r="D3575" s="202">
        <v>123786.5</v>
      </c>
      <c r="E3575" s="202">
        <v>126693.5</v>
      </c>
      <c r="F3575"/>
      <c r="G3575"/>
      <c r="H3575"/>
      <c r="I3575" s="202">
        <v>29744.5</v>
      </c>
      <c r="J3575" s="202">
        <v>51267.5</v>
      </c>
      <c r="K3575"/>
      <c r="L3575"/>
      <c r="M3575"/>
      <c r="N3575"/>
      <c r="O3575" s="203"/>
      <c r="P3575"/>
      <c r="Q3575"/>
      <c r="R3575"/>
      <c r="S3575"/>
      <c r="T3575" s="204">
        <v>42746.609131944446</v>
      </c>
      <c r="U3575"/>
      <c r="V3575">
        <v>0.4</v>
      </c>
      <c r="W3575">
        <v>5</v>
      </c>
      <c r="X3575" s="200" t="str">
        <f t="shared" si="55"/>
        <v>Nassau Criminal Traffic CGE CQ3-17</v>
      </c>
    </row>
    <row r="3576" spans="1:24" x14ac:dyDescent="0.25">
      <c r="A3576" t="s">
        <v>92</v>
      </c>
      <c r="B3576" t="s">
        <v>41</v>
      </c>
      <c r="C3576" t="s">
        <v>273</v>
      </c>
      <c r="D3576" s="202">
        <v>168158.5</v>
      </c>
      <c r="E3576" s="202">
        <v>142125</v>
      </c>
      <c r="F3576" s="202">
        <v>142025</v>
      </c>
      <c r="G3576" s="202">
        <v>142025</v>
      </c>
      <c r="H3576" s="202">
        <v>142075</v>
      </c>
      <c r="I3576" s="202">
        <v>37932.449999999997</v>
      </c>
      <c r="J3576" s="202">
        <v>55268.85</v>
      </c>
      <c r="K3576" s="202">
        <v>79634.97</v>
      </c>
      <c r="L3576" s="202">
        <v>91141.97</v>
      </c>
      <c r="M3576" s="202">
        <v>94552.97</v>
      </c>
      <c r="N3576"/>
      <c r="O3576" s="203"/>
      <c r="P3576"/>
      <c r="Q3576"/>
      <c r="R3576"/>
      <c r="S3576"/>
      <c r="T3576" s="204">
        <v>42746.609131944446</v>
      </c>
      <c r="U3576"/>
      <c r="V3576">
        <v>0.4</v>
      </c>
      <c r="W3576">
        <v>5</v>
      </c>
      <c r="X3576" s="200" t="str">
        <f t="shared" si="55"/>
        <v>Nassau Criminal Traffic CGE CQ4-16</v>
      </c>
    </row>
    <row r="3577" spans="1:24" x14ac:dyDescent="0.25">
      <c r="A3577" t="s">
        <v>92</v>
      </c>
      <c r="B3577" t="s">
        <v>41</v>
      </c>
      <c r="C3577" t="s">
        <v>277</v>
      </c>
      <c r="D3577" s="202">
        <v>118630.5</v>
      </c>
      <c r="E3577"/>
      <c r="F3577"/>
      <c r="G3577"/>
      <c r="H3577"/>
      <c r="I3577" s="202">
        <v>18899.5</v>
      </c>
      <c r="J3577"/>
      <c r="K3577"/>
      <c r="L3577"/>
      <c r="M3577"/>
      <c r="N3577"/>
      <c r="O3577" s="203"/>
      <c r="P3577"/>
      <c r="Q3577"/>
      <c r="R3577"/>
      <c r="S3577"/>
      <c r="T3577" s="204">
        <v>42746.609131944446</v>
      </c>
      <c r="U3577"/>
      <c r="V3577">
        <v>0.4</v>
      </c>
      <c r="W3577">
        <v>5</v>
      </c>
      <c r="X3577" s="200" t="str">
        <f t="shared" si="55"/>
        <v>Nassau Criminal Traffic CGE CQ4-17</v>
      </c>
    </row>
    <row r="3578" spans="1:24" x14ac:dyDescent="0.25">
      <c r="A3578" t="s">
        <v>92</v>
      </c>
      <c r="B3578" t="s">
        <v>46</v>
      </c>
      <c r="C3578" t="s">
        <v>270</v>
      </c>
      <c r="D3578" s="202">
        <v>46874.14</v>
      </c>
      <c r="E3578" s="202">
        <v>46874.14</v>
      </c>
      <c r="F3578" s="202">
        <v>46874.14</v>
      </c>
      <c r="G3578" s="202">
        <v>46874.14</v>
      </c>
      <c r="H3578" s="202">
        <v>46456.14</v>
      </c>
      <c r="I3578" s="202">
        <v>44614.01</v>
      </c>
      <c r="J3578" s="202">
        <v>45142.01</v>
      </c>
      <c r="K3578" s="202">
        <v>45382.14</v>
      </c>
      <c r="L3578" s="202">
        <v>45382.14</v>
      </c>
      <c r="M3578" s="202">
        <v>45382.14</v>
      </c>
      <c r="N3578"/>
      <c r="O3578" s="203"/>
      <c r="P3578"/>
      <c r="Q3578"/>
      <c r="R3578"/>
      <c r="S3578"/>
      <c r="T3578" s="204">
        <v>42746.609131944446</v>
      </c>
      <c r="U3578"/>
      <c r="V3578">
        <v>0.75</v>
      </c>
      <c r="W3578">
        <v>10</v>
      </c>
      <c r="X3578" s="200" t="str">
        <f t="shared" si="55"/>
        <v>Nassau Family CGE CQ1-16</v>
      </c>
    </row>
    <row r="3579" spans="1:24" x14ac:dyDescent="0.25">
      <c r="A3579" t="s">
        <v>92</v>
      </c>
      <c r="B3579" t="s">
        <v>46</v>
      </c>
      <c r="C3579" t="s">
        <v>274</v>
      </c>
      <c r="D3579" s="202">
        <v>49632.08</v>
      </c>
      <c r="E3579" s="202">
        <v>49632.08</v>
      </c>
      <c r="F3579" s="202">
        <v>49582.080000000002</v>
      </c>
      <c r="G3579" s="202">
        <v>49582.080000000002</v>
      </c>
      <c r="H3579"/>
      <c r="I3579" s="202">
        <v>47525.08</v>
      </c>
      <c r="J3579" s="202">
        <v>47643.08</v>
      </c>
      <c r="K3579" s="202">
        <v>48047.08</v>
      </c>
      <c r="L3579" s="202">
        <v>48047.08</v>
      </c>
      <c r="M3579"/>
      <c r="N3579"/>
      <c r="O3579" s="203"/>
      <c r="P3579"/>
      <c r="Q3579"/>
      <c r="R3579"/>
      <c r="S3579"/>
      <c r="T3579" s="204">
        <v>42746.609131944446</v>
      </c>
      <c r="U3579"/>
      <c r="V3579">
        <v>0.75</v>
      </c>
      <c r="W3579">
        <v>10</v>
      </c>
      <c r="X3579" s="200" t="str">
        <f t="shared" si="55"/>
        <v>Nassau Family CGE CQ1-17</v>
      </c>
    </row>
    <row r="3580" spans="1:24" x14ac:dyDescent="0.25">
      <c r="A3580" t="s">
        <v>92</v>
      </c>
      <c r="B3580" t="s">
        <v>46</v>
      </c>
      <c r="C3580" t="s">
        <v>271</v>
      </c>
      <c r="D3580" s="202">
        <v>52901.09</v>
      </c>
      <c r="E3580" s="202">
        <v>52901.09</v>
      </c>
      <c r="F3580" s="202">
        <v>52901.09</v>
      </c>
      <c r="G3580" s="202">
        <v>53227.09</v>
      </c>
      <c r="H3580" s="202">
        <v>53227.09</v>
      </c>
      <c r="I3580" s="202">
        <v>51096.86</v>
      </c>
      <c r="J3580" s="202">
        <v>52374.09</v>
      </c>
      <c r="K3580" s="202">
        <v>52374.09</v>
      </c>
      <c r="L3580" s="202">
        <v>52374.09</v>
      </c>
      <c r="M3580" s="202">
        <v>52782.09</v>
      </c>
      <c r="N3580"/>
      <c r="O3580" s="203"/>
      <c r="P3580"/>
      <c r="Q3580"/>
      <c r="R3580"/>
      <c r="S3580"/>
      <c r="T3580" s="204">
        <v>42746.609131944446</v>
      </c>
      <c r="U3580"/>
      <c r="V3580">
        <v>0.75</v>
      </c>
      <c r="W3580">
        <v>10</v>
      </c>
      <c r="X3580" s="200" t="str">
        <f t="shared" si="55"/>
        <v>Nassau Family CGE CQ2-16</v>
      </c>
    </row>
    <row r="3581" spans="1:24" x14ac:dyDescent="0.25">
      <c r="A3581" t="s">
        <v>92</v>
      </c>
      <c r="B3581" t="s">
        <v>46</v>
      </c>
      <c r="C3581" t="s">
        <v>275</v>
      </c>
      <c r="D3581" s="202">
        <v>50286.82</v>
      </c>
      <c r="E3581" s="202">
        <v>50236.82</v>
      </c>
      <c r="F3581" s="202">
        <v>50136.82</v>
      </c>
      <c r="G3581"/>
      <c r="H3581"/>
      <c r="I3581" s="202">
        <v>48549.32</v>
      </c>
      <c r="J3581" s="202">
        <v>49263.82</v>
      </c>
      <c r="K3581" s="202">
        <v>49263.82</v>
      </c>
      <c r="L3581"/>
      <c r="M3581"/>
      <c r="N3581"/>
      <c r="O3581" s="203"/>
      <c r="P3581"/>
      <c r="Q3581"/>
      <c r="R3581"/>
      <c r="S3581"/>
      <c r="T3581" s="204">
        <v>42746.609131944446</v>
      </c>
      <c r="U3581"/>
      <c r="V3581">
        <v>0.75</v>
      </c>
      <c r="W3581">
        <v>10</v>
      </c>
      <c r="X3581" s="200" t="str">
        <f t="shared" si="55"/>
        <v>Nassau Family CGE CQ2-17</v>
      </c>
    </row>
    <row r="3582" spans="1:24" x14ac:dyDescent="0.25">
      <c r="A3582" t="s">
        <v>92</v>
      </c>
      <c r="B3582" t="s">
        <v>46</v>
      </c>
      <c r="C3582" t="s">
        <v>272</v>
      </c>
      <c r="D3582" s="202">
        <v>50411.16</v>
      </c>
      <c r="E3582" s="202">
        <v>50411.16</v>
      </c>
      <c r="F3582" s="202">
        <v>50003.16</v>
      </c>
      <c r="G3582" s="202">
        <v>50003.16</v>
      </c>
      <c r="H3582" s="202">
        <v>50003.16</v>
      </c>
      <c r="I3582" s="202">
        <v>48815.9</v>
      </c>
      <c r="J3582" s="202">
        <v>49283.9</v>
      </c>
      <c r="K3582" s="202">
        <v>49283.9</v>
      </c>
      <c r="L3582" s="202">
        <v>49333.9</v>
      </c>
      <c r="M3582" s="202">
        <v>49333.9</v>
      </c>
      <c r="N3582"/>
      <c r="O3582" s="203"/>
      <c r="P3582"/>
      <c r="Q3582"/>
      <c r="R3582"/>
      <c r="S3582"/>
      <c r="T3582" s="204">
        <v>42746.609131944446</v>
      </c>
      <c r="U3582"/>
      <c r="V3582">
        <v>0.75</v>
      </c>
      <c r="W3582">
        <v>10</v>
      </c>
      <c r="X3582" s="200" t="str">
        <f t="shared" si="55"/>
        <v>Nassau Family CGE CQ3-16</v>
      </c>
    </row>
    <row r="3583" spans="1:24" x14ac:dyDescent="0.25">
      <c r="A3583" t="s">
        <v>92</v>
      </c>
      <c r="B3583" t="s">
        <v>46</v>
      </c>
      <c r="C3583" t="s">
        <v>276</v>
      </c>
      <c r="D3583" s="202">
        <v>45614.31</v>
      </c>
      <c r="E3583" s="202">
        <v>45558.31</v>
      </c>
      <c r="F3583"/>
      <c r="G3583"/>
      <c r="H3583"/>
      <c r="I3583" s="202">
        <v>44513.81</v>
      </c>
      <c r="J3583" s="202">
        <v>45150.31</v>
      </c>
      <c r="K3583"/>
      <c r="L3583"/>
      <c r="M3583"/>
      <c r="N3583"/>
      <c r="O3583" s="203"/>
      <c r="P3583"/>
      <c r="Q3583"/>
      <c r="R3583"/>
      <c r="S3583"/>
      <c r="T3583" s="204">
        <v>42746.609131944446</v>
      </c>
      <c r="U3583"/>
      <c r="V3583">
        <v>0.75</v>
      </c>
      <c r="W3583">
        <v>10</v>
      </c>
      <c r="X3583" s="200" t="str">
        <f t="shared" si="55"/>
        <v>Nassau Family CGE CQ3-17</v>
      </c>
    </row>
    <row r="3584" spans="1:24" x14ac:dyDescent="0.25">
      <c r="A3584" t="s">
        <v>92</v>
      </c>
      <c r="B3584" t="s">
        <v>46</v>
      </c>
      <c r="C3584" t="s">
        <v>273</v>
      </c>
      <c r="D3584" s="202">
        <v>50285.8</v>
      </c>
      <c r="E3584" s="202">
        <v>50335.8</v>
      </c>
      <c r="F3584" s="202">
        <v>50335.8</v>
      </c>
      <c r="G3584" s="202">
        <v>50335.8</v>
      </c>
      <c r="H3584" s="202">
        <v>50335.8</v>
      </c>
      <c r="I3584" s="202">
        <v>48218.8</v>
      </c>
      <c r="J3584" s="202">
        <v>48726.8</v>
      </c>
      <c r="K3584" s="202">
        <v>48726.8</v>
      </c>
      <c r="L3584" s="202">
        <v>48776.800000000003</v>
      </c>
      <c r="M3584" s="202">
        <v>48776.800000000003</v>
      </c>
      <c r="N3584"/>
      <c r="O3584" s="203"/>
      <c r="P3584"/>
      <c r="Q3584"/>
      <c r="R3584"/>
      <c r="S3584"/>
      <c r="T3584" s="204">
        <v>42746.609131944446</v>
      </c>
      <c r="U3584"/>
      <c r="V3584">
        <v>0.75</v>
      </c>
      <c r="W3584">
        <v>10</v>
      </c>
      <c r="X3584" s="200" t="str">
        <f t="shared" si="55"/>
        <v>Nassau Family CGE CQ4-16</v>
      </c>
    </row>
    <row r="3585" spans="1:24" x14ac:dyDescent="0.25">
      <c r="A3585" t="s">
        <v>92</v>
      </c>
      <c r="B3585" t="s">
        <v>46</v>
      </c>
      <c r="C3585" t="s">
        <v>277</v>
      </c>
      <c r="D3585" s="202">
        <v>48713.4</v>
      </c>
      <c r="E3585"/>
      <c r="F3585"/>
      <c r="G3585"/>
      <c r="H3585"/>
      <c r="I3585" s="202">
        <v>46040.74</v>
      </c>
      <c r="J3585"/>
      <c r="K3585"/>
      <c r="L3585"/>
      <c r="M3585"/>
      <c r="N3585"/>
      <c r="O3585" s="203"/>
      <c r="P3585"/>
      <c r="Q3585"/>
      <c r="R3585"/>
      <c r="S3585"/>
      <c r="T3585" s="204">
        <v>42746.609131944446</v>
      </c>
      <c r="U3585"/>
      <c r="V3585">
        <v>0.75</v>
      </c>
      <c r="W3585">
        <v>10</v>
      </c>
      <c r="X3585" s="200" t="str">
        <f t="shared" si="55"/>
        <v>Nassau Family CGE CQ4-17</v>
      </c>
    </row>
    <row r="3586" spans="1:24" x14ac:dyDescent="0.25">
      <c r="A3586" t="s">
        <v>92</v>
      </c>
      <c r="B3586" t="s">
        <v>40</v>
      </c>
      <c r="C3586" t="s">
        <v>270</v>
      </c>
      <c r="D3586" s="202">
        <v>2999.5</v>
      </c>
      <c r="E3586" s="202">
        <v>3217.5</v>
      </c>
      <c r="F3586" s="202">
        <v>3217.5</v>
      </c>
      <c r="G3586" s="202">
        <v>3029.5</v>
      </c>
      <c r="H3586" s="202">
        <v>3029.5</v>
      </c>
      <c r="I3586" s="202">
        <v>237.5</v>
      </c>
      <c r="J3586" s="202">
        <v>1127.5</v>
      </c>
      <c r="K3586" s="202">
        <v>1588.5</v>
      </c>
      <c r="L3586" s="202">
        <v>1896.5</v>
      </c>
      <c r="M3586" s="202">
        <v>1896.5</v>
      </c>
      <c r="N3586"/>
      <c r="O3586" s="203"/>
      <c r="P3586"/>
      <c r="Q3586"/>
      <c r="R3586"/>
      <c r="S3586"/>
      <c r="T3586" s="204">
        <v>42746.609131944446</v>
      </c>
      <c r="U3586"/>
      <c r="V3586">
        <v>0.09</v>
      </c>
      <c r="W3586">
        <v>4</v>
      </c>
      <c r="X3586" s="200" t="str">
        <f t="shared" ref="X3586:X3649" si="56">A3586&amp;" "&amp;B3586&amp;" "&amp;C3586</f>
        <v>Nassau Juvenile Delinquency CGE CQ1-16</v>
      </c>
    </row>
    <row r="3587" spans="1:24" x14ac:dyDescent="0.25">
      <c r="A3587" t="s">
        <v>92</v>
      </c>
      <c r="B3587" t="s">
        <v>40</v>
      </c>
      <c r="C3587" t="s">
        <v>274</v>
      </c>
      <c r="D3587" s="202">
        <v>1155</v>
      </c>
      <c r="E3587" s="202">
        <v>1343</v>
      </c>
      <c r="F3587" s="202">
        <v>1393</v>
      </c>
      <c r="G3587" s="202">
        <v>1393</v>
      </c>
      <c r="H3587"/>
      <c r="I3587" s="202">
        <v>17</v>
      </c>
      <c r="J3587" s="202">
        <v>473</v>
      </c>
      <c r="K3587" s="202">
        <v>749</v>
      </c>
      <c r="L3587" s="202">
        <v>749</v>
      </c>
      <c r="M3587"/>
      <c r="N3587"/>
      <c r="O3587" s="203"/>
      <c r="P3587"/>
      <c r="Q3587"/>
      <c r="R3587"/>
      <c r="S3587"/>
      <c r="T3587" s="204">
        <v>42746.609131944446</v>
      </c>
      <c r="U3587"/>
      <c r="V3587">
        <v>0.09</v>
      </c>
      <c r="W3587">
        <v>4</v>
      </c>
      <c r="X3587" s="200" t="str">
        <f t="shared" si="56"/>
        <v>Nassau Juvenile Delinquency CGE CQ1-17</v>
      </c>
    </row>
    <row r="3588" spans="1:24" x14ac:dyDescent="0.25">
      <c r="A3588" t="s">
        <v>92</v>
      </c>
      <c r="B3588" t="s">
        <v>40</v>
      </c>
      <c r="C3588" t="s">
        <v>271</v>
      </c>
      <c r="D3588" s="202">
        <v>2602.5</v>
      </c>
      <c r="E3588" s="202">
        <v>3542.5</v>
      </c>
      <c r="F3588" s="202">
        <v>3542.5</v>
      </c>
      <c r="G3588" s="202">
        <v>3542.5</v>
      </c>
      <c r="H3588" s="202">
        <v>3354.5</v>
      </c>
      <c r="I3588" s="202">
        <v>186.5</v>
      </c>
      <c r="J3588" s="202">
        <v>1098.5</v>
      </c>
      <c r="K3588" s="202">
        <v>1504.5</v>
      </c>
      <c r="L3588" s="202">
        <v>1504.5</v>
      </c>
      <c r="M3588" s="202">
        <v>1572.5</v>
      </c>
      <c r="N3588"/>
      <c r="O3588" s="203"/>
      <c r="P3588"/>
      <c r="Q3588"/>
      <c r="R3588"/>
      <c r="S3588"/>
      <c r="T3588" s="204">
        <v>42746.609131944446</v>
      </c>
      <c r="U3588"/>
      <c r="V3588">
        <v>0.09</v>
      </c>
      <c r="W3588">
        <v>4</v>
      </c>
      <c r="X3588" s="200" t="str">
        <f t="shared" si="56"/>
        <v>Nassau Juvenile Delinquency CGE CQ2-16</v>
      </c>
    </row>
    <row r="3589" spans="1:24" x14ac:dyDescent="0.25">
      <c r="A3589" t="s">
        <v>92</v>
      </c>
      <c r="B3589" t="s">
        <v>40</v>
      </c>
      <c r="C3589" t="s">
        <v>275</v>
      </c>
      <c r="D3589" s="202">
        <v>2704</v>
      </c>
      <c r="E3589" s="202">
        <v>2704</v>
      </c>
      <c r="F3589" s="202">
        <v>2704</v>
      </c>
      <c r="G3589"/>
      <c r="H3589"/>
      <c r="I3589" s="202">
        <v>240</v>
      </c>
      <c r="J3589" s="202">
        <v>493</v>
      </c>
      <c r="K3589" s="202">
        <v>869</v>
      </c>
      <c r="L3589"/>
      <c r="M3589"/>
      <c r="N3589"/>
      <c r="O3589" s="203"/>
      <c r="P3589"/>
      <c r="Q3589"/>
      <c r="R3589"/>
      <c r="S3589"/>
      <c r="T3589" s="204">
        <v>42746.609131944446</v>
      </c>
      <c r="U3589"/>
      <c r="V3589">
        <v>0.09</v>
      </c>
      <c r="W3589">
        <v>4</v>
      </c>
      <c r="X3589" s="200" t="str">
        <f t="shared" si="56"/>
        <v>Nassau Juvenile Delinquency CGE CQ2-17</v>
      </c>
    </row>
    <row r="3590" spans="1:24" x14ac:dyDescent="0.25">
      <c r="A3590" t="s">
        <v>92</v>
      </c>
      <c r="B3590" t="s">
        <v>40</v>
      </c>
      <c r="C3590" t="s">
        <v>272</v>
      </c>
      <c r="D3590" s="202">
        <v>4276</v>
      </c>
      <c r="E3590" s="202">
        <v>4276</v>
      </c>
      <c r="F3590" s="202">
        <v>4276</v>
      </c>
      <c r="G3590" s="202">
        <v>4276</v>
      </c>
      <c r="H3590" s="202">
        <v>4276</v>
      </c>
      <c r="I3590" s="202">
        <v>268</v>
      </c>
      <c r="J3590" s="202">
        <v>794</v>
      </c>
      <c r="K3590" s="202">
        <v>972</v>
      </c>
      <c r="L3590" s="202">
        <v>1514</v>
      </c>
      <c r="M3590" s="202">
        <v>2040</v>
      </c>
      <c r="N3590"/>
      <c r="O3590" s="203"/>
      <c r="P3590"/>
      <c r="Q3590"/>
      <c r="R3590"/>
      <c r="S3590"/>
      <c r="T3590" s="204">
        <v>42746.609131944446</v>
      </c>
      <c r="U3590"/>
      <c r="V3590">
        <v>0.09</v>
      </c>
      <c r="W3590">
        <v>4</v>
      </c>
      <c r="X3590" s="200" t="str">
        <f t="shared" si="56"/>
        <v>Nassau Juvenile Delinquency CGE CQ3-16</v>
      </c>
    </row>
    <row r="3591" spans="1:24" x14ac:dyDescent="0.25">
      <c r="A3591" t="s">
        <v>92</v>
      </c>
      <c r="B3591" t="s">
        <v>40</v>
      </c>
      <c r="C3591" t="s">
        <v>276</v>
      </c>
      <c r="D3591" s="202">
        <v>889.5</v>
      </c>
      <c r="E3591" s="202">
        <v>1027.5</v>
      </c>
      <c r="F3591"/>
      <c r="G3591"/>
      <c r="H3591"/>
      <c r="I3591" s="202">
        <v>47.5</v>
      </c>
      <c r="J3591" s="202">
        <v>380.5</v>
      </c>
      <c r="K3591"/>
      <c r="L3591"/>
      <c r="M3591"/>
      <c r="N3591"/>
      <c r="O3591" s="203"/>
      <c r="P3591"/>
      <c r="Q3591"/>
      <c r="R3591"/>
      <c r="S3591"/>
      <c r="T3591" s="204">
        <v>42746.609131944446</v>
      </c>
      <c r="U3591"/>
      <c r="V3591">
        <v>0.09</v>
      </c>
      <c r="W3591">
        <v>4</v>
      </c>
      <c r="X3591" s="200" t="str">
        <f t="shared" si="56"/>
        <v>Nassau Juvenile Delinquency CGE CQ3-17</v>
      </c>
    </row>
    <row r="3592" spans="1:24" x14ac:dyDescent="0.25">
      <c r="A3592" t="s">
        <v>92</v>
      </c>
      <c r="B3592" t="s">
        <v>40</v>
      </c>
      <c r="C3592" t="s">
        <v>273</v>
      </c>
      <c r="D3592" s="202">
        <v>3209</v>
      </c>
      <c r="E3592" s="202">
        <v>2767.5</v>
      </c>
      <c r="F3592" s="202">
        <v>2767.5</v>
      </c>
      <c r="G3592" s="202">
        <v>2767.5</v>
      </c>
      <c r="H3592" s="202">
        <v>2767.5</v>
      </c>
      <c r="I3592" s="202">
        <v>191</v>
      </c>
      <c r="J3592" s="202">
        <v>491.5</v>
      </c>
      <c r="K3592" s="202">
        <v>779.5</v>
      </c>
      <c r="L3592" s="202">
        <v>779.5</v>
      </c>
      <c r="M3592" s="202">
        <v>779.5</v>
      </c>
      <c r="N3592"/>
      <c r="O3592" s="203"/>
      <c r="P3592"/>
      <c r="Q3592"/>
      <c r="R3592"/>
      <c r="S3592"/>
      <c r="T3592" s="204">
        <v>42746.609131944446</v>
      </c>
      <c r="U3592"/>
      <c r="V3592">
        <v>0.09</v>
      </c>
      <c r="W3592">
        <v>4</v>
      </c>
      <c r="X3592" s="200" t="str">
        <f t="shared" si="56"/>
        <v>Nassau Juvenile Delinquency CGE CQ4-16</v>
      </c>
    </row>
    <row r="3593" spans="1:24" x14ac:dyDescent="0.25">
      <c r="A3593" t="s">
        <v>92</v>
      </c>
      <c r="B3593" t="s">
        <v>40</v>
      </c>
      <c r="C3593" t="s">
        <v>277</v>
      </c>
      <c r="D3593" s="202">
        <v>2988</v>
      </c>
      <c r="E3593"/>
      <c r="F3593"/>
      <c r="G3593"/>
      <c r="H3593"/>
      <c r="I3593" s="202">
        <v>366</v>
      </c>
      <c r="J3593"/>
      <c r="K3593"/>
      <c r="L3593"/>
      <c r="M3593"/>
      <c r="N3593"/>
      <c r="O3593" s="203"/>
      <c r="P3593"/>
      <c r="Q3593"/>
      <c r="R3593"/>
      <c r="S3593"/>
      <c r="T3593" s="204">
        <v>42746.609131944446</v>
      </c>
      <c r="U3593"/>
      <c r="V3593">
        <v>0.09</v>
      </c>
      <c r="W3593">
        <v>4</v>
      </c>
      <c r="X3593" s="200" t="str">
        <f t="shared" si="56"/>
        <v>Nassau Juvenile Delinquency CGE CQ4-17</v>
      </c>
    </row>
    <row r="3594" spans="1:24" x14ac:dyDescent="0.25">
      <c r="A3594" t="s">
        <v>92</v>
      </c>
      <c r="B3594" t="s">
        <v>45</v>
      </c>
      <c r="C3594" t="s">
        <v>270</v>
      </c>
      <c r="D3594" s="202">
        <v>22169</v>
      </c>
      <c r="E3594" s="202">
        <v>22169</v>
      </c>
      <c r="F3594" s="202">
        <v>22169</v>
      </c>
      <c r="G3594" s="202">
        <v>21938</v>
      </c>
      <c r="H3594" s="202">
        <v>21890</v>
      </c>
      <c r="I3594" s="202">
        <v>21490</v>
      </c>
      <c r="J3594" s="202">
        <v>21890</v>
      </c>
      <c r="K3594" s="202">
        <v>21890</v>
      </c>
      <c r="L3594" s="202">
        <v>21890</v>
      </c>
      <c r="M3594" s="202">
        <v>21890</v>
      </c>
      <c r="N3594"/>
      <c r="O3594" s="203"/>
      <c r="P3594"/>
      <c r="Q3594"/>
      <c r="R3594"/>
      <c r="S3594"/>
      <c r="T3594" s="204">
        <v>42746.609131944446</v>
      </c>
      <c r="U3594"/>
      <c r="V3594">
        <v>0.9</v>
      </c>
      <c r="W3594">
        <v>9</v>
      </c>
      <c r="X3594" s="200" t="str">
        <f t="shared" si="56"/>
        <v>Nassau Probate CGE CQ1-16</v>
      </c>
    </row>
    <row r="3595" spans="1:24" x14ac:dyDescent="0.25">
      <c r="A3595" t="s">
        <v>92</v>
      </c>
      <c r="B3595" t="s">
        <v>45</v>
      </c>
      <c r="C3595" t="s">
        <v>274</v>
      </c>
      <c r="D3595" s="202">
        <v>24803</v>
      </c>
      <c r="E3595" s="202">
        <v>24803</v>
      </c>
      <c r="F3595" s="202">
        <v>24803</v>
      </c>
      <c r="G3595" s="202">
        <v>24803</v>
      </c>
      <c r="H3595"/>
      <c r="I3595" s="202">
        <v>24437</v>
      </c>
      <c r="J3595" s="202">
        <v>24668</v>
      </c>
      <c r="K3595" s="202">
        <v>24753</v>
      </c>
      <c r="L3595" s="202">
        <v>24753</v>
      </c>
      <c r="M3595"/>
      <c r="N3595"/>
      <c r="O3595" s="203"/>
      <c r="P3595"/>
      <c r="Q3595"/>
      <c r="R3595"/>
      <c r="S3595"/>
      <c r="T3595" s="204">
        <v>42746.609131944446</v>
      </c>
      <c r="U3595"/>
      <c r="V3595">
        <v>0.9</v>
      </c>
      <c r="W3595">
        <v>9</v>
      </c>
      <c r="X3595" s="200" t="str">
        <f t="shared" si="56"/>
        <v>Nassau Probate CGE CQ1-17</v>
      </c>
    </row>
    <row r="3596" spans="1:24" x14ac:dyDescent="0.25">
      <c r="A3596" t="s">
        <v>92</v>
      </c>
      <c r="B3596" t="s">
        <v>45</v>
      </c>
      <c r="C3596" t="s">
        <v>271</v>
      </c>
      <c r="D3596" s="202">
        <v>20677</v>
      </c>
      <c r="E3596" s="202">
        <v>20332</v>
      </c>
      <c r="F3596" s="202">
        <v>20332</v>
      </c>
      <c r="G3596" s="202">
        <v>20332</v>
      </c>
      <c r="H3596" s="202">
        <v>20332</v>
      </c>
      <c r="I3596" s="202">
        <v>20277</v>
      </c>
      <c r="J3596" s="202">
        <v>20332</v>
      </c>
      <c r="K3596" s="202">
        <v>20332</v>
      </c>
      <c r="L3596" s="202">
        <v>20332</v>
      </c>
      <c r="M3596" s="202">
        <v>20332</v>
      </c>
      <c r="N3596"/>
      <c r="O3596" s="203"/>
      <c r="P3596"/>
      <c r="Q3596"/>
      <c r="R3596"/>
      <c r="S3596"/>
      <c r="T3596" s="204">
        <v>42746.609131944446</v>
      </c>
      <c r="U3596"/>
      <c r="V3596">
        <v>0.9</v>
      </c>
      <c r="W3596">
        <v>9</v>
      </c>
      <c r="X3596" s="200" t="str">
        <f t="shared" si="56"/>
        <v>Nassau Probate CGE CQ2-16</v>
      </c>
    </row>
    <row r="3597" spans="1:24" x14ac:dyDescent="0.25">
      <c r="A3597" t="s">
        <v>92</v>
      </c>
      <c r="B3597" t="s">
        <v>45</v>
      </c>
      <c r="C3597" t="s">
        <v>275</v>
      </c>
      <c r="D3597" s="202">
        <v>26604.5</v>
      </c>
      <c r="E3597" s="202">
        <v>26604.5</v>
      </c>
      <c r="F3597" s="202">
        <v>26604.5</v>
      </c>
      <c r="G3597"/>
      <c r="H3597"/>
      <c r="I3597" s="202">
        <v>25955</v>
      </c>
      <c r="J3597" s="202">
        <v>26604.5</v>
      </c>
      <c r="K3597" s="202">
        <v>26604.5</v>
      </c>
      <c r="L3597"/>
      <c r="M3597"/>
      <c r="N3597"/>
      <c r="O3597" s="203"/>
      <c r="P3597"/>
      <c r="Q3597"/>
      <c r="R3597"/>
      <c r="S3597"/>
      <c r="T3597" s="204">
        <v>42746.609131944446</v>
      </c>
      <c r="U3597"/>
      <c r="V3597">
        <v>0.9</v>
      </c>
      <c r="W3597">
        <v>9</v>
      </c>
      <c r="X3597" s="200" t="str">
        <f t="shared" si="56"/>
        <v>Nassau Probate CGE CQ2-17</v>
      </c>
    </row>
    <row r="3598" spans="1:24" x14ac:dyDescent="0.25">
      <c r="A3598" t="s">
        <v>92</v>
      </c>
      <c r="B3598" t="s">
        <v>45</v>
      </c>
      <c r="C3598" t="s">
        <v>272</v>
      </c>
      <c r="D3598" s="202">
        <v>25068.5</v>
      </c>
      <c r="E3598" s="202">
        <v>25068.5</v>
      </c>
      <c r="F3598" s="202">
        <v>25012.5</v>
      </c>
      <c r="G3598" s="202">
        <v>25012.5</v>
      </c>
      <c r="H3598" s="202">
        <v>25012.5</v>
      </c>
      <c r="I3598" s="202">
        <v>24962.5</v>
      </c>
      <c r="J3598" s="202">
        <v>24962.5</v>
      </c>
      <c r="K3598" s="202">
        <v>24962.5</v>
      </c>
      <c r="L3598" s="202">
        <v>24962.5</v>
      </c>
      <c r="M3598" s="202">
        <v>24962.5</v>
      </c>
      <c r="N3598"/>
      <c r="O3598" s="203"/>
      <c r="P3598"/>
      <c r="Q3598"/>
      <c r="R3598"/>
      <c r="S3598"/>
      <c r="T3598" s="204">
        <v>42746.609131944446</v>
      </c>
      <c r="U3598"/>
      <c r="V3598">
        <v>0.9</v>
      </c>
      <c r="W3598">
        <v>9</v>
      </c>
      <c r="X3598" s="200" t="str">
        <f t="shared" si="56"/>
        <v>Nassau Probate CGE CQ3-16</v>
      </c>
    </row>
    <row r="3599" spans="1:24" x14ac:dyDescent="0.25">
      <c r="A3599" t="s">
        <v>92</v>
      </c>
      <c r="B3599" t="s">
        <v>45</v>
      </c>
      <c r="C3599" t="s">
        <v>276</v>
      </c>
      <c r="D3599" s="202">
        <v>30874</v>
      </c>
      <c r="E3599" s="202">
        <v>30412</v>
      </c>
      <c r="F3599"/>
      <c r="G3599"/>
      <c r="H3599"/>
      <c r="I3599" s="202">
        <v>30819</v>
      </c>
      <c r="J3599" s="202">
        <v>30357</v>
      </c>
      <c r="K3599"/>
      <c r="L3599"/>
      <c r="M3599"/>
      <c r="N3599"/>
      <c r="O3599" s="203"/>
      <c r="P3599"/>
      <c r="Q3599"/>
      <c r="R3599"/>
      <c r="S3599"/>
      <c r="T3599" s="204">
        <v>42746.609131944446</v>
      </c>
      <c r="U3599"/>
      <c r="V3599">
        <v>0.9</v>
      </c>
      <c r="W3599">
        <v>9</v>
      </c>
      <c r="X3599" s="200" t="str">
        <f t="shared" si="56"/>
        <v>Nassau Probate CGE CQ3-17</v>
      </c>
    </row>
    <row r="3600" spans="1:24" x14ac:dyDescent="0.25">
      <c r="A3600" t="s">
        <v>92</v>
      </c>
      <c r="B3600" t="s">
        <v>45</v>
      </c>
      <c r="C3600" t="s">
        <v>273</v>
      </c>
      <c r="D3600" s="202">
        <v>24902.15</v>
      </c>
      <c r="E3600" s="202">
        <v>31177.5</v>
      </c>
      <c r="F3600" s="202">
        <v>31177.5</v>
      </c>
      <c r="G3600" s="202">
        <v>31177.5</v>
      </c>
      <c r="H3600" s="202">
        <v>31177.5</v>
      </c>
      <c r="I3600" s="202">
        <v>24502.15</v>
      </c>
      <c r="J3600" s="202">
        <v>30922.5</v>
      </c>
      <c r="K3600" s="202">
        <v>30922.5</v>
      </c>
      <c r="L3600" s="202">
        <v>30922.5</v>
      </c>
      <c r="M3600" s="202">
        <v>31177.5</v>
      </c>
      <c r="N3600"/>
      <c r="O3600" s="203"/>
      <c r="P3600"/>
      <c r="Q3600"/>
      <c r="R3600"/>
      <c r="S3600"/>
      <c r="T3600" s="204">
        <v>42746.609131944446</v>
      </c>
      <c r="U3600"/>
      <c r="V3600">
        <v>0.9</v>
      </c>
      <c r="W3600">
        <v>9</v>
      </c>
      <c r="X3600" s="200" t="str">
        <f t="shared" si="56"/>
        <v>Nassau Probate CGE CQ4-16</v>
      </c>
    </row>
    <row r="3601" spans="1:24" x14ac:dyDescent="0.25">
      <c r="A3601" t="s">
        <v>92</v>
      </c>
      <c r="B3601" t="s">
        <v>45</v>
      </c>
      <c r="C3601" t="s">
        <v>277</v>
      </c>
      <c r="D3601" s="202">
        <v>26384.15</v>
      </c>
      <c r="E3601"/>
      <c r="F3601"/>
      <c r="G3601"/>
      <c r="H3601"/>
      <c r="I3601" s="202">
        <v>25642.15</v>
      </c>
      <c r="J3601"/>
      <c r="K3601"/>
      <c r="L3601"/>
      <c r="M3601"/>
      <c r="N3601"/>
      <c r="O3601" s="203"/>
      <c r="P3601"/>
      <c r="Q3601"/>
      <c r="R3601"/>
      <c r="S3601"/>
      <c r="T3601" s="204">
        <v>42746.609131944446</v>
      </c>
      <c r="U3601"/>
      <c r="V3601">
        <v>0.9</v>
      </c>
      <c r="W3601">
        <v>9</v>
      </c>
      <c r="X3601" s="200" t="str">
        <f t="shared" si="56"/>
        <v>Nassau Probate CGE CQ4-17</v>
      </c>
    </row>
    <row r="3602" spans="1:24" x14ac:dyDescent="0.25">
      <c r="A3602" t="s">
        <v>93</v>
      </c>
      <c r="B3602" t="s">
        <v>280</v>
      </c>
      <c r="C3602" t="s">
        <v>270</v>
      </c>
      <c r="D3602" s="202">
        <v>0</v>
      </c>
      <c r="E3602" s="202">
        <v>318146</v>
      </c>
      <c r="F3602" s="202">
        <v>318146</v>
      </c>
      <c r="G3602" s="202">
        <v>318146</v>
      </c>
      <c r="H3602" s="202">
        <v>318146</v>
      </c>
      <c r="I3602" s="202">
        <v>0</v>
      </c>
      <c r="J3602" s="202">
        <v>0</v>
      </c>
      <c r="K3602" s="202">
        <v>0</v>
      </c>
      <c r="L3602" s="202">
        <v>0</v>
      </c>
      <c r="M3602" s="202">
        <v>0</v>
      </c>
      <c r="N3602"/>
      <c r="O3602" s="203"/>
      <c r="P3602"/>
      <c r="Q3602"/>
      <c r="R3602"/>
      <c r="S3602"/>
      <c r="T3602" s="204">
        <v>42746.609131944446</v>
      </c>
      <c r="U3602"/>
      <c r="V3602">
        <v>0.09</v>
      </c>
      <c r="W3602">
        <v>2</v>
      </c>
      <c r="X3602" s="200" t="str">
        <f t="shared" si="56"/>
        <v>Okaloosa Circ Crim Drug Trfc Cases CGE CQ1-16</v>
      </c>
    </row>
    <row r="3603" spans="1:24" x14ac:dyDescent="0.25">
      <c r="A3603" t="s">
        <v>93</v>
      </c>
      <c r="B3603" t="s">
        <v>280</v>
      </c>
      <c r="C3603" t="s">
        <v>274</v>
      </c>
      <c r="D3603" s="202">
        <v>579369</v>
      </c>
      <c r="E3603" s="202">
        <v>579369</v>
      </c>
      <c r="F3603" s="202">
        <v>579419</v>
      </c>
      <c r="G3603" s="202">
        <v>579419</v>
      </c>
      <c r="H3603"/>
      <c r="I3603" s="202">
        <v>0</v>
      </c>
      <c r="J3603" s="202">
        <v>0</v>
      </c>
      <c r="K3603" s="202">
        <v>0</v>
      </c>
      <c r="L3603" s="202">
        <v>0</v>
      </c>
      <c r="M3603"/>
      <c r="N3603"/>
      <c r="O3603" s="203"/>
      <c r="P3603"/>
      <c r="Q3603"/>
      <c r="R3603"/>
      <c r="S3603"/>
      <c r="T3603" s="204">
        <v>42746.609131944446</v>
      </c>
      <c r="U3603"/>
      <c r="V3603">
        <v>0.09</v>
      </c>
      <c r="W3603">
        <v>2</v>
      </c>
      <c r="X3603" s="200" t="str">
        <f t="shared" si="56"/>
        <v>Okaloosa Circ Crim Drug Trfc Cases CGE CQ1-17</v>
      </c>
    </row>
    <row r="3604" spans="1:24" x14ac:dyDescent="0.25">
      <c r="A3604" t="s">
        <v>93</v>
      </c>
      <c r="B3604" t="s">
        <v>280</v>
      </c>
      <c r="C3604" t="s">
        <v>271</v>
      </c>
      <c r="D3604" s="202">
        <v>1058809</v>
      </c>
      <c r="E3604" s="202">
        <v>1058859</v>
      </c>
      <c r="F3604" s="202">
        <v>1058909</v>
      </c>
      <c r="G3604" s="202">
        <v>1058909</v>
      </c>
      <c r="H3604" s="202">
        <v>1058909</v>
      </c>
      <c r="I3604" s="202">
        <v>0</v>
      </c>
      <c r="J3604" s="202">
        <v>0</v>
      </c>
      <c r="K3604" s="202">
        <v>0</v>
      </c>
      <c r="L3604" s="202">
        <v>0</v>
      </c>
      <c r="M3604" s="202">
        <v>0</v>
      </c>
      <c r="N3604"/>
      <c r="O3604" s="203"/>
      <c r="P3604"/>
      <c r="Q3604"/>
      <c r="R3604"/>
      <c r="S3604"/>
      <c r="T3604" s="204">
        <v>42746.609131944446</v>
      </c>
      <c r="U3604"/>
      <c r="V3604">
        <v>0.09</v>
      </c>
      <c r="W3604">
        <v>2</v>
      </c>
      <c r="X3604" s="200" t="str">
        <f t="shared" si="56"/>
        <v>Okaloosa Circ Crim Drug Trfc Cases CGE CQ2-16</v>
      </c>
    </row>
    <row r="3605" spans="1:24" x14ac:dyDescent="0.25">
      <c r="A3605" t="s">
        <v>93</v>
      </c>
      <c r="B3605" t="s">
        <v>280</v>
      </c>
      <c r="C3605" t="s">
        <v>275</v>
      </c>
      <c r="D3605" s="202">
        <v>370652</v>
      </c>
      <c r="E3605" s="202">
        <v>370652</v>
      </c>
      <c r="F3605" s="202">
        <v>370652</v>
      </c>
      <c r="G3605"/>
      <c r="H3605"/>
      <c r="I3605" s="202">
        <v>0</v>
      </c>
      <c r="J3605" s="202">
        <v>0</v>
      </c>
      <c r="K3605" s="202">
        <v>0</v>
      </c>
      <c r="L3605"/>
      <c r="M3605"/>
      <c r="N3605"/>
      <c r="O3605" s="203"/>
      <c r="P3605"/>
      <c r="Q3605"/>
      <c r="R3605"/>
      <c r="S3605"/>
      <c r="T3605" s="204">
        <v>42746.609131944446</v>
      </c>
      <c r="U3605"/>
      <c r="V3605">
        <v>0.09</v>
      </c>
      <c r="W3605">
        <v>2</v>
      </c>
      <c r="X3605" s="200" t="str">
        <f t="shared" si="56"/>
        <v>Okaloosa Circ Crim Drug Trfc Cases CGE CQ2-17</v>
      </c>
    </row>
    <row r="3606" spans="1:24" x14ac:dyDescent="0.25">
      <c r="A3606" t="s">
        <v>93</v>
      </c>
      <c r="B3606" t="s">
        <v>280</v>
      </c>
      <c r="C3606" t="s">
        <v>272</v>
      </c>
      <c r="D3606" s="202">
        <v>319135</v>
      </c>
      <c r="E3606" s="202">
        <v>319135</v>
      </c>
      <c r="F3606" s="202">
        <v>319185</v>
      </c>
      <c r="G3606" s="202">
        <v>319085</v>
      </c>
      <c r="H3606" s="202">
        <v>319235</v>
      </c>
      <c r="I3606" s="202">
        <v>100</v>
      </c>
      <c r="J3606" s="202">
        <v>100</v>
      </c>
      <c r="K3606" s="202">
        <v>100</v>
      </c>
      <c r="L3606" s="202">
        <v>100</v>
      </c>
      <c r="M3606" s="202">
        <v>100</v>
      </c>
      <c r="N3606"/>
      <c r="O3606" s="203"/>
      <c r="P3606"/>
      <c r="Q3606"/>
      <c r="R3606"/>
      <c r="S3606"/>
      <c r="T3606" s="204">
        <v>42746.609131944446</v>
      </c>
      <c r="U3606"/>
      <c r="V3606">
        <v>0.09</v>
      </c>
      <c r="W3606">
        <v>2</v>
      </c>
      <c r="X3606" s="200" t="str">
        <f t="shared" si="56"/>
        <v>Okaloosa Circ Crim Drug Trfc Cases CGE CQ3-16</v>
      </c>
    </row>
    <row r="3607" spans="1:24" x14ac:dyDescent="0.25">
      <c r="A3607" t="s">
        <v>93</v>
      </c>
      <c r="B3607" t="s">
        <v>280</v>
      </c>
      <c r="C3607" t="s">
        <v>276</v>
      </c>
      <c r="D3607" s="202">
        <v>213349</v>
      </c>
      <c r="E3607" s="202">
        <v>213399</v>
      </c>
      <c r="F3607"/>
      <c r="G3607"/>
      <c r="H3607"/>
      <c r="I3607" s="202">
        <v>0</v>
      </c>
      <c r="J3607" s="202">
        <v>0</v>
      </c>
      <c r="K3607"/>
      <c r="L3607"/>
      <c r="M3607"/>
      <c r="N3607"/>
      <c r="O3607" s="203"/>
      <c r="P3607"/>
      <c r="Q3607"/>
      <c r="R3607"/>
      <c r="S3607"/>
      <c r="T3607" s="204">
        <v>42746.609131944446</v>
      </c>
      <c r="U3607"/>
      <c r="V3607">
        <v>0.09</v>
      </c>
      <c r="W3607">
        <v>2</v>
      </c>
      <c r="X3607" s="200" t="str">
        <f t="shared" si="56"/>
        <v>Okaloosa Circ Crim Drug Trfc Cases CGE CQ3-17</v>
      </c>
    </row>
    <row r="3608" spans="1:24" x14ac:dyDescent="0.25">
      <c r="A3608" t="s">
        <v>93</v>
      </c>
      <c r="B3608" t="s">
        <v>280</v>
      </c>
      <c r="C3608" t="s">
        <v>273</v>
      </c>
      <c r="D3608" s="202">
        <v>160846.5</v>
      </c>
      <c r="E3608" s="202">
        <v>160846.5</v>
      </c>
      <c r="F3608" s="202">
        <v>160846.5</v>
      </c>
      <c r="G3608" s="202">
        <v>160896.5</v>
      </c>
      <c r="H3608" s="202">
        <v>160946.5</v>
      </c>
      <c r="I3608" s="202">
        <v>94.5</v>
      </c>
      <c r="J3608" s="202">
        <v>94.5</v>
      </c>
      <c r="K3608" s="202">
        <v>94.5</v>
      </c>
      <c r="L3608" s="202">
        <v>94.5</v>
      </c>
      <c r="M3608" s="202">
        <v>94.5</v>
      </c>
      <c r="N3608"/>
      <c r="O3608" s="203"/>
      <c r="P3608"/>
      <c r="Q3608"/>
      <c r="R3608"/>
      <c r="S3608"/>
      <c r="T3608" s="204">
        <v>42746.609131944446</v>
      </c>
      <c r="U3608"/>
      <c r="V3608">
        <v>0.09</v>
      </c>
      <c r="W3608">
        <v>2</v>
      </c>
      <c r="X3608" s="200" t="str">
        <f t="shared" si="56"/>
        <v>Okaloosa Circ Crim Drug Trfc Cases CGE CQ4-16</v>
      </c>
    </row>
    <row r="3609" spans="1:24" x14ac:dyDescent="0.25">
      <c r="A3609" t="s">
        <v>93</v>
      </c>
      <c r="B3609" t="s">
        <v>280</v>
      </c>
      <c r="C3609" t="s">
        <v>277</v>
      </c>
      <c r="D3609" s="202">
        <v>792228</v>
      </c>
      <c r="E3609"/>
      <c r="F3609"/>
      <c r="G3609"/>
      <c r="H3609"/>
      <c r="I3609" s="202">
        <v>500</v>
      </c>
      <c r="J3609"/>
      <c r="K3609"/>
      <c r="L3609"/>
      <c r="M3609"/>
      <c r="N3609"/>
      <c r="O3609" s="203"/>
      <c r="P3609"/>
      <c r="Q3609"/>
      <c r="R3609"/>
      <c r="S3609"/>
      <c r="T3609" s="204">
        <v>42746.609131944446</v>
      </c>
      <c r="U3609"/>
      <c r="V3609">
        <v>0.09</v>
      </c>
      <c r="W3609">
        <v>2</v>
      </c>
      <c r="X3609" s="200" t="str">
        <f t="shared" si="56"/>
        <v>Okaloosa Circ Crim Drug Trfc Cases CGE CQ4-17</v>
      </c>
    </row>
    <row r="3610" spans="1:24" x14ac:dyDescent="0.25">
      <c r="A3610" t="s">
        <v>93</v>
      </c>
      <c r="B3610" t="s">
        <v>42</v>
      </c>
      <c r="C3610" t="s">
        <v>270</v>
      </c>
      <c r="D3610" s="202">
        <v>358410.56</v>
      </c>
      <c r="E3610" s="202">
        <v>357940.56</v>
      </c>
      <c r="F3610" s="202">
        <v>357940.56</v>
      </c>
      <c r="G3610" s="202">
        <v>357940.56</v>
      </c>
      <c r="H3610" s="202">
        <v>357940.56</v>
      </c>
      <c r="I3610" s="202">
        <v>350666.06</v>
      </c>
      <c r="J3610" s="202">
        <v>351465.81</v>
      </c>
      <c r="K3610" s="202">
        <v>351890.81</v>
      </c>
      <c r="L3610" s="202">
        <v>352030.81</v>
      </c>
      <c r="M3610" s="202">
        <v>352118.56</v>
      </c>
      <c r="N3610"/>
      <c r="O3610" s="203"/>
      <c r="P3610"/>
      <c r="Q3610"/>
      <c r="R3610"/>
      <c r="S3610"/>
      <c r="T3610" s="204">
        <v>42746.609131944446</v>
      </c>
      <c r="U3610"/>
      <c r="V3610">
        <v>0.9</v>
      </c>
      <c r="W3610">
        <v>6</v>
      </c>
      <c r="X3610" s="200" t="str">
        <f t="shared" si="56"/>
        <v>Okaloosa Circuit Civil CGE CQ1-16</v>
      </c>
    </row>
    <row r="3611" spans="1:24" x14ac:dyDescent="0.25">
      <c r="A3611" t="s">
        <v>93</v>
      </c>
      <c r="B3611" t="s">
        <v>42</v>
      </c>
      <c r="C3611" t="s">
        <v>274</v>
      </c>
      <c r="D3611" s="202">
        <v>321997</v>
      </c>
      <c r="E3611" s="202">
        <v>327108.5</v>
      </c>
      <c r="F3611" s="202">
        <v>327108.5</v>
      </c>
      <c r="G3611" s="202">
        <v>327108.5</v>
      </c>
      <c r="H3611"/>
      <c r="I3611" s="202">
        <v>318409</v>
      </c>
      <c r="J3611" s="202">
        <v>323950</v>
      </c>
      <c r="K3611" s="202">
        <v>323950</v>
      </c>
      <c r="L3611" s="202">
        <v>323950</v>
      </c>
      <c r="M3611"/>
      <c r="N3611"/>
      <c r="O3611" s="203"/>
      <c r="P3611"/>
      <c r="Q3611"/>
      <c r="R3611"/>
      <c r="S3611"/>
      <c r="T3611" s="204">
        <v>42746.609131944446</v>
      </c>
      <c r="U3611"/>
      <c r="V3611">
        <v>0.9</v>
      </c>
      <c r="W3611">
        <v>6</v>
      </c>
      <c r="X3611" s="200" t="str">
        <f t="shared" si="56"/>
        <v>Okaloosa Circuit Civil CGE CQ1-17</v>
      </c>
    </row>
    <row r="3612" spans="1:24" x14ac:dyDescent="0.25">
      <c r="A3612" t="s">
        <v>93</v>
      </c>
      <c r="B3612" t="s">
        <v>42</v>
      </c>
      <c r="C3612" t="s">
        <v>271</v>
      </c>
      <c r="D3612" s="202">
        <v>389087.5</v>
      </c>
      <c r="E3612" s="202">
        <v>389037.5</v>
      </c>
      <c r="F3612" s="202">
        <v>389037.5</v>
      </c>
      <c r="G3612" s="202">
        <v>389037.5</v>
      </c>
      <c r="H3612" s="202">
        <v>389037.5</v>
      </c>
      <c r="I3612" s="202">
        <v>385697.5</v>
      </c>
      <c r="J3612" s="202">
        <v>386590</v>
      </c>
      <c r="K3612" s="202">
        <v>386590</v>
      </c>
      <c r="L3612" s="202">
        <v>386590</v>
      </c>
      <c r="M3612" s="202">
        <v>386640</v>
      </c>
      <c r="N3612"/>
      <c r="O3612" s="203"/>
      <c r="P3612"/>
      <c r="Q3612"/>
      <c r="R3612"/>
      <c r="S3612"/>
      <c r="T3612" s="204">
        <v>42746.609131944446</v>
      </c>
      <c r="U3612"/>
      <c r="V3612">
        <v>0.9</v>
      </c>
      <c r="W3612">
        <v>6</v>
      </c>
      <c r="X3612" s="200" t="str">
        <f t="shared" si="56"/>
        <v>Okaloosa Circuit Civil CGE CQ2-16</v>
      </c>
    </row>
    <row r="3613" spans="1:24" x14ac:dyDescent="0.25">
      <c r="A3613" t="s">
        <v>93</v>
      </c>
      <c r="B3613" t="s">
        <v>42</v>
      </c>
      <c r="C3613" t="s">
        <v>275</v>
      </c>
      <c r="D3613" s="202">
        <v>327850</v>
      </c>
      <c r="E3613" s="202">
        <v>327531.5</v>
      </c>
      <c r="F3613" s="202">
        <v>327531.5</v>
      </c>
      <c r="G3613"/>
      <c r="H3613"/>
      <c r="I3613" s="202">
        <v>324496</v>
      </c>
      <c r="J3613" s="202">
        <v>325122.5</v>
      </c>
      <c r="K3613" s="202">
        <v>325122.5</v>
      </c>
      <c r="L3613"/>
      <c r="M3613"/>
      <c r="N3613"/>
      <c r="O3613" s="203"/>
      <c r="P3613"/>
      <c r="Q3613"/>
      <c r="R3613"/>
      <c r="S3613"/>
      <c r="T3613" s="204">
        <v>42746.609131944446</v>
      </c>
      <c r="U3613"/>
      <c r="V3613">
        <v>0.9</v>
      </c>
      <c r="W3613">
        <v>6</v>
      </c>
      <c r="X3613" s="200" t="str">
        <f t="shared" si="56"/>
        <v>Okaloosa Circuit Civil CGE CQ2-17</v>
      </c>
    </row>
    <row r="3614" spans="1:24" x14ac:dyDescent="0.25">
      <c r="A3614" t="s">
        <v>93</v>
      </c>
      <c r="B3614" t="s">
        <v>42</v>
      </c>
      <c r="C3614" t="s">
        <v>272</v>
      </c>
      <c r="D3614" s="202">
        <v>386309.42</v>
      </c>
      <c r="E3614" s="202">
        <v>386309.42</v>
      </c>
      <c r="F3614" s="202">
        <v>386309.42</v>
      </c>
      <c r="G3614" s="202">
        <v>386309.42</v>
      </c>
      <c r="H3614" s="202">
        <v>386309.42</v>
      </c>
      <c r="I3614" s="202">
        <v>383233.42</v>
      </c>
      <c r="J3614" s="202">
        <v>383508.42</v>
      </c>
      <c r="K3614" s="202">
        <v>383658.42</v>
      </c>
      <c r="L3614" s="202">
        <v>383658.42</v>
      </c>
      <c r="M3614" s="202">
        <v>383758.42</v>
      </c>
      <c r="N3614"/>
      <c r="O3614" s="203"/>
      <c r="P3614"/>
      <c r="Q3614"/>
      <c r="R3614"/>
      <c r="S3614"/>
      <c r="T3614" s="204">
        <v>42746.609131944446</v>
      </c>
      <c r="U3614"/>
      <c r="V3614">
        <v>0.9</v>
      </c>
      <c r="W3614">
        <v>6</v>
      </c>
      <c r="X3614" s="200" t="str">
        <f t="shared" si="56"/>
        <v>Okaloosa Circuit Civil CGE CQ3-16</v>
      </c>
    </row>
    <row r="3615" spans="1:24" x14ac:dyDescent="0.25">
      <c r="A3615" t="s">
        <v>93</v>
      </c>
      <c r="B3615" t="s">
        <v>42</v>
      </c>
      <c r="C3615" t="s">
        <v>276</v>
      </c>
      <c r="D3615" s="202">
        <v>320557.17</v>
      </c>
      <c r="E3615" s="202">
        <v>320192.17</v>
      </c>
      <c r="F3615"/>
      <c r="G3615"/>
      <c r="H3615"/>
      <c r="I3615" s="202">
        <v>316694.67</v>
      </c>
      <c r="J3615" s="202">
        <v>317174.67</v>
      </c>
      <c r="K3615"/>
      <c r="L3615"/>
      <c r="M3615"/>
      <c r="N3615"/>
      <c r="O3615" s="203"/>
      <c r="P3615"/>
      <c r="Q3615"/>
      <c r="R3615"/>
      <c r="S3615"/>
      <c r="T3615" s="204">
        <v>42746.609131944446</v>
      </c>
      <c r="U3615"/>
      <c r="V3615">
        <v>0.9</v>
      </c>
      <c r="W3615">
        <v>6</v>
      </c>
      <c r="X3615" s="200" t="str">
        <f t="shared" si="56"/>
        <v>Okaloosa Circuit Civil CGE CQ3-17</v>
      </c>
    </row>
    <row r="3616" spans="1:24" x14ac:dyDescent="0.25">
      <c r="A3616" t="s">
        <v>93</v>
      </c>
      <c r="B3616" t="s">
        <v>42</v>
      </c>
      <c r="C3616" t="s">
        <v>273</v>
      </c>
      <c r="D3616" s="202">
        <v>350531</v>
      </c>
      <c r="E3616" s="202">
        <v>350531</v>
      </c>
      <c r="F3616" s="202">
        <v>350131</v>
      </c>
      <c r="G3616" s="202">
        <v>350131</v>
      </c>
      <c r="H3616" s="202">
        <v>350131</v>
      </c>
      <c r="I3616" s="202">
        <v>347293.5</v>
      </c>
      <c r="J3616" s="202">
        <v>347793.5</v>
      </c>
      <c r="K3616" s="202">
        <v>347893.5</v>
      </c>
      <c r="L3616" s="202">
        <v>347893.5</v>
      </c>
      <c r="M3616" s="202">
        <v>347943.5</v>
      </c>
      <c r="N3616"/>
      <c r="O3616" s="203"/>
      <c r="P3616"/>
      <c r="Q3616"/>
      <c r="R3616"/>
      <c r="S3616"/>
      <c r="T3616" s="204">
        <v>42746.609131944446</v>
      </c>
      <c r="U3616"/>
      <c r="V3616">
        <v>0.9</v>
      </c>
      <c r="W3616">
        <v>6</v>
      </c>
      <c r="X3616" s="200" t="str">
        <f t="shared" si="56"/>
        <v>Okaloosa Circuit Civil CGE CQ4-16</v>
      </c>
    </row>
    <row r="3617" spans="1:24" x14ac:dyDescent="0.25">
      <c r="A3617" t="s">
        <v>93</v>
      </c>
      <c r="B3617" t="s">
        <v>42</v>
      </c>
      <c r="C3617" t="s">
        <v>277</v>
      </c>
      <c r="D3617" s="202">
        <v>316757.7</v>
      </c>
      <c r="E3617"/>
      <c r="F3617"/>
      <c r="G3617"/>
      <c r="H3617"/>
      <c r="I3617" s="202">
        <v>313655.95</v>
      </c>
      <c r="J3617"/>
      <c r="K3617"/>
      <c r="L3617"/>
      <c r="M3617"/>
      <c r="N3617"/>
      <c r="O3617" s="203"/>
      <c r="P3617"/>
      <c r="Q3617"/>
      <c r="R3617"/>
      <c r="S3617"/>
      <c r="T3617" s="204">
        <v>42746.609131944446</v>
      </c>
      <c r="U3617"/>
      <c r="V3617">
        <v>0.9</v>
      </c>
      <c r="W3617">
        <v>6</v>
      </c>
      <c r="X3617" s="200" t="str">
        <f t="shared" si="56"/>
        <v>Okaloosa Circuit Civil CGE CQ4-17</v>
      </c>
    </row>
    <row r="3618" spans="1:24" x14ac:dyDescent="0.25">
      <c r="A3618" t="s">
        <v>93</v>
      </c>
      <c r="B3618" t="s">
        <v>38</v>
      </c>
      <c r="C3618" t="s">
        <v>270</v>
      </c>
      <c r="D3618" s="202">
        <v>1224647.83</v>
      </c>
      <c r="E3618" s="202">
        <v>1224557.83</v>
      </c>
      <c r="F3618" s="202">
        <v>1224557.83</v>
      </c>
      <c r="G3618" s="202">
        <v>1224406.83</v>
      </c>
      <c r="H3618" s="202">
        <v>1224406.83</v>
      </c>
      <c r="I3618" s="202">
        <v>24306.63</v>
      </c>
      <c r="J3618" s="202">
        <v>39491.660000000003</v>
      </c>
      <c r="K3618" s="202">
        <v>52752.3</v>
      </c>
      <c r="L3618" s="202">
        <v>64462.71</v>
      </c>
      <c r="M3618" s="202">
        <v>75813.77</v>
      </c>
      <c r="N3618"/>
      <c r="O3618" s="203"/>
      <c r="P3618"/>
      <c r="Q3618"/>
      <c r="R3618"/>
      <c r="S3618"/>
      <c r="T3618" s="204">
        <v>42746.609131944446</v>
      </c>
      <c r="U3618"/>
      <c r="V3618">
        <v>0.09</v>
      </c>
      <c r="W3618">
        <v>1</v>
      </c>
      <c r="X3618" s="200" t="str">
        <f t="shared" si="56"/>
        <v>Okaloosa Circuit Criminal CGE CQ1-16</v>
      </c>
    </row>
    <row r="3619" spans="1:24" x14ac:dyDescent="0.25">
      <c r="A3619" t="s">
        <v>93</v>
      </c>
      <c r="B3619" t="s">
        <v>38</v>
      </c>
      <c r="C3619" t="s">
        <v>274</v>
      </c>
      <c r="D3619" s="202">
        <v>1130464.94</v>
      </c>
      <c r="E3619" s="202">
        <v>1130764.94</v>
      </c>
      <c r="F3619" s="202">
        <v>1130764.94</v>
      </c>
      <c r="G3619" s="202">
        <v>1130764.94</v>
      </c>
      <c r="H3619"/>
      <c r="I3619" s="202">
        <v>23889.47</v>
      </c>
      <c r="J3619" s="202">
        <v>44976.65</v>
      </c>
      <c r="K3619" s="202">
        <v>56961.01</v>
      </c>
      <c r="L3619" s="202">
        <v>71369.91</v>
      </c>
      <c r="M3619"/>
      <c r="N3619"/>
      <c r="O3619" s="203"/>
      <c r="P3619"/>
      <c r="Q3619"/>
      <c r="R3619"/>
      <c r="S3619"/>
      <c r="T3619" s="204">
        <v>42746.609131944446</v>
      </c>
      <c r="U3619"/>
      <c r="V3619">
        <v>0.09</v>
      </c>
      <c r="W3619">
        <v>1</v>
      </c>
      <c r="X3619" s="200" t="str">
        <f t="shared" si="56"/>
        <v>Okaloosa Circuit Criminal CGE CQ1-17</v>
      </c>
    </row>
    <row r="3620" spans="1:24" x14ac:dyDescent="0.25">
      <c r="A3620" t="s">
        <v>93</v>
      </c>
      <c r="B3620" t="s">
        <v>38</v>
      </c>
      <c r="C3620" t="s">
        <v>271</v>
      </c>
      <c r="D3620" s="202">
        <v>2003077.68</v>
      </c>
      <c r="E3620" s="202">
        <v>2003792.68</v>
      </c>
      <c r="F3620" s="202">
        <v>2003087.68</v>
      </c>
      <c r="G3620" s="202">
        <v>2003089.68</v>
      </c>
      <c r="H3620" s="202">
        <v>2003089.68</v>
      </c>
      <c r="I3620" s="202">
        <v>34072.39</v>
      </c>
      <c r="J3620" s="202">
        <v>53986.53</v>
      </c>
      <c r="K3620" s="202">
        <v>68993.37</v>
      </c>
      <c r="L3620" s="202">
        <v>86536.21</v>
      </c>
      <c r="M3620" s="202">
        <v>95255.17</v>
      </c>
      <c r="N3620"/>
      <c r="O3620" s="203"/>
      <c r="P3620"/>
      <c r="Q3620"/>
      <c r="R3620"/>
      <c r="S3620"/>
      <c r="T3620" s="204">
        <v>42746.609131944446</v>
      </c>
      <c r="U3620"/>
      <c r="V3620">
        <v>0.09</v>
      </c>
      <c r="W3620">
        <v>1</v>
      </c>
      <c r="X3620" s="200" t="str">
        <f t="shared" si="56"/>
        <v>Okaloosa Circuit Criminal CGE CQ2-16</v>
      </c>
    </row>
    <row r="3621" spans="1:24" x14ac:dyDescent="0.25">
      <c r="A3621" t="s">
        <v>93</v>
      </c>
      <c r="B3621" t="s">
        <v>38</v>
      </c>
      <c r="C3621" t="s">
        <v>275</v>
      </c>
      <c r="D3621" s="202">
        <v>1969638.5</v>
      </c>
      <c r="E3621" s="202">
        <v>1966438.5</v>
      </c>
      <c r="F3621" s="202">
        <v>1966438.5</v>
      </c>
      <c r="G3621"/>
      <c r="H3621"/>
      <c r="I3621" s="202">
        <v>30174.06</v>
      </c>
      <c r="J3621" s="202">
        <v>50720.32</v>
      </c>
      <c r="K3621" s="202">
        <v>62747.15</v>
      </c>
      <c r="L3621"/>
      <c r="M3621"/>
      <c r="N3621"/>
      <c r="O3621" s="203"/>
      <c r="P3621"/>
      <c r="Q3621"/>
      <c r="R3621"/>
      <c r="S3621"/>
      <c r="T3621" s="204">
        <v>42746.609131944446</v>
      </c>
      <c r="U3621"/>
      <c r="V3621">
        <v>0.09</v>
      </c>
      <c r="W3621">
        <v>1</v>
      </c>
      <c r="X3621" s="200" t="str">
        <f t="shared" si="56"/>
        <v>Okaloosa Circuit Criminal CGE CQ2-17</v>
      </c>
    </row>
    <row r="3622" spans="1:24" x14ac:dyDescent="0.25">
      <c r="A3622" t="s">
        <v>93</v>
      </c>
      <c r="B3622" t="s">
        <v>38</v>
      </c>
      <c r="C3622" t="s">
        <v>272</v>
      </c>
      <c r="D3622" s="202">
        <v>707152.11</v>
      </c>
      <c r="E3622" s="202">
        <v>708162.11</v>
      </c>
      <c r="F3622" s="202">
        <v>708162.11</v>
      </c>
      <c r="G3622" s="202">
        <v>708162.11</v>
      </c>
      <c r="H3622" s="202">
        <v>708162.11</v>
      </c>
      <c r="I3622" s="202">
        <v>17362.919999999998</v>
      </c>
      <c r="J3622" s="202">
        <v>33970.300000000003</v>
      </c>
      <c r="K3622" s="202">
        <v>46690.42</v>
      </c>
      <c r="L3622" s="202">
        <v>63858.67</v>
      </c>
      <c r="M3622" s="202">
        <v>75381.83</v>
      </c>
      <c r="N3622"/>
      <c r="O3622" s="203"/>
      <c r="P3622"/>
      <c r="Q3622"/>
      <c r="R3622"/>
      <c r="S3622"/>
      <c r="T3622" s="204">
        <v>42746.609131944446</v>
      </c>
      <c r="U3622"/>
      <c r="V3622">
        <v>0.09</v>
      </c>
      <c r="W3622">
        <v>1</v>
      </c>
      <c r="X3622" s="200" t="str">
        <f t="shared" si="56"/>
        <v>Okaloosa Circuit Criminal CGE CQ3-16</v>
      </c>
    </row>
    <row r="3623" spans="1:24" x14ac:dyDescent="0.25">
      <c r="A3623" t="s">
        <v>93</v>
      </c>
      <c r="B3623" t="s">
        <v>38</v>
      </c>
      <c r="C3623" t="s">
        <v>276</v>
      </c>
      <c r="D3623" s="202">
        <v>740232.34</v>
      </c>
      <c r="E3623" s="202">
        <v>739667.34</v>
      </c>
      <c r="F3623"/>
      <c r="G3623"/>
      <c r="H3623"/>
      <c r="I3623" s="202">
        <v>20442.62</v>
      </c>
      <c r="J3623" s="202">
        <v>39847.69</v>
      </c>
      <c r="K3623"/>
      <c r="L3623"/>
      <c r="M3623"/>
      <c r="N3623"/>
      <c r="O3623" s="203"/>
      <c r="P3623"/>
      <c r="Q3623"/>
      <c r="R3623"/>
      <c r="S3623"/>
      <c r="T3623" s="204">
        <v>42746.609131944446</v>
      </c>
      <c r="U3623"/>
      <c r="V3623">
        <v>0.09</v>
      </c>
      <c r="W3623">
        <v>1</v>
      </c>
      <c r="X3623" s="200" t="str">
        <f t="shared" si="56"/>
        <v>Okaloosa Circuit Criminal CGE CQ3-17</v>
      </c>
    </row>
    <row r="3624" spans="1:24" x14ac:dyDescent="0.25">
      <c r="A3624" t="s">
        <v>93</v>
      </c>
      <c r="B3624" t="s">
        <v>38</v>
      </c>
      <c r="C3624" t="s">
        <v>273</v>
      </c>
      <c r="D3624" s="202">
        <v>867120</v>
      </c>
      <c r="E3624" s="202">
        <v>867583</v>
      </c>
      <c r="F3624" s="202">
        <v>867583</v>
      </c>
      <c r="G3624" s="202">
        <v>867583</v>
      </c>
      <c r="H3624" s="202">
        <v>867583</v>
      </c>
      <c r="I3624" s="202">
        <v>23461.05</v>
      </c>
      <c r="J3624" s="202">
        <v>44032.88</v>
      </c>
      <c r="K3624" s="202">
        <v>68307.75</v>
      </c>
      <c r="L3624" s="202">
        <v>87103</v>
      </c>
      <c r="M3624" s="202">
        <v>101121.18</v>
      </c>
      <c r="N3624"/>
      <c r="O3624" s="203"/>
      <c r="P3624"/>
      <c r="Q3624"/>
      <c r="R3624"/>
      <c r="S3624"/>
      <c r="T3624" s="204">
        <v>42746.609131944446</v>
      </c>
      <c r="U3624"/>
      <c r="V3624">
        <v>0.09</v>
      </c>
      <c r="W3624">
        <v>1</v>
      </c>
      <c r="X3624" s="200" t="str">
        <f t="shared" si="56"/>
        <v>Okaloosa Circuit Criminal CGE CQ4-16</v>
      </c>
    </row>
    <row r="3625" spans="1:24" x14ac:dyDescent="0.25">
      <c r="A3625" t="s">
        <v>93</v>
      </c>
      <c r="B3625" t="s">
        <v>38</v>
      </c>
      <c r="C3625" t="s">
        <v>277</v>
      </c>
      <c r="D3625" s="202">
        <v>1693063.01</v>
      </c>
      <c r="E3625"/>
      <c r="F3625"/>
      <c r="G3625"/>
      <c r="H3625"/>
      <c r="I3625" s="202">
        <v>22018.13</v>
      </c>
      <c r="J3625"/>
      <c r="K3625"/>
      <c r="L3625"/>
      <c r="M3625"/>
      <c r="N3625"/>
      <c r="O3625" s="203"/>
      <c r="P3625"/>
      <c r="Q3625"/>
      <c r="R3625"/>
      <c r="S3625"/>
      <c r="T3625" s="204">
        <v>42746.609131944446</v>
      </c>
      <c r="U3625"/>
      <c r="V3625">
        <v>0.09</v>
      </c>
      <c r="W3625">
        <v>1</v>
      </c>
      <c r="X3625" s="200" t="str">
        <f t="shared" si="56"/>
        <v>Okaloosa Circuit Criminal CGE CQ4-17</v>
      </c>
    </row>
    <row r="3626" spans="1:24" x14ac:dyDescent="0.25">
      <c r="A3626" t="s">
        <v>93</v>
      </c>
      <c r="B3626" t="s">
        <v>44</v>
      </c>
      <c r="C3626" t="s">
        <v>270</v>
      </c>
      <c r="D3626" s="202">
        <v>1018775.97</v>
      </c>
      <c r="E3626" s="202">
        <v>1043602.49</v>
      </c>
      <c r="F3626" s="202">
        <v>1047440.49</v>
      </c>
      <c r="G3626" s="202">
        <v>1047804.99</v>
      </c>
      <c r="H3626" s="202">
        <v>1072537.19</v>
      </c>
      <c r="I3626" s="202">
        <v>621239.16</v>
      </c>
      <c r="J3626" s="202">
        <v>810510.82</v>
      </c>
      <c r="K3626" s="202">
        <v>844188.79</v>
      </c>
      <c r="L3626" s="202">
        <v>858082.73</v>
      </c>
      <c r="M3626" s="202">
        <v>871864.84</v>
      </c>
      <c r="N3626"/>
      <c r="O3626" s="203"/>
      <c r="P3626"/>
      <c r="Q3626"/>
      <c r="R3626"/>
      <c r="S3626"/>
      <c r="T3626" s="204">
        <v>42746.609131944446</v>
      </c>
      <c r="U3626"/>
      <c r="V3626">
        <v>0.9</v>
      </c>
      <c r="W3626">
        <v>8</v>
      </c>
      <c r="X3626" s="200" t="str">
        <f t="shared" si="56"/>
        <v>Okaloosa Civil Traffic CGE CQ1-16</v>
      </c>
    </row>
    <row r="3627" spans="1:24" x14ac:dyDescent="0.25">
      <c r="A3627" t="s">
        <v>93</v>
      </c>
      <c r="B3627" t="s">
        <v>44</v>
      </c>
      <c r="C3627" t="s">
        <v>274</v>
      </c>
      <c r="D3627" s="202">
        <v>678812.59</v>
      </c>
      <c r="E3627" s="202">
        <v>740439.05</v>
      </c>
      <c r="F3627" s="202">
        <v>743017.95</v>
      </c>
      <c r="G3627" s="202">
        <v>740357.95</v>
      </c>
      <c r="H3627"/>
      <c r="I3627" s="202">
        <v>373463.95</v>
      </c>
      <c r="J3627" s="202">
        <v>499501.77</v>
      </c>
      <c r="K3627" s="202">
        <v>526100.09</v>
      </c>
      <c r="L3627" s="202">
        <v>534982.99</v>
      </c>
      <c r="M3627"/>
      <c r="N3627"/>
      <c r="O3627" s="203"/>
      <c r="P3627"/>
      <c r="Q3627"/>
      <c r="R3627"/>
      <c r="S3627"/>
      <c r="T3627" s="204">
        <v>42746.609131944446</v>
      </c>
      <c r="U3627"/>
      <c r="V3627">
        <v>0.9</v>
      </c>
      <c r="W3627">
        <v>8</v>
      </c>
      <c r="X3627" s="200" t="str">
        <f t="shared" si="56"/>
        <v>Okaloosa Civil Traffic CGE CQ1-17</v>
      </c>
    </row>
    <row r="3628" spans="1:24" x14ac:dyDescent="0.25">
      <c r="A3628" t="s">
        <v>93</v>
      </c>
      <c r="B3628" t="s">
        <v>44</v>
      </c>
      <c r="C3628" t="s">
        <v>271</v>
      </c>
      <c r="D3628" s="202">
        <v>1076615.6799999999</v>
      </c>
      <c r="E3628" s="202">
        <v>1091851.1000000001</v>
      </c>
      <c r="F3628" s="202">
        <v>1098363.1000000001</v>
      </c>
      <c r="G3628" s="202">
        <v>1108978.6000000001</v>
      </c>
      <c r="H3628" s="202">
        <v>1109624.6000000001</v>
      </c>
      <c r="I3628" s="202">
        <v>601943.32999999996</v>
      </c>
      <c r="J3628" s="202">
        <v>826549.38</v>
      </c>
      <c r="K3628" s="202">
        <v>856036.95</v>
      </c>
      <c r="L3628" s="202">
        <v>868379.67</v>
      </c>
      <c r="M3628" s="202">
        <v>876750.56</v>
      </c>
      <c r="N3628"/>
      <c r="O3628" s="203"/>
      <c r="P3628"/>
      <c r="Q3628"/>
      <c r="R3628"/>
      <c r="S3628"/>
      <c r="T3628" s="204">
        <v>42746.609131944446</v>
      </c>
      <c r="U3628"/>
      <c r="V3628">
        <v>0.9</v>
      </c>
      <c r="W3628">
        <v>8</v>
      </c>
      <c r="X3628" s="200" t="str">
        <f t="shared" si="56"/>
        <v>Okaloosa Civil Traffic CGE CQ2-16</v>
      </c>
    </row>
    <row r="3629" spans="1:24" x14ac:dyDescent="0.25">
      <c r="A3629" t="s">
        <v>93</v>
      </c>
      <c r="B3629" t="s">
        <v>44</v>
      </c>
      <c r="C3629" t="s">
        <v>275</v>
      </c>
      <c r="D3629" s="202">
        <v>1035322.34</v>
      </c>
      <c r="E3629" s="202">
        <v>1062325.04</v>
      </c>
      <c r="F3629" s="202">
        <v>1059352.54</v>
      </c>
      <c r="G3629"/>
      <c r="H3629"/>
      <c r="I3629" s="202">
        <v>622193.01</v>
      </c>
      <c r="J3629" s="202">
        <v>810640.97</v>
      </c>
      <c r="K3629" s="202">
        <v>839455.92</v>
      </c>
      <c r="L3629"/>
      <c r="M3629"/>
      <c r="N3629"/>
      <c r="O3629" s="203"/>
      <c r="P3629"/>
      <c r="Q3629"/>
      <c r="R3629"/>
      <c r="S3629"/>
      <c r="T3629" s="204">
        <v>42746.609131944446</v>
      </c>
      <c r="U3629"/>
      <c r="V3629">
        <v>0.9</v>
      </c>
      <c r="W3629">
        <v>8</v>
      </c>
      <c r="X3629" s="200" t="str">
        <f t="shared" si="56"/>
        <v>Okaloosa Civil Traffic CGE CQ2-17</v>
      </c>
    </row>
    <row r="3630" spans="1:24" x14ac:dyDescent="0.25">
      <c r="A3630" t="s">
        <v>93</v>
      </c>
      <c r="B3630" t="s">
        <v>44</v>
      </c>
      <c r="C3630" t="s">
        <v>272</v>
      </c>
      <c r="D3630" s="202">
        <v>952302.75</v>
      </c>
      <c r="E3630" s="202">
        <v>968738.74</v>
      </c>
      <c r="F3630" s="202">
        <v>989164.44</v>
      </c>
      <c r="G3630" s="202">
        <v>998909.94</v>
      </c>
      <c r="H3630" s="202">
        <v>998977.54</v>
      </c>
      <c r="I3630" s="202">
        <v>553675.98</v>
      </c>
      <c r="J3630" s="202">
        <v>733286.63</v>
      </c>
      <c r="K3630" s="202">
        <v>762673.56</v>
      </c>
      <c r="L3630" s="202">
        <v>781052.87</v>
      </c>
      <c r="M3630" s="202">
        <v>788070.67</v>
      </c>
      <c r="N3630"/>
      <c r="O3630" s="203"/>
      <c r="P3630"/>
      <c r="Q3630"/>
      <c r="R3630"/>
      <c r="S3630"/>
      <c r="T3630" s="204">
        <v>42746.609131944446</v>
      </c>
      <c r="U3630"/>
      <c r="V3630">
        <v>0.9</v>
      </c>
      <c r="W3630">
        <v>8</v>
      </c>
      <c r="X3630" s="200" t="str">
        <f t="shared" si="56"/>
        <v>Okaloosa Civil Traffic CGE CQ3-16</v>
      </c>
    </row>
    <row r="3631" spans="1:24" x14ac:dyDescent="0.25">
      <c r="A3631" t="s">
        <v>93</v>
      </c>
      <c r="B3631" t="s">
        <v>44</v>
      </c>
      <c r="C3631" t="s">
        <v>276</v>
      </c>
      <c r="D3631" s="202">
        <v>801304.6</v>
      </c>
      <c r="E3631" s="202">
        <v>809553.22</v>
      </c>
      <c r="F3631"/>
      <c r="G3631"/>
      <c r="H3631"/>
      <c r="I3631" s="202">
        <v>471804.44</v>
      </c>
      <c r="J3631" s="202">
        <v>615307.56999999995</v>
      </c>
      <c r="K3631"/>
      <c r="L3631"/>
      <c r="M3631"/>
      <c r="N3631"/>
      <c r="O3631" s="203"/>
      <c r="P3631"/>
      <c r="Q3631"/>
      <c r="R3631"/>
      <c r="S3631"/>
      <c r="T3631" s="204">
        <v>42746.609131944446</v>
      </c>
      <c r="U3631"/>
      <c r="V3631">
        <v>0.9</v>
      </c>
      <c r="W3631">
        <v>8</v>
      </c>
      <c r="X3631" s="200" t="str">
        <f t="shared" si="56"/>
        <v>Okaloosa Civil Traffic CGE CQ3-17</v>
      </c>
    </row>
    <row r="3632" spans="1:24" x14ac:dyDescent="0.25">
      <c r="A3632" t="s">
        <v>93</v>
      </c>
      <c r="B3632" t="s">
        <v>44</v>
      </c>
      <c r="C3632" t="s">
        <v>273</v>
      </c>
      <c r="D3632" s="202">
        <v>876809.75</v>
      </c>
      <c r="E3632" s="202">
        <v>915256.65</v>
      </c>
      <c r="F3632" s="202">
        <v>959016.15</v>
      </c>
      <c r="G3632" s="202">
        <v>959662.95</v>
      </c>
      <c r="H3632" s="202">
        <v>961728.25</v>
      </c>
      <c r="I3632" s="202">
        <v>486408.55</v>
      </c>
      <c r="J3632" s="202">
        <v>656809.89</v>
      </c>
      <c r="K3632" s="202">
        <v>703412.51</v>
      </c>
      <c r="L3632" s="202">
        <v>719687.42</v>
      </c>
      <c r="M3632" s="202">
        <v>728883.03</v>
      </c>
      <c r="N3632"/>
      <c r="O3632" s="203"/>
      <c r="P3632"/>
      <c r="Q3632"/>
      <c r="R3632"/>
      <c r="S3632"/>
      <c r="T3632" s="204">
        <v>42746.609131944446</v>
      </c>
      <c r="U3632"/>
      <c r="V3632">
        <v>0.9</v>
      </c>
      <c r="W3632">
        <v>8</v>
      </c>
      <c r="X3632" s="200" t="str">
        <f t="shared" si="56"/>
        <v>Okaloosa Civil Traffic CGE CQ4-16</v>
      </c>
    </row>
    <row r="3633" spans="1:24" x14ac:dyDescent="0.25">
      <c r="A3633" t="s">
        <v>93</v>
      </c>
      <c r="B3633" t="s">
        <v>44</v>
      </c>
      <c r="C3633" t="s">
        <v>277</v>
      </c>
      <c r="D3633" s="202">
        <v>708123.24</v>
      </c>
      <c r="E3633"/>
      <c r="F3633"/>
      <c r="G3633"/>
      <c r="H3633"/>
      <c r="I3633" s="202">
        <v>390969.3</v>
      </c>
      <c r="J3633"/>
      <c r="K3633"/>
      <c r="L3633"/>
      <c r="M3633"/>
      <c r="N3633"/>
      <c r="O3633" s="203"/>
      <c r="P3633"/>
      <c r="Q3633"/>
      <c r="R3633"/>
      <c r="S3633"/>
      <c r="T3633" s="204">
        <v>42746.609131944446</v>
      </c>
      <c r="U3633"/>
      <c r="V3633">
        <v>0.9</v>
      </c>
      <c r="W3633">
        <v>8</v>
      </c>
      <c r="X3633" s="200" t="str">
        <f t="shared" si="56"/>
        <v>Okaloosa Civil Traffic CGE CQ4-17</v>
      </c>
    </row>
    <row r="3634" spans="1:24" x14ac:dyDescent="0.25">
      <c r="A3634" t="s">
        <v>93</v>
      </c>
      <c r="B3634" t="s">
        <v>43</v>
      </c>
      <c r="C3634" t="s">
        <v>270</v>
      </c>
      <c r="D3634" s="202">
        <v>163858.62</v>
      </c>
      <c r="E3634" s="202">
        <v>163858.62</v>
      </c>
      <c r="F3634" s="202">
        <v>163858.62</v>
      </c>
      <c r="G3634" s="202">
        <v>163773.62</v>
      </c>
      <c r="H3634" s="202">
        <v>163575.12</v>
      </c>
      <c r="I3634" s="202">
        <v>160715.12</v>
      </c>
      <c r="J3634" s="202">
        <v>160785.12</v>
      </c>
      <c r="K3634" s="202">
        <v>160785.12</v>
      </c>
      <c r="L3634" s="202">
        <v>160700.12</v>
      </c>
      <c r="M3634" s="202">
        <v>160700.12</v>
      </c>
      <c r="N3634"/>
      <c r="O3634" s="203"/>
      <c r="P3634"/>
      <c r="Q3634"/>
      <c r="R3634"/>
      <c r="S3634"/>
      <c r="T3634" s="204">
        <v>42746.609131944446</v>
      </c>
      <c r="U3634"/>
      <c r="V3634">
        <v>0.9</v>
      </c>
      <c r="W3634">
        <v>7</v>
      </c>
      <c r="X3634" s="200" t="str">
        <f t="shared" si="56"/>
        <v>Okaloosa County Civil CGE CQ1-16</v>
      </c>
    </row>
    <row r="3635" spans="1:24" x14ac:dyDescent="0.25">
      <c r="A3635" t="s">
        <v>93</v>
      </c>
      <c r="B3635" t="s">
        <v>43</v>
      </c>
      <c r="C3635" t="s">
        <v>274</v>
      </c>
      <c r="D3635" s="202">
        <v>214152.67</v>
      </c>
      <c r="E3635" s="202">
        <v>214961.02</v>
      </c>
      <c r="F3635" s="202">
        <v>214651.02</v>
      </c>
      <c r="G3635" s="202">
        <v>214651.02</v>
      </c>
      <c r="H3635"/>
      <c r="I3635" s="202">
        <v>212107.67</v>
      </c>
      <c r="J3635" s="202">
        <v>213201.02</v>
      </c>
      <c r="K3635" s="202">
        <v>213201.02</v>
      </c>
      <c r="L3635" s="202">
        <v>213201.02</v>
      </c>
      <c r="M3635"/>
      <c r="N3635"/>
      <c r="O3635" s="203"/>
      <c r="P3635"/>
      <c r="Q3635"/>
      <c r="R3635"/>
      <c r="S3635"/>
      <c r="T3635" s="204">
        <v>42746.609131944446</v>
      </c>
      <c r="U3635"/>
      <c r="V3635">
        <v>0.9</v>
      </c>
      <c r="W3635">
        <v>7</v>
      </c>
      <c r="X3635" s="200" t="str">
        <f t="shared" si="56"/>
        <v>Okaloosa County Civil CGE CQ1-17</v>
      </c>
    </row>
    <row r="3636" spans="1:24" x14ac:dyDescent="0.25">
      <c r="A3636" t="s">
        <v>93</v>
      </c>
      <c r="B3636" t="s">
        <v>43</v>
      </c>
      <c r="C3636" t="s">
        <v>271</v>
      </c>
      <c r="D3636" s="202">
        <v>189178.77</v>
      </c>
      <c r="E3636" s="202">
        <v>189178.77</v>
      </c>
      <c r="F3636" s="202">
        <v>188383.77</v>
      </c>
      <c r="G3636" s="202">
        <v>188383.7</v>
      </c>
      <c r="H3636" s="202">
        <v>188383.77</v>
      </c>
      <c r="I3636" s="202">
        <v>186734.27</v>
      </c>
      <c r="J3636" s="202">
        <v>186734.27</v>
      </c>
      <c r="K3636" s="202">
        <v>186854.27</v>
      </c>
      <c r="L3636" s="202">
        <v>186854.27</v>
      </c>
      <c r="M3636" s="202">
        <v>186854.27</v>
      </c>
      <c r="N3636"/>
      <c r="O3636" s="203"/>
      <c r="P3636"/>
      <c r="Q3636"/>
      <c r="R3636"/>
      <c r="S3636"/>
      <c r="T3636" s="204">
        <v>42746.609131944446</v>
      </c>
      <c r="U3636"/>
      <c r="V3636">
        <v>0.9</v>
      </c>
      <c r="W3636">
        <v>7</v>
      </c>
      <c r="X3636" s="200" t="str">
        <f t="shared" si="56"/>
        <v>Okaloosa County Civil CGE CQ2-16</v>
      </c>
    </row>
    <row r="3637" spans="1:24" x14ac:dyDescent="0.25">
      <c r="A3637" t="s">
        <v>93</v>
      </c>
      <c r="B3637" t="s">
        <v>43</v>
      </c>
      <c r="C3637" t="s">
        <v>275</v>
      </c>
      <c r="D3637" s="202">
        <v>160270.17000000001</v>
      </c>
      <c r="E3637" s="202">
        <v>160391.67000000001</v>
      </c>
      <c r="F3637" s="202">
        <v>160391.67000000001</v>
      </c>
      <c r="G3637"/>
      <c r="H3637"/>
      <c r="I3637" s="202">
        <v>159172.17000000001</v>
      </c>
      <c r="J3637" s="202">
        <v>159368.67000000001</v>
      </c>
      <c r="K3637" s="202">
        <v>159368.67000000001</v>
      </c>
      <c r="L3637"/>
      <c r="M3637"/>
      <c r="N3637"/>
      <c r="O3637" s="203"/>
      <c r="P3637"/>
      <c r="Q3637"/>
      <c r="R3637"/>
      <c r="S3637"/>
      <c r="T3637" s="204">
        <v>42746.609131944446</v>
      </c>
      <c r="U3637"/>
      <c r="V3637">
        <v>0.9</v>
      </c>
      <c r="W3637">
        <v>7</v>
      </c>
      <c r="X3637" s="200" t="str">
        <f t="shared" si="56"/>
        <v>Okaloosa County Civil CGE CQ2-17</v>
      </c>
    </row>
    <row r="3638" spans="1:24" x14ac:dyDescent="0.25">
      <c r="A3638" t="s">
        <v>93</v>
      </c>
      <c r="B3638" t="s">
        <v>43</v>
      </c>
      <c r="C3638" t="s">
        <v>272</v>
      </c>
      <c r="D3638" s="202">
        <v>216280.53</v>
      </c>
      <c r="E3638" s="202">
        <v>215857.03</v>
      </c>
      <c r="F3638" s="202">
        <v>215857.03</v>
      </c>
      <c r="G3638" s="202">
        <v>215857.03</v>
      </c>
      <c r="H3638" s="202">
        <v>215857.03</v>
      </c>
      <c r="I3638" s="202">
        <v>215237.03</v>
      </c>
      <c r="J3638" s="202">
        <v>215237.03</v>
      </c>
      <c r="K3638" s="202">
        <v>215237.03</v>
      </c>
      <c r="L3638" s="202">
        <v>215237.03</v>
      </c>
      <c r="M3638" s="202">
        <v>215237.03</v>
      </c>
      <c r="N3638"/>
      <c r="O3638" s="203"/>
      <c r="P3638"/>
      <c r="Q3638"/>
      <c r="R3638"/>
      <c r="S3638"/>
      <c r="T3638" s="204">
        <v>42746.609131944446</v>
      </c>
      <c r="U3638"/>
      <c r="V3638">
        <v>0.9</v>
      </c>
      <c r="W3638">
        <v>7</v>
      </c>
      <c r="X3638" s="200" t="str">
        <f t="shared" si="56"/>
        <v>Okaloosa County Civil CGE CQ3-16</v>
      </c>
    </row>
    <row r="3639" spans="1:24" x14ac:dyDescent="0.25">
      <c r="A3639" t="s">
        <v>93</v>
      </c>
      <c r="B3639" t="s">
        <v>43</v>
      </c>
      <c r="C3639" t="s">
        <v>276</v>
      </c>
      <c r="D3639" s="202">
        <v>172974.29</v>
      </c>
      <c r="E3639" s="202">
        <v>172604.29</v>
      </c>
      <c r="F3639"/>
      <c r="G3639"/>
      <c r="H3639"/>
      <c r="I3639" s="202">
        <v>172217.29</v>
      </c>
      <c r="J3639" s="202">
        <v>172122.29</v>
      </c>
      <c r="K3639"/>
      <c r="L3639"/>
      <c r="M3639"/>
      <c r="N3639"/>
      <c r="O3639" s="203"/>
      <c r="P3639"/>
      <c r="Q3639"/>
      <c r="R3639"/>
      <c r="S3639"/>
      <c r="T3639" s="204">
        <v>42746.609131944446</v>
      </c>
      <c r="U3639"/>
      <c r="V3639">
        <v>0.9</v>
      </c>
      <c r="W3639">
        <v>7</v>
      </c>
      <c r="X3639" s="200" t="str">
        <f t="shared" si="56"/>
        <v>Okaloosa County Civil CGE CQ3-17</v>
      </c>
    </row>
    <row r="3640" spans="1:24" x14ac:dyDescent="0.25">
      <c r="A3640" t="s">
        <v>93</v>
      </c>
      <c r="B3640" t="s">
        <v>43</v>
      </c>
      <c r="C3640" t="s">
        <v>273</v>
      </c>
      <c r="D3640" s="202">
        <v>175673.53</v>
      </c>
      <c r="E3640" s="202">
        <v>175758.53</v>
      </c>
      <c r="F3640" s="202">
        <v>175758.53</v>
      </c>
      <c r="G3640" s="202">
        <v>175758.53</v>
      </c>
      <c r="H3640" s="202">
        <v>175758.53</v>
      </c>
      <c r="I3640" s="202">
        <v>173482.7</v>
      </c>
      <c r="J3640" s="202">
        <v>173567.7</v>
      </c>
      <c r="K3640" s="202">
        <v>173567.7</v>
      </c>
      <c r="L3640" s="202">
        <v>173567.7</v>
      </c>
      <c r="M3640" s="202">
        <v>173567.7</v>
      </c>
      <c r="N3640"/>
      <c r="O3640" s="203"/>
      <c r="P3640"/>
      <c r="Q3640"/>
      <c r="R3640"/>
      <c r="S3640"/>
      <c r="T3640" s="204">
        <v>42746.609131944446</v>
      </c>
      <c r="U3640"/>
      <c r="V3640">
        <v>0.9</v>
      </c>
      <c r="W3640">
        <v>7</v>
      </c>
      <c r="X3640" s="200" t="str">
        <f t="shared" si="56"/>
        <v>Okaloosa County Civil CGE CQ4-16</v>
      </c>
    </row>
    <row r="3641" spans="1:24" x14ac:dyDescent="0.25">
      <c r="A3641" t="s">
        <v>93</v>
      </c>
      <c r="B3641" t="s">
        <v>43</v>
      </c>
      <c r="C3641" t="s">
        <v>277</v>
      </c>
      <c r="D3641" s="202">
        <v>191782.87</v>
      </c>
      <c r="E3641"/>
      <c r="F3641"/>
      <c r="G3641"/>
      <c r="H3641"/>
      <c r="I3641" s="202">
        <v>190338.86</v>
      </c>
      <c r="J3641"/>
      <c r="K3641"/>
      <c r="L3641"/>
      <c r="M3641"/>
      <c r="N3641"/>
      <c r="O3641" s="203"/>
      <c r="P3641"/>
      <c r="Q3641"/>
      <c r="R3641"/>
      <c r="S3641"/>
      <c r="T3641" s="204">
        <v>42746.609131944446</v>
      </c>
      <c r="U3641"/>
      <c r="V3641">
        <v>0.9</v>
      </c>
      <c r="W3641">
        <v>7</v>
      </c>
      <c r="X3641" s="200" t="str">
        <f t="shared" si="56"/>
        <v>Okaloosa County Civil CGE CQ4-17</v>
      </c>
    </row>
    <row r="3642" spans="1:24" x14ac:dyDescent="0.25">
      <c r="A3642" t="s">
        <v>93</v>
      </c>
      <c r="B3642" t="s">
        <v>39</v>
      </c>
      <c r="C3642" t="s">
        <v>270</v>
      </c>
      <c r="D3642" s="202">
        <v>392728.68</v>
      </c>
      <c r="E3642" s="202">
        <v>392528.68</v>
      </c>
      <c r="F3642" s="202">
        <v>392628.68</v>
      </c>
      <c r="G3642" s="202">
        <v>391988.68</v>
      </c>
      <c r="H3642" s="202">
        <v>391988.68</v>
      </c>
      <c r="I3642" s="202">
        <v>75457.42</v>
      </c>
      <c r="J3642" s="202">
        <v>120189.37</v>
      </c>
      <c r="K3642" s="202">
        <v>143648.60999999999</v>
      </c>
      <c r="L3642" s="202">
        <v>151955.69</v>
      </c>
      <c r="M3642" s="202">
        <v>162959.51999999999</v>
      </c>
      <c r="N3642"/>
      <c r="O3642" s="203"/>
      <c r="P3642"/>
      <c r="Q3642"/>
      <c r="R3642"/>
      <c r="S3642"/>
      <c r="T3642" s="204">
        <v>42746.609131944446</v>
      </c>
      <c r="U3642"/>
      <c r="V3642">
        <v>0.4</v>
      </c>
      <c r="W3642">
        <v>3</v>
      </c>
      <c r="X3642" s="200" t="str">
        <f t="shared" si="56"/>
        <v>Okaloosa County Criminal CGE CQ1-16</v>
      </c>
    </row>
    <row r="3643" spans="1:24" x14ac:dyDescent="0.25">
      <c r="A3643" t="s">
        <v>93</v>
      </c>
      <c r="B3643" t="s">
        <v>39</v>
      </c>
      <c r="C3643" t="s">
        <v>274</v>
      </c>
      <c r="D3643" s="202">
        <v>389493.6</v>
      </c>
      <c r="E3643" s="202">
        <v>390513.6</v>
      </c>
      <c r="F3643" s="202">
        <v>390513.6</v>
      </c>
      <c r="G3643" s="202">
        <v>390243.6</v>
      </c>
      <c r="H3643"/>
      <c r="I3643" s="202">
        <v>78703.210000000006</v>
      </c>
      <c r="J3643" s="202">
        <v>135741.74</v>
      </c>
      <c r="K3643" s="202">
        <v>162182.39000000001</v>
      </c>
      <c r="L3643" s="202">
        <v>170115.36</v>
      </c>
      <c r="M3643"/>
      <c r="N3643"/>
      <c r="O3643" s="203"/>
      <c r="P3643"/>
      <c r="Q3643"/>
      <c r="R3643"/>
      <c r="S3643"/>
      <c r="T3643" s="204">
        <v>42746.609131944446</v>
      </c>
      <c r="U3643"/>
      <c r="V3643">
        <v>0.4</v>
      </c>
      <c r="W3643">
        <v>3</v>
      </c>
      <c r="X3643" s="200" t="str">
        <f t="shared" si="56"/>
        <v>Okaloosa County Criminal CGE CQ1-17</v>
      </c>
    </row>
    <row r="3644" spans="1:24" x14ac:dyDescent="0.25">
      <c r="A3644" t="s">
        <v>93</v>
      </c>
      <c r="B3644" t="s">
        <v>39</v>
      </c>
      <c r="C3644" t="s">
        <v>271</v>
      </c>
      <c r="D3644" s="202">
        <v>362591.64</v>
      </c>
      <c r="E3644" s="202">
        <v>362631.64</v>
      </c>
      <c r="F3644" s="202">
        <v>361808.64000000001</v>
      </c>
      <c r="G3644" s="202">
        <v>362079.64</v>
      </c>
      <c r="H3644" s="202">
        <v>362079.64</v>
      </c>
      <c r="I3644" s="202">
        <v>85176.22</v>
      </c>
      <c r="J3644" s="202">
        <v>132564.26999999999</v>
      </c>
      <c r="K3644" s="202">
        <v>151426.47</v>
      </c>
      <c r="L3644" s="202">
        <v>160108.68</v>
      </c>
      <c r="M3644" s="202">
        <v>172750.65</v>
      </c>
      <c r="N3644"/>
      <c r="O3644" s="203"/>
      <c r="P3644"/>
      <c r="Q3644"/>
      <c r="R3644"/>
      <c r="S3644"/>
      <c r="T3644" s="204">
        <v>42746.609131944446</v>
      </c>
      <c r="U3644"/>
      <c r="V3644">
        <v>0.4</v>
      </c>
      <c r="W3644">
        <v>3</v>
      </c>
      <c r="X3644" s="200" t="str">
        <f t="shared" si="56"/>
        <v>Okaloosa County Criminal CGE CQ2-16</v>
      </c>
    </row>
    <row r="3645" spans="1:24" x14ac:dyDescent="0.25">
      <c r="A3645" t="s">
        <v>93</v>
      </c>
      <c r="B3645" t="s">
        <v>39</v>
      </c>
      <c r="C3645" t="s">
        <v>275</v>
      </c>
      <c r="D3645" s="202">
        <v>361271.92</v>
      </c>
      <c r="E3645" s="202">
        <v>361371.92</v>
      </c>
      <c r="F3645" s="202">
        <v>361264.92</v>
      </c>
      <c r="G3645"/>
      <c r="H3645"/>
      <c r="I3645" s="202">
        <v>91393.75</v>
      </c>
      <c r="J3645" s="202">
        <v>129288.73</v>
      </c>
      <c r="K3645" s="202">
        <v>148841.94</v>
      </c>
      <c r="L3645"/>
      <c r="M3645"/>
      <c r="N3645"/>
      <c r="O3645" s="203"/>
      <c r="P3645"/>
      <c r="Q3645"/>
      <c r="R3645"/>
      <c r="S3645"/>
      <c r="T3645" s="204">
        <v>42746.609131944446</v>
      </c>
      <c r="U3645"/>
      <c r="V3645">
        <v>0.4</v>
      </c>
      <c r="W3645">
        <v>3</v>
      </c>
      <c r="X3645" s="200" t="str">
        <f t="shared" si="56"/>
        <v>Okaloosa County Criminal CGE CQ2-17</v>
      </c>
    </row>
    <row r="3646" spans="1:24" x14ac:dyDescent="0.25">
      <c r="A3646" t="s">
        <v>93</v>
      </c>
      <c r="B3646" t="s">
        <v>39</v>
      </c>
      <c r="C3646" t="s">
        <v>272</v>
      </c>
      <c r="D3646" s="202">
        <v>490237.76</v>
      </c>
      <c r="E3646" s="202">
        <v>487722.76</v>
      </c>
      <c r="F3646" s="202">
        <v>487452.76</v>
      </c>
      <c r="G3646" s="202">
        <v>487482.76</v>
      </c>
      <c r="H3646" s="202">
        <v>487482.76</v>
      </c>
      <c r="I3646" s="202">
        <v>165666.13</v>
      </c>
      <c r="J3646" s="202">
        <v>208618.96</v>
      </c>
      <c r="K3646" s="202">
        <v>235651.6</v>
      </c>
      <c r="L3646" s="202">
        <v>250828.06</v>
      </c>
      <c r="M3646" s="202">
        <v>260598.21</v>
      </c>
      <c r="N3646"/>
      <c r="O3646" s="203"/>
      <c r="P3646"/>
      <c r="Q3646"/>
      <c r="R3646"/>
      <c r="S3646"/>
      <c r="T3646" s="204">
        <v>42746.609131944446</v>
      </c>
      <c r="U3646"/>
      <c r="V3646">
        <v>0.4</v>
      </c>
      <c r="W3646">
        <v>3</v>
      </c>
      <c r="X3646" s="200" t="str">
        <f t="shared" si="56"/>
        <v>Okaloosa County Criminal CGE CQ3-16</v>
      </c>
    </row>
    <row r="3647" spans="1:24" x14ac:dyDescent="0.25">
      <c r="A3647" t="s">
        <v>93</v>
      </c>
      <c r="B3647" t="s">
        <v>39</v>
      </c>
      <c r="C3647" t="s">
        <v>276</v>
      </c>
      <c r="D3647" s="202">
        <v>383491.39</v>
      </c>
      <c r="E3647" s="202">
        <v>387726.39</v>
      </c>
      <c r="F3647"/>
      <c r="G3647"/>
      <c r="H3647"/>
      <c r="I3647" s="202">
        <v>170117.68</v>
      </c>
      <c r="J3647" s="202">
        <v>208828.84</v>
      </c>
      <c r="K3647"/>
      <c r="L3647"/>
      <c r="M3647"/>
      <c r="N3647"/>
      <c r="O3647" s="203"/>
      <c r="P3647"/>
      <c r="Q3647"/>
      <c r="R3647"/>
      <c r="S3647"/>
      <c r="T3647" s="204">
        <v>42746.609131944446</v>
      </c>
      <c r="U3647"/>
      <c r="V3647">
        <v>0.4</v>
      </c>
      <c r="W3647">
        <v>3</v>
      </c>
      <c r="X3647" s="200" t="str">
        <f t="shared" si="56"/>
        <v>Okaloosa County Criminal CGE CQ3-17</v>
      </c>
    </row>
    <row r="3648" spans="1:24" x14ac:dyDescent="0.25">
      <c r="A3648" t="s">
        <v>93</v>
      </c>
      <c r="B3648" t="s">
        <v>39</v>
      </c>
      <c r="C3648" t="s">
        <v>273</v>
      </c>
      <c r="D3648" s="202">
        <v>398727.6</v>
      </c>
      <c r="E3648" s="202">
        <v>399412.6</v>
      </c>
      <c r="F3648" s="202">
        <v>399532.6</v>
      </c>
      <c r="G3648" s="202">
        <v>399532.67</v>
      </c>
      <c r="H3648" s="202">
        <v>399532.6</v>
      </c>
      <c r="I3648" s="202">
        <v>109946.87</v>
      </c>
      <c r="J3648" s="202">
        <v>154616.21</v>
      </c>
      <c r="K3648" s="202">
        <v>184941.13</v>
      </c>
      <c r="L3648" s="202">
        <v>194576.69</v>
      </c>
      <c r="M3648" s="202">
        <v>201125.54</v>
      </c>
      <c r="N3648"/>
      <c r="O3648" s="203"/>
      <c r="P3648"/>
      <c r="Q3648"/>
      <c r="R3648"/>
      <c r="S3648"/>
      <c r="T3648" s="204">
        <v>42746.609131944446</v>
      </c>
      <c r="U3648"/>
      <c r="V3648">
        <v>0.4</v>
      </c>
      <c r="W3648">
        <v>3</v>
      </c>
      <c r="X3648" s="200" t="str">
        <f t="shared" si="56"/>
        <v>Okaloosa County Criminal CGE CQ4-16</v>
      </c>
    </row>
    <row r="3649" spans="1:24" x14ac:dyDescent="0.25">
      <c r="A3649" t="s">
        <v>93</v>
      </c>
      <c r="B3649" t="s">
        <v>39</v>
      </c>
      <c r="C3649" t="s">
        <v>277</v>
      </c>
      <c r="D3649" s="202">
        <v>465081.55</v>
      </c>
      <c r="E3649"/>
      <c r="F3649"/>
      <c r="G3649"/>
      <c r="H3649"/>
      <c r="I3649" s="202">
        <v>100881.23</v>
      </c>
      <c r="J3649"/>
      <c r="K3649"/>
      <c r="L3649"/>
      <c r="M3649"/>
      <c r="N3649"/>
      <c r="O3649" s="203"/>
      <c r="P3649"/>
      <c r="Q3649"/>
      <c r="R3649"/>
      <c r="S3649"/>
      <c r="T3649" s="204">
        <v>42746.609131944446</v>
      </c>
      <c r="U3649"/>
      <c r="V3649">
        <v>0.4</v>
      </c>
      <c r="W3649">
        <v>3</v>
      </c>
      <c r="X3649" s="200" t="str">
        <f t="shared" si="56"/>
        <v>Okaloosa County Criminal CGE CQ4-17</v>
      </c>
    </row>
    <row r="3650" spans="1:24" x14ac:dyDescent="0.25">
      <c r="A3650" t="s">
        <v>93</v>
      </c>
      <c r="B3650" t="s">
        <v>41</v>
      </c>
      <c r="C3650" t="s">
        <v>270</v>
      </c>
      <c r="D3650" s="202">
        <v>451690.83</v>
      </c>
      <c r="E3650" s="202">
        <v>451665.83</v>
      </c>
      <c r="F3650" s="202">
        <v>451665.83</v>
      </c>
      <c r="G3650" s="202">
        <v>451665.83</v>
      </c>
      <c r="H3650" s="202">
        <v>451865.83</v>
      </c>
      <c r="I3650" s="202">
        <v>121623.09</v>
      </c>
      <c r="J3650" s="202">
        <v>205957.02</v>
      </c>
      <c r="K3650" s="202">
        <v>254262.99</v>
      </c>
      <c r="L3650" s="202">
        <v>274478.52</v>
      </c>
      <c r="M3650" s="202">
        <v>290428.73</v>
      </c>
      <c r="N3650"/>
      <c r="O3650" s="203"/>
      <c r="P3650"/>
      <c r="Q3650"/>
      <c r="R3650"/>
      <c r="S3650"/>
      <c r="T3650" s="204">
        <v>42746.609131944446</v>
      </c>
      <c r="U3650"/>
      <c r="V3650">
        <v>0.4</v>
      </c>
      <c r="W3650">
        <v>5</v>
      </c>
      <c r="X3650" s="200" t="str">
        <f t="shared" ref="X3650:X3713" si="57">A3650&amp;" "&amp;B3650&amp;" "&amp;C3650</f>
        <v>Okaloosa Criminal Traffic CGE CQ1-16</v>
      </c>
    </row>
    <row r="3651" spans="1:24" x14ac:dyDescent="0.25">
      <c r="A3651" t="s">
        <v>93</v>
      </c>
      <c r="B3651" t="s">
        <v>41</v>
      </c>
      <c r="C3651" t="s">
        <v>274</v>
      </c>
      <c r="D3651" s="202">
        <v>461448.57</v>
      </c>
      <c r="E3651" s="202">
        <v>466096.76</v>
      </c>
      <c r="F3651" s="202">
        <v>465924.76</v>
      </c>
      <c r="G3651" s="202">
        <v>465924.76</v>
      </c>
      <c r="H3651"/>
      <c r="I3651" s="202">
        <v>134106.25</v>
      </c>
      <c r="J3651" s="202">
        <v>224014.55</v>
      </c>
      <c r="K3651" s="202">
        <v>270285.96000000002</v>
      </c>
      <c r="L3651" s="202">
        <v>298082.87</v>
      </c>
      <c r="M3651"/>
      <c r="N3651"/>
      <c r="O3651" s="203"/>
      <c r="P3651"/>
      <c r="Q3651"/>
      <c r="R3651"/>
      <c r="S3651"/>
      <c r="T3651" s="204">
        <v>42746.609131944446</v>
      </c>
      <c r="U3651"/>
      <c r="V3651">
        <v>0.4</v>
      </c>
      <c r="W3651">
        <v>5</v>
      </c>
      <c r="X3651" s="200" t="str">
        <f t="shared" si="57"/>
        <v>Okaloosa Criminal Traffic CGE CQ1-17</v>
      </c>
    </row>
    <row r="3652" spans="1:24" x14ac:dyDescent="0.25">
      <c r="A3652" t="s">
        <v>93</v>
      </c>
      <c r="B3652" t="s">
        <v>41</v>
      </c>
      <c r="C3652" t="s">
        <v>271</v>
      </c>
      <c r="D3652" s="202">
        <v>467523.57</v>
      </c>
      <c r="E3652" s="202">
        <v>467488.57</v>
      </c>
      <c r="F3652" s="202">
        <v>467893.57</v>
      </c>
      <c r="G3652" s="202">
        <v>467893.57</v>
      </c>
      <c r="H3652" s="202">
        <v>467893.57</v>
      </c>
      <c r="I3652" s="202">
        <v>137798.54999999999</v>
      </c>
      <c r="J3652" s="202">
        <v>221862.49</v>
      </c>
      <c r="K3652" s="202">
        <v>259181.91</v>
      </c>
      <c r="L3652" s="202">
        <v>284526.8</v>
      </c>
      <c r="M3652" s="202">
        <v>296980.27</v>
      </c>
      <c r="N3652"/>
      <c r="O3652" s="203"/>
      <c r="P3652"/>
      <c r="Q3652"/>
      <c r="R3652"/>
      <c r="S3652"/>
      <c r="T3652" s="204">
        <v>42746.609131944446</v>
      </c>
      <c r="U3652"/>
      <c r="V3652">
        <v>0.4</v>
      </c>
      <c r="W3652">
        <v>5</v>
      </c>
      <c r="X3652" s="200" t="str">
        <f t="shared" si="57"/>
        <v>Okaloosa Criminal Traffic CGE CQ2-16</v>
      </c>
    </row>
    <row r="3653" spans="1:24" x14ac:dyDescent="0.25">
      <c r="A3653" t="s">
        <v>93</v>
      </c>
      <c r="B3653" t="s">
        <v>41</v>
      </c>
      <c r="C3653" t="s">
        <v>275</v>
      </c>
      <c r="D3653" s="202">
        <v>456089.46</v>
      </c>
      <c r="E3653" s="202">
        <v>1062325.04</v>
      </c>
      <c r="F3653" s="202">
        <v>455674.22</v>
      </c>
      <c r="G3653"/>
      <c r="H3653"/>
      <c r="I3653" s="202">
        <v>126400.11</v>
      </c>
      <c r="J3653" s="202">
        <v>810640.97</v>
      </c>
      <c r="K3653" s="202">
        <v>247556.38</v>
      </c>
      <c r="L3653"/>
      <c r="M3653"/>
      <c r="N3653"/>
      <c r="O3653" s="203"/>
      <c r="P3653"/>
      <c r="Q3653"/>
      <c r="R3653"/>
      <c r="S3653"/>
      <c r="T3653" s="204">
        <v>42746.609131944446</v>
      </c>
      <c r="U3653"/>
      <c r="V3653">
        <v>0.4</v>
      </c>
      <c r="W3653">
        <v>5</v>
      </c>
      <c r="X3653" s="200" t="str">
        <f t="shared" si="57"/>
        <v>Okaloosa Criminal Traffic CGE CQ2-17</v>
      </c>
    </row>
    <row r="3654" spans="1:24" x14ac:dyDescent="0.25">
      <c r="A3654" t="s">
        <v>93</v>
      </c>
      <c r="B3654" t="s">
        <v>41</v>
      </c>
      <c r="C3654" t="s">
        <v>272</v>
      </c>
      <c r="D3654" s="202">
        <v>463008.59</v>
      </c>
      <c r="E3654" s="202">
        <v>463008.59</v>
      </c>
      <c r="F3654" s="202">
        <v>463008.59</v>
      </c>
      <c r="G3654" s="202">
        <v>463008.59</v>
      </c>
      <c r="H3654" s="202">
        <v>463008.59</v>
      </c>
      <c r="I3654" s="202">
        <v>138554.70000000001</v>
      </c>
      <c r="J3654" s="202">
        <v>216554.96</v>
      </c>
      <c r="K3654" s="202">
        <v>261957.97</v>
      </c>
      <c r="L3654" s="202">
        <v>292545.62</v>
      </c>
      <c r="M3654" s="202">
        <v>301703.90999999997</v>
      </c>
      <c r="N3654"/>
      <c r="O3654" s="203"/>
      <c r="P3654"/>
      <c r="Q3654"/>
      <c r="R3654"/>
      <c r="S3654"/>
      <c r="T3654" s="204">
        <v>42746.609131944446</v>
      </c>
      <c r="U3654"/>
      <c r="V3654">
        <v>0.4</v>
      </c>
      <c r="W3654">
        <v>5</v>
      </c>
      <c r="X3654" s="200" t="str">
        <f t="shared" si="57"/>
        <v>Okaloosa Criminal Traffic CGE CQ3-16</v>
      </c>
    </row>
    <row r="3655" spans="1:24" x14ac:dyDescent="0.25">
      <c r="A3655" t="s">
        <v>93</v>
      </c>
      <c r="B3655" t="s">
        <v>41</v>
      </c>
      <c r="C3655" t="s">
        <v>276</v>
      </c>
      <c r="D3655" s="202">
        <v>455311.3</v>
      </c>
      <c r="E3655" s="202">
        <v>455242.3</v>
      </c>
      <c r="F3655"/>
      <c r="G3655"/>
      <c r="H3655"/>
      <c r="I3655" s="202">
        <v>146760.6</v>
      </c>
      <c r="J3655" s="202">
        <v>219739.75</v>
      </c>
      <c r="K3655"/>
      <c r="L3655"/>
      <c r="M3655"/>
      <c r="N3655"/>
      <c r="O3655" s="203"/>
      <c r="P3655"/>
      <c r="Q3655"/>
      <c r="R3655"/>
      <c r="S3655"/>
      <c r="T3655" s="204">
        <v>42746.609131944446</v>
      </c>
      <c r="U3655"/>
      <c r="V3655">
        <v>0.4</v>
      </c>
      <c r="W3655">
        <v>5</v>
      </c>
      <c r="X3655" s="200" t="str">
        <f t="shared" si="57"/>
        <v>Okaloosa Criminal Traffic CGE CQ3-17</v>
      </c>
    </row>
    <row r="3656" spans="1:24" x14ac:dyDescent="0.25">
      <c r="A3656" t="s">
        <v>93</v>
      </c>
      <c r="B3656" t="s">
        <v>41</v>
      </c>
      <c r="C3656" t="s">
        <v>273</v>
      </c>
      <c r="D3656" s="202">
        <v>452241.51</v>
      </c>
      <c r="E3656" s="202">
        <v>915256.65</v>
      </c>
      <c r="F3656" s="202">
        <v>447806.51</v>
      </c>
      <c r="G3656" s="202">
        <v>447634.51</v>
      </c>
      <c r="H3656" s="202">
        <v>447634.51</v>
      </c>
      <c r="I3656" s="202">
        <v>120500.41</v>
      </c>
      <c r="J3656" s="202">
        <v>656809.89</v>
      </c>
      <c r="K3656" s="202">
        <v>254813.19</v>
      </c>
      <c r="L3656" s="202">
        <v>284244.56</v>
      </c>
      <c r="M3656" s="202">
        <v>305936.39</v>
      </c>
      <c r="N3656"/>
      <c r="O3656" s="203"/>
      <c r="P3656"/>
      <c r="Q3656"/>
      <c r="R3656"/>
      <c r="S3656"/>
      <c r="T3656" s="204">
        <v>42746.609131944446</v>
      </c>
      <c r="U3656"/>
      <c r="V3656">
        <v>0.4</v>
      </c>
      <c r="W3656">
        <v>5</v>
      </c>
      <c r="X3656" s="200" t="str">
        <f t="shared" si="57"/>
        <v>Okaloosa Criminal Traffic CGE CQ4-16</v>
      </c>
    </row>
    <row r="3657" spans="1:24" x14ac:dyDescent="0.25">
      <c r="A3657" t="s">
        <v>93</v>
      </c>
      <c r="B3657" t="s">
        <v>41</v>
      </c>
      <c r="C3657" t="s">
        <v>277</v>
      </c>
      <c r="D3657" s="202">
        <v>411645.87</v>
      </c>
      <c r="E3657"/>
      <c r="F3657"/>
      <c r="G3657"/>
      <c r="H3657"/>
      <c r="I3657" s="202">
        <v>119426.69</v>
      </c>
      <c r="J3657"/>
      <c r="K3657"/>
      <c r="L3657"/>
      <c r="M3657"/>
      <c r="N3657"/>
      <c r="O3657" s="203"/>
      <c r="P3657"/>
      <c r="Q3657"/>
      <c r="R3657"/>
      <c r="S3657"/>
      <c r="T3657" s="204">
        <v>42746.609131944446</v>
      </c>
      <c r="U3657"/>
      <c r="V3657">
        <v>0.4</v>
      </c>
      <c r="W3657">
        <v>5</v>
      </c>
      <c r="X3657" s="200" t="str">
        <f t="shared" si="57"/>
        <v>Okaloosa Criminal Traffic CGE CQ4-17</v>
      </c>
    </row>
    <row r="3658" spans="1:24" x14ac:dyDescent="0.25">
      <c r="A3658" t="s">
        <v>93</v>
      </c>
      <c r="B3658" t="s">
        <v>46</v>
      </c>
      <c r="C3658" t="s">
        <v>270</v>
      </c>
      <c r="D3658" s="202">
        <v>165154</v>
      </c>
      <c r="E3658" s="202">
        <v>165454</v>
      </c>
      <c r="F3658" s="202">
        <v>165159</v>
      </c>
      <c r="G3658" s="202">
        <v>165159</v>
      </c>
      <c r="H3658" s="202">
        <v>165159</v>
      </c>
      <c r="I3658" s="202">
        <v>140150.5</v>
      </c>
      <c r="J3658" s="202">
        <v>140569</v>
      </c>
      <c r="K3658" s="202">
        <v>140731.5</v>
      </c>
      <c r="L3658" s="202">
        <v>141026.5</v>
      </c>
      <c r="M3658" s="202">
        <v>141026.5</v>
      </c>
      <c r="N3658"/>
      <c r="O3658" s="203"/>
      <c r="P3658"/>
      <c r="Q3658"/>
      <c r="R3658"/>
      <c r="S3658"/>
      <c r="T3658" s="204">
        <v>42746.609131944446</v>
      </c>
      <c r="U3658"/>
      <c r="V3658">
        <v>0.75</v>
      </c>
      <c r="W3658">
        <v>10</v>
      </c>
      <c r="X3658" s="200" t="str">
        <f t="shared" si="57"/>
        <v>Okaloosa Family CGE CQ1-16</v>
      </c>
    </row>
    <row r="3659" spans="1:24" x14ac:dyDescent="0.25">
      <c r="A3659" t="s">
        <v>93</v>
      </c>
      <c r="B3659" t="s">
        <v>46</v>
      </c>
      <c r="C3659" t="s">
        <v>274</v>
      </c>
      <c r="D3659" s="202">
        <v>158119.9</v>
      </c>
      <c r="E3659" s="202">
        <v>159406.9</v>
      </c>
      <c r="F3659" s="202">
        <v>159346.9</v>
      </c>
      <c r="G3659" s="202">
        <v>159346.9</v>
      </c>
      <c r="H3659"/>
      <c r="I3659" s="202">
        <v>133643.9</v>
      </c>
      <c r="J3659" s="202">
        <v>135772</v>
      </c>
      <c r="K3659" s="202">
        <v>136522</v>
      </c>
      <c r="L3659" s="202">
        <v>137283</v>
      </c>
      <c r="M3659"/>
      <c r="N3659"/>
      <c r="O3659" s="203"/>
      <c r="P3659"/>
      <c r="Q3659"/>
      <c r="R3659"/>
      <c r="S3659"/>
      <c r="T3659" s="204">
        <v>42746.609131944446</v>
      </c>
      <c r="U3659"/>
      <c r="V3659">
        <v>0.75</v>
      </c>
      <c r="W3659">
        <v>10</v>
      </c>
      <c r="X3659" s="200" t="str">
        <f t="shared" si="57"/>
        <v>Okaloosa Family CGE CQ1-17</v>
      </c>
    </row>
    <row r="3660" spans="1:24" x14ac:dyDescent="0.25">
      <c r="A3660" t="s">
        <v>93</v>
      </c>
      <c r="B3660" t="s">
        <v>46</v>
      </c>
      <c r="C3660" t="s">
        <v>271</v>
      </c>
      <c r="D3660" s="202">
        <v>192928</v>
      </c>
      <c r="E3660" s="202">
        <v>192938</v>
      </c>
      <c r="F3660" s="202">
        <v>192938</v>
      </c>
      <c r="G3660" s="202">
        <v>192938</v>
      </c>
      <c r="H3660" s="202">
        <v>192938</v>
      </c>
      <c r="I3660" s="202">
        <v>168046.5</v>
      </c>
      <c r="J3660" s="202">
        <v>168361.5</v>
      </c>
      <c r="K3660" s="202">
        <v>168361.5</v>
      </c>
      <c r="L3660" s="202">
        <v>168361.5</v>
      </c>
      <c r="M3660" s="202">
        <v>168361.5</v>
      </c>
      <c r="N3660"/>
      <c r="O3660" s="203"/>
      <c r="P3660"/>
      <c r="Q3660"/>
      <c r="R3660"/>
      <c r="S3660"/>
      <c r="T3660" s="204">
        <v>42746.609131944446</v>
      </c>
      <c r="U3660"/>
      <c r="V3660">
        <v>0.75</v>
      </c>
      <c r="W3660">
        <v>10</v>
      </c>
      <c r="X3660" s="200" t="str">
        <f t="shared" si="57"/>
        <v>Okaloosa Family CGE CQ2-16</v>
      </c>
    </row>
    <row r="3661" spans="1:24" x14ac:dyDescent="0.25">
      <c r="A3661" t="s">
        <v>93</v>
      </c>
      <c r="B3661" t="s">
        <v>46</v>
      </c>
      <c r="C3661" t="s">
        <v>275</v>
      </c>
      <c r="D3661" s="202">
        <v>175395</v>
      </c>
      <c r="E3661" s="202">
        <v>175395</v>
      </c>
      <c r="F3661" s="202">
        <v>175395</v>
      </c>
      <c r="G3661"/>
      <c r="H3661"/>
      <c r="I3661" s="202">
        <v>150073</v>
      </c>
      <c r="J3661" s="202">
        <v>151718</v>
      </c>
      <c r="K3661" s="202">
        <v>151718</v>
      </c>
      <c r="L3661"/>
      <c r="M3661"/>
      <c r="N3661"/>
      <c r="O3661" s="203"/>
      <c r="P3661"/>
      <c r="Q3661"/>
      <c r="R3661"/>
      <c r="S3661"/>
      <c r="T3661" s="204">
        <v>42746.609131944446</v>
      </c>
      <c r="U3661"/>
      <c r="V3661">
        <v>0.75</v>
      </c>
      <c r="W3661">
        <v>10</v>
      </c>
      <c r="X3661" s="200" t="str">
        <f t="shared" si="57"/>
        <v>Okaloosa Family CGE CQ2-17</v>
      </c>
    </row>
    <row r="3662" spans="1:24" x14ac:dyDescent="0.25">
      <c r="A3662" t="s">
        <v>93</v>
      </c>
      <c r="B3662" t="s">
        <v>46</v>
      </c>
      <c r="C3662" t="s">
        <v>272</v>
      </c>
      <c r="D3662" s="202">
        <v>191493.5</v>
      </c>
      <c r="E3662" s="202">
        <v>191493.5</v>
      </c>
      <c r="F3662" s="202">
        <v>191473.5</v>
      </c>
      <c r="G3662" s="202">
        <v>191473.5</v>
      </c>
      <c r="H3662" s="202">
        <v>191063.5</v>
      </c>
      <c r="I3662" s="202">
        <v>161720</v>
      </c>
      <c r="J3662" s="202">
        <v>162241.5</v>
      </c>
      <c r="K3662" s="202">
        <v>162649.5</v>
      </c>
      <c r="L3662" s="202">
        <v>163057.5</v>
      </c>
      <c r="M3662" s="202">
        <v>163057.5</v>
      </c>
      <c r="N3662"/>
      <c r="O3662" s="203"/>
      <c r="P3662"/>
      <c r="Q3662"/>
      <c r="R3662"/>
      <c r="S3662"/>
      <c r="T3662" s="204">
        <v>42746.609131944446</v>
      </c>
      <c r="U3662"/>
      <c r="V3662">
        <v>0.75</v>
      </c>
      <c r="W3662">
        <v>10</v>
      </c>
      <c r="X3662" s="200" t="str">
        <f t="shared" si="57"/>
        <v>Okaloosa Family CGE CQ3-16</v>
      </c>
    </row>
    <row r="3663" spans="1:24" x14ac:dyDescent="0.25">
      <c r="A3663" t="s">
        <v>93</v>
      </c>
      <c r="B3663" t="s">
        <v>46</v>
      </c>
      <c r="C3663" t="s">
        <v>276</v>
      </c>
      <c r="D3663" s="202">
        <v>173596.5</v>
      </c>
      <c r="E3663" s="202">
        <v>173596.5</v>
      </c>
      <c r="F3663"/>
      <c r="G3663"/>
      <c r="H3663"/>
      <c r="I3663" s="202">
        <v>146460.17000000001</v>
      </c>
      <c r="J3663" s="202">
        <v>147218.89000000001</v>
      </c>
      <c r="K3663"/>
      <c r="L3663"/>
      <c r="M3663"/>
      <c r="N3663"/>
      <c r="O3663" s="203"/>
      <c r="P3663"/>
      <c r="Q3663"/>
      <c r="R3663"/>
      <c r="S3663"/>
      <c r="T3663" s="204">
        <v>42746.609131944446</v>
      </c>
      <c r="U3663"/>
      <c r="V3663">
        <v>0.75</v>
      </c>
      <c r="W3663">
        <v>10</v>
      </c>
      <c r="X3663" s="200" t="str">
        <f t="shared" si="57"/>
        <v>Okaloosa Family CGE CQ3-17</v>
      </c>
    </row>
    <row r="3664" spans="1:24" x14ac:dyDescent="0.25">
      <c r="A3664" t="s">
        <v>93</v>
      </c>
      <c r="B3664" t="s">
        <v>46</v>
      </c>
      <c r="C3664" t="s">
        <v>273</v>
      </c>
      <c r="D3664" s="202">
        <v>208743</v>
      </c>
      <c r="E3664" s="202">
        <v>208743</v>
      </c>
      <c r="F3664" s="202">
        <v>208743</v>
      </c>
      <c r="G3664" s="202">
        <v>208448</v>
      </c>
      <c r="H3664" s="202">
        <v>208448</v>
      </c>
      <c r="I3664" s="202">
        <v>176393</v>
      </c>
      <c r="J3664" s="202">
        <v>177235.5</v>
      </c>
      <c r="K3664" s="202">
        <v>177235.5</v>
      </c>
      <c r="L3664" s="202">
        <v>176940.5</v>
      </c>
      <c r="M3664" s="202">
        <v>176940.5</v>
      </c>
      <c r="N3664"/>
      <c r="O3664" s="203"/>
      <c r="P3664"/>
      <c r="Q3664"/>
      <c r="R3664"/>
      <c r="S3664"/>
      <c r="T3664" s="204">
        <v>42746.609131944446</v>
      </c>
      <c r="U3664"/>
      <c r="V3664">
        <v>0.75</v>
      </c>
      <c r="W3664">
        <v>10</v>
      </c>
      <c r="X3664" s="200" t="str">
        <f t="shared" si="57"/>
        <v>Okaloosa Family CGE CQ4-16</v>
      </c>
    </row>
    <row r="3665" spans="1:24" x14ac:dyDescent="0.25">
      <c r="A3665" t="s">
        <v>93</v>
      </c>
      <c r="B3665" t="s">
        <v>46</v>
      </c>
      <c r="C3665" t="s">
        <v>277</v>
      </c>
      <c r="D3665" s="202">
        <v>167760.5</v>
      </c>
      <c r="E3665"/>
      <c r="F3665"/>
      <c r="G3665"/>
      <c r="H3665"/>
      <c r="I3665" s="202">
        <v>139901.5</v>
      </c>
      <c r="J3665"/>
      <c r="K3665"/>
      <c r="L3665"/>
      <c r="M3665"/>
      <c r="N3665"/>
      <c r="O3665" s="203"/>
      <c r="P3665"/>
      <c r="Q3665"/>
      <c r="R3665"/>
      <c r="S3665"/>
      <c r="T3665" s="204">
        <v>42746.609131944446</v>
      </c>
      <c r="U3665"/>
      <c r="V3665">
        <v>0.75</v>
      </c>
      <c r="W3665">
        <v>10</v>
      </c>
      <c r="X3665" s="200" t="str">
        <f t="shared" si="57"/>
        <v>Okaloosa Family CGE CQ4-17</v>
      </c>
    </row>
    <row r="3666" spans="1:24" x14ac:dyDescent="0.25">
      <c r="A3666" t="s">
        <v>93</v>
      </c>
      <c r="B3666" t="s">
        <v>40</v>
      </c>
      <c r="C3666" t="s">
        <v>270</v>
      </c>
      <c r="D3666" s="202">
        <v>45938</v>
      </c>
      <c r="E3666" s="202">
        <v>45938</v>
      </c>
      <c r="F3666" s="202">
        <v>45938</v>
      </c>
      <c r="G3666" s="202">
        <v>45938</v>
      </c>
      <c r="H3666" s="202">
        <v>45938</v>
      </c>
      <c r="I3666" s="202">
        <v>705.5</v>
      </c>
      <c r="J3666" s="202">
        <v>2172</v>
      </c>
      <c r="K3666" s="202">
        <v>4286.3599999999997</v>
      </c>
      <c r="L3666" s="202">
        <v>4771.3599999999997</v>
      </c>
      <c r="M3666" s="202">
        <v>4921.3599999999997</v>
      </c>
      <c r="N3666"/>
      <c r="O3666" s="203"/>
      <c r="P3666"/>
      <c r="Q3666"/>
      <c r="R3666"/>
      <c r="S3666"/>
      <c r="T3666" s="204">
        <v>42746.609131944446</v>
      </c>
      <c r="U3666"/>
      <c r="V3666">
        <v>0.09</v>
      </c>
      <c r="W3666">
        <v>4</v>
      </c>
      <c r="X3666" s="200" t="str">
        <f t="shared" si="57"/>
        <v>Okaloosa Juvenile Delinquency CGE CQ1-16</v>
      </c>
    </row>
    <row r="3667" spans="1:24" x14ac:dyDescent="0.25">
      <c r="A3667" t="s">
        <v>93</v>
      </c>
      <c r="B3667" t="s">
        <v>40</v>
      </c>
      <c r="C3667" t="s">
        <v>274</v>
      </c>
      <c r="D3667" s="202">
        <v>29435.5</v>
      </c>
      <c r="E3667" s="202">
        <v>29435.5</v>
      </c>
      <c r="F3667" s="202">
        <v>29435.5</v>
      </c>
      <c r="G3667" s="202">
        <v>29435.5</v>
      </c>
      <c r="H3667"/>
      <c r="I3667" s="202">
        <v>1760.5</v>
      </c>
      <c r="J3667" s="202">
        <v>2495.5</v>
      </c>
      <c r="K3667" s="202">
        <v>3156.1</v>
      </c>
      <c r="L3667" s="202">
        <v>3516.1</v>
      </c>
      <c r="M3667"/>
      <c r="N3667"/>
      <c r="O3667" s="203"/>
      <c r="P3667"/>
      <c r="Q3667"/>
      <c r="R3667"/>
      <c r="S3667"/>
      <c r="T3667" s="204">
        <v>42746.609131944446</v>
      </c>
      <c r="U3667"/>
      <c r="V3667">
        <v>0.09</v>
      </c>
      <c r="W3667">
        <v>4</v>
      </c>
      <c r="X3667" s="200" t="str">
        <f t="shared" si="57"/>
        <v>Okaloosa Juvenile Delinquency CGE CQ1-17</v>
      </c>
    </row>
    <row r="3668" spans="1:24" x14ac:dyDescent="0.25">
      <c r="A3668" t="s">
        <v>93</v>
      </c>
      <c r="B3668" t="s">
        <v>40</v>
      </c>
      <c r="C3668" t="s">
        <v>271</v>
      </c>
      <c r="D3668" s="202">
        <v>29573</v>
      </c>
      <c r="E3668" s="202">
        <v>29573</v>
      </c>
      <c r="F3668" s="202">
        <v>29573</v>
      </c>
      <c r="G3668" s="202">
        <v>29203</v>
      </c>
      <c r="H3668" s="202">
        <v>29203</v>
      </c>
      <c r="I3668" s="202">
        <v>1723</v>
      </c>
      <c r="J3668" s="202">
        <v>3713</v>
      </c>
      <c r="K3668" s="202">
        <v>4118</v>
      </c>
      <c r="L3668" s="202">
        <v>4118</v>
      </c>
      <c r="M3668" s="202">
        <v>4969</v>
      </c>
      <c r="N3668"/>
      <c r="O3668" s="203"/>
      <c r="P3668"/>
      <c r="Q3668"/>
      <c r="R3668"/>
      <c r="S3668"/>
      <c r="T3668" s="204">
        <v>42746.609131944446</v>
      </c>
      <c r="U3668"/>
      <c r="V3668">
        <v>0.09</v>
      </c>
      <c r="W3668">
        <v>4</v>
      </c>
      <c r="X3668" s="200" t="str">
        <f t="shared" si="57"/>
        <v>Okaloosa Juvenile Delinquency CGE CQ2-16</v>
      </c>
    </row>
    <row r="3669" spans="1:24" x14ac:dyDescent="0.25">
      <c r="A3669" t="s">
        <v>93</v>
      </c>
      <c r="B3669" t="s">
        <v>40</v>
      </c>
      <c r="C3669" t="s">
        <v>275</v>
      </c>
      <c r="D3669" s="202">
        <v>38118.5</v>
      </c>
      <c r="E3669" s="202">
        <v>38118.5</v>
      </c>
      <c r="F3669" s="202">
        <v>38118.5</v>
      </c>
      <c r="G3669"/>
      <c r="H3669"/>
      <c r="I3669" s="202">
        <v>1960.5</v>
      </c>
      <c r="J3669" s="202">
        <v>5684</v>
      </c>
      <c r="K3669" s="202">
        <v>6569</v>
      </c>
      <c r="L3669"/>
      <c r="M3669"/>
      <c r="N3669"/>
      <c r="O3669" s="203"/>
      <c r="P3669"/>
      <c r="Q3669"/>
      <c r="R3669"/>
      <c r="S3669"/>
      <c r="T3669" s="204">
        <v>42746.609131944446</v>
      </c>
      <c r="U3669"/>
      <c r="V3669">
        <v>0.09</v>
      </c>
      <c r="W3669">
        <v>4</v>
      </c>
      <c r="X3669" s="200" t="str">
        <f t="shared" si="57"/>
        <v>Okaloosa Juvenile Delinquency CGE CQ2-17</v>
      </c>
    </row>
    <row r="3670" spans="1:24" x14ac:dyDescent="0.25">
      <c r="A3670" t="s">
        <v>93</v>
      </c>
      <c r="B3670" t="s">
        <v>40</v>
      </c>
      <c r="C3670" t="s">
        <v>272</v>
      </c>
      <c r="D3670" s="202">
        <v>51533</v>
      </c>
      <c r="E3670" s="202">
        <v>51533</v>
      </c>
      <c r="F3670" s="202">
        <v>51163</v>
      </c>
      <c r="G3670" s="202">
        <v>51163</v>
      </c>
      <c r="H3670" s="202">
        <v>51163</v>
      </c>
      <c r="I3670" s="202">
        <v>14924</v>
      </c>
      <c r="J3670" s="202">
        <v>16075</v>
      </c>
      <c r="K3670" s="202">
        <v>16995</v>
      </c>
      <c r="L3670" s="202">
        <v>17377.650000000001</v>
      </c>
      <c r="M3670" s="202">
        <v>17878.650000000001</v>
      </c>
      <c r="N3670"/>
      <c r="O3670" s="203"/>
      <c r="P3670"/>
      <c r="Q3670"/>
      <c r="R3670"/>
      <c r="S3670"/>
      <c r="T3670" s="204">
        <v>42746.609131944446</v>
      </c>
      <c r="U3670"/>
      <c r="V3670">
        <v>0.09</v>
      </c>
      <c r="W3670">
        <v>4</v>
      </c>
      <c r="X3670" s="200" t="str">
        <f t="shared" si="57"/>
        <v>Okaloosa Juvenile Delinquency CGE CQ3-16</v>
      </c>
    </row>
    <row r="3671" spans="1:24" x14ac:dyDescent="0.25">
      <c r="A3671" t="s">
        <v>93</v>
      </c>
      <c r="B3671" t="s">
        <v>40</v>
      </c>
      <c r="C3671" t="s">
        <v>276</v>
      </c>
      <c r="D3671" s="202">
        <v>38068.5</v>
      </c>
      <c r="E3671" s="202">
        <v>38253.5</v>
      </c>
      <c r="F3671"/>
      <c r="G3671"/>
      <c r="H3671"/>
      <c r="I3671" s="202">
        <v>15248.5</v>
      </c>
      <c r="J3671" s="202">
        <v>17278.5</v>
      </c>
      <c r="K3671"/>
      <c r="L3671"/>
      <c r="M3671"/>
      <c r="N3671"/>
      <c r="O3671" s="203"/>
      <c r="P3671"/>
      <c r="Q3671"/>
      <c r="R3671"/>
      <c r="S3671"/>
      <c r="T3671" s="204">
        <v>42746.609131944446</v>
      </c>
      <c r="U3671"/>
      <c r="V3671">
        <v>0.09</v>
      </c>
      <c r="W3671">
        <v>4</v>
      </c>
      <c r="X3671" s="200" t="str">
        <f t="shared" si="57"/>
        <v>Okaloosa Juvenile Delinquency CGE CQ3-17</v>
      </c>
    </row>
    <row r="3672" spans="1:24" x14ac:dyDescent="0.25">
      <c r="A3672" t="s">
        <v>93</v>
      </c>
      <c r="B3672" t="s">
        <v>40</v>
      </c>
      <c r="C3672" t="s">
        <v>273</v>
      </c>
      <c r="D3672" s="202">
        <v>32985.5</v>
      </c>
      <c r="E3672" s="202">
        <v>33350.5</v>
      </c>
      <c r="F3672" s="202">
        <v>33350.5</v>
      </c>
      <c r="G3672" s="202">
        <v>33350.5</v>
      </c>
      <c r="H3672" s="202">
        <v>33350.5</v>
      </c>
      <c r="I3672" s="202">
        <v>11681.5</v>
      </c>
      <c r="J3672" s="202">
        <v>12959.5</v>
      </c>
      <c r="K3672" s="202">
        <v>13059.5</v>
      </c>
      <c r="L3672" s="202">
        <v>13059.5</v>
      </c>
      <c r="M3672" s="202">
        <v>13059.5</v>
      </c>
      <c r="N3672"/>
      <c r="O3672" s="203"/>
      <c r="P3672"/>
      <c r="Q3672"/>
      <c r="R3672"/>
      <c r="S3672"/>
      <c r="T3672" s="204">
        <v>42746.609131944446</v>
      </c>
      <c r="U3672"/>
      <c r="V3672">
        <v>0.09</v>
      </c>
      <c r="W3672">
        <v>4</v>
      </c>
      <c r="X3672" s="200" t="str">
        <f t="shared" si="57"/>
        <v>Okaloosa Juvenile Delinquency CGE CQ4-16</v>
      </c>
    </row>
    <row r="3673" spans="1:24" x14ac:dyDescent="0.25">
      <c r="A3673" t="s">
        <v>93</v>
      </c>
      <c r="B3673" t="s">
        <v>40</v>
      </c>
      <c r="C3673" t="s">
        <v>277</v>
      </c>
      <c r="D3673" s="202">
        <v>31470.5</v>
      </c>
      <c r="E3673"/>
      <c r="F3673"/>
      <c r="G3673"/>
      <c r="H3673"/>
      <c r="I3673" s="202">
        <v>7325.5</v>
      </c>
      <c r="J3673"/>
      <c r="K3673"/>
      <c r="L3673"/>
      <c r="M3673"/>
      <c r="N3673"/>
      <c r="O3673" s="203"/>
      <c r="P3673"/>
      <c r="Q3673"/>
      <c r="R3673"/>
      <c r="S3673"/>
      <c r="T3673" s="204">
        <v>42746.609131944446</v>
      </c>
      <c r="U3673"/>
      <c r="V3673">
        <v>0.09</v>
      </c>
      <c r="W3673">
        <v>4</v>
      </c>
      <c r="X3673" s="200" t="str">
        <f t="shared" si="57"/>
        <v>Okaloosa Juvenile Delinquency CGE CQ4-17</v>
      </c>
    </row>
    <row r="3674" spans="1:24" x14ac:dyDescent="0.25">
      <c r="A3674" t="s">
        <v>93</v>
      </c>
      <c r="B3674" t="s">
        <v>45</v>
      </c>
      <c r="C3674" t="s">
        <v>270</v>
      </c>
      <c r="D3674" s="202">
        <v>54580</v>
      </c>
      <c r="E3674" s="202">
        <v>54495</v>
      </c>
      <c r="F3674" s="202">
        <v>54495</v>
      </c>
      <c r="G3674" s="202">
        <v>54495</v>
      </c>
      <c r="H3674" s="202">
        <v>54495</v>
      </c>
      <c r="I3674" s="202">
        <v>51787</v>
      </c>
      <c r="J3674" s="202">
        <v>51702</v>
      </c>
      <c r="K3674" s="202">
        <v>51702</v>
      </c>
      <c r="L3674" s="202">
        <v>51702</v>
      </c>
      <c r="M3674" s="202">
        <v>51702</v>
      </c>
      <c r="N3674"/>
      <c r="O3674" s="203"/>
      <c r="P3674"/>
      <c r="Q3674"/>
      <c r="R3674"/>
      <c r="S3674"/>
      <c r="T3674" s="204">
        <v>42746.609131944446</v>
      </c>
      <c r="U3674"/>
      <c r="V3674">
        <v>0.9</v>
      </c>
      <c r="W3674">
        <v>9</v>
      </c>
      <c r="X3674" s="200" t="str">
        <f t="shared" si="57"/>
        <v>Okaloosa Probate CGE CQ1-16</v>
      </c>
    </row>
    <row r="3675" spans="1:24" x14ac:dyDescent="0.25">
      <c r="A3675" t="s">
        <v>93</v>
      </c>
      <c r="B3675" t="s">
        <v>45</v>
      </c>
      <c r="C3675" t="s">
        <v>274</v>
      </c>
      <c r="D3675" s="202">
        <v>51572</v>
      </c>
      <c r="E3675" s="202">
        <v>52339.5</v>
      </c>
      <c r="F3675" s="202">
        <v>52339.5</v>
      </c>
      <c r="G3675" s="202">
        <v>52339.5</v>
      </c>
      <c r="H3675"/>
      <c r="I3675" s="202">
        <v>50827</v>
      </c>
      <c r="J3675" s="202">
        <v>51594.5</v>
      </c>
      <c r="K3675" s="202">
        <v>51594.5</v>
      </c>
      <c r="L3675" s="202">
        <v>51594.5</v>
      </c>
      <c r="M3675"/>
      <c r="N3675"/>
      <c r="O3675" s="203"/>
      <c r="P3675"/>
      <c r="Q3675"/>
      <c r="R3675"/>
      <c r="S3675"/>
      <c r="T3675" s="204">
        <v>42746.609131944446</v>
      </c>
      <c r="U3675"/>
      <c r="V3675">
        <v>0.9</v>
      </c>
      <c r="W3675">
        <v>9</v>
      </c>
      <c r="X3675" s="200" t="str">
        <f t="shared" si="57"/>
        <v>Okaloosa Probate CGE CQ1-17</v>
      </c>
    </row>
    <row r="3676" spans="1:24" x14ac:dyDescent="0.25">
      <c r="A3676" t="s">
        <v>93</v>
      </c>
      <c r="B3676" t="s">
        <v>45</v>
      </c>
      <c r="C3676" t="s">
        <v>271</v>
      </c>
      <c r="D3676" s="202">
        <v>64838.5</v>
      </c>
      <c r="E3676" s="202">
        <v>64838.5</v>
      </c>
      <c r="F3676" s="202">
        <v>64838.5</v>
      </c>
      <c r="G3676" s="202">
        <v>64838.5</v>
      </c>
      <c r="H3676" s="202">
        <v>64838.5</v>
      </c>
      <c r="I3676" s="202">
        <v>63192.5</v>
      </c>
      <c r="J3676" s="202">
        <v>63192.5</v>
      </c>
      <c r="K3676" s="202">
        <v>63192.5</v>
      </c>
      <c r="L3676" s="202">
        <v>63592.5</v>
      </c>
      <c r="M3676" s="202">
        <v>63592.5</v>
      </c>
      <c r="N3676"/>
      <c r="O3676" s="203"/>
      <c r="P3676"/>
      <c r="Q3676"/>
      <c r="R3676"/>
      <c r="S3676"/>
      <c r="T3676" s="204">
        <v>42746.609131944446</v>
      </c>
      <c r="U3676"/>
      <c r="V3676">
        <v>0.9</v>
      </c>
      <c r="W3676">
        <v>9</v>
      </c>
      <c r="X3676" s="200" t="str">
        <f t="shared" si="57"/>
        <v>Okaloosa Probate CGE CQ2-16</v>
      </c>
    </row>
    <row r="3677" spans="1:24" x14ac:dyDescent="0.25">
      <c r="A3677" t="s">
        <v>93</v>
      </c>
      <c r="B3677" t="s">
        <v>45</v>
      </c>
      <c r="C3677" t="s">
        <v>275</v>
      </c>
      <c r="D3677" s="202">
        <v>64277</v>
      </c>
      <c r="E3677" s="202">
        <v>64318</v>
      </c>
      <c r="F3677" s="202">
        <v>64318</v>
      </c>
      <c r="G3677"/>
      <c r="H3677"/>
      <c r="I3677" s="202">
        <v>61458</v>
      </c>
      <c r="J3677" s="202">
        <v>61499</v>
      </c>
      <c r="K3677" s="202">
        <v>61499</v>
      </c>
      <c r="L3677"/>
      <c r="M3677"/>
      <c r="N3677"/>
      <c r="O3677" s="203"/>
      <c r="P3677"/>
      <c r="Q3677"/>
      <c r="R3677"/>
      <c r="S3677"/>
      <c r="T3677" s="204">
        <v>42746.609131944446</v>
      </c>
      <c r="U3677"/>
      <c r="V3677">
        <v>0.9</v>
      </c>
      <c r="W3677">
        <v>9</v>
      </c>
      <c r="X3677" s="200" t="str">
        <f t="shared" si="57"/>
        <v>Okaloosa Probate CGE CQ2-17</v>
      </c>
    </row>
    <row r="3678" spans="1:24" x14ac:dyDescent="0.25">
      <c r="A3678" t="s">
        <v>93</v>
      </c>
      <c r="B3678" t="s">
        <v>45</v>
      </c>
      <c r="C3678" t="s">
        <v>272</v>
      </c>
      <c r="D3678" s="202">
        <v>72638.42</v>
      </c>
      <c r="E3678" s="202">
        <v>72638.42</v>
      </c>
      <c r="F3678" s="202">
        <v>72638.42</v>
      </c>
      <c r="G3678" s="202">
        <v>72638.42</v>
      </c>
      <c r="H3678" s="202">
        <v>72638.42</v>
      </c>
      <c r="I3678" s="202">
        <v>70860.42</v>
      </c>
      <c r="J3678" s="202">
        <v>71091.42</v>
      </c>
      <c r="K3678" s="202">
        <v>71111.42</v>
      </c>
      <c r="L3678" s="202">
        <v>71111.42</v>
      </c>
      <c r="M3678" s="202">
        <v>71111.42</v>
      </c>
      <c r="N3678"/>
      <c r="O3678" s="203"/>
      <c r="P3678"/>
      <c r="Q3678"/>
      <c r="R3678"/>
      <c r="S3678"/>
      <c r="T3678" s="204">
        <v>42746.609131944446</v>
      </c>
      <c r="U3678"/>
      <c r="V3678">
        <v>0.9</v>
      </c>
      <c r="W3678">
        <v>9</v>
      </c>
      <c r="X3678" s="200" t="str">
        <f t="shared" si="57"/>
        <v>Okaloosa Probate CGE CQ3-16</v>
      </c>
    </row>
    <row r="3679" spans="1:24" x14ac:dyDescent="0.25">
      <c r="A3679" t="s">
        <v>93</v>
      </c>
      <c r="B3679" t="s">
        <v>45</v>
      </c>
      <c r="C3679" t="s">
        <v>276</v>
      </c>
      <c r="D3679" s="202">
        <v>66422.13</v>
      </c>
      <c r="E3679" s="202">
        <v>66422.13</v>
      </c>
      <c r="F3679"/>
      <c r="G3679"/>
      <c r="H3679"/>
      <c r="I3679" s="202">
        <v>65627.13</v>
      </c>
      <c r="J3679" s="202">
        <v>65627.13</v>
      </c>
      <c r="K3679"/>
      <c r="L3679"/>
      <c r="M3679"/>
      <c r="N3679"/>
      <c r="O3679" s="203"/>
      <c r="P3679"/>
      <c r="Q3679"/>
      <c r="R3679"/>
      <c r="S3679"/>
      <c r="T3679" s="204">
        <v>42746.609131944446</v>
      </c>
      <c r="U3679"/>
      <c r="V3679">
        <v>0.9</v>
      </c>
      <c r="W3679">
        <v>9</v>
      </c>
      <c r="X3679" s="200" t="str">
        <f t="shared" si="57"/>
        <v>Okaloosa Probate CGE CQ3-17</v>
      </c>
    </row>
    <row r="3680" spans="1:24" x14ac:dyDescent="0.25">
      <c r="A3680" t="s">
        <v>93</v>
      </c>
      <c r="B3680" t="s">
        <v>45</v>
      </c>
      <c r="C3680" t="s">
        <v>273</v>
      </c>
      <c r="D3680" s="202">
        <v>61090</v>
      </c>
      <c r="E3680" s="202">
        <v>61090</v>
      </c>
      <c r="F3680" s="202">
        <v>61090</v>
      </c>
      <c r="G3680" s="202">
        <v>61090</v>
      </c>
      <c r="H3680" s="202">
        <v>61090</v>
      </c>
      <c r="I3680" s="202">
        <v>60976</v>
      </c>
      <c r="J3680" s="202">
        <v>60976</v>
      </c>
      <c r="K3680" s="202">
        <v>60976</v>
      </c>
      <c r="L3680" s="202">
        <v>60976</v>
      </c>
      <c r="M3680" s="202">
        <v>60976</v>
      </c>
      <c r="N3680"/>
      <c r="O3680" s="203"/>
      <c r="P3680"/>
      <c r="Q3680"/>
      <c r="R3680"/>
      <c r="S3680"/>
      <c r="T3680" s="204">
        <v>42746.609131944446</v>
      </c>
      <c r="U3680"/>
      <c r="V3680">
        <v>0.9</v>
      </c>
      <c r="W3680">
        <v>9</v>
      </c>
      <c r="X3680" s="200" t="str">
        <f t="shared" si="57"/>
        <v>Okaloosa Probate CGE CQ4-16</v>
      </c>
    </row>
    <row r="3681" spans="1:24" x14ac:dyDescent="0.25">
      <c r="A3681" t="s">
        <v>93</v>
      </c>
      <c r="B3681" t="s">
        <v>45</v>
      </c>
      <c r="C3681" t="s">
        <v>277</v>
      </c>
      <c r="D3681" s="202">
        <v>55467.71</v>
      </c>
      <c r="E3681"/>
      <c r="F3681"/>
      <c r="G3681"/>
      <c r="H3681"/>
      <c r="I3681" s="202">
        <v>52198.71</v>
      </c>
      <c r="J3681"/>
      <c r="K3681"/>
      <c r="L3681"/>
      <c r="M3681"/>
      <c r="N3681"/>
      <c r="O3681" s="203"/>
      <c r="P3681"/>
      <c r="Q3681"/>
      <c r="R3681"/>
      <c r="S3681"/>
      <c r="T3681" s="204">
        <v>42746.609131944446</v>
      </c>
      <c r="U3681"/>
      <c r="V3681">
        <v>0.9</v>
      </c>
      <c r="W3681">
        <v>9</v>
      </c>
      <c r="X3681" s="200" t="str">
        <f t="shared" si="57"/>
        <v>Okaloosa Probate CGE CQ4-17</v>
      </c>
    </row>
    <row r="3682" spans="1:24" x14ac:dyDescent="0.25">
      <c r="A3682" t="s">
        <v>94</v>
      </c>
      <c r="B3682" t="s">
        <v>280</v>
      </c>
      <c r="C3682" t="s">
        <v>270</v>
      </c>
      <c r="D3682" s="202">
        <v>0</v>
      </c>
      <c r="E3682" s="202">
        <v>0</v>
      </c>
      <c r="F3682" s="202">
        <v>0</v>
      </c>
      <c r="G3682" s="202">
        <v>0</v>
      </c>
      <c r="H3682" s="202">
        <v>0</v>
      </c>
      <c r="I3682" s="202">
        <v>0</v>
      </c>
      <c r="J3682" s="202">
        <v>0</v>
      </c>
      <c r="K3682" s="202">
        <v>0</v>
      </c>
      <c r="L3682" s="202">
        <v>0</v>
      </c>
      <c r="M3682" s="202">
        <v>0</v>
      </c>
      <c r="N3682"/>
      <c r="O3682" s="203"/>
      <c r="P3682"/>
      <c r="Q3682"/>
      <c r="R3682"/>
      <c r="S3682"/>
      <c r="T3682" s="204">
        <v>42746.609131944446</v>
      </c>
      <c r="U3682"/>
      <c r="V3682">
        <v>0.09</v>
      </c>
      <c r="W3682">
        <v>2</v>
      </c>
      <c r="X3682" s="200" t="str">
        <f t="shared" si="57"/>
        <v>Okeechobee Circ Crim Drug Trfc Cases CGE CQ1-16</v>
      </c>
    </row>
    <row r="3683" spans="1:24" x14ac:dyDescent="0.25">
      <c r="A3683" t="s">
        <v>94</v>
      </c>
      <c r="B3683" t="s">
        <v>280</v>
      </c>
      <c r="C3683" t="s">
        <v>274</v>
      </c>
      <c r="D3683" s="202">
        <v>100000</v>
      </c>
      <c r="E3683" s="202">
        <v>100000</v>
      </c>
      <c r="F3683" s="202">
        <v>100000</v>
      </c>
      <c r="G3683" s="202">
        <v>100000</v>
      </c>
      <c r="H3683"/>
      <c r="I3683" s="202">
        <v>0</v>
      </c>
      <c r="J3683" s="202">
        <v>0</v>
      </c>
      <c r="K3683" s="202">
        <v>0</v>
      </c>
      <c r="L3683" s="202">
        <v>0</v>
      </c>
      <c r="M3683"/>
      <c r="N3683"/>
      <c r="O3683" s="203"/>
      <c r="P3683"/>
      <c r="Q3683"/>
      <c r="R3683"/>
      <c r="S3683"/>
      <c r="T3683" s="204">
        <v>42746.609131944446</v>
      </c>
      <c r="U3683"/>
      <c r="V3683">
        <v>0.09</v>
      </c>
      <c r="W3683">
        <v>2</v>
      </c>
      <c r="X3683" s="200" t="str">
        <f t="shared" si="57"/>
        <v>Okeechobee Circ Crim Drug Trfc Cases CGE CQ1-17</v>
      </c>
    </row>
    <row r="3684" spans="1:24" x14ac:dyDescent="0.25">
      <c r="A3684" t="s">
        <v>94</v>
      </c>
      <c r="B3684" t="s">
        <v>280</v>
      </c>
      <c r="C3684" t="s">
        <v>271</v>
      </c>
      <c r="D3684" s="202">
        <v>100000</v>
      </c>
      <c r="E3684" s="202">
        <v>100000</v>
      </c>
      <c r="F3684" s="202">
        <v>100000</v>
      </c>
      <c r="G3684" s="202">
        <v>100000</v>
      </c>
      <c r="H3684" s="202">
        <v>100000</v>
      </c>
      <c r="I3684" s="202">
        <v>0</v>
      </c>
      <c r="J3684" s="202">
        <v>0</v>
      </c>
      <c r="K3684" s="202">
        <v>0</v>
      </c>
      <c r="L3684" s="202">
        <v>0</v>
      </c>
      <c r="M3684" s="202">
        <v>0</v>
      </c>
      <c r="N3684"/>
      <c r="O3684" s="203"/>
      <c r="P3684"/>
      <c r="Q3684"/>
      <c r="R3684"/>
      <c r="S3684"/>
      <c r="T3684" s="204">
        <v>42746.609131944446</v>
      </c>
      <c r="U3684"/>
      <c r="V3684">
        <v>0.09</v>
      </c>
      <c r="W3684">
        <v>2</v>
      </c>
      <c r="X3684" s="200" t="str">
        <f t="shared" si="57"/>
        <v>Okeechobee Circ Crim Drug Trfc Cases CGE CQ2-16</v>
      </c>
    </row>
    <row r="3685" spans="1:24" x14ac:dyDescent="0.25">
      <c r="A3685" t="s">
        <v>94</v>
      </c>
      <c r="B3685" t="s">
        <v>280</v>
      </c>
      <c r="C3685" t="s">
        <v>275</v>
      </c>
      <c r="D3685" s="202">
        <v>0</v>
      </c>
      <c r="E3685" s="202">
        <v>0</v>
      </c>
      <c r="F3685" s="202">
        <v>0</v>
      </c>
      <c r="G3685"/>
      <c r="H3685"/>
      <c r="I3685" s="202">
        <v>0</v>
      </c>
      <c r="J3685" s="202">
        <v>0</v>
      </c>
      <c r="K3685" s="202">
        <v>0</v>
      </c>
      <c r="L3685"/>
      <c r="M3685"/>
      <c r="N3685"/>
      <c r="O3685" s="203"/>
      <c r="P3685"/>
      <c r="Q3685"/>
      <c r="R3685"/>
      <c r="S3685"/>
      <c r="T3685" s="204">
        <v>42746.609131944446</v>
      </c>
      <c r="U3685"/>
      <c r="V3685">
        <v>0.09</v>
      </c>
      <c r="W3685">
        <v>2</v>
      </c>
      <c r="X3685" s="200" t="str">
        <f t="shared" si="57"/>
        <v>Okeechobee Circ Crim Drug Trfc Cases CGE CQ2-17</v>
      </c>
    </row>
    <row r="3686" spans="1:24" x14ac:dyDescent="0.25">
      <c r="A3686" t="s">
        <v>94</v>
      </c>
      <c r="B3686" t="s">
        <v>280</v>
      </c>
      <c r="C3686" t="s">
        <v>272</v>
      </c>
      <c r="D3686" s="202">
        <v>50000</v>
      </c>
      <c r="E3686" s="202">
        <v>50000</v>
      </c>
      <c r="F3686" s="202">
        <v>50000</v>
      </c>
      <c r="G3686" s="202">
        <v>50000</v>
      </c>
      <c r="H3686" s="202">
        <v>50000</v>
      </c>
      <c r="I3686" s="202">
        <v>0</v>
      </c>
      <c r="J3686" s="202">
        <v>0</v>
      </c>
      <c r="K3686" s="202">
        <v>0</v>
      </c>
      <c r="L3686" s="202">
        <v>0</v>
      </c>
      <c r="M3686" s="202">
        <v>0</v>
      </c>
      <c r="N3686"/>
      <c r="O3686" s="203"/>
      <c r="P3686"/>
      <c r="Q3686"/>
      <c r="R3686"/>
      <c r="S3686"/>
      <c r="T3686" s="204">
        <v>42746.609131944446</v>
      </c>
      <c r="U3686"/>
      <c r="V3686">
        <v>0.09</v>
      </c>
      <c r="W3686">
        <v>2</v>
      </c>
      <c r="X3686" s="200" t="str">
        <f t="shared" si="57"/>
        <v>Okeechobee Circ Crim Drug Trfc Cases CGE CQ3-16</v>
      </c>
    </row>
    <row r="3687" spans="1:24" x14ac:dyDescent="0.25">
      <c r="A3687" t="s">
        <v>94</v>
      </c>
      <c r="B3687" t="s">
        <v>280</v>
      </c>
      <c r="C3687" t="s">
        <v>276</v>
      </c>
      <c r="D3687" s="202">
        <v>50000</v>
      </c>
      <c r="E3687" s="202">
        <v>50000</v>
      </c>
      <c r="F3687"/>
      <c r="G3687"/>
      <c r="H3687"/>
      <c r="I3687" s="202">
        <v>0</v>
      </c>
      <c r="J3687" s="202">
        <v>0</v>
      </c>
      <c r="K3687"/>
      <c r="L3687"/>
      <c r="M3687"/>
      <c r="N3687"/>
      <c r="O3687" s="203"/>
      <c r="P3687"/>
      <c r="Q3687"/>
      <c r="R3687"/>
      <c r="S3687"/>
      <c r="T3687" s="204">
        <v>42746.609131944446</v>
      </c>
      <c r="U3687"/>
      <c r="V3687">
        <v>0.09</v>
      </c>
      <c r="W3687">
        <v>2</v>
      </c>
      <c r="X3687" s="200" t="str">
        <f t="shared" si="57"/>
        <v>Okeechobee Circ Crim Drug Trfc Cases CGE CQ3-17</v>
      </c>
    </row>
    <row r="3688" spans="1:24" x14ac:dyDescent="0.25">
      <c r="A3688" t="s">
        <v>94</v>
      </c>
      <c r="B3688" t="s">
        <v>280</v>
      </c>
      <c r="C3688" t="s">
        <v>273</v>
      </c>
      <c r="D3688" s="202">
        <v>50000</v>
      </c>
      <c r="E3688" s="202">
        <v>50000</v>
      </c>
      <c r="F3688" s="202">
        <v>50000</v>
      </c>
      <c r="G3688" s="202">
        <v>50000</v>
      </c>
      <c r="H3688" s="202">
        <v>50000</v>
      </c>
      <c r="I3688" s="202">
        <v>0</v>
      </c>
      <c r="J3688" s="202">
        <v>0</v>
      </c>
      <c r="K3688" s="202">
        <v>0</v>
      </c>
      <c r="L3688" s="202">
        <v>0</v>
      </c>
      <c r="M3688" s="202">
        <v>0</v>
      </c>
      <c r="N3688"/>
      <c r="O3688" s="203"/>
      <c r="P3688"/>
      <c r="Q3688"/>
      <c r="R3688"/>
      <c r="S3688"/>
      <c r="T3688" s="204">
        <v>42746.609131944446</v>
      </c>
      <c r="U3688"/>
      <c r="V3688">
        <v>0.09</v>
      </c>
      <c r="W3688">
        <v>2</v>
      </c>
      <c r="X3688" s="200" t="str">
        <f t="shared" si="57"/>
        <v>Okeechobee Circ Crim Drug Trfc Cases CGE CQ4-16</v>
      </c>
    </row>
    <row r="3689" spans="1:24" x14ac:dyDescent="0.25">
      <c r="A3689" t="s">
        <v>94</v>
      </c>
      <c r="B3689" t="s">
        <v>280</v>
      </c>
      <c r="C3689" t="s">
        <v>277</v>
      </c>
      <c r="D3689" s="202">
        <v>0</v>
      </c>
      <c r="E3689"/>
      <c r="F3689"/>
      <c r="G3689"/>
      <c r="H3689"/>
      <c r="I3689" s="202">
        <v>0</v>
      </c>
      <c r="J3689"/>
      <c r="K3689"/>
      <c r="L3689"/>
      <c r="M3689"/>
      <c r="N3689"/>
      <c r="O3689" s="203"/>
      <c r="P3689"/>
      <c r="Q3689"/>
      <c r="R3689"/>
      <c r="S3689"/>
      <c r="T3689" s="204">
        <v>42746.609131944446</v>
      </c>
      <c r="U3689"/>
      <c r="V3689">
        <v>0.09</v>
      </c>
      <c r="W3689">
        <v>2</v>
      </c>
      <c r="X3689" s="200" t="str">
        <f t="shared" si="57"/>
        <v>Okeechobee Circ Crim Drug Trfc Cases CGE CQ4-17</v>
      </c>
    </row>
    <row r="3690" spans="1:24" x14ac:dyDescent="0.25">
      <c r="A3690" t="s">
        <v>94</v>
      </c>
      <c r="B3690" t="s">
        <v>42</v>
      </c>
      <c r="C3690" t="s">
        <v>270</v>
      </c>
      <c r="D3690" s="202">
        <v>117808.75</v>
      </c>
      <c r="E3690" s="202">
        <v>117546.25</v>
      </c>
      <c r="F3690" s="202">
        <v>117496.25</v>
      </c>
      <c r="G3690" s="202">
        <v>117496.25</v>
      </c>
      <c r="H3690" s="202">
        <v>117496.25</v>
      </c>
      <c r="I3690" s="202">
        <v>116257.25</v>
      </c>
      <c r="J3690" s="202">
        <v>116185.25</v>
      </c>
      <c r="K3690" s="202">
        <v>116217.75</v>
      </c>
      <c r="L3690" s="202">
        <v>116626.25</v>
      </c>
      <c r="M3690" s="202">
        <v>116626.25</v>
      </c>
      <c r="N3690"/>
      <c r="O3690" s="203"/>
      <c r="P3690"/>
      <c r="Q3690"/>
      <c r="R3690"/>
      <c r="S3690"/>
      <c r="T3690" s="204">
        <v>42746.609131944446</v>
      </c>
      <c r="U3690"/>
      <c r="V3690">
        <v>0.9</v>
      </c>
      <c r="W3690">
        <v>6</v>
      </c>
      <c r="X3690" s="200" t="str">
        <f t="shared" si="57"/>
        <v>Okeechobee Circuit Civil CGE CQ1-16</v>
      </c>
    </row>
    <row r="3691" spans="1:24" x14ac:dyDescent="0.25">
      <c r="A3691" t="s">
        <v>94</v>
      </c>
      <c r="B3691" t="s">
        <v>42</v>
      </c>
      <c r="C3691" t="s">
        <v>274</v>
      </c>
      <c r="D3691" s="202">
        <v>87820.5</v>
      </c>
      <c r="E3691" s="202">
        <v>87820.5</v>
      </c>
      <c r="F3691" s="202">
        <v>87820.5</v>
      </c>
      <c r="G3691" s="202">
        <v>87820.5</v>
      </c>
      <c r="H3691"/>
      <c r="I3691" s="202">
        <v>83480.5</v>
      </c>
      <c r="J3691" s="202">
        <v>87230.5</v>
      </c>
      <c r="K3691" s="202">
        <v>87230.5</v>
      </c>
      <c r="L3691" s="202">
        <v>87230.5</v>
      </c>
      <c r="M3691"/>
      <c r="N3691"/>
      <c r="O3691" s="203"/>
      <c r="P3691"/>
      <c r="Q3691"/>
      <c r="R3691"/>
      <c r="S3691"/>
      <c r="T3691" s="204">
        <v>42746.609131944446</v>
      </c>
      <c r="U3691"/>
      <c r="V3691">
        <v>0.9</v>
      </c>
      <c r="W3691">
        <v>6</v>
      </c>
      <c r="X3691" s="200" t="str">
        <f t="shared" si="57"/>
        <v>Okeechobee Circuit Civil CGE CQ1-17</v>
      </c>
    </row>
    <row r="3692" spans="1:24" x14ac:dyDescent="0.25">
      <c r="A3692" t="s">
        <v>94</v>
      </c>
      <c r="B3692" t="s">
        <v>42</v>
      </c>
      <c r="C3692" t="s">
        <v>271</v>
      </c>
      <c r="D3692" s="202">
        <v>93625.5</v>
      </c>
      <c r="E3692" s="202">
        <v>93625.5</v>
      </c>
      <c r="F3692" s="202">
        <v>93625.5</v>
      </c>
      <c r="G3692" s="202">
        <v>93625.5</v>
      </c>
      <c r="H3692" s="202">
        <v>93625.5</v>
      </c>
      <c r="I3692" s="202">
        <v>90000.5</v>
      </c>
      <c r="J3692" s="202">
        <v>92705.5</v>
      </c>
      <c r="K3692" s="202">
        <v>92705.5</v>
      </c>
      <c r="L3692" s="202">
        <v>92755.5</v>
      </c>
      <c r="M3692" s="202">
        <v>92755.5</v>
      </c>
      <c r="N3692"/>
      <c r="O3692" s="203"/>
      <c r="P3692"/>
      <c r="Q3692"/>
      <c r="R3692"/>
      <c r="S3692"/>
      <c r="T3692" s="204">
        <v>42746.609131944446</v>
      </c>
      <c r="U3692"/>
      <c r="V3692">
        <v>0.9</v>
      </c>
      <c r="W3692">
        <v>6</v>
      </c>
      <c r="X3692" s="200" t="str">
        <f t="shared" si="57"/>
        <v>Okeechobee Circuit Civil CGE CQ2-16</v>
      </c>
    </row>
    <row r="3693" spans="1:24" x14ac:dyDescent="0.25">
      <c r="A3693" t="s">
        <v>94</v>
      </c>
      <c r="B3693" t="s">
        <v>42</v>
      </c>
      <c r="C3693" t="s">
        <v>275</v>
      </c>
      <c r="D3693" s="202">
        <v>106859</v>
      </c>
      <c r="E3693" s="202">
        <v>106509</v>
      </c>
      <c r="F3693" s="202">
        <v>106509</v>
      </c>
      <c r="G3693"/>
      <c r="H3693"/>
      <c r="I3693" s="202">
        <v>102421.5</v>
      </c>
      <c r="J3693" s="202">
        <v>105919</v>
      </c>
      <c r="K3693" s="202">
        <v>105969</v>
      </c>
      <c r="L3693"/>
      <c r="M3693"/>
      <c r="N3693"/>
      <c r="O3693" s="203"/>
      <c r="P3693"/>
      <c r="Q3693"/>
      <c r="R3693"/>
      <c r="S3693"/>
      <c r="T3693" s="204">
        <v>42746.609131944446</v>
      </c>
      <c r="U3693"/>
      <c r="V3693">
        <v>0.9</v>
      </c>
      <c r="W3693">
        <v>6</v>
      </c>
      <c r="X3693" s="200" t="str">
        <f t="shared" si="57"/>
        <v>Okeechobee Circuit Civil CGE CQ2-17</v>
      </c>
    </row>
    <row r="3694" spans="1:24" x14ac:dyDescent="0.25">
      <c r="A3694" t="s">
        <v>94</v>
      </c>
      <c r="B3694" t="s">
        <v>42</v>
      </c>
      <c r="C3694" t="s">
        <v>272</v>
      </c>
      <c r="D3694" s="202">
        <v>128011.5</v>
      </c>
      <c r="E3694" s="202">
        <v>128111.5</v>
      </c>
      <c r="F3694" s="202">
        <v>128111.5</v>
      </c>
      <c r="G3694" s="202">
        <v>128111.5</v>
      </c>
      <c r="H3694" s="202">
        <v>128111.5</v>
      </c>
      <c r="I3694" s="202">
        <v>122269.5</v>
      </c>
      <c r="J3694" s="202">
        <v>123373</v>
      </c>
      <c r="K3694" s="202">
        <v>123423</v>
      </c>
      <c r="L3694" s="202">
        <v>123431.5</v>
      </c>
      <c r="M3694" s="202">
        <v>123431.5</v>
      </c>
      <c r="N3694"/>
      <c r="O3694" s="203"/>
      <c r="P3694"/>
      <c r="Q3694"/>
      <c r="R3694"/>
      <c r="S3694"/>
      <c r="T3694" s="204">
        <v>42746.609131944446</v>
      </c>
      <c r="U3694"/>
      <c r="V3694">
        <v>0.9</v>
      </c>
      <c r="W3694">
        <v>6</v>
      </c>
      <c r="X3694" s="200" t="str">
        <f t="shared" si="57"/>
        <v>Okeechobee Circuit Civil CGE CQ3-16</v>
      </c>
    </row>
    <row r="3695" spans="1:24" x14ac:dyDescent="0.25">
      <c r="A3695" t="s">
        <v>94</v>
      </c>
      <c r="B3695" t="s">
        <v>42</v>
      </c>
      <c r="C3695" t="s">
        <v>276</v>
      </c>
      <c r="D3695" s="202">
        <v>53379.5</v>
      </c>
      <c r="E3695" s="202">
        <v>54319.5</v>
      </c>
      <c r="F3695"/>
      <c r="G3695"/>
      <c r="H3695"/>
      <c r="I3695" s="202">
        <v>49953</v>
      </c>
      <c r="J3695" s="202">
        <v>53524.5</v>
      </c>
      <c r="K3695"/>
      <c r="L3695"/>
      <c r="M3695"/>
      <c r="N3695"/>
      <c r="O3695" s="203"/>
      <c r="P3695"/>
      <c r="Q3695"/>
      <c r="R3695"/>
      <c r="S3695"/>
      <c r="T3695" s="204">
        <v>42746.609131944446</v>
      </c>
      <c r="U3695"/>
      <c r="V3695">
        <v>0.9</v>
      </c>
      <c r="W3695">
        <v>6</v>
      </c>
      <c r="X3695" s="200" t="str">
        <f t="shared" si="57"/>
        <v>Okeechobee Circuit Civil CGE CQ3-17</v>
      </c>
    </row>
    <row r="3696" spans="1:24" x14ac:dyDescent="0.25">
      <c r="A3696" t="s">
        <v>94</v>
      </c>
      <c r="B3696" t="s">
        <v>42</v>
      </c>
      <c r="C3696" t="s">
        <v>273</v>
      </c>
      <c r="D3696" s="202">
        <v>79916</v>
      </c>
      <c r="E3696" s="202">
        <v>90800</v>
      </c>
      <c r="F3696" s="202">
        <v>90800</v>
      </c>
      <c r="G3696" s="202">
        <v>90800</v>
      </c>
      <c r="H3696" s="202">
        <v>90800</v>
      </c>
      <c r="I3696" s="202">
        <v>77330</v>
      </c>
      <c r="J3696" s="202">
        <v>90380</v>
      </c>
      <c r="K3696" s="202">
        <v>90380</v>
      </c>
      <c r="L3696" s="202">
        <v>90480</v>
      </c>
      <c r="M3696" s="202">
        <v>90480</v>
      </c>
      <c r="N3696"/>
      <c r="O3696" s="203"/>
      <c r="P3696"/>
      <c r="Q3696"/>
      <c r="R3696"/>
      <c r="S3696"/>
      <c r="T3696" s="204">
        <v>42746.609131944446</v>
      </c>
      <c r="U3696"/>
      <c r="V3696">
        <v>0.9</v>
      </c>
      <c r="W3696">
        <v>6</v>
      </c>
      <c r="X3696" s="200" t="str">
        <f t="shared" si="57"/>
        <v>Okeechobee Circuit Civil CGE CQ4-16</v>
      </c>
    </row>
    <row r="3697" spans="1:24" x14ac:dyDescent="0.25">
      <c r="A3697" t="s">
        <v>94</v>
      </c>
      <c r="B3697" t="s">
        <v>42</v>
      </c>
      <c r="C3697" t="s">
        <v>277</v>
      </c>
      <c r="D3697" s="202">
        <v>51249.5</v>
      </c>
      <c r="E3697"/>
      <c r="F3697"/>
      <c r="G3697"/>
      <c r="H3697"/>
      <c r="I3697" s="202">
        <v>49632</v>
      </c>
      <c r="J3697"/>
      <c r="K3697"/>
      <c r="L3697"/>
      <c r="M3697"/>
      <c r="N3697"/>
      <c r="O3697" s="203"/>
      <c r="P3697"/>
      <c r="Q3697"/>
      <c r="R3697"/>
      <c r="S3697"/>
      <c r="T3697" s="204">
        <v>42746.609131944446</v>
      </c>
      <c r="U3697"/>
      <c r="V3697">
        <v>0.9</v>
      </c>
      <c r="W3697">
        <v>6</v>
      </c>
      <c r="X3697" s="200" t="str">
        <f t="shared" si="57"/>
        <v>Okeechobee Circuit Civil CGE CQ4-17</v>
      </c>
    </row>
    <row r="3698" spans="1:24" x14ac:dyDescent="0.25">
      <c r="A3698" t="s">
        <v>94</v>
      </c>
      <c r="B3698" t="s">
        <v>38</v>
      </c>
      <c r="C3698" t="s">
        <v>270</v>
      </c>
      <c r="D3698" s="202">
        <v>173127.4</v>
      </c>
      <c r="E3698" s="202">
        <v>172637.4</v>
      </c>
      <c r="F3698" s="202">
        <v>172637.4</v>
      </c>
      <c r="G3698" s="202">
        <v>172342.39999999999</v>
      </c>
      <c r="H3698" s="202">
        <v>172342.39999999999</v>
      </c>
      <c r="I3698" s="202">
        <v>3568.18</v>
      </c>
      <c r="J3698" s="202">
        <v>6427.62</v>
      </c>
      <c r="K3698" s="202">
        <v>11009.81</v>
      </c>
      <c r="L3698" s="202">
        <v>14351.91</v>
      </c>
      <c r="M3698" s="202">
        <v>18898.47</v>
      </c>
      <c r="N3698"/>
      <c r="O3698" s="203"/>
      <c r="P3698"/>
      <c r="Q3698"/>
      <c r="R3698"/>
      <c r="S3698"/>
      <c r="T3698" s="204">
        <v>42746.609131944446</v>
      </c>
      <c r="U3698"/>
      <c r="V3698">
        <v>0.09</v>
      </c>
      <c r="W3698">
        <v>1</v>
      </c>
      <c r="X3698" s="200" t="str">
        <f t="shared" si="57"/>
        <v>Okeechobee Circuit Criminal CGE CQ1-16</v>
      </c>
    </row>
    <row r="3699" spans="1:24" x14ac:dyDescent="0.25">
      <c r="A3699" t="s">
        <v>94</v>
      </c>
      <c r="B3699" t="s">
        <v>38</v>
      </c>
      <c r="C3699" t="s">
        <v>274</v>
      </c>
      <c r="D3699" s="202">
        <v>278339.3</v>
      </c>
      <c r="E3699" s="202">
        <v>279211.3</v>
      </c>
      <c r="F3699" s="202">
        <v>279211.3</v>
      </c>
      <c r="G3699" s="202">
        <v>279311.3</v>
      </c>
      <c r="H3699"/>
      <c r="I3699" s="202">
        <v>2558.4299999999998</v>
      </c>
      <c r="J3699" s="202">
        <v>9798.7800000000007</v>
      </c>
      <c r="K3699" s="202">
        <v>17569.16</v>
      </c>
      <c r="L3699" s="202">
        <v>22546.42</v>
      </c>
      <c r="M3699"/>
      <c r="N3699"/>
      <c r="O3699" s="203"/>
      <c r="P3699"/>
      <c r="Q3699"/>
      <c r="R3699"/>
      <c r="S3699"/>
      <c r="T3699" s="204">
        <v>42746.609131944446</v>
      </c>
      <c r="U3699"/>
      <c r="V3699">
        <v>0.09</v>
      </c>
      <c r="W3699">
        <v>1</v>
      </c>
      <c r="X3699" s="200" t="str">
        <f t="shared" si="57"/>
        <v>Okeechobee Circuit Criminal CGE CQ1-17</v>
      </c>
    </row>
    <row r="3700" spans="1:24" x14ac:dyDescent="0.25">
      <c r="A3700" t="s">
        <v>94</v>
      </c>
      <c r="B3700" t="s">
        <v>38</v>
      </c>
      <c r="C3700" t="s">
        <v>271</v>
      </c>
      <c r="D3700" s="202">
        <v>300669.76</v>
      </c>
      <c r="E3700" s="202">
        <v>300545.76</v>
      </c>
      <c r="F3700" s="202">
        <v>300545.76</v>
      </c>
      <c r="G3700" s="202">
        <v>300595.76</v>
      </c>
      <c r="H3700" s="202">
        <v>300595.76</v>
      </c>
      <c r="I3700" s="202">
        <v>3822.15</v>
      </c>
      <c r="J3700" s="202">
        <v>10298.459999999999</v>
      </c>
      <c r="K3700" s="202">
        <v>15975.35</v>
      </c>
      <c r="L3700" s="202">
        <v>19339.14</v>
      </c>
      <c r="M3700" s="202">
        <v>30863.61</v>
      </c>
      <c r="N3700"/>
      <c r="O3700" s="203"/>
      <c r="P3700"/>
      <c r="Q3700"/>
      <c r="R3700"/>
      <c r="S3700"/>
      <c r="T3700" s="204">
        <v>42746.609131944446</v>
      </c>
      <c r="U3700"/>
      <c r="V3700">
        <v>0.09</v>
      </c>
      <c r="W3700">
        <v>1</v>
      </c>
      <c r="X3700" s="200" t="str">
        <f t="shared" si="57"/>
        <v>Okeechobee Circuit Criminal CGE CQ2-16</v>
      </c>
    </row>
    <row r="3701" spans="1:24" x14ac:dyDescent="0.25">
      <c r="A3701" t="s">
        <v>94</v>
      </c>
      <c r="B3701" t="s">
        <v>38</v>
      </c>
      <c r="C3701" t="s">
        <v>275</v>
      </c>
      <c r="D3701" s="202">
        <v>132854.39999999999</v>
      </c>
      <c r="E3701" s="202">
        <v>132564.4</v>
      </c>
      <c r="F3701" s="202">
        <v>132714.4</v>
      </c>
      <c r="G3701"/>
      <c r="H3701"/>
      <c r="I3701" s="202">
        <v>3344.8</v>
      </c>
      <c r="J3701" s="202">
        <v>9849.18</v>
      </c>
      <c r="K3701" s="202">
        <v>14206.87</v>
      </c>
      <c r="L3701"/>
      <c r="M3701"/>
      <c r="N3701"/>
      <c r="O3701" s="203"/>
      <c r="P3701"/>
      <c r="Q3701"/>
      <c r="R3701"/>
      <c r="S3701"/>
      <c r="T3701" s="204">
        <v>42746.609131944446</v>
      </c>
      <c r="U3701"/>
      <c r="V3701">
        <v>0.09</v>
      </c>
      <c r="W3701">
        <v>1</v>
      </c>
      <c r="X3701" s="200" t="str">
        <f t="shared" si="57"/>
        <v>Okeechobee Circuit Criminal CGE CQ2-17</v>
      </c>
    </row>
    <row r="3702" spans="1:24" x14ac:dyDescent="0.25">
      <c r="A3702" t="s">
        <v>94</v>
      </c>
      <c r="B3702" t="s">
        <v>38</v>
      </c>
      <c r="C3702" t="s">
        <v>272</v>
      </c>
      <c r="D3702" s="202">
        <v>206898.33</v>
      </c>
      <c r="E3702" s="202">
        <v>206897.33</v>
      </c>
      <c r="F3702" s="202">
        <v>205580.33</v>
      </c>
      <c r="G3702" s="202">
        <v>205630.33</v>
      </c>
      <c r="H3702" s="202">
        <v>205680.33</v>
      </c>
      <c r="I3702" s="202">
        <v>6420.9</v>
      </c>
      <c r="J3702" s="202">
        <v>11252.18</v>
      </c>
      <c r="K3702" s="202">
        <v>14455.57</v>
      </c>
      <c r="L3702" s="202">
        <v>20176.57</v>
      </c>
      <c r="M3702" s="202">
        <v>26701.85</v>
      </c>
      <c r="N3702"/>
      <c r="O3702" s="203"/>
      <c r="P3702"/>
      <c r="Q3702"/>
      <c r="R3702"/>
      <c r="S3702"/>
      <c r="T3702" s="204">
        <v>42746.609131944446</v>
      </c>
      <c r="U3702"/>
      <c r="V3702">
        <v>0.09</v>
      </c>
      <c r="W3702">
        <v>1</v>
      </c>
      <c r="X3702" s="200" t="str">
        <f t="shared" si="57"/>
        <v>Okeechobee Circuit Criminal CGE CQ3-16</v>
      </c>
    </row>
    <row r="3703" spans="1:24" x14ac:dyDescent="0.25">
      <c r="A3703" t="s">
        <v>94</v>
      </c>
      <c r="B3703" t="s">
        <v>38</v>
      </c>
      <c r="C3703" t="s">
        <v>276</v>
      </c>
      <c r="D3703" s="202">
        <v>212374.25</v>
      </c>
      <c r="E3703" s="202">
        <v>214589.75</v>
      </c>
      <c r="F3703"/>
      <c r="G3703"/>
      <c r="H3703"/>
      <c r="I3703" s="202">
        <v>6509.68</v>
      </c>
      <c r="J3703" s="202">
        <v>12044.61</v>
      </c>
      <c r="K3703"/>
      <c r="L3703"/>
      <c r="M3703"/>
      <c r="N3703"/>
      <c r="O3703" s="203"/>
      <c r="P3703"/>
      <c r="Q3703"/>
      <c r="R3703"/>
      <c r="S3703"/>
      <c r="T3703" s="204">
        <v>42746.609131944446</v>
      </c>
      <c r="U3703"/>
      <c r="V3703">
        <v>0.09</v>
      </c>
      <c r="W3703">
        <v>1</v>
      </c>
      <c r="X3703" s="200" t="str">
        <f t="shared" si="57"/>
        <v>Okeechobee Circuit Criminal CGE CQ3-17</v>
      </c>
    </row>
    <row r="3704" spans="1:24" x14ac:dyDescent="0.25">
      <c r="A3704" t="s">
        <v>94</v>
      </c>
      <c r="B3704" t="s">
        <v>38</v>
      </c>
      <c r="C3704" t="s">
        <v>273</v>
      </c>
      <c r="D3704" s="202">
        <v>434590.44</v>
      </c>
      <c r="E3704" s="202">
        <v>175107.61</v>
      </c>
      <c r="F3704" s="202">
        <v>175157.61</v>
      </c>
      <c r="G3704" s="202">
        <v>175207.61</v>
      </c>
      <c r="H3704" s="202">
        <v>175207.61</v>
      </c>
      <c r="I3704" s="202">
        <v>8762.3799999999992</v>
      </c>
      <c r="J3704" s="202">
        <v>6770.79</v>
      </c>
      <c r="K3704" s="202">
        <v>11293.6</v>
      </c>
      <c r="L3704" s="202">
        <v>15769.83</v>
      </c>
      <c r="M3704" s="202">
        <v>19339.55</v>
      </c>
      <c r="N3704"/>
      <c r="O3704" s="203"/>
      <c r="P3704"/>
      <c r="Q3704"/>
      <c r="R3704"/>
      <c r="S3704"/>
      <c r="T3704" s="204">
        <v>42746.609131944446</v>
      </c>
      <c r="U3704"/>
      <c r="V3704">
        <v>0.09</v>
      </c>
      <c r="W3704">
        <v>1</v>
      </c>
      <c r="X3704" s="200" t="str">
        <f t="shared" si="57"/>
        <v>Okeechobee Circuit Criminal CGE CQ4-16</v>
      </c>
    </row>
    <row r="3705" spans="1:24" x14ac:dyDescent="0.25">
      <c r="A3705" t="s">
        <v>94</v>
      </c>
      <c r="B3705" t="s">
        <v>38</v>
      </c>
      <c r="C3705" t="s">
        <v>277</v>
      </c>
      <c r="D3705" s="202">
        <v>146853.04999999999</v>
      </c>
      <c r="E3705"/>
      <c r="F3705"/>
      <c r="G3705"/>
      <c r="H3705"/>
      <c r="I3705" s="202">
        <v>4278.84</v>
      </c>
      <c r="J3705"/>
      <c r="K3705"/>
      <c r="L3705"/>
      <c r="M3705"/>
      <c r="N3705"/>
      <c r="O3705" s="203"/>
      <c r="P3705"/>
      <c r="Q3705"/>
      <c r="R3705"/>
      <c r="S3705"/>
      <c r="T3705" s="204">
        <v>42746.609131944446</v>
      </c>
      <c r="U3705"/>
      <c r="V3705">
        <v>0.09</v>
      </c>
      <c r="W3705">
        <v>1</v>
      </c>
      <c r="X3705" s="200" t="str">
        <f t="shared" si="57"/>
        <v>Okeechobee Circuit Criminal CGE CQ4-17</v>
      </c>
    </row>
    <row r="3706" spans="1:24" x14ac:dyDescent="0.25">
      <c r="A3706" t="s">
        <v>94</v>
      </c>
      <c r="B3706" t="s">
        <v>44</v>
      </c>
      <c r="C3706" t="s">
        <v>270</v>
      </c>
      <c r="D3706" s="202">
        <v>200271.25</v>
      </c>
      <c r="E3706" s="202">
        <v>187393.5</v>
      </c>
      <c r="F3706" s="202">
        <v>187144.5</v>
      </c>
      <c r="G3706" s="202">
        <v>186457.5</v>
      </c>
      <c r="H3706" s="202">
        <v>186780.5</v>
      </c>
      <c r="I3706" s="202">
        <v>92262.11</v>
      </c>
      <c r="J3706" s="202">
        <v>155435.35999999999</v>
      </c>
      <c r="K3706" s="202">
        <v>162341.66</v>
      </c>
      <c r="L3706" s="202">
        <v>165261.66</v>
      </c>
      <c r="M3706" s="202">
        <v>166665.4</v>
      </c>
      <c r="N3706"/>
      <c r="O3706" s="203"/>
      <c r="P3706"/>
      <c r="Q3706"/>
      <c r="R3706"/>
      <c r="S3706"/>
      <c r="T3706" s="204">
        <v>42746.609131944446</v>
      </c>
      <c r="U3706"/>
      <c r="V3706">
        <v>0.9</v>
      </c>
      <c r="W3706">
        <v>8</v>
      </c>
      <c r="X3706" s="200" t="str">
        <f t="shared" si="57"/>
        <v>Okeechobee Civil Traffic CGE CQ1-16</v>
      </c>
    </row>
    <row r="3707" spans="1:24" x14ac:dyDescent="0.25">
      <c r="A3707" t="s">
        <v>94</v>
      </c>
      <c r="B3707" t="s">
        <v>44</v>
      </c>
      <c r="C3707" t="s">
        <v>274</v>
      </c>
      <c r="D3707" s="202">
        <v>109332.5</v>
      </c>
      <c r="E3707" s="202">
        <v>106750.25</v>
      </c>
      <c r="F3707" s="202">
        <v>106594.25</v>
      </c>
      <c r="G3707" s="202">
        <v>106594.25</v>
      </c>
      <c r="H3707"/>
      <c r="I3707" s="202">
        <v>56238</v>
      </c>
      <c r="J3707" s="202">
        <v>87467.75</v>
      </c>
      <c r="K3707" s="202">
        <v>90459.75</v>
      </c>
      <c r="L3707" s="202">
        <v>91817.07</v>
      </c>
      <c r="M3707"/>
      <c r="N3707"/>
      <c r="O3707" s="203"/>
      <c r="P3707"/>
      <c r="Q3707"/>
      <c r="R3707"/>
      <c r="S3707"/>
      <c r="T3707" s="204">
        <v>42746.609131944446</v>
      </c>
      <c r="U3707"/>
      <c r="V3707">
        <v>0.9</v>
      </c>
      <c r="W3707">
        <v>8</v>
      </c>
      <c r="X3707" s="200" t="str">
        <f t="shared" si="57"/>
        <v>Okeechobee Civil Traffic CGE CQ1-17</v>
      </c>
    </row>
    <row r="3708" spans="1:24" x14ac:dyDescent="0.25">
      <c r="A3708" t="s">
        <v>94</v>
      </c>
      <c r="B3708" t="s">
        <v>44</v>
      </c>
      <c r="C3708" t="s">
        <v>271</v>
      </c>
      <c r="D3708" s="202">
        <v>189769.05</v>
      </c>
      <c r="E3708" s="202">
        <v>185859.3</v>
      </c>
      <c r="F3708" s="202">
        <v>185249.3</v>
      </c>
      <c r="G3708" s="202">
        <v>185226.3</v>
      </c>
      <c r="H3708" s="202">
        <v>185309.3</v>
      </c>
      <c r="I3708" s="202">
        <v>112545.05</v>
      </c>
      <c r="J3708" s="202">
        <v>153212.29999999999</v>
      </c>
      <c r="K3708" s="202">
        <v>160715.29999999999</v>
      </c>
      <c r="L3708" s="202">
        <v>163814.29999999999</v>
      </c>
      <c r="M3708" s="202">
        <v>166816.29999999999</v>
      </c>
      <c r="N3708"/>
      <c r="O3708" s="203"/>
      <c r="P3708"/>
      <c r="Q3708"/>
      <c r="R3708"/>
      <c r="S3708"/>
      <c r="T3708" s="204">
        <v>42746.609131944446</v>
      </c>
      <c r="U3708"/>
      <c r="V3708">
        <v>0.9</v>
      </c>
      <c r="W3708">
        <v>8</v>
      </c>
      <c r="X3708" s="200" t="str">
        <f t="shared" si="57"/>
        <v>Okeechobee Civil Traffic CGE CQ2-16</v>
      </c>
    </row>
    <row r="3709" spans="1:24" x14ac:dyDescent="0.25">
      <c r="A3709" t="s">
        <v>94</v>
      </c>
      <c r="B3709" t="s">
        <v>44</v>
      </c>
      <c r="C3709" t="s">
        <v>275</v>
      </c>
      <c r="D3709" s="202">
        <v>102735</v>
      </c>
      <c r="E3709" s="202">
        <v>101231.25</v>
      </c>
      <c r="F3709" s="202">
        <v>101518.25</v>
      </c>
      <c r="G3709"/>
      <c r="H3709"/>
      <c r="I3709" s="202">
        <v>52983</v>
      </c>
      <c r="J3709" s="202">
        <v>79981.25</v>
      </c>
      <c r="K3709" s="202">
        <v>83440.25</v>
      </c>
      <c r="L3709"/>
      <c r="M3709"/>
      <c r="N3709"/>
      <c r="O3709" s="203"/>
      <c r="P3709"/>
      <c r="Q3709"/>
      <c r="R3709"/>
      <c r="S3709"/>
      <c r="T3709" s="204">
        <v>42746.609131944446</v>
      </c>
      <c r="U3709"/>
      <c r="V3709">
        <v>0.9</v>
      </c>
      <c r="W3709">
        <v>8</v>
      </c>
      <c r="X3709" s="200" t="str">
        <f t="shared" si="57"/>
        <v>Okeechobee Civil Traffic CGE CQ2-17</v>
      </c>
    </row>
    <row r="3710" spans="1:24" x14ac:dyDescent="0.25">
      <c r="A3710" t="s">
        <v>94</v>
      </c>
      <c r="B3710" t="s">
        <v>44</v>
      </c>
      <c r="C3710" t="s">
        <v>272</v>
      </c>
      <c r="D3710" s="202">
        <v>213771.4</v>
      </c>
      <c r="E3710" s="202">
        <v>208422.9</v>
      </c>
      <c r="F3710" s="202">
        <v>208645.9</v>
      </c>
      <c r="G3710" s="202">
        <v>208479.9</v>
      </c>
      <c r="H3710" s="202">
        <v>208905.9</v>
      </c>
      <c r="I3710" s="202">
        <v>110810.4</v>
      </c>
      <c r="J3710" s="202">
        <v>174704.4</v>
      </c>
      <c r="K3710" s="202">
        <v>182602.4</v>
      </c>
      <c r="L3710" s="202">
        <v>187302.39999999999</v>
      </c>
      <c r="M3710" s="202">
        <v>188594.4</v>
      </c>
      <c r="N3710"/>
      <c r="O3710" s="203"/>
      <c r="P3710"/>
      <c r="Q3710"/>
      <c r="R3710"/>
      <c r="S3710"/>
      <c r="T3710" s="204">
        <v>42746.609131944446</v>
      </c>
      <c r="U3710"/>
      <c r="V3710">
        <v>0.9</v>
      </c>
      <c r="W3710">
        <v>8</v>
      </c>
      <c r="X3710" s="200" t="str">
        <f t="shared" si="57"/>
        <v>Okeechobee Civil Traffic CGE CQ3-16</v>
      </c>
    </row>
    <row r="3711" spans="1:24" x14ac:dyDescent="0.25">
      <c r="A3711" t="s">
        <v>94</v>
      </c>
      <c r="B3711" t="s">
        <v>44</v>
      </c>
      <c r="C3711" t="s">
        <v>276</v>
      </c>
      <c r="D3711" s="202">
        <v>116437.65</v>
      </c>
      <c r="E3711" s="202">
        <v>112641.55</v>
      </c>
      <c r="F3711"/>
      <c r="G3711"/>
      <c r="H3711"/>
      <c r="I3711" s="202">
        <v>56852.65</v>
      </c>
      <c r="J3711" s="202">
        <v>88631.55</v>
      </c>
      <c r="K3711"/>
      <c r="L3711"/>
      <c r="M3711"/>
      <c r="N3711"/>
      <c r="O3711" s="203"/>
      <c r="P3711"/>
      <c r="Q3711"/>
      <c r="R3711"/>
      <c r="S3711"/>
      <c r="T3711" s="204">
        <v>42746.609131944446</v>
      </c>
      <c r="U3711"/>
      <c r="V3711">
        <v>0.9</v>
      </c>
      <c r="W3711">
        <v>8</v>
      </c>
      <c r="X3711" s="200" t="str">
        <f t="shared" si="57"/>
        <v>Okeechobee Civil Traffic CGE CQ3-17</v>
      </c>
    </row>
    <row r="3712" spans="1:24" x14ac:dyDescent="0.25">
      <c r="A3712" t="s">
        <v>94</v>
      </c>
      <c r="B3712" t="s">
        <v>44</v>
      </c>
      <c r="C3712" t="s">
        <v>273</v>
      </c>
      <c r="D3712" s="202">
        <v>195929.75</v>
      </c>
      <c r="E3712" s="202">
        <v>142679.9</v>
      </c>
      <c r="F3712" s="202">
        <v>142528.15</v>
      </c>
      <c r="G3712" s="202">
        <v>142528.15</v>
      </c>
      <c r="H3712" s="202">
        <v>142596.4</v>
      </c>
      <c r="I3712" s="202">
        <v>91422.75</v>
      </c>
      <c r="J3712" s="202">
        <v>115391.4</v>
      </c>
      <c r="K3712" s="202">
        <v>124334.65</v>
      </c>
      <c r="L3712" s="202">
        <v>126811.65</v>
      </c>
      <c r="M3712" s="202">
        <v>128151.9</v>
      </c>
      <c r="N3712"/>
      <c r="O3712" s="203"/>
      <c r="P3712"/>
      <c r="Q3712"/>
      <c r="R3712"/>
      <c r="S3712"/>
      <c r="T3712" s="204">
        <v>42746.609131944446</v>
      </c>
      <c r="U3712"/>
      <c r="V3712">
        <v>0.9</v>
      </c>
      <c r="W3712">
        <v>8</v>
      </c>
      <c r="X3712" s="200" t="str">
        <f t="shared" si="57"/>
        <v>Okeechobee Civil Traffic CGE CQ4-16</v>
      </c>
    </row>
    <row r="3713" spans="1:24" x14ac:dyDescent="0.25">
      <c r="A3713" t="s">
        <v>94</v>
      </c>
      <c r="B3713" t="s">
        <v>44</v>
      </c>
      <c r="C3713" t="s">
        <v>277</v>
      </c>
      <c r="D3713" s="202">
        <v>116345.05</v>
      </c>
      <c r="E3713"/>
      <c r="F3713"/>
      <c r="G3713"/>
      <c r="H3713"/>
      <c r="I3713" s="202">
        <v>58729.65</v>
      </c>
      <c r="J3713"/>
      <c r="K3713"/>
      <c r="L3713"/>
      <c r="M3713"/>
      <c r="N3713"/>
      <c r="O3713" s="203"/>
      <c r="P3713"/>
      <c r="Q3713"/>
      <c r="R3713"/>
      <c r="S3713"/>
      <c r="T3713" s="204">
        <v>42746.609131944446</v>
      </c>
      <c r="U3713"/>
      <c r="V3713">
        <v>0.9</v>
      </c>
      <c r="W3713">
        <v>8</v>
      </c>
      <c r="X3713" s="200" t="str">
        <f t="shared" si="57"/>
        <v>Okeechobee Civil Traffic CGE CQ4-17</v>
      </c>
    </row>
    <row r="3714" spans="1:24" x14ac:dyDescent="0.25">
      <c r="A3714" t="s">
        <v>94</v>
      </c>
      <c r="B3714" t="s">
        <v>43</v>
      </c>
      <c r="C3714" t="s">
        <v>270</v>
      </c>
      <c r="D3714" s="202">
        <v>22204</v>
      </c>
      <c r="E3714" s="202">
        <v>21926</v>
      </c>
      <c r="F3714" s="202">
        <v>21926</v>
      </c>
      <c r="G3714" s="202">
        <v>21926</v>
      </c>
      <c r="H3714" s="202">
        <v>21926</v>
      </c>
      <c r="I3714" s="202">
        <v>21894</v>
      </c>
      <c r="J3714" s="202">
        <v>21626</v>
      </c>
      <c r="K3714" s="202">
        <v>21696</v>
      </c>
      <c r="L3714" s="202">
        <v>21796</v>
      </c>
      <c r="M3714" s="202">
        <v>21851</v>
      </c>
      <c r="N3714"/>
      <c r="O3714" s="203"/>
      <c r="P3714"/>
      <c r="Q3714"/>
      <c r="R3714"/>
      <c r="S3714"/>
      <c r="T3714" s="204">
        <v>42746.609131944446</v>
      </c>
      <c r="U3714"/>
      <c r="V3714">
        <v>0.9</v>
      </c>
      <c r="W3714">
        <v>7</v>
      </c>
      <c r="X3714" s="200" t="str">
        <f t="shared" ref="X3714:X3777" si="58">A3714&amp;" "&amp;B3714&amp;" "&amp;C3714</f>
        <v>Okeechobee County Civil CGE CQ1-16</v>
      </c>
    </row>
    <row r="3715" spans="1:24" x14ac:dyDescent="0.25">
      <c r="A3715" t="s">
        <v>94</v>
      </c>
      <c r="B3715" t="s">
        <v>43</v>
      </c>
      <c r="C3715" t="s">
        <v>274</v>
      </c>
      <c r="D3715" s="202">
        <v>20078</v>
      </c>
      <c r="E3715" s="202">
        <v>20078</v>
      </c>
      <c r="F3715" s="202">
        <v>20078</v>
      </c>
      <c r="G3715" s="202">
        <v>20078</v>
      </c>
      <c r="H3715"/>
      <c r="I3715" s="202">
        <v>19903</v>
      </c>
      <c r="J3715" s="202">
        <v>19903</v>
      </c>
      <c r="K3715" s="202">
        <v>19903</v>
      </c>
      <c r="L3715" s="202">
        <v>19903</v>
      </c>
      <c r="M3715"/>
      <c r="N3715"/>
      <c r="O3715" s="203"/>
      <c r="P3715"/>
      <c r="Q3715"/>
      <c r="R3715"/>
      <c r="S3715"/>
      <c r="T3715" s="204">
        <v>42746.609131944446</v>
      </c>
      <c r="U3715"/>
      <c r="V3715">
        <v>0.9</v>
      </c>
      <c r="W3715">
        <v>7</v>
      </c>
      <c r="X3715" s="200" t="str">
        <f t="shared" si="58"/>
        <v>Okeechobee County Civil CGE CQ1-17</v>
      </c>
    </row>
    <row r="3716" spans="1:24" x14ac:dyDescent="0.25">
      <c r="A3716" t="s">
        <v>94</v>
      </c>
      <c r="B3716" t="s">
        <v>43</v>
      </c>
      <c r="C3716" t="s">
        <v>271</v>
      </c>
      <c r="D3716" s="202">
        <v>31178.5</v>
      </c>
      <c r="E3716" s="202">
        <v>31178.5</v>
      </c>
      <c r="F3716" s="202">
        <v>31178.5</v>
      </c>
      <c r="G3716" s="202">
        <v>31178.5</v>
      </c>
      <c r="H3716" s="202">
        <v>31178.5</v>
      </c>
      <c r="I3716" s="202">
        <v>30848.5</v>
      </c>
      <c r="J3716" s="202">
        <v>31178.5</v>
      </c>
      <c r="K3716" s="202">
        <v>31178.5</v>
      </c>
      <c r="L3716" s="202">
        <v>31178.5</v>
      </c>
      <c r="M3716" s="202">
        <v>31178.5</v>
      </c>
      <c r="N3716"/>
      <c r="O3716" s="203"/>
      <c r="P3716"/>
      <c r="Q3716"/>
      <c r="R3716"/>
      <c r="S3716"/>
      <c r="T3716" s="204">
        <v>42746.609131944446</v>
      </c>
      <c r="U3716"/>
      <c r="V3716">
        <v>0.9</v>
      </c>
      <c r="W3716">
        <v>7</v>
      </c>
      <c r="X3716" s="200" t="str">
        <f t="shared" si="58"/>
        <v>Okeechobee County Civil CGE CQ2-16</v>
      </c>
    </row>
    <row r="3717" spans="1:24" x14ac:dyDescent="0.25">
      <c r="A3717" t="s">
        <v>94</v>
      </c>
      <c r="B3717" t="s">
        <v>43</v>
      </c>
      <c r="C3717" t="s">
        <v>275</v>
      </c>
      <c r="D3717" s="202">
        <v>22829.5</v>
      </c>
      <c r="E3717" s="202">
        <v>22829.5</v>
      </c>
      <c r="F3717" s="202">
        <v>22829.5</v>
      </c>
      <c r="G3717"/>
      <c r="H3717"/>
      <c r="I3717" s="202">
        <v>22509.5</v>
      </c>
      <c r="J3717" s="202">
        <v>22529.5</v>
      </c>
      <c r="K3717" s="202">
        <v>22529.5</v>
      </c>
      <c r="L3717"/>
      <c r="M3717"/>
      <c r="N3717"/>
      <c r="O3717" s="203"/>
      <c r="P3717"/>
      <c r="Q3717"/>
      <c r="R3717"/>
      <c r="S3717"/>
      <c r="T3717" s="204">
        <v>42746.609131944446</v>
      </c>
      <c r="U3717"/>
      <c r="V3717">
        <v>0.9</v>
      </c>
      <c r="W3717">
        <v>7</v>
      </c>
      <c r="X3717" s="200" t="str">
        <f t="shared" si="58"/>
        <v>Okeechobee County Civil CGE CQ2-17</v>
      </c>
    </row>
    <row r="3718" spans="1:24" x14ac:dyDescent="0.25">
      <c r="A3718" t="s">
        <v>94</v>
      </c>
      <c r="B3718" t="s">
        <v>43</v>
      </c>
      <c r="C3718" t="s">
        <v>272</v>
      </c>
      <c r="D3718" s="202">
        <v>31554</v>
      </c>
      <c r="E3718" s="202">
        <v>31554</v>
      </c>
      <c r="F3718" s="202">
        <v>31554</v>
      </c>
      <c r="G3718" s="202">
        <v>31554</v>
      </c>
      <c r="H3718" s="202">
        <v>31554</v>
      </c>
      <c r="I3718" s="202">
        <v>31504</v>
      </c>
      <c r="J3718" s="202">
        <v>31504</v>
      </c>
      <c r="K3718" s="202">
        <v>31504</v>
      </c>
      <c r="L3718" s="202">
        <v>31504</v>
      </c>
      <c r="M3718" s="202">
        <v>31504</v>
      </c>
      <c r="N3718"/>
      <c r="O3718" s="203"/>
      <c r="P3718"/>
      <c r="Q3718"/>
      <c r="R3718"/>
      <c r="S3718"/>
      <c r="T3718" s="204">
        <v>42746.609131944446</v>
      </c>
      <c r="U3718"/>
      <c r="V3718">
        <v>0.9</v>
      </c>
      <c r="W3718">
        <v>7</v>
      </c>
      <c r="X3718" s="200" t="str">
        <f t="shared" si="58"/>
        <v>Okeechobee County Civil CGE CQ3-16</v>
      </c>
    </row>
    <row r="3719" spans="1:24" x14ac:dyDescent="0.25">
      <c r="A3719" t="s">
        <v>94</v>
      </c>
      <c r="B3719" t="s">
        <v>43</v>
      </c>
      <c r="C3719" t="s">
        <v>276</v>
      </c>
      <c r="D3719" s="202">
        <v>20964.5</v>
      </c>
      <c r="E3719" s="202">
        <v>21284.5</v>
      </c>
      <c r="F3719"/>
      <c r="G3719"/>
      <c r="H3719"/>
      <c r="I3719" s="202">
        <v>20584.5</v>
      </c>
      <c r="J3719" s="202">
        <v>21089.5</v>
      </c>
      <c r="K3719"/>
      <c r="L3719"/>
      <c r="M3719"/>
      <c r="N3719"/>
      <c r="O3719" s="203"/>
      <c r="P3719"/>
      <c r="Q3719"/>
      <c r="R3719"/>
      <c r="S3719"/>
      <c r="T3719" s="204">
        <v>42746.609131944446</v>
      </c>
      <c r="U3719"/>
      <c r="V3719">
        <v>0.9</v>
      </c>
      <c r="W3719">
        <v>7</v>
      </c>
      <c r="X3719" s="200" t="str">
        <f t="shared" si="58"/>
        <v>Okeechobee County Civil CGE CQ3-17</v>
      </c>
    </row>
    <row r="3720" spans="1:24" x14ac:dyDescent="0.25">
      <c r="A3720" t="s">
        <v>94</v>
      </c>
      <c r="B3720" t="s">
        <v>43</v>
      </c>
      <c r="C3720" t="s">
        <v>273</v>
      </c>
      <c r="D3720" s="202">
        <v>27468.5</v>
      </c>
      <c r="E3720" s="202">
        <v>27193</v>
      </c>
      <c r="F3720" s="202">
        <v>27193</v>
      </c>
      <c r="G3720" s="202">
        <v>27193</v>
      </c>
      <c r="H3720" s="202">
        <v>27193</v>
      </c>
      <c r="I3720" s="202">
        <v>27049.5</v>
      </c>
      <c r="J3720" s="202">
        <v>26893</v>
      </c>
      <c r="K3720" s="202">
        <v>26893</v>
      </c>
      <c r="L3720" s="202">
        <v>26893</v>
      </c>
      <c r="M3720" s="202">
        <v>26893</v>
      </c>
      <c r="N3720"/>
      <c r="O3720" s="203"/>
      <c r="P3720"/>
      <c r="Q3720"/>
      <c r="R3720"/>
      <c r="S3720"/>
      <c r="T3720" s="204">
        <v>42746.609131944446</v>
      </c>
      <c r="U3720"/>
      <c r="V3720">
        <v>0.9</v>
      </c>
      <c r="W3720">
        <v>7</v>
      </c>
      <c r="X3720" s="200" t="str">
        <f t="shared" si="58"/>
        <v>Okeechobee County Civil CGE CQ4-16</v>
      </c>
    </row>
    <row r="3721" spans="1:24" x14ac:dyDescent="0.25">
      <c r="A3721" t="s">
        <v>94</v>
      </c>
      <c r="B3721" t="s">
        <v>43</v>
      </c>
      <c r="C3721" t="s">
        <v>277</v>
      </c>
      <c r="D3721" s="202">
        <v>29585.79</v>
      </c>
      <c r="E3721"/>
      <c r="F3721"/>
      <c r="G3721"/>
      <c r="H3721"/>
      <c r="I3721" s="202">
        <v>28470.79</v>
      </c>
      <c r="J3721"/>
      <c r="K3721"/>
      <c r="L3721"/>
      <c r="M3721"/>
      <c r="N3721"/>
      <c r="O3721" s="203"/>
      <c r="P3721"/>
      <c r="Q3721"/>
      <c r="R3721"/>
      <c r="S3721"/>
      <c r="T3721" s="204">
        <v>42746.609131944446</v>
      </c>
      <c r="U3721"/>
      <c r="V3721">
        <v>0.9</v>
      </c>
      <c r="W3721">
        <v>7</v>
      </c>
      <c r="X3721" s="200" t="str">
        <f t="shared" si="58"/>
        <v>Okeechobee County Civil CGE CQ4-17</v>
      </c>
    </row>
    <row r="3722" spans="1:24" x14ac:dyDescent="0.25">
      <c r="A3722" t="s">
        <v>94</v>
      </c>
      <c r="B3722" t="s">
        <v>39</v>
      </c>
      <c r="C3722" t="s">
        <v>270</v>
      </c>
      <c r="D3722" s="202">
        <v>47505</v>
      </c>
      <c r="E3722" s="202">
        <v>47105</v>
      </c>
      <c r="F3722" s="202">
        <v>46318</v>
      </c>
      <c r="G3722" s="202">
        <v>47130</v>
      </c>
      <c r="H3722" s="202">
        <v>47130</v>
      </c>
      <c r="I3722" s="202">
        <v>7192.5</v>
      </c>
      <c r="J3722" s="202">
        <v>14864.5</v>
      </c>
      <c r="K3722" s="202">
        <v>19371.7</v>
      </c>
      <c r="L3722" s="202">
        <v>22344.7</v>
      </c>
      <c r="M3722" s="202">
        <v>22584.7</v>
      </c>
      <c r="N3722"/>
      <c r="O3722" s="203"/>
      <c r="P3722"/>
      <c r="Q3722"/>
      <c r="R3722"/>
      <c r="S3722"/>
      <c r="T3722" s="204">
        <v>42746.609131944446</v>
      </c>
      <c r="U3722"/>
      <c r="V3722">
        <v>0.4</v>
      </c>
      <c r="W3722">
        <v>3</v>
      </c>
      <c r="X3722" s="200" t="str">
        <f t="shared" si="58"/>
        <v>Okeechobee County Criminal CGE CQ1-16</v>
      </c>
    </row>
    <row r="3723" spans="1:24" x14ac:dyDescent="0.25">
      <c r="A3723" t="s">
        <v>94</v>
      </c>
      <c r="B3723" t="s">
        <v>39</v>
      </c>
      <c r="C3723" t="s">
        <v>274</v>
      </c>
      <c r="D3723" s="202">
        <v>47566.75</v>
      </c>
      <c r="E3723" s="202">
        <v>46770.75</v>
      </c>
      <c r="F3723" s="202">
        <v>46920.75</v>
      </c>
      <c r="G3723" s="202">
        <v>46720.75</v>
      </c>
      <c r="H3723"/>
      <c r="I3723" s="202">
        <v>6291.42</v>
      </c>
      <c r="J3723" s="202">
        <v>15505.18</v>
      </c>
      <c r="K3723" s="202">
        <v>20039.25</v>
      </c>
      <c r="L3723" s="202">
        <v>21931.25</v>
      </c>
      <c r="M3723"/>
      <c r="N3723"/>
      <c r="O3723" s="203"/>
      <c r="P3723"/>
      <c r="Q3723"/>
      <c r="R3723"/>
      <c r="S3723"/>
      <c r="T3723" s="204">
        <v>42746.609131944446</v>
      </c>
      <c r="U3723"/>
      <c r="V3723">
        <v>0.4</v>
      </c>
      <c r="W3723">
        <v>3</v>
      </c>
      <c r="X3723" s="200" t="str">
        <f t="shared" si="58"/>
        <v>Okeechobee County Criminal CGE CQ1-17</v>
      </c>
    </row>
    <row r="3724" spans="1:24" x14ac:dyDescent="0.25">
      <c r="A3724" t="s">
        <v>94</v>
      </c>
      <c r="B3724" t="s">
        <v>39</v>
      </c>
      <c r="C3724" t="s">
        <v>271</v>
      </c>
      <c r="D3724" s="202">
        <v>61553.75</v>
      </c>
      <c r="E3724" s="202">
        <v>61203.75</v>
      </c>
      <c r="F3724" s="202">
        <v>60959.75</v>
      </c>
      <c r="G3724" s="202">
        <v>60959.75</v>
      </c>
      <c r="H3724" s="202">
        <v>60709.75</v>
      </c>
      <c r="I3724" s="202">
        <v>9742.2999999999993</v>
      </c>
      <c r="J3724" s="202">
        <v>19736.080000000002</v>
      </c>
      <c r="K3724" s="202">
        <v>27856.75</v>
      </c>
      <c r="L3724" s="202">
        <v>29403.87</v>
      </c>
      <c r="M3724" s="202">
        <v>31275.75</v>
      </c>
      <c r="N3724"/>
      <c r="O3724" s="203"/>
      <c r="P3724"/>
      <c r="Q3724"/>
      <c r="R3724"/>
      <c r="S3724"/>
      <c r="T3724" s="204">
        <v>42746.609131944446</v>
      </c>
      <c r="U3724"/>
      <c r="V3724">
        <v>0.4</v>
      </c>
      <c r="W3724">
        <v>3</v>
      </c>
      <c r="X3724" s="200" t="str">
        <f t="shared" si="58"/>
        <v>Okeechobee County Criminal CGE CQ2-16</v>
      </c>
    </row>
    <row r="3725" spans="1:24" x14ac:dyDescent="0.25">
      <c r="A3725" t="s">
        <v>94</v>
      </c>
      <c r="B3725" t="s">
        <v>39</v>
      </c>
      <c r="C3725" t="s">
        <v>275</v>
      </c>
      <c r="D3725" s="202">
        <v>47605.5</v>
      </c>
      <c r="E3725" s="202">
        <v>45355.5</v>
      </c>
      <c r="F3725" s="202">
        <v>45005.5</v>
      </c>
      <c r="G3725"/>
      <c r="H3725"/>
      <c r="I3725" s="202">
        <v>8954.75</v>
      </c>
      <c r="J3725" s="202">
        <v>17309.75</v>
      </c>
      <c r="K3725" s="202">
        <v>21086.75</v>
      </c>
      <c r="L3725"/>
      <c r="M3725"/>
      <c r="N3725"/>
      <c r="O3725" s="203"/>
      <c r="P3725"/>
      <c r="Q3725"/>
      <c r="R3725"/>
      <c r="S3725"/>
      <c r="T3725" s="204">
        <v>42746.609131944446</v>
      </c>
      <c r="U3725"/>
      <c r="V3725">
        <v>0.4</v>
      </c>
      <c r="W3725">
        <v>3</v>
      </c>
      <c r="X3725" s="200" t="str">
        <f t="shared" si="58"/>
        <v>Okeechobee County Criminal CGE CQ2-17</v>
      </c>
    </row>
    <row r="3726" spans="1:24" x14ac:dyDescent="0.25">
      <c r="A3726" t="s">
        <v>94</v>
      </c>
      <c r="B3726" t="s">
        <v>39</v>
      </c>
      <c r="C3726" t="s">
        <v>272</v>
      </c>
      <c r="D3726" s="202">
        <v>52861</v>
      </c>
      <c r="E3726" s="202">
        <v>51811</v>
      </c>
      <c r="F3726" s="202">
        <v>51161</v>
      </c>
      <c r="G3726" s="202">
        <v>51161</v>
      </c>
      <c r="H3726" s="202">
        <v>51181</v>
      </c>
      <c r="I3726" s="202">
        <v>9898.3700000000008</v>
      </c>
      <c r="J3726" s="202">
        <v>16041.87</v>
      </c>
      <c r="K3726" s="202">
        <v>19210.439999999999</v>
      </c>
      <c r="L3726" s="202">
        <v>21812.44</v>
      </c>
      <c r="M3726" s="202">
        <v>23993.87</v>
      </c>
      <c r="N3726"/>
      <c r="O3726" s="203"/>
      <c r="P3726"/>
      <c r="Q3726"/>
      <c r="R3726"/>
      <c r="S3726"/>
      <c r="T3726" s="204">
        <v>42746.609131944446</v>
      </c>
      <c r="U3726"/>
      <c r="V3726">
        <v>0.4</v>
      </c>
      <c r="W3726">
        <v>3</v>
      </c>
      <c r="X3726" s="200" t="str">
        <f t="shared" si="58"/>
        <v>Okeechobee County Criminal CGE CQ3-16</v>
      </c>
    </row>
    <row r="3727" spans="1:24" x14ac:dyDescent="0.25">
      <c r="A3727" t="s">
        <v>94</v>
      </c>
      <c r="B3727" t="s">
        <v>39</v>
      </c>
      <c r="C3727" t="s">
        <v>276</v>
      </c>
      <c r="D3727" s="202">
        <v>61527</v>
      </c>
      <c r="E3727" s="202">
        <v>61537</v>
      </c>
      <c r="F3727"/>
      <c r="G3727"/>
      <c r="H3727"/>
      <c r="I3727" s="202">
        <v>10450.5</v>
      </c>
      <c r="J3727" s="202">
        <v>18400</v>
      </c>
      <c r="K3727"/>
      <c r="L3727"/>
      <c r="M3727"/>
      <c r="N3727"/>
      <c r="O3727" s="203"/>
      <c r="P3727"/>
      <c r="Q3727"/>
      <c r="R3727"/>
      <c r="S3727"/>
      <c r="T3727" s="204">
        <v>42746.609131944446</v>
      </c>
      <c r="U3727"/>
      <c r="V3727">
        <v>0.4</v>
      </c>
      <c r="W3727">
        <v>3</v>
      </c>
      <c r="X3727" s="200" t="str">
        <f t="shared" si="58"/>
        <v>Okeechobee County Criminal CGE CQ3-17</v>
      </c>
    </row>
    <row r="3728" spans="1:24" x14ac:dyDescent="0.25">
      <c r="A3728" t="s">
        <v>94</v>
      </c>
      <c r="B3728" t="s">
        <v>39</v>
      </c>
      <c r="C3728" t="s">
        <v>273</v>
      </c>
      <c r="D3728" s="202">
        <v>67383.75</v>
      </c>
      <c r="E3728" s="202">
        <v>50706</v>
      </c>
      <c r="F3728" s="202">
        <v>50506</v>
      </c>
      <c r="G3728" s="202">
        <v>50356</v>
      </c>
      <c r="H3728" s="202">
        <v>50356</v>
      </c>
      <c r="I3728" s="202">
        <v>8082.25</v>
      </c>
      <c r="J3728" s="202">
        <v>15621</v>
      </c>
      <c r="K3728" s="202">
        <v>20928.5</v>
      </c>
      <c r="L3728" s="202">
        <v>23307.5</v>
      </c>
      <c r="M3728" s="202">
        <v>27012.98</v>
      </c>
      <c r="N3728"/>
      <c r="O3728" s="203"/>
      <c r="P3728"/>
      <c r="Q3728"/>
      <c r="R3728"/>
      <c r="S3728"/>
      <c r="T3728" s="204">
        <v>42746.609131944446</v>
      </c>
      <c r="U3728"/>
      <c r="V3728">
        <v>0.4</v>
      </c>
      <c r="W3728">
        <v>3</v>
      </c>
      <c r="X3728" s="200" t="str">
        <f t="shared" si="58"/>
        <v>Okeechobee County Criminal CGE CQ4-16</v>
      </c>
    </row>
    <row r="3729" spans="1:24" x14ac:dyDescent="0.25">
      <c r="A3729" t="s">
        <v>94</v>
      </c>
      <c r="B3729" t="s">
        <v>39</v>
      </c>
      <c r="C3729" t="s">
        <v>277</v>
      </c>
      <c r="D3729" s="202">
        <v>62906</v>
      </c>
      <c r="E3729"/>
      <c r="F3729"/>
      <c r="G3729"/>
      <c r="H3729"/>
      <c r="I3729" s="202">
        <v>9016.5</v>
      </c>
      <c r="J3729"/>
      <c r="K3729"/>
      <c r="L3729"/>
      <c r="M3729"/>
      <c r="N3729"/>
      <c r="O3729" s="203"/>
      <c r="P3729"/>
      <c r="Q3729"/>
      <c r="R3729"/>
      <c r="S3729"/>
      <c r="T3729" s="204">
        <v>42746.609131944446</v>
      </c>
      <c r="U3729"/>
      <c r="V3729">
        <v>0.4</v>
      </c>
      <c r="W3729">
        <v>3</v>
      </c>
      <c r="X3729" s="200" t="str">
        <f t="shared" si="58"/>
        <v>Okeechobee County Criminal CGE CQ4-17</v>
      </c>
    </row>
    <row r="3730" spans="1:24" x14ac:dyDescent="0.25">
      <c r="A3730" t="s">
        <v>94</v>
      </c>
      <c r="B3730" t="s">
        <v>41</v>
      </c>
      <c r="C3730" t="s">
        <v>270</v>
      </c>
      <c r="D3730" s="202">
        <v>66586</v>
      </c>
      <c r="E3730" s="202">
        <v>64236</v>
      </c>
      <c r="F3730" s="202">
        <v>64151.87</v>
      </c>
      <c r="G3730" s="202">
        <v>64151.87</v>
      </c>
      <c r="H3730" s="202">
        <v>64151.87</v>
      </c>
      <c r="I3730" s="202">
        <v>24918.25</v>
      </c>
      <c r="J3730" s="202">
        <v>36473</v>
      </c>
      <c r="K3730" s="202">
        <v>41127.25</v>
      </c>
      <c r="L3730" s="202">
        <v>43611</v>
      </c>
      <c r="M3730" s="202">
        <v>44815</v>
      </c>
      <c r="N3730"/>
      <c r="O3730" s="203"/>
      <c r="P3730"/>
      <c r="Q3730"/>
      <c r="R3730"/>
      <c r="S3730"/>
      <c r="T3730" s="204">
        <v>42746.609131944446</v>
      </c>
      <c r="U3730"/>
      <c r="V3730">
        <v>0.4</v>
      </c>
      <c r="W3730">
        <v>5</v>
      </c>
      <c r="X3730" s="200" t="str">
        <f t="shared" si="58"/>
        <v>Okeechobee Criminal Traffic CGE CQ1-16</v>
      </c>
    </row>
    <row r="3731" spans="1:24" x14ac:dyDescent="0.25">
      <c r="A3731" t="s">
        <v>94</v>
      </c>
      <c r="B3731" t="s">
        <v>41</v>
      </c>
      <c r="C3731" t="s">
        <v>274</v>
      </c>
      <c r="D3731" s="202">
        <v>60324.75</v>
      </c>
      <c r="E3731" s="202">
        <v>60497.75</v>
      </c>
      <c r="F3731" s="202">
        <v>60647.75</v>
      </c>
      <c r="G3731" s="202">
        <v>60747.75</v>
      </c>
      <c r="H3731"/>
      <c r="I3731" s="202">
        <v>23748</v>
      </c>
      <c r="J3731" s="202">
        <v>35165.85</v>
      </c>
      <c r="K3731" s="202">
        <v>41611.75</v>
      </c>
      <c r="L3731" s="202">
        <v>43568.75</v>
      </c>
      <c r="M3731"/>
      <c r="N3731"/>
      <c r="O3731" s="203"/>
      <c r="P3731"/>
      <c r="Q3731"/>
      <c r="R3731"/>
      <c r="S3731"/>
      <c r="T3731" s="204">
        <v>42746.609131944446</v>
      </c>
      <c r="U3731"/>
      <c r="V3731">
        <v>0.4</v>
      </c>
      <c r="W3731">
        <v>5</v>
      </c>
      <c r="X3731" s="200" t="str">
        <f t="shared" si="58"/>
        <v>Okeechobee Criminal Traffic CGE CQ1-17</v>
      </c>
    </row>
    <row r="3732" spans="1:24" x14ac:dyDescent="0.25">
      <c r="A3732" t="s">
        <v>94</v>
      </c>
      <c r="B3732" t="s">
        <v>41</v>
      </c>
      <c r="C3732" t="s">
        <v>271</v>
      </c>
      <c r="D3732" s="202">
        <v>109318.75</v>
      </c>
      <c r="E3732" s="202">
        <v>108018.75</v>
      </c>
      <c r="F3732" s="202">
        <v>106442.75</v>
      </c>
      <c r="G3732" s="202">
        <v>106975.25</v>
      </c>
      <c r="H3732" s="202">
        <v>106475.25</v>
      </c>
      <c r="I3732" s="202">
        <v>37665.25</v>
      </c>
      <c r="J3732" s="202">
        <v>55357.25</v>
      </c>
      <c r="K3732" s="202">
        <v>64148.75</v>
      </c>
      <c r="L3732" s="202">
        <v>68627.25</v>
      </c>
      <c r="M3732" s="202">
        <v>72765.5</v>
      </c>
      <c r="N3732"/>
      <c r="O3732" s="203"/>
      <c r="P3732"/>
      <c r="Q3732"/>
      <c r="R3732"/>
      <c r="S3732"/>
      <c r="T3732" s="204">
        <v>42746.609131944446</v>
      </c>
      <c r="U3732"/>
      <c r="V3732">
        <v>0.4</v>
      </c>
      <c r="W3732">
        <v>5</v>
      </c>
      <c r="X3732" s="200" t="str">
        <f t="shared" si="58"/>
        <v>Okeechobee Criminal Traffic CGE CQ2-16</v>
      </c>
    </row>
    <row r="3733" spans="1:24" x14ac:dyDescent="0.25">
      <c r="A3733" t="s">
        <v>94</v>
      </c>
      <c r="B3733" t="s">
        <v>41</v>
      </c>
      <c r="C3733" t="s">
        <v>275</v>
      </c>
      <c r="D3733" s="202">
        <v>98054.75</v>
      </c>
      <c r="E3733" s="202">
        <v>96027.25</v>
      </c>
      <c r="F3733" s="202">
        <v>95377.25</v>
      </c>
      <c r="G3733"/>
      <c r="H3733"/>
      <c r="I3733" s="202">
        <v>38466</v>
      </c>
      <c r="J3733" s="202">
        <v>52798</v>
      </c>
      <c r="K3733" s="202">
        <v>61453</v>
      </c>
      <c r="L3733"/>
      <c r="M3733"/>
      <c r="N3733"/>
      <c r="O3733" s="203"/>
      <c r="P3733"/>
      <c r="Q3733"/>
      <c r="R3733"/>
      <c r="S3733"/>
      <c r="T3733" s="204">
        <v>42746.609131944446</v>
      </c>
      <c r="U3733"/>
      <c r="V3733">
        <v>0.4</v>
      </c>
      <c r="W3733">
        <v>5</v>
      </c>
      <c r="X3733" s="200" t="str">
        <f t="shared" si="58"/>
        <v>Okeechobee Criminal Traffic CGE CQ2-17</v>
      </c>
    </row>
    <row r="3734" spans="1:24" x14ac:dyDescent="0.25">
      <c r="A3734" t="s">
        <v>94</v>
      </c>
      <c r="B3734" t="s">
        <v>41</v>
      </c>
      <c r="C3734" t="s">
        <v>272</v>
      </c>
      <c r="D3734" s="202">
        <v>93385</v>
      </c>
      <c r="E3734" s="202">
        <v>92278</v>
      </c>
      <c r="F3734" s="202">
        <v>90728</v>
      </c>
      <c r="G3734" s="202">
        <v>90728</v>
      </c>
      <c r="H3734" s="202">
        <v>90778</v>
      </c>
      <c r="I3734" s="202">
        <v>29784</v>
      </c>
      <c r="J3734" s="202">
        <v>49068.75</v>
      </c>
      <c r="K3734" s="202">
        <v>57459.5</v>
      </c>
      <c r="L3734" s="202">
        <v>59682.5</v>
      </c>
      <c r="M3734" s="202">
        <v>61744.25</v>
      </c>
      <c r="N3734"/>
      <c r="O3734" s="203"/>
      <c r="P3734"/>
      <c r="Q3734"/>
      <c r="R3734"/>
      <c r="S3734"/>
      <c r="T3734" s="204">
        <v>42746.609131944446</v>
      </c>
      <c r="U3734"/>
      <c r="V3734">
        <v>0.4</v>
      </c>
      <c r="W3734">
        <v>5</v>
      </c>
      <c r="X3734" s="200" t="str">
        <f t="shared" si="58"/>
        <v>Okeechobee Criminal Traffic CGE CQ3-16</v>
      </c>
    </row>
    <row r="3735" spans="1:24" x14ac:dyDescent="0.25">
      <c r="A3735" t="s">
        <v>94</v>
      </c>
      <c r="B3735" t="s">
        <v>41</v>
      </c>
      <c r="C3735" t="s">
        <v>276</v>
      </c>
      <c r="D3735" s="202">
        <v>99448</v>
      </c>
      <c r="E3735" s="202">
        <v>99448</v>
      </c>
      <c r="F3735"/>
      <c r="G3735"/>
      <c r="H3735"/>
      <c r="I3735" s="202">
        <v>32194.75</v>
      </c>
      <c r="J3735" s="202">
        <v>47957.75</v>
      </c>
      <c r="K3735"/>
      <c r="L3735"/>
      <c r="M3735"/>
      <c r="N3735"/>
      <c r="O3735" s="203"/>
      <c r="P3735"/>
      <c r="Q3735"/>
      <c r="R3735"/>
      <c r="S3735"/>
      <c r="T3735" s="204">
        <v>42746.609131944446</v>
      </c>
      <c r="U3735"/>
      <c r="V3735">
        <v>0.4</v>
      </c>
      <c r="W3735">
        <v>5</v>
      </c>
      <c r="X3735" s="200" t="str">
        <f t="shared" si="58"/>
        <v>Okeechobee Criminal Traffic CGE CQ3-17</v>
      </c>
    </row>
    <row r="3736" spans="1:24" x14ac:dyDescent="0.25">
      <c r="A3736" t="s">
        <v>94</v>
      </c>
      <c r="B3736" t="s">
        <v>41</v>
      </c>
      <c r="C3736" t="s">
        <v>273</v>
      </c>
      <c r="D3736" s="202">
        <v>65071.5</v>
      </c>
      <c r="E3736" s="202">
        <v>71594.05</v>
      </c>
      <c r="F3736" s="202">
        <v>71644.05</v>
      </c>
      <c r="G3736" s="202">
        <v>71694.05</v>
      </c>
      <c r="H3736" s="202">
        <v>70207.55</v>
      </c>
      <c r="I3736" s="202">
        <v>16669.75</v>
      </c>
      <c r="J3736" s="202">
        <v>40101.75</v>
      </c>
      <c r="K3736" s="202">
        <v>46623.5</v>
      </c>
      <c r="L3736" s="202">
        <v>48619.5</v>
      </c>
      <c r="M3736" s="202">
        <v>51488.55</v>
      </c>
      <c r="N3736"/>
      <c r="O3736" s="203"/>
      <c r="P3736"/>
      <c r="Q3736"/>
      <c r="R3736"/>
      <c r="S3736"/>
      <c r="T3736" s="204">
        <v>42746.609131944446</v>
      </c>
      <c r="U3736"/>
      <c r="V3736">
        <v>0.4</v>
      </c>
      <c r="W3736">
        <v>5</v>
      </c>
      <c r="X3736" s="200" t="str">
        <f t="shared" si="58"/>
        <v>Okeechobee Criminal Traffic CGE CQ4-16</v>
      </c>
    </row>
    <row r="3737" spans="1:24" x14ac:dyDescent="0.25">
      <c r="A3737" t="s">
        <v>94</v>
      </c>
      <c r="B3737" t="s">
        <v>41</v>
      </c>
      <c r="C3737" t="s">
        <v>277</v>
      </c>
      <c r="D3737" s="202">
        <v>92166.75</v>
      </c>
      <c r="E3737"/>
      <c r="F3737"/>
      <c r="G3737"/>
      <c r="H3737"/>
      <c r="I3737" s="202">
        <v>35510.25</v>
      </c>
      <c r="J3737"/>
      <c r="K3737"/>
      <c r="L3737"/>
      <c r="M3737"/>
      <c r="N3737"/>
      <c r="O3737" s="203"/>
      <c r="P3737"/>
      <c r="Q3737"/>
      <c r="R3737"/>
      <c r="S3737"/>
      <c r="T3737" s="204">
        <v>42746.609131944446</v>
      </c>
      <c r="U3737"/>
      <c r="V3737">
        <v>0.4</v>
      </c>
      <c r="W3737">
        <v>5</v>
      </c>
      <c r="X3737" s="200" t="str">
        <f t="shared" si="58"/>
        <v>Okeechobee Criminal Traffic CGE CQ4-17</v>
      </c>
    </row>
    <row r="3738" spans="1:24" x14ac:dyDescent="0.25">
      <c r="A3738" t="s">
        <v>94</v>
      </c>
      <c r="B3738" t="s">
        <v>46</v>
      </c>
      <c r="C3738" t="s">
        <v>270</v>
      </c>
      <c r="D3738" s="202">
        <v>17656.5</v>
      </c>
      <c r="E3738" s="202">
        <v>17706.5</v>
      </c>
      <c r="F3738" s="202">
        <v>17756.5</v>
      </c>
      <c r="G3738" s="202">
        <v>17756.5</v>
      </c>
      <c r="H3738" s="202">
        <v>17756.5</v>
      </c>
      <c r="I3738" s="202">
        <v>17068.5</v>
      </c>
      <c r="J3738" s="202">
        <v>17078.5</v>
      </c>
      <c r="K3738" s="202">
        <v>17178.5</v>
      </c>
      <c r="L3738" s="202">
        <v>17178.5</v>
      </c>
      <c r="M3738" s="202">
        <v>17178.5</v>
      </c>
      <c r="N3738"/>
      <c r="O3738" s="203"/>
      <c r="P3738"/>
      <c r="Q3738"/>
      <c r="R3738"/>
      <c r="S3738"/>
      <c r="T3738" s="204">
        <v>42746.609131944446</v>
      </c>
      <c r="U3738"/>
      <c r="V3738">
        <v>0.75</v>
      </c>
      <c r="W3738">
        <v>10</v>
      </c>
      <c r="X3738" s="200" t="str">
        <f t="shared" si="58"/>
        <v>Okeechobee Family CGE CQ1-16</v>
      </c>
    </row>
    <row r="3739" spans="1:24" x14ac:dyDescent="0.25">
      <c r="A3739" t="s">
        <v>94</v>
      </c>
      <c r="B3739" t="s">
        <v>46</v>
      </c>
      <c r="C3739" t="s">
        <v>274</v>
      </c>
      <c r="D3739" s="202">
        <v>15163.5</v>
      </c>
      <c r="E3739" s="202">
        <v>15163.5</v>
      </c>
      <c r="F3739" s="202">
        <v>15163.5</v>
      </c>
      <c r="G3739" s="202">
        <v>15163.5</v>
      </c>
      <c r="H3739"/>
      <c r="I3739" s="202">
        <v>14745.5</v>
      </c>
      <c r="J3739" s="202">
        <v>15163.5</v>
      </c>
      <c r="K3739" s="202">
        <v>15163.5</v>
      </c>
      <c r="L3739" s="202">
        <v>15163.5</v>
      </c>
      <c r="M3739"/>
      <c r="N3739"/>
      <c r="O3739" s="203"/>
      <c r="P3739"/>
      <c r="Q3739"/>
      <c r="R3739"/>
      <c r="S3739"/>
      <c r="T3739" s="204">
        <v>42746.609131944446</v>
      </c>
      <c r="U3739"/>
      <c r="V3739">
        <v>0.75</v>
      </c>
      <c r="W3739">
        <v>10</v>
      </c>
      <c r="X3739" s="200" t="str">
        <f t="shared" si="58"/>
        <v>Okeechobee Family CGE CQ1-17</v>
      </c>
    </row>
    <row r="3740" spans="1:24" x14ac:dyDescent="0.25">
      <c r="A3740" t="s">
        <v>94</v>
      </c>
      <c r="B3740" t="s">
        <v>46</v>
      </c>
      <c r="C3740" t="s">
        <v>271</v>
      </c>
      <c r="D3740" s="202">
        <v>29613.5</v>
      </c>
      <c r="E3740" s="202">
        <v>29673.5</v>
      </c>
      <c r="F3740" s="202">
        <v>29673.5</v>
      </c>
      <c r="G3740" s="202">
        <v>29673.5</v>
      </c>
      <c r="H3740" s="202">
        <v>29673.5</v>
      </c>
      <c r="I3740" s="202">
        <v>28818.5</v>
      </c>
      <c r="J3740" s="202">
        <v>29178.5</v>
      </c>
      <c r="K3740" s="202">
        <v>29178.5</v>
      </c>
      <c r="L3740" s="202">
        <v>29178.5</v>
      </c>
      <c r="M3740" s="202">
        <v>29178.5</v>
      </c>
      <c r="N3740"/>
      <c r="O3740" s="203"/>
      <c r="P3740"/>
      <c r="Q3740"/>
      <c r="R3740"/>
      <c r="S3740"/>
      <c r="T3740" s="204">
        <v>42746.609131944446</v>
      </c>
      <c r="U3740"/>
      <c r="V3740">
        <v>0.75</v>
      </c>
      <c r="W3740">
        <v>10</v>
      </c>
      <c r="X3740" s="200" t="str">
        <f t="shared" si="58"/>
        <v>Okeechobee Family CGE CQ2-16</v>
      </c>
    </row>
    <row r="3741" spans="1:24" x14ac:dyDescent="0.25">
      <c r="A3741" t="s">
        <v>94</v>
      </c>
      <c r="B3741" t="s">
        <v>46</v>
      </c>
      <c r="C3741" t="s">
        <v>275</v>
      </c>
      <c r="D3741" s="202">
        <v>20576.5</v>
      </c>
      <c r="E3741" s="202">
        <v>19760.5</v>
      </c>
      <c r="F3741" s="202">
        <v>19760.5</v>
      </c>
      <c r="G3741"/>
      <c r="H3741"/>
      <c r="I3741" s="202">
        <v>18056.5</v>
      </c>
      <c r="J3741" s="202">
        <v>18056.5</v>
      </c>
      <c r="K3741" s="202">
        <v>18056.5</v>
      </c>
      <c r="L3741"/>
      <c r="M3741"/>
      <c r="N3741"/>
      <c r="O3741" s="203"/>
      <c r="P3741"/>
      <c r="Q3741"/>
      <c r="R3741"/>
      <c r="S3741"/>
      <c r="T3741" s="204">
        <v>42746.609131944446</v>
      </c>
      <c r="U3741"/>
      <c r="V3741">
        <v>0.75</v>
      </c>
      <c r="W3741">
        <v>10</v>
      </c>
      <c r="X3741" s="200" t="str">
        <f t="shared" si="58"/>
        <v>Okeechobee Family CGE CQ2-17</v>
      </c>
    </row>
    <row r="3742" spans="1:24" x14ac:dyDescent="0.25">
      <c r="A3742" t="s">
        <v>94</v>
      </c>
      <c r="B3742" t="s">
        <v>46</v>
      </c>
      <c r="C3742" t="s">
        <v>272</v>
      </c>
      <c r="D3742" s="202">
        <v>20916.5</v>
      </c>
      <c r="E3742" s="202">
        <v>20213.5</v>
      </c>
      <c r="F3742" s="202">
        <v>20213.5</v>
      </c>
      <c r="G3742" s="202">
        <v>20213.5</v>
      </c>
      <c r="H3742" s="202">
        <v>20213.5</v>
      </c>
      <c r="I3742" s="202">
        <v>19818.5</v>
      </c>
      <c r="J3742" s="202">
        <v>20113.5</v>
      </c>
      <c r="K3742" s="202">
        <v>20113.5</v>
      </c>
      <c r="L3742" s="202">
        <v>20113.5</v>
      </c>
      <c r="M3742" s="202">
        <v>20113.5</v>
      </c>
      <c r="N3742"/>
      <c r="O3742" s="203"/>
      <c r="P3742"/>
      <c r="Q3742"/>
      <c r="R3742"/>
      <c r="S3742"/>
      <c r="T3742" s="204">
        <v>42746.609131944446</v>
      </c>
      <c r="U3742"/>
      <c r="V3742">
        <v>0.75</v>
      </c>
      <c r="W3742">
        <v>10</v>
      </c>
      <c r="X3742" s="200" t="str">
        <f t="shared" si="58"/>
        <v>Okeechobee Family CGE CQ3-16</v>
      </c>
    </row>
    <row r="3743" spans="1:24" x14ac:dyDescent="0.25">
      <c r="A3743" t="s">
        <v>94</v>
      </c>
      <c r="B3743" t="s">
        <v>46</v>
      </c>
      <c r="C3743" t="s">
        <v>276</v>
      </c>
      <c r="D3743" s="202">
        <v>29775</v>
      </c>
      <c r="E3743" s="202">
        <v>29775</v>
      </c>
      <c r="F3743"/>
      <c r="G3743"/>
      <c r="H3743"/>
      <c r="I3743" s="202">
        <v>26849</v>
      </c>
      <c r="J3743" s="202">
        <v>27685</v>
      </c>
      <c r="K3743"/>
      <c r="L3743"/>
      <c r="M3743"/>
      <c r="N3743"/>
      <c r="O3743" s="203"/>
      <c r="P3743"/>
      <c r="Q3743"/>
      <c r="R3743"/>
      <c r="S3743"/>
      <c r="T3743" s="204">
        <v>42746.609131944446</v>
      </c>
      <c r="U3743"/>
      <c r="V3743">
        <v>0.75</v>
      </c>
      <c r="W3743">
        <v>10</v>
      </c>
      <c r="X3743" s="200" t="str">
        <f t="shared" si="58"/>
        <v>Okeechobee Family CGE CQ3-17</v>
      </c>
    </row>
    <row r="3744" spans="1:24" x14ac:dyDescent="0.25">
      <c r="A3744" t="s">
        <v>94</v>
      </c>
      <c r="B3744" t="s">
        <v>46</v>
      </c>
      <c r="C3744" t="s">
        <v>273</v>
      </c>
      <c r="D3744" s="202">
        <v>23101.5</v>
      </c>
      <c r="E3744" s="202">
        <v>23366.5</v>
      </c>
      <c r="F3744" s="202">
        <v>23366.5</v>
      </c>
      <c r="G3744" s="202">
        <v>23366.5</v>
      </c>
      <c r="H3744" s="202">
        <v>23366.5</v>
      </c>
      <c r="I3744" s="202">
        <v>21541.5</v>
      </c>
      <c r="J3744" s="202">
        <v>22958.5</v>
      </c>
      <c r="K3744" s="202">
        <v>22958.5</v>
      </c>
      <c r="L3744" s="202">
        <v>22958.5</v>
      </c>
      <c r="M3744" s="202">
        <v>22958.5</v>
      </c>
      <c r="N3744"/>
      <c r="O3744" s="203"/>
      <c r="P3744"/>
      <c r="Q3744"/>
      <c r="R3744"/>
      <c r="S3744"/>
      <c r="T3744" s="204">
        <v>42746.609131944446</v>
      </c>
      <c r="U3744"/>
      <c r="V3744">
        <v>0.75</v>
      </c>
      <c r="W3744">
        <v>10</v>
      </c>
      <c r="X3744" s="200" t="str">
        <f t="shared" si="58"/>
        <v>Okeechobee Family CGE CQ4-16</v>
      </c>
    </row>
    <row r="3745" spans="1:24" x14ac:dyDescent="0.25">
      <c r="A3745" t="s">
        <v>94</v>
      </c>
      <c r="B3745" t="s">
        <v>46</v>
      </c>
      <c r="C3745" t="s">
        <v>277</v>
      </c>
      <c r="D3745" s="202">
        <v>28977.5</v>
      </c>
      <c r="E3745"/>
      <c r="F3745"/>
      <c r="G3745"/>
      <c r="H3745"/>
      <c r="I3745" s="202">
        <v>26342.5</v>
      </c>
      <c r="J3745"/>
      <c r="K3745"/>
      <c r="L3745"/>
      <c r="M3745"/>
      <c r="N3745"/>
      <c r="O3745" s="203"/>
      <c r="P3745"/>
      <c r="Q3745"/>
      <c r="R3745"/>
      <c r="S3745"/>
      <c r="T3745" s="204">
        <v>42746.609131944446</v>
      </c>
      <c r="U3745"/>
      <c r="V3745">
        <v>0.75</v>
      </c>
      <c r="W3745">
        <v>10</v>
      </c>
      <c r="X3745" s="200" t="str">
        <f t="shared" si="58"/>
        <v>Okeechobee Family CGE CQ4-17</v>
      </c>
    </row>
    <row r="3746" spans="1:24" x14ac:dyDescent="0.25">
      <c r="A3746" t="s">
        <v>94</v>
      </c>
      <c r="B3746" t="s">
        <v>40</v>
      </c>
      <c r="C3746" t="s">
        <v>270</v>
      </c>
      <c r="D3746" s="202">
        <v>3167</v>
      </c>
      <c r="E3746" s="202">
        <v>3067</v>
      </c>
      <c r="F3746" s="202">
        <v>3067</v>
      </c>
      <c r="G3746" s="202">
        <v>3067</v>
      </c>
      <c r="H3746" s="202">
        <v>3067</v>
      </c>
      <c r="I3746" s="202">
        <v>7</v>
      </c>
      <c r="J3746" s="202">
        <v>577</v>
      </c>
      <c r="K3746" s="202">
        <v>677</v>
      </c>
      <c r="L3746" s="202">
        <v>877</v>
      </c>
      <c r="M3746" s="202">
        <v>877</v>
      </c>
      <c r="N3746"/>
      <c r="O3746" s="203"/>
      <c r="P3746"/>
      <c r="Q3746"/>
      <c r="R3746"/>
      <c r="S3746"/>
      <c r="T3746" s="204">
        <v>42746.609131944446</v>
      </c>
      <c r="U3746"/>
      <c r="V3746">
        <v>0.09</v>
      </c>
      <c r="W3746">
        <v>4</v>
      </c>
      <c r="X3746" s="200" t="str">
        <f t="shared" si="58"/>
        <v>Okeechobee Juvenile Delinquency CGE CQ1-16</v>
      </c>
    </row>
    <row r="3747" spans="1:24" x14ac:dyDescent="0.25">
      <c r="A3747" t="s">
        <v>94</v>
      </c>
      <c r="B3747" t="s">
        <v>40</v>
      </c>
      <c r="C3747" t="s">
        <v>274</v>
      </c>
      <c r="D3747" s="202">
        <v>4160</v>
      </c>
      <c r="E3747" s="202">
        <v>4210</v>
      </c>
      <c r="F3747" s="202">
        <v>4210</v>
      </c>
      <c r="G3747" s="202">
        <v>4210</v>
      </c>
      <c r="H3747"/>
      <c r="I3747" s="202">
        <v>0</v>
      </c>
      <c r="J3747" s="202">
        <v>240</v>
      </c>
      <c r="K3747" s="202">
        <v>340</v>
      </c>
      <c r="L3747" s="202">
        <v>340</v>
      </c>
      <c r="M3747"/>
      <c r="N3747"/>
      <c r="O3747" s="203"/>
      <c r="P3747"/>
      <c r="Q3747"/>
      <c r="R3747"/>
      <c r="S3747"/>
      <c r="T3747" s="204">
        <v>42746.609131944446</v>
      </c>
      <c r="U3747"/>
      <c r="V3747">
        <v>0.09</v>
      </c>
      <c r="W3747">
        <v>4</v>
      </c>
      <c r="X3747" s="200" t="str">
        <f t="shared" si="58"/>
        <v>Okeechobee Juvenile Delinquency CGE CQ1-17</v>
      </c>
    </row>
    <row r="3748" spans="1:24" x14ac:dyDescent="0.25">
      <c r="A3748" t="s">
        <v>94</v>
      </c>
      <c r="B3748" t="s">
        <v>40</v>
      </c>
      <c r="C3748" t="s">
        <v>271</v>
      </c>
      <c r="D3748" s="202">
        <v>2996</v>
      </c>
      <c r="E3748" s="202">
        <v>2996</v>
      </c>
      <c r="F3748" s="202">
        <v>2996</v>
      </c>
      <c r="G3748" s="202">
        <v>2996</v>
      </c>
      <c r="H3748" s="202">
        <v>2996</v>
      </c>
      <c r="I3748" s="202">
        <v>376</v>
      </c>
      <c r="J3748" s="202">
        <v>496</v>
      </c>
      <c r="K3748" s="202">
        <v>496</v>
      </c>
      <c r="L3748" s="202">
        <v>716</v>
      </c>
      <c r="M3748" s="202">
        <v>736</v>
      </c>
      <c r="N3748"/>
      <c r="O3748" s="203"/>
      <c r="P3748"/>
      <c r="Q3748"/>
      <c r="R3748"/>
      <c r="S3748"/>
      <c r="T3748" s="204">
        <v>42746.609131944446</v>
      </c>
      <c r="U3748"/>
      <c r="V3748">
        <v>0.09</v>
      </c>
      <c r="W3748">
        <v>4</v>
      </c>
      <c r="X3748" s="200" t="str">
        <f t="shared" si="58"/>
        <v>Okeechobee Juvenile Delinquency CGE CQ2-16</v>
      </c>
    </row>
    <row r="3749" spans="1:24" x14ac:dyDescent="0.25">
      <c r="A3749" t="s">
        <v>94</v>
      </c>
      <c r="B3749" t="s">
        <v>40</v>
      </c>
      <c r="C3749" t="s">
        <v>275</v>
      </c>
      <c r="D3749" s="202">
        <v>4058</v>
      </c>
      <c r="E3749" s="202">
        <v>4058</v>
      </c>
      <c r="F3749" s="202">
        <v>4108</v>
      </c>
      <c r="G3749"/>
      <c r="H3749"/>
      <c r="I3749" s="202">
        <v>0</v>
      </c>
      <c r="J3749" s="202">
        <v>70</v>
      </c>
      <c r="K3749" s="202">
        <v>195</v>
      </c>
      <c r="L3749"/>
      <c r="M3749"/>
      <c r="N3749"/>
      <c r="O3749" s="203"/>
      <c r="P3749"/>
      <c r="Q3749"/>
      <c r="R3749"/>
      <c r="S3749"/>
      <c r="T3749" s="204">
        <v>42746.609131944446</v>
      </c>
      <c r="U3749"/>
      <c r="V3749">
        <v>0.09</v>
      </c>
      <c r="W3749">
        <v>4</v>
      </c>
      <c r="X3749" s="200" t="str">
        <f t="shared" si="58"/>
        <v>Okeechobee Juvenile Delinquency CGE CQ2-17</v>
      </c>
    </row>
    <row r="3750" spans="1:24" x14ac:dyDescent="0.25">
      <c r="A3750" t="s">
        <v>94</v>
      </c>
      <c r="B3750" t="s">
        <v>40</v>
      </c>
      <c r="C3750" t="s">
        <v>272</v>
      </c>
      <c r="D3750" s="202">
        <v>660</v>
      </c>
      <c r="E3750" s="202">
        <v>660</v>
      </c>
      <c r="F3750" s="202">
        <v>660</v>
      </c>
      <c r="G3750" s="202">
        <v>660</v>
      </c>
      <c r="H3750" s="202">
        <v>660</v>
      </c>
      <c r="I3750" s="202">
        <v>0</v>
      </c>
      <c r="J3750" s="202">
        <v>0</v>
      </c>
      <c r="K3750" s="202">
        <v>120</v>
      </c>
      <c r="L3750" s="202">
        <v>120</v>
      </c>
      <c r="M3750" s="202">
        <v>120</v>
      </c>
      <c r="N3750"/>
      <c r="O3750" s="203"/>
      <c r="P3750"/>
      <c r="Q3750"/>
      <c r="R3750"/>
      <c r="S3750"/>
      <c r="T3750" s="204">
        <v>42746.609131944446</v>
      </c>
      <c r="U3750"/>
      <c r="V3750">
        <v>0.09</v>
      </c>
      <c r="W3750">
        <v>4</v>
      </c>
      <c r="X3750" s="200" t="str">
        <f t="shared" si="58"/>
        <v>Okeechobee Juvenile Delinquency CGE CQ3-16</v>
      </c>
    </row>
    <row r="3751" spans="1:24" x14ac:dyDescent="0.25">
      <c r="A3751" t="s">
        <v>94</v>
      </c>
      <c r="B3751" t="s">
        <v>40</v>
      </c>
      <c r="C3751" t="s">
        <v>276</v>
      </c>
      <c r="D3751" s="202">
        <v>3650</v>
      </c>
      <c r="E3751" s="202">
        <v>3900</v>
      </c>
      <c r="F3751"/>
      <c r="G3751"/>
      <c r="H3751"/>
      <c r="I3751" s="202">
        <v>100</v>
      </c>
      <c r="J3751" s="202">
        <v>100</v>
      </c>
      <c r="K3751"/>
      <c r="L3751"/>
      <c r="M3751"/>
      <c r="N3751"/>
      <c r="O3751" s="203"/>
      <c r="P3751"/>
      <c r="Q3751"/>
      <c r="R3751"/>
      <c r="S3751"/>
      <c r="T3751" s="204">
        <v>42746.609131944446</v>
      </c>
      <c r="U3751"/>
      <c r="V3751">
        <v>0.09</v>
      </c>
      <c r="W3751">
        <v>4</v>
      </c>
      <c r="X3751" s="200" t="str">
        <f t="shared" si="58"/>
        <v>Okeechobee Juvenile Delinquency CGE CQ3-17</v>
      </c>
    </row>
    <row r="3752" spans="1:24" x14ac:dyDescent="0.25">
      <c r="A3752" t="s">
        <v>94</v>
      </c>
      <c r="B3752" t="s">
        <v>40</v>
      </c>
      <c r="C3752" t="s">
        <v>273</v>
      </c>
      <c r="D3752" s="202">
        <v>2970</v>
      </c>
      <c r="E3752" s="202">
        <v>3202</v>
      </c>
      <c r="F3752" s="202">
        <v>3302</v>
      </c>
      <c r="G3752" s="202">
        <v>3302</v>
      </c>
      <c r="H3752" s="202">
        <v>3302</v>
      </c>
      <c r="I3752" s="202">
        <v>40</v>
      </c>
      <c r="J3752" s="202">
        <v>377</v>
      </c>
      <c r="K3752" s="202">
        <v>577</v>
      </c>
      <c r="L3752" s="202">
        <v>577</v>
      </c>
      <c r="M3752" s="202">
        <v>577</v>
      </c>
      <c r="N3752"/>
      <c r="O3752" s="203"/>
      <c r="P3752"/>
      <c r="Q3752"/>
      <c r="R3752"/>
      <c r="S3752"/>
      <c r="T3752" s="204">
        <v>42746.609131944446</v>
      </c>
      <c r="U3752"/>
      <c r="V3752">
        <v>0.09</v>
      </c>
      <c r="W3752">
        <v>4</v>
      </c>
      <c r="X3752" s="200" t="str">
        <f t="shared" si="58"/>
        <v>Okeechobee Juvenile Delinquency CGE CQ4-16</v>
      </c>
    </row>
    <row r="3753" spans="1:24" x14ac:dyDescent="0.25">
      <c r="A3753" t="s">
        <v>94</v>
      </c>
      <c r="B3753" t="s">
        <v>40</v>
      </c>
      <c r="C3753" t="s">
        <v>277</v>
      </c>
      <c r="D3753" s="202">
        <v>7569.5</v>
      </c>
      <c r="E3753"/>
      <c r="F3753"/>
      <c r="G3753"/>
      <c r="H3753"/>
      <c r="I3753" s="202">
        <v>529.5</v>
      </c>
      <c r="J3753"/>
      <c r="K3753"/>
      <c r="L3753"/>
      <c r="M3753"/>
      <c r="N3753"/>
      <c r="O3753" s="203"/>
      <c r="P3753"/>
      <c r="Q3753"/>
      <c r="R3753"/>
      <c r="S3753"/>
      <c r="T3753" s="204">
        <v>42746.609131944446</v>
      </c>
      <c r="U3753"/>
      <c r="V3753">
        <v>0.09</v>
      </c>
      <c r="W3753">
        <v>4</v>
      </c>
      <c r="X3753" s="200" t="str">
        <f t="shared" si="58"/>
        <v>Okeechobee Juvenile Delinquency CGE CQ4-17</v>
      </c>
    </row>
    <row r="3754" spans="1:24" x14ac:dyDescent="0.25">
      <c r="A3754" t="s">
        <v>94</v>
      </c>
      <c r="B3754" t="s">
        <v>45</v>
      </c>
      <c r="C3754" t="s">
        <v>270</v>
      </c>
      <c r="D3754" s="202">
        <v>8398</v>
      </c>
      <c r="E3754" s="202">
        <v>8398</v>
      </c>
      <c r="F3754" s="202">
        <v>8398</v>
      </c>
      <c r="G3754" s="202">
        <v>8398</v>
      </c>
      <c r="H3754" s="202">
        <v>8398</v>
      </c>
      <c r="I3754" s="202">
        <v>8398</v>
      </c>
      <c r="J3754" s="202">
        <v>8398</v>
      </c>
      <c r="K3754" s="202">
        <v>8398</v>
      </c>
      <c r="L3754" s="202">
        <v>8398</v>
      </c>
      <c r="M3754" s="202">
        <v>8398</v>
      </c>
      <c r="N3754"/>
      <c r="O3754" s="203"/>
      <c r="P3754"/>
      <c r="Q3754"/>
      <c r="R3754"/>
      <c r="S3754"/>
      <c r="T3754" s="204">
        <v>42746.609131944446</v>
      </c>
      <c r="U3754"/>
      <c r="V3754">
        <v>0.9</v>
      </c>
      <c r="W3754">
        <v>9</v>
      </c>
      <c r="X3754" s="200" t="str">
        <f t="shared" si="58"/>
        <v>Okeechobee Probate CGE CQ1-16</v>
      </c>
    </row>
    <row r="3755" spans="1:24" x14ac:dyDescent="0.25">
      <c r="A3755" t="s">
        <v>94</v>
      </c>
      <c r="B3755" t="s">
        <v>45</v>
      </c>
      <c r="C3755" t="s">
        <v>274</v>
      </c>
      <c r="D3755" s="202">
        <v>10482</v>
      </c>
      <c r="E3755" s="202">
        <v>10482</v>
      </c>
      <c r="F3755" s="202">
        <v>10482</v>
      </c>
      <c r="G3755" s="202">
        <v>10713</v>
      </c>
      <c r="H3755"/>
      <c r="I3755" s="202">
        <v>10082</v>
      </c>
      <c r="J3755" s="202">
        <v>10482</v>
      </c>
      <c r="K3755" s="202">
        <v>10482</v>
      </c>
      <c r="L3755" s="202">
        <v>10713</v>
      </c>
      <c r="M3755"/>
      <c r="N3755"/>
      <c r="O3755" s="203"/>
      <c r="P3755"/>
      <c r="Q3755"/>
      <c r="R3755"/>
      <c r="S3755"/>
      <c r="T3755" s="204">
        <v>42746.609131944446</v>
      </c>
      <c r="U3755"/>
      <c r="V3755">
        <v>0.9</v>
      </c>
      <c r="W3755">
        <v>9</v>
      </c>
      <c r="X3755" s="200" t="str">
        <f t="shared" si="58"/>
        <v>Okeechobee Probate CGE CQ1-17</v>
      </c>
    </row>
    <row r="3756" spans="1:24" x14ac:dyDescent="0.25">
      <c r="A3756" t="s">
        <v>94</v>
      </c>
      <c r="B3756" t="s">
        <v>45</v>
      </c>
      <c r="C3756" t="s">
        <v>271</v>
      </c>
      <c r="D3756" s="202">
        <v>14537.5</v>
      </c>
      <c r="E3756" s="202">
        <v>14452.5</v>
      </c>
      <c r="F3756" s="202">
        <v>14452.5</v>
      </c>
      <c r="G3756" s="202">
        <v>14452.5</v>
      </c>
      <c r="H3756" s="202">
        <v>14452.5</v>
      </c>
      <c r="I3756" s="202">
        <v>14392.5</v>
      </c>
      <c r="J3756" s="202">
        <v>14392.5</v>
      </c>
      <c r="K3756" s="202">
        <v>14392.5</v>
      </c>
      <c r="L3756" s="202">
        <v>14392.5</v>
      </c>
      <c r="M3756" s="202">
        <v>14392.5</v>
      </c>
      <c r="N3756"/>
      <c r="O3756" s="203"/>
      <c r="P3756"/>
      <c r="Q3756"/>
      <c r="R3756"/>
      <c r="S3756"/>
      <c r="T3756" s="204">
        <v>42746.609131944446</v>
      </c>
      <c r="U3756"/>
      <c r="V3756">
        <v>0.9</v>
      </c>
      <c r="W3756">
        <v>9</v>
      </c>
      <c r="X3756" s="200" t="str">
        <f t="shared" si="58"/>
        <v>Okeechobee Probate CGE CQ2-16</v>
      </c>
    </row>
    <row r="3757" spans="1:24" x14ac:dyDescent="0.25">
      <c r="A3757" t="s">
        <v>94</v>
      </c>
      <c r="B3757" t="s">
        <v>45</v>
      </c>
      <c r="C3757" t="s">
        <v>275</v>
      </c>
      <c r="D3757" s="202">
        <v>14889</v>
      </c>
      <c r="E3757" s="202">
        <v>14889</v>
      </c>
      <c r="F3757" s="202">
        <v>14889</v>
      </c>
      <c r="G3757"/>
      <c r="H3757"/>
      <c r="I3757" s="202">
        <v>14489</v>
      </c>
      <c r="J3757" s="202">
        <v>14889</v>
      </c>
      <c r="K3757" s="202">
        <v>14889</v>
      </c>
      <c r="L3757"/>
      <c r="M3757"/>
      <c r="N3757"/>
      <c r="O3757" s="203"/>
      <c r="P3757"/>
      <c r="Q3757"/>
      <c r="R3757"/>
      <c r="S3757"/>
      <c r="T3757" s="204">
        <v>42746.609131944446</v>
      </c>
      <c r="U3757"/>
      <c r="V3757">
        <v>0.9</v>
      </c>
      <c r="W3757">
        <v>9</v>
      </c>
      <c r="X3757" s="200" t="str">
        <f t="shared" si="58"/>
        <v>Okeechobee Probate CGE CQ2-17</v>
      </c>
    </row>
    <row r="3758" spans="1:24" x14ac:dyDescent="0.25">
      <c r="A3758" t="s">
        <v>94</v>
      </c>
      <c r="B3758" t="s">
        <v>45</v>
      </c>
      <c r="C3758" t="s">
        <v>272</v>
      </c>
      <c r="D3758" s="202">
        <v>12933</v>
      </c>
      <c r="E3758" s="202">
        <v>12933</v>
      </c>
      <c r="F3758" s="202">
        <v>12933</v>
      </c>
      <c r="G3758" s="202">
        <v>12933</v>
      </c>
      <c r="H3758" s="202">
        <v>12933</v>
      </c>
      <c r="I3758" s="202">
        <v>12933</v>
      </c>
      <c r="J3758" s="202">
        <v>12933</v>
      </c>
      <c r="K3758" s="202">
        <v>12933</v>
      </c>
      <c r="L3758" s="202">
        <v>12933</v>
      </c>
      <c r="M3758" s="202">
        <v>12933</v>
      </c>
      <c r="N3758"/>
      <c r="O3758" s="203"/>
      <c r="P3758"/>
      <c r="Q3758"/>
      <c r="R3758"/>
      <c r="S3758"/>
      <c r="T3758" s="204">
        <v>42746.609131944446</v>
      </c>
      <c r="U3758"/>
      <c r="V3758">
        <v>0.9</v>
      </c>
      <c r="W3758">
        <v>9</v>
      </c>
      <c r="X3758" s="200" t="str">
        <f t="shared" si="58"/>
        <v>Okeechobee Probate CGE CQ3-16</v>
      </c>
    </row>
    <row r="3759" spans="1:24" x14ac:dyDescent="0.25">
      <c r="A3759" t="s">
        <v>94</v>
      </c>
      <c r="B3759" t="s">
        <v>45</v>
      </c>
      <c r="C3759" t="s">
        <v>276</v>
      </c>
      <c r="D3759" s="202">
        <v>15199</v>
      </c>
      <c r="E3759" s="202">
        <v>15199</v>
      </c>
      <c r="F3759"/>
      <c r="G3759"/>
      <c r="H3759"/>
      <c r="I3759" s="202">
        <v>14749</v>
      </c>
      <c r="J3759" s="202">
        <v>14749</v>
      </c>
      <c r="K3759"/>
      <c r="L3759"/>
      <c r="M3759"/>
      <c r="N3759"/>
      <c r="O3759" s="203"/>
      <c r="P3759"/>
      <c r="Q3759"/>
      <c r="R3759"/>
      <c r="S3759"/>
      <c r="T3759" s="204">
        <v>42746.609131944446</v>
      </c>
      <c r="U3759"/>
      <c r="V3759">
        <v>0.9</v>
      </c>
      <c r="W3759">
        <v>9</v>
      </c>
      <c r="X3759" s="200" t="str">
        <f t="shared" si="58"/>
        <v>Okeechobee Probate CGE CQ3-17</v>
      </c>
    </row>
    <row r="3760" spans="1:24" x14ac:dyDescent="0.25">
      <c r="A3760" t="s">
        <v>94</v>
      </c>
      <c r="B3760" t="s">
        <v>45</v>
      </c>
      <c r="C3760" t="s">
        <v>273</v>
      </c>
      <c r="D3760" s="202">
        <v>9900</v>
      </c>
      <c r="E3760" s="202">
        <v>12783</v>
      </c>
      <c r="F3760" s="202">
        <v>12783</v>
      </c>
      <c r="G3760" s="202">
        <v>12783</v>
      </c>
      <c r="H3760" s="202">
        <v>12783</v>
      </c>
      <c r="I3760" s="202">
        <v>9900</v>
      </c>
      <c r="J3760" s="202">
        <v>12783</v>
      </c>
      <c r="K3760" s="202">
        <v>12783</v>
      </c>
      <c r="L3760" s="202">
        <v>12783</v>
      </c>
      <c r="M3760" s="202">
        <v>12783</v>
      </c>
      <c r="N3760"/>
      <c r="O3760" s="203"/>
      <c r="P3760"/>
      <c r="Q3760"/>
      <c r="R3760"/>
      <c r="S3760"/>
      <c r="T3760" s="204">
        <v>42746.609131944446</v>
      </c>
      <c r="U3760"/>
      <c r="V3760">
        <v>0.9</v>
      </c>
      <c r="W3760">
        <v>9</v>
      </c>
      <c r="X3760" s="200" t="str">
        <f t="shared" si="58"/>
        <v>Okeechobee Probate CGE CQ4-16</v>
      </c>
    </row>
    <row r="3761" spans="1:24" x14ac:dyDescent="0.25">
      <c r="A3761" t="s">
        <v>94</v>
      </c>
      <c r="B3761" t="s">
        <v>45</v>
      </c>
      <c r="C3761" t="s">
        <v>277</v>
      </c>
      <c r="D3761" s="202">
        <v>17142</v>
      </c>
      <c r="E3761"/>
      <c r="F3761"/>
      <c r="G3761"/>
      <c r="H3761"/>
      <c r="I3761" s="202">
        <v>16742</v>
      </c>
      <c r="J3761"/>
      <c r="K3761"/>
      <c r="L3761"/>
      <c r="M3761"/>
      <c r="N3761"/>
      <c r="O3761" s="203"/>
      <c r="P3761"/>
      <c r="Q3761"/>
      <c r="R3761"/>
      <c r="S3761"/>
      <c r="T3761" s="204">
        <v>42746.609131944446</v>
      </c>
      <c r="U3761"/>
      <c r="V3761">
        <v>0.9</v>
      </c>
      <c r="W3761">
        <v>9</v>
      </c>
      <c r="X3761" s="200" t="str">
        <f t="shared" si="58"/>
        <v>Okeechobee Probate CGE CQ4-17</v>
      </c>
    </row>
    <row r="3762" spans="1:24" x14ac:dyDescent="0.25">
      <c r="A3762" t="s">
        <v>95</v>
      </c>
      <c r="B3762" t="s">
        <v>280</v>
      </c>
      <c r="C3762" t="s">
        <v>270</v>
      </c>
      <c r="D3762" s="202">
        <v>2436058</v>
      </c>
      <c r="E3762" s="202">
        <v>2659716.9900000002</v>
      </c>
      <c r="F3762" s="202">
        <v>2659716.9900000002</v>
      </c>
      <c r="G3762" s="202">
        <v>2659716.9900000002</v>
      </c>
      <c r="H3762" s="202">
        <v>2659716.9900000002</v>
      </c>
      <c r="I3762" s="202">
        <v>275</v>
      </c>
      <c r="J3762" s="202">
        <v>912</v>
      </c>
      <c r="K3762" s="202">
        <v>1410</v>
      </c>
      <c r="L3762" s="202">
        <v>1485</v>
      </c>
      <c r="M3762" s="202">
        <v>1660</v>
      </c>
      <c r="N3762"/>
      <c r="O3762" s="203"/>
      <c r="P3762"/>
      <c r="Q3762"/>
      <c r="R3762"/>
      <c r="S3762"/>
      <c r="T3762" s="204">
        <v>42746.609131944446</v>
      </c>
      <c r="U3762"/>
      <c r="V3762">
        <v>0.09</v>
      </c>
      <c r="W3762">
        <v>2</v>
      </c>
      <c r="X3762" s="200" t="str">
        <f t="shared" si="58"/>
        <v>Orange Circ Crim Drug Trfc Cases CGE CQ1-16</v>
      </c>
    </row>
    <row r="3763" spans="1:24" x14ac:dyDescent="0.25">
      <c r="A3763" t="s">
        <v>95</v>
      </c>
      <c r="B3763" t="s">
        <v>280</v>
      </c>
      <c r="C3763" t="s">
        <v>274</v>
      </c>
      <c r="D3763" s="202">
        <v>785347.65</v>
      </c>
      <c r="E3763" s="202">
        <v>735347.65</v>
      </c>
      <c r="F3763" s="202">
        <v>735347.65</v>
      </c>
      <c r="G3763" s="202">
        <v>735347.65</v>
      </c>
      <c r="H3763"/>
      <c r="I3763" s="202">
        <v>200</v>
      </c>
      <c r="J3763" s="202">
        <v>2712.07</v>
      </c>
      <c r="K3763" s="202">
        <v>3096.69</v>
      </c>
      <c r="L3763" s="202">
        <v>3408.59</v>
      </c>
      <c r="M3763"/>
      <c r="N3763"/>
      <c r="O3763" s="203"/>
      <c r="P3763"/>
      <c r="Q3763"/>
      <c r="R3763"/>
      <c r="S3763"/>
      <c r="T3763" s="204">
        <v>42746.609131944446</v>
      </c>
      <c r="U3763"/>
      <c r="V3763">
        <v>0.09</v>
      </c>
      <c r="W3763">
        <v>2</v>
      </c>
      <c r="X3763" s="200" t="str">
        <f t="shared" si="58"/>
        <v>Orange Circ Crim Drug Trfc Cases CGE CQ1-17</v>
      </c>
    </row>
    <row r="3764" spans="1:24" x14ac:dyDescent="0.25">
      <c r="A3764" t="s">
        <v>95</v>
      </c>
      <c r="B3764" t="s">
        <v>280</v>
      </c>
      <c r="C3764" t="s">
        <v>271</v>
      </c>
      <c r="D3764" s="202">
        <v>1284826.2</v>
      </c>
      <c r="E3764" s="202">
        <v>1284826.2</v>
      </c>
      <c r="F3764" s="202">
        <v>1284826.2</v>
      </c>
      <c r="G3764" s="202">
        <v>1284826.2</v>
      </c>
      <c r="H3764" s="202">
        <v>1284826.2</v>
      </c>
      <c r="I3764" s="202">
        <v>768</v>
      </c>
      <c r="J3764" s="202">
        <v>2320.9899999999998</v>
      </c>
      <c r="K3764" s="202">
        <v>2385.9899999999998</v>
      </c>
      <c r="L3764" s="202">
        <v>2557.33</v>
      </c>
      <c r="M3764" s="202">
        <v>3263.94</v>
      </c>
      <c r="N3764"/>
      <c r="O3764" s="203"/>
      <c r="P3764"/>
      <c r="Q3764"/>
      <c r="R3764"/>
      <c r="S3764"/>
      <c r="T3764" s="204">
        <v>42746.609131944446</v>
      </c>
      <c r="U3764"/>
      <c r="V3764">
        <v>0.09</v>
      </c>
      <c r="W3764">
        <v>2</v>
      </c>
      <c r="X3764" s="200" t="str">
        <f t="shared" si="58"/>
        <v>Orange Circ Crim Drug Trfc Cases CGE CQ2-16</v>
      </c>
    </row>
    <row r="3765" spans="1:24" x14ac:dyDescent="0.25">
      <c r="A3765" t="s">
        <v>95</v>
      </c>
      <c r="B3765" t="s">
        <v>280</v>
      </c>
      <c r="C3765" t="s">
        <v>275</v>
      </c>
      <c r="D3765" s="202">
        <v>2668037.75</v>
      </c>
      <c r="E3765" s="202">
        <v>2668037.75</v>
      </c>
      <c r="F3765" s="202">
        <v>2668484.4</v>
      </c>
      <c r="G3765"/>
      <c r="H3765"/>
      <c r="I3765" s="202">
        <v>2463.79</v>
      </c>
      <c r="J3765" s="202">
        <v>3659.17</v>
      </c>
      <c r="K3765" s="202">
        <v>3816.68</v>
      </c>
      <c r="L3765"/>
      <c r="M3765"/>
      <c r="N3765"/>
      <c r="O3765" s="203"/>
      <c r="P3765"/>
      <c r="Q3765"/>
      <c r="R3765"/>
      <c r="S3765"/>
      <c r="T3765" s="204">
        <v>42746.609131944446</v>
      </c>
      <c r="U3765"/>
      <c r="V3765">
        <v>0.09</v>
      </c>
      <c r="W3765">
        <v>2</v>
      </c>
      <c r="X3765" s="200" t="str">
        <f t="shared" si="58"/>
        <v>Orange Circ Crim Drug Trfc Cases CGE CQ2-17</v>
      </c>
    </row>
    <row r="3766" spans="1:24" x14ac:dyDescent="0.25">
      <c r="A3766" t="s">
        <v>95</v>
      </c>
      <c r="B3766" t="s">
        <v>280</v>
      </c>
      <c r="C3766" t="s">
        <v>272</v>
      </c>
      <c r="D3766" s="202">
        <v>2815337.89</v>
      </c>
      <c r="E3766" s="202">
        <v>2815337.89</v>
      </c>
      <c r="F3766" s="202">
        <v>2815337.89</v>
      </c>
      <c r="G3766" s="202">
        <v>2815337.89</v>
      </c>
      <c r="H3766" s="202">
        <v>2815337.89</v>
      </c>
      <c r="I3766" s="202">
        <v>793</v>
      </c>
      <c r="J3766" s="202">
        <v>793</v>
      </c>
      <c r="K3766" s="202">
        <v>793</v>
      </c>
      <c r="L3766" s="202">
        <v>843</v>
      </c>
      <c r="M3766" s="202">
        <v>899.87</v>
      </c>
      <c r="N3766"/>
      <c r="O3766" s="203"/>
      <c r="P3766"/>
      <c r="Q3766"/>
      <c r="R3766"/>
      <c r="S3766"/>
      <c r="T3766" s="204">
        <v>42746.609131944446</v>
      </c>
      <c r="U3766"/>
      <c r="V3766">
        <v>0.09</v>
      </c>
      <c r="W3766">
        <v>2</v>
      </c>
      <c r="X3766" s="200" t="str">
        <f t="shared" si="58"/>
        <v>Orange Circ Crim Drug Trfc Cases CGE CQ3-16</v>
      </c>
    </row>
    <row r="3767" spans="1:24" x14ac:dyDescent="0.25">
      <c r="A3767" t="s">
        <v>95</v>
      </c>
      <c r="B3767" t="s">
        <v>280</v>
      </c>
      <c r="C3767" t="s">
        <v>276</v>
      </c>
      <c r="D3767" s="202">
        <v>979214.61</v>
      </c>
      <c r="E3767" s="202">
        <v>979214.61</v>
      </c>
      <c r="F3767"/>
      <c r="G3767"/>
      <c r="H3767"/>
      <c r="I3767" s="202">
        <v>703</v>
      </c>
      <c r="J3767" s="202">
        <v>1568</v>
      </c>
      <c r="K3767"/>
      <c r="L3767"/>
      <c r="M3767"/>
      <c r="N3767"/>
      <c r="O3767" s="203"/>
      <c r="P3767"/>
      <c r="Q3767"/>
      <c r="R3767"/>
      <c r="S3767"/>
      <c r="T3767" s="204">
        <v>42746.609131944446</v>
      </c>
      <c r="U3767"/>
      <c r="V3767">
        <v>0.09</v>
      </c>
      <c r="W3767">
        <v>2</v>
      </c>
      <c r="X3767" s="200" t="str">
        <f t="shared" si="58"/>
        <v>Orange Circ Crim Drug Trfc Cases CGE CQ3-17</v>
      </c>
    </row>
    <row r="3768" spans="1:24" x14ac:dyDescent="0.25">
      <c r="A3768" t="s">
        <v>95</v>
      </c>
      <c r="B3768" t="s">
        <v>280</v>
      </c>
      <c r="C3768" t="s">
        <v>273</v>
      </c>
      <c r="D3768" s="202">
        <v>875128.58</v>
      </c>
      <c r="E3768" s="202">
        <v>875128.58</v>
      </c>
      <c r="F3768" s="202">
        <v>875128.58</v>
      </c>
      <c r="G3768" s="202">
        <v>875128.58</v>
      </c>
      <c r="H3768" s="202">
        <v>875128.58</v>
      </c>
      <c r="I3768" s="202">
        <v>200</v>
      </c>
      <c r="J3768" s="202">
        <v>960</v>
      </c>
      <c r="K3768" s="202">
        <v>1937.79</v>
      </c>
      <c r="L3768" s="202">
        <v>2675.55</v>
      </c>
      <c r="M3768" s="202">
        <v>3551.5</v>
      </c>
      <c r="N3768"/>
      <c r="O3768" s="203"/>
      <c r="P3768"/>
      <c r="Q3768"/>
      <c r="R3768"/>
      <c r="S3768"/>
      <c r="T3768" s="204">
        <v>42746.609131944446</v>
      </c>
      <c r="U3768"/>
      <c r="V3768">
        <v>0.09</v>
      </c>
      <c r="W3768">
        <v>2</v>
      </c>
      <c r="X3768" s="200" t="str">
        <f t="shared" si="58"/>
        <v>Orange Circ Crim Drug Trfc Cases CGE CQ4-16</v>
      </c>
    </row>
    <row r="3769" spans="1:24" x14ac:dyDescent="0.25">
      <c r="A3769" t="s">
        <v>95</v>
      </c>
      <c r="B3769" t="s">
        <v>280</v>
      </c>
      <c r="C3769" t="s">
        <v>277</v>
      </c>
      <c r="D3769" s="202">
        <v>1508964.32</v>
      </c>
      <c r="E3769"/>
      <c r="F3769"/>
      <c r="G3769"/>
      <c r="H3769"/>
      <c r="I3769" s="202">
        <v>109</v>
      </c>
      <c r="J3769"/>
      <c r="K3769"/>
      <c r="L3769"/>
      <c r="M3769"/>
      <c r="N3769"/>
      <c r="O3769" s="203"/>
      <c r="P3769"/>
      <c r="Q3769"/>
      <c r="R3769"/>
      <c r="S3769"/>
      <c r="T3769" s="204">
        <v>42746.609131944446</v>
      </c>
      <c r="U3769"/>
      <c r="V3769">
        <v>0.09</v>
      </c>
      <c r="W3769">
        <v>2</v>
      </c>
      <c r="X3769" s="200" t="str">
        <f t="shared" si="58"/>
        <v>Orange Circ Crim Drug Trfc Cases CGE CQ4-17</v>
      </c>
    </row>
    <row r="3770" spans="1:24" x14ac:dyDescent="0.25">
      <c r="A3770" t="s">
        <v>95</v>
      </c>
      <c r="B3770" t="s">
        <v>42</v>
      </c>
      <c r="C3770" t="s">
        <v>270</v>
      </c>
      <c r="D3770" s="202">
        <v>2977940</v>
      </c>
      <c r="E3770" s="202">
        <v>2960553</v>
      </c>
      <c r="F3770" s="202">
        <v>2958018</v>
      </c>
      <c r="G3770" s="202">
        <v>2957724</v>
      </c>
      <c r="H3770" s="202">
        <v>2957724</v>
      </c>
      <c r="I3770" s="202">
        <v>2955852</v>
      </c>
      <c r="J3770" s="202">
        <v>2942205</v>
      </c>
      <c r="K3770" s="202">
        <v>2939762</v>
      </c>
      <c r="L3770" s="202">
        <v>2939848</v>
      </c>
      <c r="M3770" s="202">
        <v>2939848</v>
      </c>
      <c r="N3770"/>
      <c r="O3770" s="203"/>
      <c r="P3770"/>
      <c r="Q3770"/>
      <c r="R3770"/>
      <c r="S3770"/>
      <c r="T3770" s="204">
        <v>42746.609131944446</v>
      </c>
      <c r="U3770"/>
      <c r="V3770">
        <v>0.9</v>
      </c>
      <c r="W3770">
        <v>6</v>
      </c>
      <c r="X3770" s="200" t="str">
        <f t="shared" si="58"/>
        <v>Orange Circuit Civil CGE CQ1-16</v>
      </c>
    </row>
    <row r="3771" spans="1:24" x14ac:dyDescent="0.25">
      <c r="A3771" t="s">
        <v>95</v>
      </c>
      <c r="B3771" t="s">
        <v>42</v>
      </c>
      <c r="C3771" t="s">
        <v>274</v>
      </c>
      <c r="D3771" s="202">
        <v>2431419</v>
      </c>
      <c r="E3771" s="202">
        <v>2416399</v>
      </c>
      <c r="F3771" s="202">
        <v>2411921</v>
      </c>
      <c r="G3771" s="202">
        <v>2411921</v>
      </c>
      <c r="H3771"/>
      <c r="I3771" s="202">
        <v>2416030</v>
      </c>
      <c r="J3771" s="202">
        <v>2406714</v>
      </c>
      <c r="K3771" s="202">
        <v>2402239</v>
      </c>
      <c r="L3771" s="202">
        <v>2402239</v>
      </c>
      <c r="M3771"/>
      <c r="N3771"/>
      <c r="O3771" s="203"/>
      <c r="P3771"/>
      <c r="Q3771"/>
      <c r="R3771"/>
      <c r="S3771"/>
      <c r="T3771" s="204">
        <v>42746.609131944446</v>
      </c>
      <c r="U3771"/>
      <c r="V3771">
        <v>0.9</v>
      </c>
      <c r="W3771">
        <v>6</v>
      </c>
      <c r="X3771" s="200" t="str">
        <f t="shared" si="58"/>
        <v>Orange Circuit Civil CGE CQ1-17</v>
      </c>
    </row>
    <row r="3772" spans="1:24" x14ac:dyDescent="0.25">
      <c r="A3772" t="s">
        <v>95</v>
      </c>
      <c r="B3772" t="s">
        <v>42</v>
      </c>
      <c r="C3772" t="s">
        <v>271</v>
      </c>
      <c r="D3772" s="202">
        <v>2719214</v>
      </c>
      <c r="E3772" s="202">
        <v>2703618</v>
      </c>
      <c r="F3772" s="202">
        <v>2702443</v>
      </c>
      <c r="G3772" s="202">
        <v>2701758</v>
      </c>
      <c r="H3772" s="202">
        <v>2701758</v>
      </c>
      <c r="I3772" s="202">
        <v>2703703</v>
      </c>
      <c r="J3772" s="202">
        <v>2691687</v>
      </c>
      <c r="K3772" s="202">
        <v>2691002</v>
      </c>
      <c r="L3772" s="202">
        <v>2690717</v>
      </c>
      <c r="M3772" s="202">
        <v>2690721</v>
      </c>
      <c r="N3772"/>
      <c r="O3772" s="203"/>
      <c r="P3772"/>
      <c r="Q3772"/>
      <c r="R3772"/>
      <c r="S3772"/>
      <c r="T3772" s="204">
        <v>42746.609131944446</v>
      </c>
      <c r="U3772"/>
      <c r="V3772">
        <v>0.9</v>
      </c>
      <c r="W3772">
        <v>6</v>
      </c>
      <c r="X3772" s="200" t="str">
        <f t="shared" si="58"/>
        <v>Orange Circuit Civil CGE CQ2-16</v>
      </c>
    </row>
    <row r="3773" spans="1:24" x14ac:dyDescent="0.25">
      <c r="A3773" t="s">
        <v>95</v>
      </c>
      <c r="B3773" t="s">
        <v>42</v>
      </c>
      <c r="C3773" t="s">
        <v>275</v>
      </c>
      <c r="D3773" s="202">
        <v>2500655</v>
      </c>
      <c r="E3773" s="202">
        <v>2494050</v>
      </c>
      <c r="F3773" s="202">
        <v>2490829</v>
      </c>
      <c r="G3773"/>
      <c r="H3773"/>
      <c r="I3773" s="202">
        <v>2492645</v>
      </c>
      <c r="J3773" s="202">
        <v>2486398</v>
      </c>
      <c r="K3773" s="202">
        <v>2483177</v>
      </c>
      <c r="L3773"/>
      <c r="M3773"/>
      <c r="N3773"/>
      <c r="O3773" s="203"/>
      <c r="P3773"/>
      <c r="Q3773"/>
      <c r="R3773"/>
      <c r="S3773"/>
      <c r="T3773" s="204">
        <v>42746.609131944446</v>
      </c>
      <c r="U3773"/>
      <c r="V3773">
        <v>0.9</v>
      </c>
      <c r="W3773">
        <v>6</v>
      </c>
      <c r="X3773" s="200" t="str">
        <f t="shared" si="58"/>
        <v>Orange Circuit Civil CGE CQ2-17</v>
      </c>
    </row>
    <row r="3774" spans="1:24" x14ac:dyDescent="0.25">
      <c r="A3774" t="s">
        <v>95</v>
      </c>
      <c r="B3774" t="s">
        <v>42</v>
      </c>
      <c r="C3774" t="s">
        <v>272</v>
      </c>
      <c r="D3774" s="202">
        <v>2936603</v>
      </c>
      <c r="E3774" s="202">
        <v>2926609</v>
      </c>
      <c r="F3774" s="202">
        <v>2924555</v>
      </c>
      <c r="G3774" s="202">
        <v>2924345</v>
      </c>
      <c r="H3774" s="202">
        <v>2923782</v>
      </c>
      <c r="I3774" s="202">
        <v>2924716</v>
      </c>
      <c r="J3774" s="202">
        <v>2916297</v>
      </c>
      <c r="K3774" s="202">
        <v>2914248</v>
      </c>
      <c r="L3774" s="202">
        <v>2914038</v>
      </c>
      <c r="M3774" s="202">
        <v>2913475</v>
      </c>
      <c r="N3774"/>
      <c r="O3774" s="203"/>
      <c r="P3774"/>
      <c r="Q3774"/>
      <c r="R3774"/>
      <c r="S3774"/>
      <c r="T3774" s="204">
        <v>42746.609131944446</v>
      </c>
      <c r="U3774"/>
      <c r="V3774">
        <v>0.9</v>
      </c>
      <c r="W3774">
        <v>6</v>
      </c>
      <c r="X3774" s="200" t="str">
        <f t="shared" si="58"/>
        <v>Orange Circuit Civil CGE CQ3-16</v>
      </c>
    </row>
    <row r="3775" spans="1:24" x14ac:dyDescent="0.25">
      <c r="A3775" t="s">
        <v>95</v>
      </c>
      <c r="B3775" t="s">
        <v>42</v>
      </c>
      <c r="C3775" t="s">
        <v>276</v>
      </c>
      <c r="D3775" s="202">
        <v>2530538</v>
      </c>
      <c r="E3775" s="202">
        <v>2512083</v>
      </c>
      <c r="F3775"/>
      <c r="G3775"/>
      <c r="H3775"/>
      <c r="I3775" s="202">
        <v>2518584</v>
      </c>
      <c r="J3775" s="202">
        <v>2498691</v>
      </c>
      <c r="K3775"/>
      <c r="L3775"/>
      <c r="M3775"/>
      <c r="N3775"/>
      <c r="O3775" s="203"/>
      <c r="P3775"/>
      <c r="Q3775"/>
      <c r="R3775"/>
      <c r="S3775"/>
      <c r="T3775" s="204">
        <v>42746.609131944446</v>
      </c>
      <c r="U3775"/>
      <c r="V3775">
        <v>0.9</v>
      </c>
      <c r="W3775">
        <v>6</v>
      </c>
      <c r="X3775" s="200" t="str">
        <f t="shared" si="58"/>
        <v>Orange Circuit Civil CGE CQ3-17</v>
      </c>
    </row>
    <row r="3776" spans="1:24" x14ac:dyDescent="0.25">
      <c r="A3776" t="s">
        <v>95</v>
      </c>
      <c r="B3776" t="s">
        <v>42</v>
      </c>
      <c r="C3776" t="s">
        <v>273</v>
      </c>
      <c r="D3776" s="202">
        <v>2751549</v>
      </c>
      <c r="E3776" s="202">
        <v>2717689</v>
      </c>
      <c r="F3776" s="202">
        <v>2717138</v>
      </c>
      <c r="G3776" s="202">
        <v>2716288</v>
      </c>
      <c r="H3776" s="202">
        <v>2716288</v>
      </c>
      <c r="I3776" s="202">
        <v>2744136</v>
      </c>
      <c r="J3776" s="202">
        <v>2713954</v>
      </c>
      <c r="K3776" s="202">
        <v>2713403</v>
      </c>
      <c r="L3776" s="202">
        <v>2712561</v>
      </c>
      <c r="M3776" s="202">
        <v>2712561</v>
      </c>
      <c r="N3776"/>
      <c r="O3776" s="203"/>
      <c r="P3776"/>
      <c r="Q3776"/>
      <c r="R3776"/>
      <c r="S3776"/>
      <c r="T3776" s="204">
        <v>42746.609131944446</v>
      </c>
      <c r="U3776"/>
      <c r="V3776">
        <v>0.9</v>
      </c>
      <c r="W3776">
        <v>6</v>
      </c>
      <c r="X3776" s="200" t="str">
        <f t="shared" si="58"/>
        <v>Orange Circuit Civil CGE CQ4-16</v>
      </c>
    </row>
    <row r="3777" spans="1:24" x14ac:dyDescent="0.25">
      <c r="A3777" t="s">
        <v>95</v>
      </c>
      <c r="B3777" t="s">
        <v>42</v>
      </c>
      <c r="C3777" t="s">
        <v>277</v>
      </c>
      <c r="D3777" s="202">
        <v>2416111</v>
      </c>
      <c r="E3777"/>
      <c r="F3777"/>
      <c r="G3777"/>
      <c r="H3777"/>
      <c r="I3777" s="202">
        <v>2403834</v>
      </c>
      <c r="J3777"/>
      <c r="K3777"/>
      <c r="L3777"/>
      <c r="M3777"/>
      <c r="N3777"/>
      <c r="O3777" s="203"/>
      <c r="P3777"/>
      <c r="Q3777"/>
      <c r="R3777"/>
      <c r="S3777"/>
      <c r="T3777" s="204">
        <v>42746.609131944446</v>
      </c>
      <c r="U3777"/>
      <c r="V3777">
        <v>0.9</v>
      </c>
      <c r="W3777">
        <v>6</v>
      </c>
      <c r="X3777" s="200" t="str">
        <f t="shared" si="58"/>
        <v>Orange Circuit Civil CGE CQ4-17</v>
      </c>
    </row>
    <row r="3778" spans="1:24" x14ac:dyDescent="0.25">
      <c r="A3778" t="s">
        <v>95</v>
      </c>
      <c r="B3778" t="s">
        <v>38</v>
      </c>
      <c r="C3778" t="s">
        <v>270</v>
      </c>
      <c r="D3778" s="202">
        <v>4215181</v>
      </c>
      <c r="E3778" s="202">
        <v>4198957</v>
      </c>
      <c r="F3778" s="202">
        <v>4185567</v>
      </c>
      <c r="G3778" s="202">
        <v>4184514</v>
      </c>
      <c r="H3778" s="202">
        <v>4183556</v>
      </c>
      <c r="I3778" s="202">
        <v>119882</v>
      </c>
      <c r="J3778" s="202">
        <v>220367</v>
      </c>
      <c r="K3778" s="202">
        <v>294214</v>
      </c>
      <c r="L3778" s="202">
        <v>346574</v>
      </c>
      <c r="M3778" s="202">
        <v>385479</v>
      </c>
      <c r="N3778"/>
      <c r="O3778" s="203"/>
      <c r="P3778"/>
      <c r="Q3778"/>
      <c r="R3778"/>
      <c r="S3778"/>
      <c r="T3778" s="204">
        <v>42746.609131944446</v>
      </c>
      <c r="U3778"/>
      <c r="V3778">
        <v>0.09</v>
      </c>
      <c r="W3778">
        <v>1</v>
      </c>
      <c r="X3778" s="200" t="str">
        <f t="shared" ref="X3778:X3841" si="59">A3778&amp;" "&amp;B3778&amp;" "&amp;C3778</f>
        <v>Orange Circuit Criminal CGE CQ1-16</v>
      </c>
    </row>
    <row r="3779" spans="1:24" x14ac:dyDescent="0.25">
      <c r="A3779" t="s">
        <v>95</v>
      </c>
      <c r="B3779" t="s">
        <v>38</v>
      </c>
      <c r="C3779" t="s">
        <v>274</v>
      </c>
      <c r="D3779" s="202">
        <v>2397078</v>
      </c>
      <c r="E3779" s="202">
        <v>2371225</v>
      </c>
      <c r="F3779" s="202">
        <v>2365139</v>
      </c>
      <c r="G3779" s="202">
        <v>2362188</v>
      </c>
      <c r="H3779"/>
      <c r="I3779" s="202">
        <v>112501</v>
      </c>
      <c r="J3779" s="202">
        <v>197236</v>
      </c>
      <c r="K3779" s="202">
        <v>264769</v>
      </c>
      <c r="L3779" s="202">
        <v>306402</v>
      </c>
      <c r="M3779"/>
      <c r="N3779"/>
      <c r="O3779" s="203"/>
      <c r="P3779"/>
      <c r="Q3779"/>
      <c r="R3779"/>
      <c r="S3779"/>
      <c r="T3779" s="204">
        <v>42746.609131944446</v>
      </c>
      <c r="U3779"/>
      <c r="V3779">
        <v>0.09</v>
      </c>
      <c r="W3779">
        <v>1</v>
      </c>
      <c r="X3779" s="200" t="str">
        <f t="shared" si="59"/>
        <v>Orange Circuit Criminal CGE CQ1-17</v>
      </c>
    </row>
    <row r="3780" spans="1:24" x14ac:dyDescent="0.25">
      <c r="A3780" t="s">
        <v>95</v>
      </c>
      <c r="B3780" t="s">
        <v>38</v>
      </c>
      <c r="C3780" t="s">
        <v>271</v>
      </c>
      <c r="D3780" s="202">
        <v>3005030</v>
      </c>
      <c r="E3780" s="202">
        <v>2984074</v>
      </c>
      <c r="F3780" s="202">
        <v>2978470</v>
      </c>
      <c r="G3780" s="202">
        <v>2977213</v>
      </c>
      <c r="H3780" s="202">
        <v>2974202</v>
      </c>
      <c r="I3780" s="202">
        <v>128871</v>
      </c>
      <c r="J3780" s="202">
        <v>216867</v>
      </c>
      <c r="K3780" s="202">
        <v>279479</v>
      </c>
      <c r="L3780" s="202">
        <v>325211</v>
      </c>
      <c r="M3780" s="202">
        <v>372556</v>
      </c>
      <c r="N3780"/>
      <c r="O3780" s="203"/>
      <c r="P3780"/>
      <c r="Q3780"/>
      <c r="R3780"/>
      <c r="S3780"/>
      <c r="T3780" s="204">
        <v>42746.609131944446</v>
      </c>
      <c r="U3780"/>
      <c r="V3780">
        <v>0.09</v>
      </c>
      <c r="W3780">
        <v>1</v>
      </c>
      <c r="X3780" s="200" t="str">
        <f t="shared" si="59"/>
        <v>Orange Circuit Criminal CGE CQ2-16</v>
      </c>
    </row>
    <row r="3781" spans="1:24" x14ac:dyDescent="0.25">
      <c r="A3781" t="s">
        <v>95</v>
      </c>
      <c r="B3781" t="s">
        <v>38</v>
      </c>
      <c r="C3781" t="s">
        <v>275</v>
      </c>
      <c r="D3781" s="202">
        <v>3801941</v>
      </c>
      <c r="E3781" s="202">
        <v>3773593</v>
      </c>
      <c r="F3781" s="202">
        <v>3762697</v>
      </c>
      <c r="G3781"/>
      <c r="H3781"/>
      <c r="I3781" s="202">
        <v>130480</v>
      </c>
      <c r="J3781" s="202">
        <v>213899</v>
      </c>
      <c r="K3781" s="202">
        <v>269304</v>
      </c>
      <c r="L3781"/>
      <c r="M3781"/>
      <c r="N3781"/>
      <c r="O3781" s="203"/>
      <c r="P3781"/>
      <c r="Q3781"/>
      <c r="R3781"/>
      <c r="S3781"/>
      <c r="T3781" s="204">
        <v>42746.609131944446</v>
      </c>
      <c r="U3781"/>
      <c r="V3781">
        <v>0.09</v>
      </c>
      <c r="W3781">
        <v>1</v>
      </c>
      <c r="X3781" s="200" t="str">
        <f t="shared" si="59"/>
        <v>Orange Circuit Criminal CGE CQ2-17</v>
      </c>
    </row>
    <row r="3782" spans="1:24" x14ac:dyDescent="0.25">
      <c r="A3782" t="s">
        <v>95</v>
      </c>
      <c r="B3782" t="s">
        <v>38</v>
      </c>
      <c r="C3782" t="s">
        <v>272</v>
      </c>
      <c r="D3782" s="202">
        <v>4335828</v>
      </c>
      <c r="E3782" s="202">
        <v>4309563</v>
      </c>
      <c r="F3782" s="202">
        <v>4307699</v>
      </c>
      <c r="G3782" s="202">
        <v>4304019</v>
      </c>
      <c r="H3782" s="202">
        <v>4300466</v>
      </c>
      <c r="I3782" s="202">
        <v>121200</v>
      </c>
      <c r="J3782" s="202">
        <v>213166</v>
      </c>
      <c r="K3782" s="202">
        <v>277601</v>
      </c>
      <c r="L3782" s="202">
        <v>337256</v>
      </c>
      <c r="M3782" s="202">
        <v>376424</v>
      </c>
      <c r="N3782"/>
      <c r="O3782" s="203"/>
      <c r="P3782"/>
      <c r="Q3782"/>
      <c r="R3782"/>
      <c r="S3782"/>
      <c r="T3782" s="204">
        <v>42746.609131944446</v>
      </c>
      <c r="U3782"/>
      <c r="V3782">
        <v>0.09</v>
      </c>
      <c r="W3782">
        <v>1</v>
      </c>
      <c r="X3782" s="200" t="str">
        <f t="shared" si="59"/>
        <v>Orange Circuit Criminal CGE CQ3-16</v>
      </c>
    </row>
    <row r="3783" spans="1:24" x14ac:dyDescent="0.25">
      <c r="A3783" t="s">
        <v>95</v>
      </c>
      <c r="B3783" t="s">
        <v>38</v>
      </c>
      <c r="C3783" t="s">
        <v>276</v>
      </c>
      <c r="D3783" s="202">
        <v>3003696</v>
      </c>
      <c r="E3783" s="202">
        <v>2961738</v>
      </c>
      <c r="F3783"/>
      <c r="G3783"/>
      <c r="H3783"/>
      <c r="I3783" s="202">
        <v>121857</v>
      </c>
      <c r="J3783" s="202">
        <v>210412</v>
      </c>
      <c r="K3783"/>
      <c r="L3783"/>
      <c r="M3783"/>
      <c r="N3783"/>
      <c r="O3783" s="203"/>
      <c r="P3783"/>
      <c r="Q3783"/>
      <c r="R3783"/>
      <c r="S3783"/>
      <c r="T3783" s="204">
        <v>42746.609131944446</v>
      </c>
      <c r="U3783"/>
      <c r="V3783">
        <v>0.09</v>
      </c>
      <c r="W3783">
        <v>1</v>
      </c>
      <c r="X3783" s="200" t="str">
        <f t="shared" si="59"/>
        <v>Orange Circuit Criminal CGE CQ3-17</v>
      </c>
    </row>
    <row r="3784" spans="1:24" x14ac:dyDescent="0.25">
      <c r="A3784" t="s">
        <v>95</v>
      </c>
      <c r="B3784" t="s">
        <v>38</v>
      </c>
      <c r="C3784" t="s">
        <v>273</v>
      </c>
      <c r="D3784" s="202">
        <v>3079622</v>
      </c>
      <c r="E3784" s="202">
        <v>3060388</v>
      </c>
      <c r="F3784" s="202">
        <v>3053085</v>
      </c>
      <c r="G3784" s="202">
        <v>3048702</v>
      </c>
      <c r="H3784" s="202">
        <v>3048174</v>
      </c>
      <c r="I3784" s="202">
        <v>112172</v>
      </c>
      <c r="J3784" s="202">
        <v>181127</v>
      </c>
      <c r="K3784" s="202">
        <v>258304</v>
      </c>
      <c r="L3784" s="202">
        <v>317047</v>
      </c>
      <c r="M3784" s="202">
        <v>348794</v>
      </c>
      <c r="N3784"/>
      <c r="O3784" s="203"/>
      <c r="P3784"/>
      <c r="Q3784"/>
      <c r="R3784"/>
      <c r="S3784"/>
      <c r="T3784" s="204">
        <v>42746.609131944446</v>
      </c>
      <c r="U3784"/>
      <c r="V3784">
        <v>0.09</v>
      </c>
      <c r="W3784">
        <v>1</v>
      </c>
      <c r="X3784" s="200" t="str">
        <f t="shared" si="59"/>
        <v>Orange Circuit Criminal CGE CQ4-16</v>
      </c>
    </row>
    <row r="3785" spans="1:24" x14ac:dyDescent="0.25">
      <c r="A3785" t="s">
        <v>95</v>
      </c>
      <c r="B3785" t="s">
        <v>38</v>
      </c>
      <c r="C3785" t="s">
        <v>277</v>
      </c>
      <c r="D3785" s="202">
        <v>3382897</v>
      </c>
      <c r="E3785"/>
      <c r="F3785"/>
      <c r="G3785"/>
      <c r="H3785"/>
      <c r="I3785" s="202">
        <v>120746</v>
      </c>
      <c r="J3785"/>
      <c r="K3785"/>
      <c r="L3785"/>
      <c r="M3785"/>
      <c r="N3785"/>
      <c r="O3785" s="203"/>
      <c r="P3785"/>
      <c r="Q3785"/>
      <c r="R3785"/>
      <c r="S3785"/>
      <c r="T3785" s="204">
        <v>42746.609131944446</v>
      </c>
      <c r="U3785"/>
      <c r="V3785">
        <v>0.09</v>
      </c>
      <c r="W3785">
        <v>1</v>
      </c>
      <c r="X3785" s="200" t="str">
        <f t="shared" si="59"/>
        <v>Orange Circuit Criminal CGE CQ4-17</v>
      </c>
    </row>
    <row r="3786" spans="1:24" x14ac:dyDescent="0.25">
      <c r="A3786" t="s">
        <v>95</v>
      </c>
      <c r="B3786" t="s">
        <v>44</v>
      </c>
      <c r="C3786" t="s">
        <v>270</v>
      </c>
      <c r="D3786" s="202">
        <v>11354556</v>
      </c>
      <c r="E3786" s="202">
        <v>10170614</v>
      </c>
      <c r="F3786" s="202">
        <v>10126123</v>
      </c>
      <c r="G3786" s="202">
        <v>10106629</v>
      </c>
      <c r="H3786" s="202">
        <v>10096750</v>
      </c>
      <c r="I3786" s="202">
        <v>4738889</v>
      </c>
      <c r="J3786" s="202">
        <v>7797448</v>
      </c>
      <c r="K3786" s="202">
        <v>8213381</v>
      </c>
      <c r="L3786" s="202">
        <v>8404551</v>
      </c>
      <c r="M3786" s="202">
        <v>8526929</v>
      </c>
      <c r="N3786"/>
      <c r="O3786" s="203"/>
      <c r="P3786"/>
      <c r="Q3786"/>
      <c r="R3786"/>
      <c r="S3786"/>
      <c r="T3786" s="204">
        <v>42746.609131944446</v>
      </c>
      <c r="U3786"/>
      <c r="V3786">
        <v>0.9</v>
      </c>
      <c r="W3786">
        <v>8</v>
      </c>
      <c r="X3786" s="200" t="str">
        <f t="shared" si="59"/>
        <v>Orange Civil Traffic CGE CQ1-16</v>
      </c>
    </row>
    <row r="3787" spans="1:24" x14ac:dyDescent="0.25">
      <c r="A3787" t="s">
        <v>95</v>
      </c>
      <c r="B3787" t="s">
        <v>44</v>
      </c>
      <c r="C3787" t="s">
        <v>274</v>
      </c>
      <c r="D3787" s="202">
        <v>13104853</v>
      </c>
      <c r="E3787" s="202">
        <v>11702958</v>
      </c>
      <c r="F3787" s="202">
        <v>11644547</v>
      </c>
      <c r="G3787" s="202">
        <v>11626656</v>
      </c>
      <c r="H3787"/>
      <c r="I3787" s="202">
        <v>4754545</v>
      </c>
      <c r="J3787" s="202">
        <v>8101408</v>
      </c>
      <c r="K3787" s="202">
        <v>8673246</v>
      </c>
      <c r="L3787" s="202">
        <v>8916795</v>
      </c>
      <c r="M3787"/>
      <c r="N3787"/>
      <c r="O3787" s="203"/>
      <c r="P3787"/>
      <c r="Q3787"/>
      <c r="R3787"/>
      <c r="S3787"/>
      <c r="T3787" s="204">
        <v>42746.609131944446</v>
      </c>
      <c r="U3787"/>
      <c r="V3787">
        <v>0.9</v>
      </c>
      <c r="W3787">
        <v>8</v>
      </c>
      <c r="X3787" s="200" t="str">
        <f t="shared" si="59"/>
        <v>Orange Civil Traffic CGE CQ1-17</v>
      </c>
    </row>
    <row r="3788" spans="1:24" x14ac:dyDescent="0.25">
      <c r="A3788" t="s">
        <v>95</v>
      </c>
      <c r="B3788" t="s">
        <v>44</v>
      </c>
      <c r="C3788" t="s">
        <v>271</v>
      </c>
      <c r="D3788" s="202">
        <v>11604718</v>
      </c>
      <c r="E3788" s="202">
        <v>10283723</v>
      </c>
      <c r="F3788" s="202">
        <v>10232349</v>
      </c>
      <c r="G3788" s="202">
        <v>10214483</v>
      </c>
      <c r="H3788" s="202">
        <v>10202325</v>
      </c>
      <c r="I3788" s="202">
        <v>5141140</v>
      </c>
      <c r="J3788" s="202">
        <v>7818635</v>
      </c>
      <c r="K3788" s="202">
        <v>8231787</v>
      </c>
      <c r="L3788" s="202">
        <v>8443420</v>
      </c>
      <c r="M3788" s="202">
        <v>8671716</v>
      </c>
      <c r="N3788"/>
      <c r="O3788" s="203"/>
      <c r="P3788"/>
      <c r="Q3788"/>
      <c r="R3788"/>
      <c r="S3788"/>
      <c r="T3788" s="204">
        <v>42746.609131944446</v>
      </c>
      <c r="U3788"/>
      <c r="V3788">
        <v>0.9</v>
      </c>
      <c r="W3788">
        <v>8</v>
      </c>
      <c r="X3788" s="200" t="str">
        <f t="shared" si="59"/>
        <v>Orange Civil Traffic CGE CQ2-16</v>
      </c>
    </row>
    <row r="3789" spans="1:24" x14ac:dyDescent="0.25">
      <c r="A3789" t="s">
        <v>95</v>
      </c>
      <c r="B3789" t="s">
        <v>44</v>
      </c>
      <c r="C3789" t="s">
        <v>275</v>
      </c>
      <c r="D3789" s="202">
        <v>12922686</v>
      </c>
      <c r="E3789" s="202">
        <v>11506962</v>
      </c>
      <c r="F3789" s="202">
        <v>11458406</v>
      </c>
      <c r="G3789"/>
      <c r="H3789"/>
      <c r="I3789" s="202">
        <v>5206842</v>
      </c>
      <c r="J3789" s="202">
        <v>8158209</v>
      </c>
      <c r="K3789" s="202">
        <v>8683301</v>
      </c>
      <c r="L3789"/>
      <c r="M3789"/>
      <c r="N3789"/>
      <c r="O3789" s="203"/>
      <c r="P3789"/>
      <c r="Q3789"/>
      <c r="R3789"/>
      <c r="S3789"/>
      <c r="T3789" s="204">
        <v>42746.609131944446</v>
      </c>
      <c r="U3789"/>
      <c r="V3789">
        <v>0.9</v>
      </c>
      <c r="W3789">
        <v>8</v>
      </c>
      <c r="X3789" s="200" t="str">
        <f t="shared" si="59"/>
        <v>Orange Civil Traffic CGE CQ2-17</v>
      </c>
    </row>
    <row r="3790" spans="1:24" x14ac:dyDescent="0.25">
      <c r="A3790" t="s">
        <v>95</v>
      </c>
      <c r="B3790" t="s">
        <v>44</v>
      </c>
      <c r="C3790" t="s">
        <v>272</v>
      </c>
      <c r="D3790" s="202">
        <v>12782467</v>
      </c>
      <c r="E3790" s="202">
        <v>11395876</v>
      </c>
      <c r="F3790" s="202">
        <v>11332056</v>
      </c>
      <c r="G3790" s="202">
        <v>11294915</v>
      </c>
      <c r="H3790" s="202">
        <v>11282030</v>
      </c>
      <c r="I3790" s="202">
        <v>4976075</v>
      </c>
      <c r="J3790" s="202">
        <v>7828600</v>
      </c>
      <c r="K3790" s="202">
        <v>8330246</v>
      </c>
      <c r="L3790" s="202">
        <v>8807934</v>
      </c>
      <c r="M3790" s="202">
        <v>9002853</v>
      </c>
      <c r="N3790"/>
      <c r="O3790" s="203"/>
      <c r="P3790"/>
      <c r="Q3790"/>
      <c r="R3790"/>
      <c r="S3790"/>
      <c r="T3790" s="204">
        <v>42746.609131944446</v>
      </c>
      <c r="U3790"/>
      <c r="V3790">
        <v>0.9</v>
      </c>
      <c r="W3790">
        <v>8</v>
      </c>
      <c r="X3790" s="200" t="str">
        <f t="shared" si="59"/>
        <v>Orange Civil Traffic CGE CQ3-16</v>
      </c>
    </row>
    <row r="3791" spans="1:24" x14ac:dyDescent="0.25">
      <c r="A3791" t="s">
        <v>95</v>
      </c>
      <c r="B3791" t="s">
        <v>44</v>
      </c>
      <c r="C3791" t="s">
        <v>276</v>
      </c>
      <c r="D3791" s="202">
        <v>12722515</v>
      </c>
      <c r="E3791" s="202">
        <v>11523378</v>
      </c>
      <c r="F3791"/>
      <c r="G3791"/>
      <c r="H3791"/>
      <c r="I3791" s="202">
        <v>4618572</v>
      </c>
      <c r="J3791" s="202">
        <v>7602584</v>
      </c>
      <c r="K3791"/>
      <c r="L3791"/>
      <c r="M3791"/>
      <c r="N3791"/>
      <c r="O3791" s="203"/>
      <c r="P3791"/>
      <c r="Q3791"/>
      <c r="R3791"/>
      <c r="S3791"/>
      <c r="T3791" s="204">
        <v>42746.609131944446</v>
      </c>
      <c r="U3791"/>
      <c r="V3791">
        <v>0.9</v>
      </c>
      <c r="W3791">
        <v>8</v>
      </c>
      <c r="X3791" s="200" t="str">
        <f t="shared" si="59"/>
        <v>Orange Civil Traffic CGE CQ3-17</v>
      </c>
    </row>
    <row r="3792" spans="1:24" x14ac:dyDescent="0.25">
      <c r="A3792" t="s">
        <v>95</v>
      </c>
      <c r="B3792" t="s">
        <v>44</v>
      </c>
      <c r="C3792" t="s">
        <v>273</v>
      </c>
      <c r="D3792" s="202">
        <v>13382245</v>
      </c>
      <c r="E3792" s="202">
        <v>11814916</v>
      </c>
      <c r="F3792" s="202">
        <v>11743503</v>
      </c>
      <c r="G3792" s="202">
        <v>11728983</v>
      </c>
      <c r="H3792" s="202">
        <v>11715606</v>
      </c>
      <c r="I3792" s="202">
        <v>5328816</v>
      </c>
      <c r="J3792" s="202">
        <v>8095857</v>
      </c>
      <c r="K3792" s="202">
        <v>8961461</v>
      </c>
      <c r="L3792" s="202">
        <v>9274017</v>
      </c>
      <c r="M3792" s="202">
        <v>9444796</v>
      </c>
      <c r="N3792"/>
      <c r="O3792" s="203"/>
      <c r="P3792"/>
      <c r="Q3792"/>
      <c r="R3792"/>
      <c r="S3792"/>
      <c r="T3792" s="204">
        <v>42746.609131944446</v>
      </c>
      <c r="U3792"/>
      <c r="V3792">
        <v>0.9</v>
      </c>
      <c r="W3792">
        <v>8</v>
      </c>
      <c r="X3792" s="200" t="str">
        <f t="shared" si="59"/>
        <v>Orange Civil Traffic CGE CQ4-16</v>
      </c>
    </row>
    <row r="3793" spans="1:24" x14ac:dyDescent="0.25">
      <c r="A3793" t="s">
        <v>95</v>
      </c>
      <c r="B3793" t="s">
        <v>44</v>
      </c>
      <c r="C3793" t="s">
        <v>277</v>
      </c>
      <c r="D3793" s="202">
        <v>13295696</v>
      </c>
      <c r="E3793"/>
      <c r="F3793"/>
      <c r="G3793"/>
      <c r="H3793"/>
      <c r="I3793" s="202">
        <v>4365550</v>
      </c>
      <c r="J3793"/>
      <c r="K3793"/>
      <c r="L3793"/>
      <c r="M3793"/>
      <c r="N3793"/>
      <c r="O3793" s="203"/>
      <c r="P3793"/>
      <c r="Q3793"/>
      <c r="R3793"/>
      <c r="S3793"/>
      <c r="T3793" s="204">
        <v>42746.609131944446</v>
      </c>
      <c r="U3793"/>
      <c r="V3793">
        <v>0.9</v>
      </c>
      <c r="W3793">
        <v>8</v>
      </c>
      <c r="X3793" s="200" t="str">
        <f t="shared" si="59"/>
        <v>Orange Civil Traffic CGE CQ4-17</v>
      </c>
    </row>
    <row r="3794" spans="1:24" x14ac:dyDescent="0.25">
      <c r="A3794" t="s">
        <v>95</v>
      </c>
      <c r="B3794" t="s">
        <v>43</v>
      </c>
      <c r="C3794" t="s">
        <v>270</v>
      </c>
      <c r="D3794" s="202">
        <v>1542120</v>
      </c>
      <c r="E3794" s="202">
        <v>1541394</v>
      </c>
      <c r="F3794" s="202">
        <v>1541394</v>
      </c>
      <c r="G3794" s="202">
        <v>1541394</v>
      </c>
      <c r="H3794" s="202">
        <v>1541394</v>
      </c>
      <c r="I3794" s="202">
        <v>1537983</v>
      </c>
      <c r="J3794" s="202">
        <v>1538658</v>
      </c>
      <c r="K3794" s="202">
        <v>1538718</v>
      </c>
      <c r="L3794" s="202">
        <v>1538718</v>
      </c>
      <c r="M3794" s="202">
        <v>1538718</v>
      </c>
      <c r="N3794"/>
      <c r="O3794" s="203"/>
      <c r="P3794"/>
      <c r="Q3794"/>
      <c r="R3794"/>
      <c r="S3794"/>
      <c r="T3794" s="204">
        <v>42746.609131944446</v>
      </c>
      <c r="U3794"/>
      <c r="V3794">
        <v>0.9</v>
      </c>
      <c r="W3794">
        <v>7</v>
      </c>
      <c r="X3794" s="200" t="str">
        <f t="shared" si="59"/>
        <v>Orange County Civil CGE CQ1-16</v>
      </c>
    </row>
    <row r="3795" spans="1:24" x14ac:dyDescent="0.25">
      <c r="A3795" t="s">
        <v>95</v>
      </c>
      <c r="B3795" t="s">
        <v>43</v>
      </c>
      <c r="C3795" t="s">
        <v>274</v>
      </c>
      <c r="D3795" s="202">
        <v>1612227</v>
      </c>
      <c r="E3795" s="202">
        <v>1610567</v>
      </c>
      <c r="F3795" s="202">
        <v>1610482</v>
      </c>
      <c r="G3795" s="202">
        <v>1610198</v>
      </c>
      <c r="H3795"/>
      <c r="I3795" s="202">
        <v>1605489</v>
      </c>
      <c r="J3795" s="202">
        <v>1604139</v>
      </c>
      <c r="K3795" s="202">
        <v>1604096</v>
      </c>
      <c r="L3795" s="202">
        <v>1603812</v>
      </c>
      <c r="M3795"/>
      <c r="N3795"/>
      <c r="O3795" s="203"/>
      <c r="P3795"/>
      <c r="Q3795"/>
      <c r="R3795"/>
      <c r="S3795"/>
      <c r="T3795" s="204">
        <v>42746.609131944446</v>
      </c>
      <c r="U3795"/>
      <c r="V3795">
        <v>0.9</v>
      </c>
      <c r="W3795">
        <v>7</v>
      </c>
      <c r="X3795" s="200" t="str">
        <f t="shared" si="59"/>
        <v>Orange County Civil CGE CQ1-17</v>
      </c>
    </row>
    <row r="3796" spans="1:24" x14ac:dyDescent="0.25">
      <c r="A3796" t="s">
        <v>95</v>
      </c>
      <c r="B3796" t="s">
        <v>43</v>
      </c>
      <c r="C3796" t="s">
        <v>271</v>
      </c>
      <c r="D3796" s="202">
        <v>1591307</v>
      </c>
      <c r="E3796" s="202">
        <v>1589753</v>
      </c>
      <c r="F3796" s="202">
        <v>1589753</v>
      </c>
      <c r="G3796" s="202">
        <v>1589753</v>
      </c>
      <c r="H3796" s="202">
        <v>1589753</v>
      </c>
      <c r="I3796" s="202">
        <v>1586735</v>
      </c>
      <c r="J3796" s="202">
        <v>1586227</v>
      </c>
      <c r="K3796" s="202">
        <v>1586227</v>
      </c>
      <c r="L3796" s="202">
        <v>1586227</v>
      </c>
      <c r="M3796" s="202">
        <v>1586236</v>
      </c>
      <c r="N3796"/>
      <c r="O3796" s="203"/>
      <c r="P3796"/>
      <c r="Q3796"/>
      <c r="R3796"/>
      <c r="S3796"/>
      <c r="T3796" s="204">
        <v>42746.609131944446</v>
      </c>
      <c r="U3796"/>
      <c r="V3796">
        <v>0.9</v>
      </c>
      <c r="W3796">
        <v>7</v>
      </c>
      <c r="X3796" s="200" t="str">
        <f t="shared" si="59"/>
        <v>Orange County Civil CGE CQ2-16</v>
      </c>
    </row>
    <row r="3797" spans="1:24" x14ac:dyDescent="0.25">
      <c r="A3797" t="s">
        <v>95</v>
      </c>
      <c r="B3797" t="s">
        <v>43</v>
      </c>
      <c r="C3797" t="s">
        <v>275</v>
      </c>
      <c r="D3797" s="202">
        <v>1878474</v>
      </c>
      <c r="E3797" s="202">
        <v>1877299</v>
      </c>
      <c r="F3797" s="202">
        <v>1874261</v>
      </c>
      <c r="G3797"/>
      <c r="H3797"/>
      <c r="I3797" s="202">
        <v>1872734</v>
      </c>
      <c r="J3797" s="202">
        <v>1871798</v>
      </c>
      <c r="K3797" s="202">
        <v>1868760</v>
      </c>
      <c r="L3797"/>
      <c r="M3797"/>
      <c r="N3797"/>
      <c r="O3797" s="203"/>
      <c r="P3797"/>
      <c r="Q3797"/>
      <c r="R3797"/>
      <c r="S3797"/>
      <c r="T3797" s="204">
        <v>42746.609131944446</v>
      </c>
      <c r="U3797"/>
      <c r="V3797">
        <v>0.9</v>
      </c>
      <c r="W3797">
        <v>7</v>
      </c>
      <c r="X3797" s="200" t="str">
        <f t="shared" si="59"/>
        <v>Orange County Civil CGE CQ2-17</v>
      </c>
    </row>
    <row r="3798" spans="1:24" x14ac:dyDescent="0.25">
      <c r="A3798" t="s">
        <v>95</v>
      </c>
      <c r="B3798" t="s">
        <v>43</v>
      </c>
      <c r="C3798" t="s">
        <v>272</v>
      </c>
      <c r="D3798" s="202">
        <v>1827227</v>
      </c>
      <c r="E3798" s="202">
        <v>1826102</v>
      </c>
      <c r="F3798" s="202">
        <v>1825909</v>
      </c>
      <c r="G3798" s="202">
        <v>1825654</v>
      </c>
      <c r="H3798" s="202">
        <v>1825449</v>
      </c>
      <c r="I3798" s="202">
        <v>1819525</v>
      </c>
      <c r="J3798" s="202">
        <v>1819902</v>
      </c>
      <c r="K3798" s="202">
        <v>1819894</v>
      </c>
      <c r="L3798" s="202">
        <v>1819814</v>
      </c>
      <c r="M3798" s="202">
        <v>1819629</v>
      </c>
      <c r="N3798"/>
      <c r="O3798" s="203"/>
      <c r="P3798"/>
      <c r="Q3798"/>
      <c r="R3798"/>
      <c r="S3798"/>
      <c r="T3798" s="204">
        <v>42746.609131944446</v>
      </c>
      <c r="U3798"/>
      <c r="V3798">
        <v>0.9</v>
      </c>
      <c r="W3798">
        <v>7</v>
      </c>
      <c r="X3798" s="200" t="str">
        <f t="shared" si="59"/>
        <v>Orange County Civil CGE CQ3-16</v>
      </c>
    </row>
    <row r="3799" spans="1:24" x14ac:dyDescent="0.25">
      <c r="A3799" t="s">
        <v>95</v>
      </c>
      <c r="B3799" t="s">
        <v>43</v>
      </c>
      <c r="C3799" t="s">
        <v>276</v>
      </c>
      <c r="D3799" s="202">
        <v>1734358</v>
      </c>
      <c r="E3799" s="202">
        <v>1733059</v>
      </c>
      <c r="F3799"/>
      <c r="G3799"/>
      <c r="H3799"/>
      <c r="I3799" s="202">
        <v>1728551</v>
      </c>
      <c r="J3799" s="202">
        <v>1727748</v>
      </c>
      <c r="K3799"/>
      <c r="L3799"/>
      <c r="M3799"/>
      <c r="N3799"/>
      <c r="O3799" s="203"/>
      <c r="P3799"/>
      <c r="Q3799"/>
      <c r="R3799"/>
      <c r="S3799"/>
      <c r="T3799" s="204">
        <v>42746.609131944446</v>
      </c>
      <c r="U3799"/>
      <c r="V3799">
        <v>0.9</v>
      </c>
      <c r="W3799">
        <v>7</v>
      </c>
      <c r="X3799" s="200" t="str">
        <f t="shared" si="59"/>
        <v>Orange County Civil CGE CQ3-17</v>
      </c>
    </row>
    <row r="3800" spans="1:24" x14ac:dyDescent="0.25">
      <c r="A3800" t="s">
        <v>95</v>
      </c>
      <c r="B3800" t="s">
        <v>43</v>
      </c>
      <c r="C3800" t="s">
        <v>273</v>
      </c>
      <c r="D3800" s="202">
        <v>1706299</v>
      </c>
      <c r="E3800" s="202">
        <v>1705016</v>
      </c>
      <c r="F3800" s="202">
        <v>1704715</v>
      </c>
      <c r="G3800" s="202">
        <v>1704420</v>
      </c>
      <c r="H3800" s="202">
        <v>1704120</v>
      </c>
      <c r="I3800" s="202">
        <v>1699462</v>
      </c>
      <c r="J3800" s="202">
        <v>1698672</v>
      </c>
      <c r="K3800" s="202">
        <v>1698672</v>
      </c>
      <c r="L3800" s="202">
        <v>1698672</v>
      </c>
      <c r="M3800" s="202">
        <v>1698692</v>
      </c>
      <c r="N3800"/>
      <c r="O3800" s="203"/>
      <c r="P3800"/>
      <c r="Q3800"/>
      <c r="R3800"/>
      <c r="S3800"/>
      <c r="T3800" s="204">
        <v>42746.609131944446</v>
      </c>
      <c r="U3800"/>
      <c r="V3800">
        <v>0.9</v>
      </c>
      <c r="W3800">
        <v>7</v>
      </c>
      <c r="X3800" s="200" t="str">
        <f t="shared" si="59"/>
        <v>Orange County Civil CGE CQ4-16</v>
      </c>
    </row>
    <row r="3801" spans="1:24" x14ac:dyDescent="0.25">
      <c r="A3801" t="s">
        <v>95</v>
      </c>
      <c r="B3801" t="s">
        <v>43</v>
      </c>
      <c r="C3801" t="s">
        <v>277</v>
      </c>
      <c r="D3801" s="202">
        <v>1836010</v>
      </c>
      <c r="E3801"/>
      <c r="F3801"/>
      <c r="G3801"/>
      <c r="H3801"/>
      <c r="I3801" s="202">
        <v>1830268</v>
      </c>
      <c r="J3801"/>
      <c r="K3801"/>
      <c r="L3801"/>
      <c r="M3801"/>
      <c r="N3801"/>
      <c r="O3801" s="203"/>
      <c r="P3801"/>
      <c r="Q3801"/>
      <c r="R3801"/>
      <c r="S3801"/>
      <c r="T3801" s="204">
        <v>42746.609131944446</v>
      </c>
      <c r="U3801"/>
      <c r="V3801">
        <v>0.9</v>
      </c>
      <c r="W3801">
        <v>7</v>
      </c>
      <c r="X3801" s="200" t="str">
        <f t="shared" si="59"/>
        <v>Orange County Civil CGE CQ4-17</v>
      </c>
    </row>
    <row r="3802" spans="1:24" x14ac:dyDescent="0.25">
      <c r="A3802" t="s">
        <v>95</v>
      </c>
      <c r="B3802" t="s">
        <v>39</v>
      </c>
      <c r="C3802" t="s">
        <v>270</v>
      </c>
      <c r="D3802" s="202">
        <v>1561537</v>
      </c>
      <c r="E3802" s="202">
        <v>1553749</v>
      </c>
      <c r="F3802" s="202">
        <v>1552921</v>
      </c>
      <c r="G3802" s="202">
        <v>1551645</v>
      </c>
      <c r="H3802" s="202">
        <v>1551006</v>
      </c>
      <c r="I3802" s="202">
        <v>193885</v>
      </c>
      <c r="J3802" s="202">
        <v>330285</v>
      </c>
      <c r="K3802" s="202">
        <v>408300</v>
      </c>
      <c r="L3802" s="202">
        <v>454644</v>
      </c>
      <c r="M3802" s="202">
        <v>493451</v>
      </c>
      <c r="N3802"/>
      <c r="O3802" s="203"/>
      <c r="P3802"/>
      <c r="Q3802"/>
      <c r="R3802"/>
      <c r="S3802"/>
      <c r="T3802" s="204">
        <v>42746.609131944446</v>
      </c>
      <c r="U3802"/>
      <c r="V3802">
        <v>0.4</v>
      </c>
      <c r="W3802">
        <v>3</v>
      </c>
      <c r="X3802" s="200" t="str">
        <f t="shared" si="59"/>
        <v>Orange County Criminal CGE CQ1-16</v>
      </c>
    </row>
    <row r="3803" spans="1:24" x14ac:dyDescent="0.25">
      <c r="A3803" t="s">
        <v>95</v>
      </c>
      <c r="B3803" t="s">
        <v>39</v>
      </c>
      <c r="C3803" t="s">
        <v>274</v>
      </c>
      <c r="D3803" s="202">
        <v>1195883</v>
      </c>
      <c r="E3803" s="202">
        <v>1178506</v>
      </c>
      <c r="F3803" s="202">
        <v>1177123</v>
      </c>
      <c r="G3803" s="202">
        <v>1175786</v>
      </c>
      <c r="H3803"/>
      <c r="I3803" s="202">
        <v>168169</v>
      </c>
      <c r="J3803" s="202">
        <v>254550</v>
      </c>
      <c r="K3803" s="202">
        <v>314721</v>
      </c>
      <c r="L3803" s="202">
        <v>351020</v>
      </c>
      <c r="M3803"/>
      <c r="N3803"/>
      <c r="O3803" s="203"/>
      <c r="P3803"/>
      <c r="Q3803"/>
      <c r="R3803"/>
      <c r="S3803"/>
      <c r="T3803" s="204">
        <v>42746.609131944446</v>
      </c>
      <c r="U3803"/>
      <c r="V3803">
        <v>0.4</v>
      </c>
      <c r="W3803">
        <v>3</v>
      </c>
      <c r="X3803" s="200" t="str">
        <f t="shared" si="59"/>
        <v>Orange County Criminal CGE CQ1-17</v>
      </c>
    </row>
    <row r="3804" spans="1:24" x14ac:dyDescent="0.25">
      <c r="A3804" t="s">
        <v>95</v>
      </c>
      <c r="B3804" t="s">
        <v>39</v>
      </c>
      <c r="C3804" t="s">
        <v>271</v>
      </c>
      <c r="D3804" s="202">
        <v>1414317</v>
      </c>
      <c r="E3804" s="202">
        <v>1408492</v>
      </c>
      <c r="F3804" s="202">
        <v>1406104</v>
      </c>
      <c r="G3804" s="202">
        <v>1403867</v>
      </c>
      <c r="H3804" s="202">
        <v>1402694</v>
      </c>
      <c r="I3804" s="202">
        <v>224567</v>
      </c>
      <c r="J3804" s="202">
        <v>323789</v>
      </c>
      <c r="K3804" s="202">
        <v>392779</v>
      </c>
      <c r="L3804" s="202">
        <v>425377</v>
      </c>
      <c r="M3804" s="202">
        <v>463334</v>
      </c>
      <c r="N3804"/>
      <c r="O3804" s="203"/>
      <c r="P3804"/>
      <c r="Q3804"/>
      <c r="R3804"/>
      <c r="S3804"/>
      <c r="T3804" s="204">
        <v>42746.609131944446</v>
      </c>
      <c r="U3804"/>
      <c r="V3804">
        <v>0.4</v>
      </c>
      <c r="W3804">
        <v>3</v>
      </c>
      <c r="X3804" s="200" t="str">
        <f t="shared" si="59"/>
        <v>Orange County Criminal CGE CQ2-16</v>
      </c>
    </row>
    <row r="3805" spans="1:24" x14ac:dyDescent="0.25">
      <c r="A3805" t="s">
        <v>95</v>
      </c>
      <c r="B3805" t="s">
        <v>39</v>
      </c>
      <c r="C3805" t="s">
        <v>275</v>
      </c>
      <c r="D3805" s="202">
        <v>1257517</v>
      </c>
      <c r="E3805" s="202">
        <v>1242497</v>
      </c>
      <c r="F3805" s="202">
        <v>1240351</v>
      </c>
      <c r="G3805"/>
      <c r="H3805"/>
      <c r="I3805" s="202">
        <v>199740</v>
      </c>
      <c r="J3805" s="202">
        <v>287907</v>
      </c>
      <c r="K3805" s="202">
        <v>351027</v>
      </c>
      <c r="L3805"/>
      <c r="M3805"/>
      <c r="N3805"/>
      <c r="O3805" s="203"/>
      <c r="P3805"/>
      <c r="Q3805"/>
      <c r="R3805"/>
      <c r="S3805"/>
      <c r="T3805" s="204">
        <v>42746.609131944446</v>
      </c>
      <c r="U3805"/>
      <c r="V3805">
        <v>0.4</v>
      </c>
      <c r="W3805">
        <v>3</v>
      </c>
      <c r="X3805" s="200" t="str">
        <f t="shared" si="59"/>
        <v>Orange County Criminal CGE CQ2-17</v>
      </c>
    </row>
    <row r="3806" spans="1:24" x14ac:dyDescent="0.25">
      <c r="A3806" t="s">
        <v>95</v>
      </c>
      <c r="B3806" t="s">
        <v>39</v>
      </c>
      <c r="C3806" t="s">
        <v>272</v>
      </c>
      <c r="D3806" s="202">
        <v>1523007</v>
      </c>
      <c r="E3806" s="202">
        <v>1515139</v>
      </c>
      <c r="F3806" s="202">
        <v>1511501</v>
      </c>
      <c r="G3806" s="202">
        <v>1509510</v>
      </c>
      <c r="H3806" s="202">
        <v>1508605</v>
      </c>
      <c r="I3806" s="202">
        <v>209985</v>
      </c>
      <c r="J3806" s="202">
        <v>310341</v>
      </c>
      <c r="K3806" s="202">
        <v>392211</v>
      </c>
      <c r="L3806" s="202">
        <v>448276</v>
      </c>
      <c r="M3806" s="202">
        <v>486952</v>
      </c>
      <c r="N3806"/>
      <c r="O3806" s="203"/>
      <c r="P3806"/>
      <c r="Q3806"/>
      <c r="R3806"/>
      <c r="S3806"/>
      <c r="T3806" s="204">
        <v>42746.609131944446</v>
      </c>
      <c r="U3806"/>
      <c r="V3806">
        <v>0.4</v>
      </c>
      <c r="W3806">
        <v>3</v>
      </c>
      <c r="X3806" s="200" t="str">
        <f t="shared" si="59"/>
        <v>Orange County Criminal CGE CQ3-16</v>
      </c>
    </row>
    <row r="3807" spans="1:24" x14ac:dyDescent="0.25">
      <c r="A3807" t="s">
        <v>95</v>
      </c>
      <c r="B3807" t="s">
        <v>39</v>
      </c>
      <c r="C3807" t="s">
        <v>276</v>
      </c>
      <c r="D3807" s="202">
        <v>1255413</v>
      </c>
      <c r="E3807" s="202">
        <v>1237154</v>
      </c>
      <c r="F3807"/>
      <c r="G3807"/>
      <c r="H3807"/>
      <c r="I3807" s="202">
        <v>215757</v>
      </c>
      <c r="J3807" s="202">
        <v>305103</v>
      </c>
      <c r="K3807"/>
      <c r="L3807"/>
      <c r="M3807"/>
      <c r="N3807"/>
      <c r="O3807" s="203"/>
      <c r="P3807"/>
      <c r="Q3807"/>
      <c r="R3807"/>
      <c r="S3807"/>
      <c r="T3807" s="204">
        <v>42746.609131944446</v>
      </c>
      <c r="U3807"/>
      <c r="V3807">
        <v>0.4</v>
      </c>
      <c r="W3807">
        <v>3</v>
      </c>
      <c r="X3807" s="200" t="str">
        <f t="shared" si="59"/>
        <v>Orange County Criminal CGE CQ3-17</v>
      </c>
    </row>
    <row r="3808" spans="1:24" x14ac:dyDescent="0.25">
      <c r="A3808" t="s">
        <v>95</v>
      </c>
      <c r="B3808" t="s">
        <v>39</v>
      </c>
      <c r="C3808" t="s">
        <v>273</v>
      </c>
      <c r="D3808" s="202">
        <v>1300888</v>
      </c>
      <c r="E3808" s="202">
        <v>1294086</v>
      </c>
      <c r="F3808" s="202">
        <v>1293045</v>
      </c>
      <c r="G3808" s="202">
        <v>1292256</v>
      </c>
      <c r="H3808" s="202">
        <v>1291528</v>
      </c>
      <c r="I3808" s="202">
        <v>166512</v>
      </c>
      <c r="J3808" s="202">
        <v>243997</v>
      </c>
      <c r="K3808" s="202">
        <v>318911</v>
      </c>
      <c r="L3808" s="202">
        <v>359046</v>
      </c>
      <c r="M3808" s="202">
        <v>394793</v>
      </c>
      <c r="N3808"/>
      <c r="O3808" s="203"/>
      <c r="P3808"/>
      <c r="Q3808"/>
      <c r="R3808"/>
      <c r="S3808"/>
      <c r="T3808" s="204">
        <v>42746.609131944446</v>
      </c>
      <c r="U3808"/>
      <c r="V3808">
        <v>0.4</v>
      </c>
      <c r="W3808">
        <v>3</v>
      </c>
      <c r="X3808" s="200" t="str">
        <f t="shared" si="59"/>
        <v>Orange County Criminal CGE CQ4-16</v>
      </c>
    </row>
    <row r="3809" spans="1:24" x14ac:dyDescent="0.25">
      <c r="A3809" t="s">
        <v>95</v>
      </c>
      <c r="B3809" t="s">
        <v>39</v>
      </c>
      <c r="C3809" t="s">
        <v>277</v>
      </c>
      <c r="D3809" s="202">
        <v>1118085</v>
      </c>
      <c r="E3809"/>
      <c r="F3809"/>
      <c r="G3809"/>
      <c r="H3809"/>
      <c r="I3809" s="202">
        <v>152902</v>
      </c>
      <c r="J3809"/>
      <c r="K3809"/>
      <c r="L3809"/>
      <c r="M3809"/>
      <c r="N3809"/>
      <c r="O3809" s="203"/>
      <c r="P3809"/>
      <c r="Q3809"/>
      <c r="R3809"/>
      <c r="S3809"/>
      <c r="T3809" s="204">
        <v>42746.609131944446</v>
      </c>
      <c r="U3809"/>
      <c r="V3809">
        <v>0.4</v>
      </c>
      <c r="W3809">
        <v>3</v>
      </c>
      <c r="X3809" s="200" t="str">
        <f t="shared" si="59"/>
        <v>Orange County Criminal CGE CQ4-17</v>
      </c>
    </row>
    <row r="3810" spans="1:24" x14ac:dyDescent="0.25">
      <c r="A3810" t="s">
        <v>95</v>
      </c>
      <c r="B3810" t="s">
        <v>41</v>
      </c>
      <c r="C3810" t="s">
        <v>270</v>
      </c>
      <c r="D3810" s="202">
        <v>1773045</v>
      </c>
      <c r="E3810" s="202">
        <v>1766402</v>
      </c>
      <c r="F3810" s="202">
        <v>1764723</v>
      </c>
      <c r="G3810" s="202">
        <v>1763533</v>
      </c>
      <c r="H3810" s="202">
        <v>1763032</v>
      </c>
      <c r="I3810" s="202">
        <v>343619</v>
      </c>
      <c r="J3810" s="202">
        <v>614913</v>
      </c>
      <c r="K3810" s="202">
        <v>752544</v>
      </c>
      <c r="L3810" s="202">
        <v>842012</v>
      </c>
      <c r="M3810" s="202">
        <v>916793</v>
      </c>
      <c r="N3810"/>
      <c r="O3810" s="203"/>
      <c r="P3810"/>
      <c r="Q3810"/>
      <c r="R3810"/>
      <c r="S3810"/>
      <c r="T3810" s="204">
        <v>42746.609131944446</v>
      </c>
      <c r="U3810"/>
      <c r="V3810">
        <v>0.4</v>
      </c>
      <c r="W3810">
        <v>5</v>
      </c>
      <c r="X3810" s="200" t="str">
        <f t="shared" si="59"/>
        <v>Orange Criminal Traffic CGE CQ1-16</v>
      </c>
    </row>
    <row r="3811" spans="1:24" x14ac:dyDescent="0.25">
      <c r="A3811" t="s">
        <v>95</v>
      </c>
      <c r="B3811" t="s">
        <v>41</v>
      </c>
      <c r="C3811" t="s">
        <v>274</v>
      </c>
      <c r="D3811" s="202">
        <v>1807755</v>
      </c>
      <c r="E3811" s="202">
        <v>1796227</v>
      </c>
      <c r="F3811" s="202">
        <v>1790163</v>
      </c>
      <c r="G3811" s="202">
        <v>1789195</v>
      </c>
      <c r="H3811"/>
      <c r="I3811" s="202">
        <v>347239</v>
      </c>
      <c r="J3811" s="202">
        <v>593928</v>
      </c>
      <c r="K3811" s="202">
        <v>734189</v>
      </c>
      <c r="L3811" s="202">
        <v>817386</v>
      </c>
      <c r="M3811"/>
      <c r="N3811"/>
      <c r="O3811" s="203"/>
      <c r="P3811"/>
      <c r="Q3811"/>
      <c r="R3811"/>
      <c r="S3811"/>
      <c r="T3811" s="204">
        <v>42746.609131944446</v>
      </c>
      <c r="U3811"/>
      <c r="V3811">
        <v>0.4</v>
      </c>
      <c r="W3811">
        <v>5</v>
      </c>
      <c r="X3811" s="200" t="str">
        <f t="shared" si="59"/>
        <v>Orange Criminal Traffic CGE CQ1-17</v>
      </c>
    </row>
    <row r="3812" spans="1:24" x14ac:dyDescent="0.25">
      <c r="A3812" t="s">
        <v>95</v>
      </c>
      <c r="B3812" t="s">
        <v>41</v>
      </c>
      <c r="C3812" t="s">
        <v>271</v>
      </c>
      <c r="D3812" s="202">
        <v>1825779</v>
      </c>
      <c r="E3812" s="202">
        <v>1809612</v>
      </c>
      <c r="F3812" s="202">
        <v>1807697</v>
      </c>
      <c r="G3812" s="202">
        <v>1803881</v>
      </c>
      <c r="H3812" s="202">
        <v>1803243</v>
      </c>
      <c r="I3812" s="202">
        <v>396849</v>
      </c>
      <c r="J3812" s="202">
        <v>650607</v>
      </c>
      <c r="K3812" s="202">
        <v>788937</v>
      </c>
      <c r="L3812" s="202">
        <v>872288</v>
      </c>
      <c r="M3812" s="202">
        <v>984763</v>
      </c>
      <c r="N3812"/>
      <c r="O3812" s="203"/>
      <c r="P3812"/>
      <c r="Q3812"/>
      <c r="R3812"/>
      <c r="S3812"/>
      <c r="T3812" s="204">
        <v>42746.609131944446</v>
      </c>
      <c r="U3812"/>
      <c r="V3812">
        <v>0.4</v>
      </c>
      <c r="W3812">
        <v>5</v>
      </c>
      <c r="X3812" s="200" t="str">
        <f t="shared" si="59"/>
        <v>Orange Criminal Traffic CGE CQ2-16</v>
      </c>
    </row>
    <row r="3813" spans="1:24" x14ac:dyDescent="0.25">
      <c r="A3813" t="s">
        <v>95</v>
      </c>
      <c r="B3813" t="s">
        <v>41</v>
      </c>
      <c r="C3813" t="s">
        <v>275</v>
      </c>
      <c r="D3813" s="202">
        <v>1766111</v>
      </c>
      <c r="E3813" s="202">
        <v>1757278</v>
      </c>
      <c r="F3813" s="202">
        <v>1754349</v>
      </c>
      <c r="G3813"/>
      <c r="H3813"/>
      <c r="I3813" s="202">
        <v>414731</v>
      </c>
      <c r="J3813" s="202">
        <v>630839</v>
      </c>
      <c r="K3813" s="202">
        <v>756669</v>
      </c>
      <c r="L3813"/>
      <c r="M3813"/>
      <c r="N3813"/>
      <c r="O3813" s="203"/>
      <c r="P3813"/>
      <c r="Q3813"/>
      <c r="R3813"/>
      <c r="S3813"/>
      <c r="T3813" s="204">
        <v>42746.609131944446</v>
      </c>
      <c r="U3813"/>
      <c r="V3813">
        <v>0.4</v>
      </c>
      <c r="W3813">
        <v>5</v>
      </c>
      <c r="X3813" s="200" t="str">
        <f t="shared" si="59"/>
        <v>Orange Criminal Traffic CGE CQ2-17</v>
      </c>
    </row>
    <row r="3814" spans="1:24" x14ac:dyDescent="0.25">
      <c r="A3814" t="s">
        <v>95</v>
      </c>
      <c r="B3814" t="s">
        <v>41</v>
      </c>
      <c r="C3814" t="s">
        <v>272</v>
      </c>
      <c r="D3814" s="202">
        <v>1810432</v>
      </c>
      <c r="E3814" s="202">
        <v>1802739</v>
      </c>
      <c r="F3814" s="202">
        <v>1800991</v>
      </c>
      <c r="G3814" s="202">
        <v>1799828</v>
      </c>
      <c r="H3814" s="202">
        <v>1797019</v>
      </c>
      <c r="I3814" s="202">
        <v>418908</v>
      </c>
      <c r="J3814" s="202">
        <v>633333</v>
      </c>
      <c r="K3814" s="202">
        <v>760653</v>
      </c>
      <c r="L3814" s="202">
        <v>901327</v>
      </c>
      <c r="M3814" s="202">
        <v>978990</v>
      </c>
      <c r="N3814"/>
      <c r="O3814" s="203"/>
      <c r="P3814"/>
      <c r="Q3814"/>
      <c r="R3814"/>
      <c r="S3814"/>
      <c r="T3814" s="204">
        <v>42746.609131944446</v>
      </c>
      <c r="U3814"/>
      <c r="V3814">
        <v>0.4</v>
      </c>
      <c r="W3814">
        <v>5</v>
      </c>
      <c r="X3814" s="200" t="str">
        <f t="shared" si="59"/>
        <v>Orange Criminal Traffic CGE CQ3-16</v>
      </c>
    </row>
    <row r="3815" spans="1:24" x14ac:dyDescent="0.25">
      <c r="A3815" t="s">
        <v>95</v>
      </c>
      <c r="B3815" t="s">
        <v>41</v>
      </c>
      <c r="C3815" t="s">
        <v>276</v>
      </c>
      <c r="D3815" s="202">
        <v>1732210</v>
      </c>
      <c r="E3815" s="202">
        <v>1720297</v>
      </c>
      <c r="F3815"/>
      <c r="G3815"/>
      <c r="H3815"/>
      <c r="I3815" s="202">
        <v>380683</v>
      </c>
      <c r="J3815" s="202">
        <v>564763</v>
      </c>
      <c r="K3815"/>
      <c r="L3815"/>
      <c r="M3815"/>
      <c r="N3815"/>
      <c r="O3815" s="203"/>
      <c r="P3815"/>
      <c r="Q3815"/>
      <c r="R3815"/>
      <c r="S3815"/>
      <c r="T3815" s="204">
        <v>42746.609131944446</v>
      </c>
      <c r="U3815"/>
      <c r="V3815">
        <v>0.4</v>
      </c>
      <c r="W3815">
        <v>5</v>
      </c>
      <c r="X3815" s="200" t="str">
        <f t="shared" si="59"/>
        <v>Orange Criminal Traffic CGE CQ3-17</v>
      </c>
    </row>
    <row r="3816" spans="1:24" x14ac:dyDescent="0.25">
      <c r="A3816" t="s">
        <v>95</v>
      </c>
      <c r="B3816" t="s">
        <v>41</v>
      </c>
      <c r="C3816" t="s">
        <v>273</v>
      </c>
      <c r="D3816" s="202">
        <v>1743507</v>
      </c>
      <c r="E3816" s="202">
        <v>1731237</v>
      </c>
      <c r="F3816" s="202">
        <v>1728078</v>
      </c>
      <c r="G3816" s="202">
        <v>1726544</v>
      </c>
      <c r="H3816" s="202">
        <v>1725779</v>
      </c>
      <c r="I3816" s="202">
        <v>380838</v>
      </c>
      <c r="J3816" s="202">
        <v>586419</v>
      </c>
      <c r="K3816" s="202">
        <v>751184</v>
      </c>
      <c r="L3816" s="202">
        <v>838789</v>
      </c>
      <c r="M3816" s="202">
        <v>909911</v>
      </c>
      <c r="N3816"/>
      <c r="O3816" s="203"/>
      <c r="P3816"/>
      <c r="Q3816"/>
      <c r="R3816"/>
      <c r="S3816"/>
      <c r="T3816" s="204">
        <v>42746.609131944446</v>
      </c>
      <c r="U3816"/>
      <c r="V3816">
        <v>0.4</v>
      </c>
      <c r="W3816">
        <v>5</v>
      </c>
      <c r="X3816" s="200" t="str">
        <f t="shared" si="59"/>
        <v>Orange Criminal Traffic CGE CQ4-16</v>
      </c>
    </row>
    <row r="3817" spans="1:24" x14ac:dyDescent="0.25">
      <c r="A3817" t="s">
        <v>95</v>
      </c>
      <c r="B3817" t="s">
        <v>41</v>
      </c>
      <c r="C3817" t="s">
        <v>277</v>
      </c>
      <c r="D3817" s="202">
        <v>1506202</v>
      </c>
      <c r="E3817"/>
      <c r="F3817"/>
      <c r="G3817"/>
      <c r="H3817"/>
      <c r="I3817" s="202">
        <v>315130</v>
      </c>
      <c r="J3817"/>
      <c r="K3817"/>
      <c r="L3817"/>
      <c r="M3817"/>
      <c r="N3817"/>
      <c r="O3817" s="203"/>
      <c r="P3817"/>
      <c r="Q3817"/>
      <c r="R3817"/>
      <c r="S3817"/>
      <c r="T3817" s="204">
        <v>42746.609131944446</v>
      </c>
      <c r="U3817"/>
      <c r="V3817">
        <v>0.4</v>
      </c>
      <c r="W3817">
        <v>5</v>
      </c>
      <c r="X3817" s="200" t="str">
        <f t="shared" si="59"/>
        <v>Orange Criminal Traffic CGE CQ4-17</v>
      </c>
    </row>
    <row r="3818" spans="1:24" x14ac:dyDescent="0.25">
      <c r="A3818" t="s">
        <v>95</v>
      </c>
      <c r="B3818" t="s">
        <v>46</v>
      </c>
      <c r="C3818" t="s">
        <v>270</v>
      </c>
      <c r="D3818" s="202">
        <v>615763</v>
      </c>
      <c r="E3818" s="202">
        <v>606409</v>
      </c>
      <c r="F3818" s="202">
        <v>603395</v>
      </c>
      <c r="G3818" s="202">
        <v>602670</v>
      </c>
      <c r="H3818" s="202">
        <v>602272</v>
      </c>
      <c r="I3818" s="202">
        <v>567582</v>
      </c>
      <c r="J3818" s="202">
        <v>570034</v>
      </c>
      <c r="K3818" s="202">
        <v>570064</v>
      </c>
      <c r="L3818" s="202">
        <v>569952</v>
      </c>
      <c r="M3818" s="202">
        <v>570002</v>
      </c>
      <c r="N3818"/>
      <c r="O3818" s="203"/>
      <c r="P3818"/>
      <c r="Q3818"/>
      <c r="R3818"/>
      <c r="S3818"/>
      <c r="T3818" s="204">
        <v>42746.609131944446</v>
      </c>
      <c r="U3818"/>
      <c r="V3818">
        <v>0.75</v>
      </c>
      <c r="W3818">
        <v>10</v>
      </c>
      <c r="X3818" s="200" t="str">
        <f t="shared" si="59"/>
        <v>Orange Family CGE CQ1-16</v>
      </c>
    </row>
    <row r="3819" spans="1:24" x14ac:dyDescent="0.25">
      <c r="A3819" t="s">
        <v>95</v>
      </c>
      <c r="B3819" t="s">
        <v>46</v>
      </c>
      <c r="C3819" t="s">
        <v>274</v>
      </c>
      <c r="D3819" s="202">
        <v>588160</v>
      </c>
      <c r="E3819" s="202">
        <v>582627</v>
      </c>
      <c r="F3819" s="202">
        <v>581930</v>
      </c>
      <c r="G3819" s="202">
        <v>581930</v>
      </c>
      <c r="H3819"/>
      <c r="I3819" s="202">
        <v>536865</v>
      </c>
      <c r="J3819" s="202">
        <v>545432</v>
      </c>
      <c r="K3819" s="202">
        <v>546860</v>
      </c>
      <c r="L3819" s="202">
        <v>547268</v>
      </c>
      <c r="M3819"/>
      <c r="N3819"/>
      <c r="O3819" s="203"/>
      <c r="P3819"/>
      <c r="Q3819"/>
      <c r="R3819"/>
      <c r="S3819"/>
      <c r="T3819" s="204">
        <v>42746.609131944446</v>
      </c>
      <c r="U3819"/>
      <c r="V3819">
        <v>0.75</v>
      </c>
      <c r="W3819">
        <v>10</v>
      </c>
      <c r="X3819" s="200" t="str">
        <f t="shared" si="59"/>
        <v>Orange Family CGE CQ1-17</v>
      </c>
    </row>
    <row r="3820" spans="1:24" x14ac:dyDescent="0.25">
      <c r="A3820" t="s">
        <v>95</v>
      </c>
      <c r="B3820" t="s">
        <v>46</v>
      </c>
      <c r="C3820" t="s">
        <v>271</v>
      </c>
      <c r="D3820" s="202">
        <v>726388</v>
      </c>
      <c r="E3820" s="202">
        <v>716159</v>
      </c>
      <c r="F3820" s="202">
        <v>715044</v>
      </c>
      <c r="G3820" s="202">
        <v>714341</v>
      </c>
      <c r="H3820" s="202">
        <v>714339</v>
      </c>
      <c r="I3820" s="202">
        <v>684805</v>
      </c>
      <c r="J3820" s="202">
        <v>688302</v>
      </c>
      <c r="K3820" s="202">
        <v>688412</v>
      </c>
      <c r="L3820" s="202">
        <v>688415</v>
      </c>
      <c r="M3820" s="202">
        <v>688417</v>
      </c>
      <c r="N3820"/>
      <c r="O3820" s="203"/>
      <c r="P3820"/>
      <c r="Q3820"/>
      <c r="R3820"/>
      <c r="S3820"/>
      <c r="T3820" s="204">
        <v>42746.609131944446</v>
      </c>
      <c r="U3820"/>
      <c r="V3820">
        <v>0.75</v>
      </c>
      <c r="W3820">
        <v>10</v>
      </c>
      <c r="X3820" s="200" t="str">
        <f t="shared" si="59"/>
        <v>Orange Family CGE CQ2-16</v>
      </c>
    </row>
    <row r="3821" spans="1:24" x14ac:dyDescent="0.25">
      <c r="A3821" t="s">
        <v>95</v>
      </c>
      <c r="B3821" t="s">
        <v>46</v>
      </c>
      <c r="C3821" t="s">
        <v>275</v>
      </c>
      <c r="D3821" s="202">
        <v>651571</v>
      </c>
      <c r="E3821" s="202">
        <v>643852</v>
      </c>
      <c r="F3821" s="202">
        <v>641586</v>
      </c>
      <c r="G3821"/>
      <c r="H3821"/>
      <c r="I3821" s="202">
        <v>600373</v>
      </c>
      <c r="J3821" s="202">
        <v>608607</v>
      </c>
      <c r="K3821" s="202">
        <v>609104</v>
      </c>
      <c r="L3821"/>
      <c r="M3821"/>
      <c r="N3821"/>
      <c r="O3821" s="203"/>
      <c r="P3821"/>
      <c r="Q3821"/>
      <c r="R3821"/>
      <c r="S3821"/>
      <c r="T3821" s="204">
        <v>42746.609131944446</v>
      </c>
      <c r="U3821"/>
      <c r="V3821">
        <v>0.75</v>
      </c>
      <c r="W3821">
        <v>10</v>
      </c>
      <c r="X3821" s="200" t="str">
        <f t="shared" si="59"/>
        <v>Orange Family CGE CQ2-17</v>
      </c>
    </row>
    <row r="3822" spans="1:24" x14ac:dyDescent="0.25">
      <c r="A3822" t="s">
        <v>95</v>
      </c>
      <c r="B3822" t="s">
        <v>46</v>
      </c>
      <c r="C3822" t="s">
        <v>272</v>
      </c>
      <c r="D3822" s="202">
        <v>654266</v>
      </c>
      <c r="E3822" s="202">
        <v>650027</v>
      </c>
      <c r="F3822" s="202">
        <v>649629</v>
      </c>
      <c r="G3822" s="202">
        <v>648577</v>
      </c>
      <c r="H3822" s="202">
        <v>648097</v>
      </c>
      <c r="I3822" s="202">
        <v>617579</v>
      </c>
      <c r="J3822" s="202">
        <v>622042</v>
      </c>
      <c r="K3822" s="202">
        <v>622155</v>
      </c>
      <c r="L3822" s="202">
        <v>621835</v>
      </c>
      <c r="M3822" s="202">
        <v>621672</v>
      </c>
      <c r="N3822"/>
      <c r="O3822" s="203"/>
      <c r="P3822"/>
      <c r="Q3822"/>
      <c r="R3822"/>
      <c r="S3822"/>
      <c r="T3822" s="204">
        <v>42746.609131944446</v>
      </c>
      <c r="U3822"/>
      <c r="V3822">
        <v>0.75</v>
      </c>
      <c r="W3822">
        <v>10</v>
      </c>
      <c r="X3822" s="200" t="str">
        <f t="shared" si="59"/>
        <v>Orange Family CGE CQ3-16</v>
      </c>
    </row>
    <row r="3823" spans="1:24" x14ac:dyDescent="0.25">
      <c r="A3823" t="s">
        <v>95</v>
      </c>
      <c r="B3823" t="s">
        <v>46</v>
      </c>
      <c r="C3823" t="s">
        <v>276</v>
      </c>
      <c r="D3823" s="202">
        <v>680654</v>
      </c>
      <c r="E3823" s="202">
        <v>673947</v>
      </c>
      <c r="F3823"/>
      <c r="G3823"/>
      <c r="H3823"/>
      <c r="I3823" s="202">
        <v>617104</v>
      </c>
      <c r="J3823" s="202">
        <v>627418</v>
      </c>
      <c r="K3823"/>
      <c r="L3823"/>
      <c r="M3823"/>
      <c r="N3823"/>
      <c r="O3823" s="203"/>
      <c r="P3823"/>
      <c r="Q3823"/>
      <c r="R3823"/>
      <c r="S3823"/>
      <c r="T3823" s="204">
        <v>42746.609131944446</v>
      </c>
      <c r="U3823"/>
      <c r="V3823">
        <v>0.75</v>
      </c>
      <c r="W3823">
        <v>10</v>
      </c>
      <c r="X3823" s="200" t="str">
        <f t="shared" si="59"/>
        <v>Orange Family CGE CQ3-17</v>
      </c>
    </row>
    <row r="3824" spans="1:24" x14ac:dyDescent="0.25">
      <c r="A3824" t="s">
        <v>95</v>
      </c>
      <c r="B3824" t="s">
        <v>46</v>
      </c>
      <c r="C3824" t="s">
        <v>273</v>
      </c>
      <c r="D3824" s="202">
        <v>669319</v>
      </c>
      <c r="E3824" s="202">
        <v>657992</v>
      </c>
      <c r="F3824" s="202">
        <v>656497</v>
      </c>
      <c r="G3824" s="202">
        <v>656069</v>
      </c>
      <c r="H3824" s="202">
        <v>654986</v>
      </c>
      <c r="I3824" s="202">
        <v>618748</v>
      </c>
      <c r="J3824" s="202">
        <v>620804</v>
      </c>
      <c r="K3824" s="202">
        <v>620924</v>
      </c>
      <c r="L3824" s="202">
        <v>620934</v>
      </c>
      <c r="M3824" s="202">
        <v>621244</v>
      </c>
      <c r="N3824"/>
      <c r="O3824" s="203"/>
      <c r="P3824"/>
      <c r="Q3824"/>
      <c r="R3824"/>
      <c r="S3824"/>
      <c r="T3824" s="204">
        <v>42746.609131944446</v>
      </c>
      <c r="U3824"/>
      <c r="V3824">
        <v>0.75</v>
      </c>
      <c r="W3824">
        <v>10</v>
      </c>
      <c r="X3824" s="200" t="str">
        <f t="shared" si="59"/>
        <v>Orange Family CGE CQ4-16</v>
      </c>
    </row>
    <row r="3825" spans="1:24" x14ac:dyDescent="0.25">
      <c r="A3825" t="s">
        <v>95</v>
      </c>
      <c r="B3825" t="s">
        <v>46</v>
      </c>
      <c r="C3825" t="s">
        <v>277</v>
      </c>
      <c r="D3825" s="202">
        <v>638246</v>
      </c>
      <c r="E3825"/>
      <c r="F3825"/>
      <c r="G3825"/>
      <c r="H3825"/>
      <c r="I3825" s="202">
        <v>581936</v>
      </c>
      <c r="J3825"/>
      <c r="K3825"/>
      <c r="L3825"/>
      <c r="M3825"/>
      <c r="N3825"/>
      <c r="O3825" s="203"/>
      <c r="P3825"/>
      <c r="Q3825"/>
      <c r="R3825"/>
      <c r="S3825"/>
      <c r="T3825" s="204">
        <v>42746.609131944446</v>
      </c>
      <c r="U3825"/>
      <c r="V3825">
        <v>0.75</v>
      </c>
      <c r="W3825">
        <v>10</v>
      </c>
      <c r="X3825" s="200" t="str">
        <f t="shared" si="59"/>
        <v>Orange Family CGE CQ4-17</v>
      </c>
    </row>
    <row r="3826" spans="1:24" x14ac:dyDescent="0.25">
      <c r="A3826" t="s">
        <v>95</v>
      </c>
      <c r="B3826" t="s">
        <v>40</v>
      </c>
      <c r="C3826" t="s">
        <v>270</v>
      </c>
      <c r="D3826" s="202">
        <v>176227</v>
      </c>
      <c r="E3826" s="202">
        <v>166379</v>
      </c>
      <c r="F3826" s="202">
        <v>156767</v>
      </c>
      <c r="G3826" s="202">
        <v>151181</v>
      </c>
      <c r="H3826" s="202">
        <v>144877</v>
      </c>
      <c r="I3826" s="202">
        <v>5506</v>
      </c>
      <c r="J3826" s="202">
        <v>9233</v>
      </c>
      <c r="K3826" s="202">
        <v>12113</v>
      </c>
      <c r="L3826" s="202">
        <v>12767</v>
      </c>
      <c r="M3826" s="202">
        <v>13075</v>
      </c>
      <c r="N3826"/>
      <c r="O3826" s="203"/>
      <c r="P3826"/>
      <c r="Q3826"/>
      <c r="R3826"/>
      <c r="S3826"/>
      <c r="T3826" s="204">
        <v>42746.609131944446</v>
      </c>
      <c r="U3826"/>
      <c r="V3826">
        <v>0.09</v>
      </c>
      <c r="W3826">
        <v>4</v>
      </c>
      <c r="X3826" s="200" t="str">
        <f t="shared" si="59"/>
        <v>Orange Juvenile Delinquency CGE CQ1-16</v>
      </c>
    </row>
    <row r="3827" spans="1:24" x14ac:dyDescent="0.25">
      <c r="A3827" t="s">
        <v>95</v>
      </c>
      <c r="B3827" t="s">
        <v>40</v>
      </c>
      <c r="C3827" t="s">
        <v>274</v>
      </c>
      <c r="D3827" s="202">
        <v>196549</v>
      </c>
      <c r="E3827" s="202">
        <v>188898</v>
      </c>
      <c r="F3827" s="202">
        <v>178033</v>
      </c>
      <c r="G3827" s="202">
        <v>167329</v>
      </c>
      <c r="H3827"/>
      <c r="I3827" s="202">
        <v>4484</v>
      </c>
      <c r="J3827" s="202">
        <v>7056</v>
      </c>
      <c r="K3827" s="202">
        <v>7519</v>
      </c>
      <c r="L3827" s="202">
        <v>8449</v>
      </c>
      <c r="M3827"/>
      <c r="N3827"/>
      <c r="O3827" s="203"/>
      <c r="P3827"/>
      <c r="Q3827"/>
      <c r="R3827"/>
      <c r="S3827"/>
      <c r="T3827" s="204">
        <v>42746.609131944446</v>
      </c>
      <c r="U3827"/>
      <c r="V3827">
        <v>0.09</v>
      </c>
      <c r="W3827">
        <v>4</v>
      </c>
      <c r="X3827" s="200" t="str">
        <f t="shared" si="59"/>
        <v>Orange Juvenile Delinquency CGE CQ1-17</v>
      </c>
    </row>
    <row r="3828" spans="1:24" x14ac:dyDescent="0.25">
      <c r="A3828" t="s">
        <v>95</v>
      </c>
      <c r="B3828" t="s">
        <v>40</v>
      </c>
      <c r="C3828" t="s">
        <v>271</v>
      </c>
      <c r="D3828" s="202">
        <v>175464</v>
      </c>
      <c r="E3828" s="202">
        <v>168464</v>
      </c>
      <c r="F3828" s="202">
        <v>162013</v>
      </c>
      <c r="G3828" s="202">
        <v>156244</v>
      </c>
      <c r="H3828" s="202">
        <v>151994</v>
      </c>
      <c r="I3828" s="202">
        <v>5947</v>
      </c>
      <c r="J3828" s="202">
        <v>8186</v>
      </c>
      <c r="K3828" s="202">
        <v>10130</v>
      </c>
      <c r="L3828" s="202">
        <v>11300</v>
      </c>
      <c r="M3828" s="202">
        <v>12796</v>
      </c>
      <c r="N3828"/>
      <c r="O3828" s="203"/>
      <c r="P3828"/>
      <c r="Q3828"/>
      <c r="R3828"/>
      <c r="S3828"/>
      <c r="T3828" s="204">
        <v>42746.609131944446</v>
      </c>
      <c r="U3828"/>
      <c r="V3828">
        <v>0.09</v>
      </c>
      <c r="W3828">
        <v>4</v>
      </c>
      <c r="X3828" s="200" t="str">
        <f t="shared" si="59"/>
        <v>Orange Juvenile Delinquency CGE CQ2-16</v>
      </c>
    </row>
    <row r="3829" spans="1:24" x14ac:dyDescent="0.25">
      <c r="A3829" t="s">
        <v>95</v>
      </c>
      <c r="B3829" t="s">
        <v>40</v>
      </c>
      <c r="C3829" t="s">
        <v>275</v>
      </c>
      <c r="D3829" s="202">
        <v>222147</v>
      </c>
      <c r="E3829" s="202">
        <v>215571</v>
      </c>
      <c r="F3829" s="202">
        <v>204201</v>
      </c>
      <c r="G3829"/>
      <c r="H3829"/>
      <c r="I3829" s="202">
        <v>3972</v>
      </c>
      <c r="J3829" s="202">
        <v>5663</v>
      </c>
      <c r="K3829" s="202">
        <v>8200</v>
      </c>
      <c r="L3829"/>
      <c r="M3829"/>
      <c r="N3829"/>
      <c r="O3829" s="203"/>
      <c r="P3829"/>
      <c r="Q3829"/>
      <c r="R3829"/>
      <c r="S3829"/>
      <c r="T3829" s="204">
        <v>42746.609131944446</v>
      </c>
      <c r="U3829"/>
      <c r="V3829">
        <v>0.09</v>
      </c>
      <c r="W3829">
        <v>4</v>
      </c>
      <c r="X3829" s="200" t="str">
        <f t="shared" si="59"/>
        <v>Orange Juvenile Delinquency CGE CQ2-17</v>
      </c>
    </row>
    <row r="3830" spans="1:24" x14ac:dyDescent="0.25">
      <c r="A3830" t="s">
        <v>95</v>
      </c>
      <c r="B3830" t="s">
        <v>40</v>
      </c>
      <c r="C3830" t="s">
        <v>272</v>
      </c>
      <c r="D3830" s="202">
        <v>222723</v>
      </c>
      <c r="E3830" s="202">
        <v>215794</v>
      </c>
      <c r="F3830" s="202">
        <v>207983</v>
      </c>
      <c r="G3830" s="202">
        <v>200773</v>
      </c>
      <c r="H3830" s="202">
        <v>193768</v>
      </c>
      <c r="I3830" s="202">
        <v>6154</v>
      </c>
      <c r="J3830" s="202">
        <v>9890</v>
      </c>
      <c r="K3830" s="202">
        <v>12313</v>
      </c>
      <c r="L3830" s="202">
        <v>15826</v>
      </c>
      <c r="M3830" s="202">
        <v>17620</v>
      </c>
      <c r="N3830"/>
      <c r="O3830" s="203"/>
      <c r="P3830"/>
      <c r="Q3830"/>
      <c r="R3830"/>
      <c r="S3830"/>
      <c r="T3830" s="204">
        <v>42746.609131944446</v>
      </c>
      <c r="U3830"/>
      <c r="V3830">
        <v>0.09</v>
      </c>
      <c r="W3830">
        <v>4</v>
      </c>
      <c r="X3830" s="200" t="str">
        <f t="shared" si="59"/>
        <v>Orange Juvenile Delinquency CGE CQ3-16</v>
      </c>
    </row>
    <row r="3831" spans="1:24" x14ac:dyDescent="0.25">
      <c r="A3831" t="s">
        <v>95</v>
      </c>
      <c r="B3831" t="s">
        <v>40</v>
      </c>
      <c r="C3831" t="s">
        <v>276</v>
      </c>
      <c r="D3831" s="202">
        <v>216600</v>
      </c>
      <c r="E3831" s="202">
        <v>213663</v>
      </c>
      <c r="F3831"/>
      <c r="G3831"/>
      <c r="H3831"/>
      <c r="I3831" s="202">
        <v>3759</v>
      </c>
      <c r="J3831" s="202">
        <v>6133</v>
      </c>
      <c r="K3831"/>
      <c r="L3831"/>
      <c r="M3831"/>
      <c r="N3831"/>
      <c r="O3831" s="203"/>
      <c r="P3831"/>
      <c r="Q3831"/>
      <c r="R3831"/>
      <c r="S3831"/>
      <c r="T3831" s="204">
        <v>42746.609131944446</v>
      </c>
      <c r="U3831"/>
      <c r="V3831">
        <v>0.09</v>
      </c>
      <c r="W3831">
        <v>4</v>
      </c>
      <c r="X3831" s="200" t="str">
        <f t="shared" si="59"/>
        <v>Orange Juvenile Delinquency CGE CQ3-17</v>
      </c>
    </row>
    <row r="3832" spans="1:24" x14ac:dyDescent="0.25">
      <c r="A3832" t="s">
        <v>95</v>
      </c>
      <c r="B3832" t="s">
        <v>40</v>
      </c>
      <c r="C3832" t="s">
        <v>273</v>
      </c>
      <c r="D3832" s="202">
        <v>217486</v>
      </c>
      <c r="E3832" s="202">
        <v>211439</v>
      </c>
      <c r="F3832" s="202">
        <v>204594</v>
      </c>
      <c r="G3832" s="202">
        <v>195711</v>
      </c>
      <c r="H3832" s="202">
        <v>188108</v>
      </c>
      <c r="I3832" s="202">
        <v>4749</v>
      </c>
      <c r="J3832" s="202">
        <v>6835</v>
      </c>
      <c r="K3832" s="202">
        <v>9472</v>
      </c>
      <c r="L3832" s="202">
        <v>11519</v>
      </c>
      <c r="M3832" s="202">
        <v>12613</v>
      </c>
      <c r="N3832"/>
      <c r="O3832" s="203"/>
      <c r="P3832"/>
      <c r="Q3832"/>
      <c r="R3832"/>
      <c r="S3832"/>
      <c r="T3832" s="204">
        <v>42746.609131944446</v>
      </c>
      <c r="U3832"/>
      <c r="V3832">
        <v>0.09</v>
      </c>
      <c r="W3832">
        <v>4</v>
      </c>
      <c r="X3832" s="200" t="str">
        <f t="shared" si="59"/>
        <v>Orange Juvenile Delinquency CGE CQ4-16</v>
      </c>
    </row>
    <row r="3833" spans="1:24" x14ac:dyDescent="0.25">
      <c r="A3833" t="s">
        <v>95</v>
      </c>
      <c r="B3833" t="s">
        <v>40</v>
      </c>
      <c r="C3833" t="s">
        <v>277</v>
      </c>
      <c r="D3833" s="202">
        <v>179382</v>
      </c>
      <c r="E3833"/>
      <c r="F3833"/>
      <c r="G3833"/>
      <c r="H3833"/>
      <c r="I3833" s="202">
        <v>2764</v>
      </c>
      <c r="J3833"/>
      <c r="K3833"/>
      <c r="L3833"/>
      <c r="M3833"/>
      <c r="N3833"/>
      <c r="O3833" s="203"/>
      <c r="P3833"/>
      <c r="Q3833"/>
      <c r="R3833"/>
      <c r="S3833"/>
      <c r="T3833" s="204">
        <v>42746.609131944446</v>
      </c>
      <c r="U3833"/>
      <c r="V3833">
        <v>0.09</v>
      </c>
      <c r="W3833">
        <v>4</v>
      </c>
      <c r="X3833" s="200" t="str">
        <f t="shared" si="59"/>
        <v>Orange Juvenile Delinquency CGE CQ4-17</v>
      </c>
    </row>
    <row r="3834" spans="1:24" x14ac:dyDescent="0.25">
      <c r="A3834" t="s">
        <v>95</v>
      </c>
      <c r="B3834" t="s">
        <v>45</v>
      </c>
      <c r="C3834" t="s">
        <v>270</v>
      </c>
      <c r="D3834" s="202">
        <v>229433</v>
      </c>
      <c r="E3834" s="202">
        <v>228456</v>
      </c>
      <c r="F3834" s="202">
        <v>228456</v>
      </c>
      <c r="G3834" s="202">
        <v>228456</v>
      </c>
      <c r="H3834" s="202">
        <v>228456</v>
      </c>
      <c r="I3834" s="202">
        <v>226941</v>
      </c>
      <c r="J3834" s="202">
        <v>226426</v>
      </c>
      <c r="K3834" s="202">
        <v>226426</v>
      </c>
      <c r="L3834" s="202">
        <v>226426</v>
      </c>
      <c r="M3834" s="202">
        <v>226426</v>
      </c>
      <c r="N3834"/>
      <c r="O3834" s="203"/>
      <c r="P3834"/>
      <c r="Q3834"/>
      <c r="R3834"/>
      <c r="S3834"/>
      <c r="T3834" s="204">
        <v>42746.609131944446</v>
      </c>
      <c r="U3834"/>
      <c r="V3834">
        <v>0.9</v>
      </c>
      <c r="W3834">
        <v>9</v>
      </c>
      <c r="X3834" s="200" t="str">
        <f t="shared" si="59"/>
        <v>Orange Probate CGE CQ1-16</v>
      </c>
    </row>
    <row r="3835" spans="1:24" x14ac:dyDescent="0.25">
      <c r="A3835" t="s">
        <v>95</v>
      </c>
      <c r="B3835" t="s">
        <v>45</v>
      </c>
      <c r="C3835" t="s">
        <v>274</v>
      </c>
      <c r="D3835" s="202">
        <v>253321</v>
      </c>
      <c r="E3835" s="202">
        <v>251210</v>
      </c>
      <c r="F3835" s="202">
        <v>251210</v>
      </c>
      <c r="G3835" s="202">
        <v>251210</v>
      </c>
      <c r="H3835"/>
      <c r="I3835" s="202">
        <v>246783</v>
      </c>
      <c r="J3835" s="202">
        <v>247774</v>
      </c>
      <c r="K3835" s="202">
        <v>247774</v>
      </c>
      <c r="L3835" s="202">
        <v>247794</v>
      </c>
      <c r="M3835"/>
      <c r="N3835"/>
      <c r="O3835" s="203"/>
      <c r="P3835"/>
      <c r="Q3835"/>
      <c r="R3835"/>
      <c r="S3835"/>
      <c r="T3835" s="204">
        <v>42746.609131944446</v>
      </c>
      <c r="U3835"/>
      <c r="V3835">
        <v>0.9</v>
      </c>
      <c r="W3835">
        <v>9</v>
      </c>
      <c r="X3835" s="200" t="str">
        <f t="shared" si="59"/>
        <v>Orange Probate CGE CQ1-17</v>
      </c>
    </row>
    <row r="3836" spans="1:24" x14ac:dyDescent="0.25">
      <c r="A3836" t="s">
        <v>95</v>
      </c>
      <c r="B3836" t="s">
        <v>45</v>
      </c>
      <c r="C3836" t="s">
        <v>271</v>
      </c>
      <c r="D3836" s="202">
        <v>224745</v>
      </c>
      <c r="E3836" s="202">
        <v>224745</v>
      </c>
      <c r="F3836" s="202">
        <v>224745</v>
      </c>
      <c r="G3836" s="202">
        <v>224745</v>
      </c>
      <c r="H3836" s="202">
        <v>224745</v>
      </c>
      <c r="I3836" s="202">
        <v>221602</v>
      </c>
      <c r="J3836" s="202">
        <v>221602</v>
      </c>
      <c r="K3836" s="202">
        <v>221602</v>
      </c>
      <c r="L3836" s="202">
        <v>221622</v>
      </c>
      <c r="M3836" s="202">
        <v>221659</v>
      </c>
      <c r="N3836"/>
      <c r="O3836" s="203"/>
      <c r="P3836"/>
      <c r="Q3836"/>
      <c r="R3836"/>
      <c r="S3836"/>
      <c r="T3836" s="204">
        <v>42746.609131944446</v>
      </c>
      <c r="U3836"/>
      <c r="V3836">
        <v>0.9</v>
      </c>
      <c r="W3836">
        <v>9</v>
      </c>
      <c r="X3836" s="200" t="str">
        <f t="shared" si="59"/>
        <v>Orange Probate CGE CQ2-16</v>
      </c>
    </row>
    <row r="3837" spans="1:24" x14ac:dyDescent="0.25">
      <c r="A3837" t="s">
        <v>95</v>
      </c>
      <c r="B3837" t="s">
        <v>45</v>
      </c>
      <c r="C3837" t="s">
        <v>275</v>
      </c>
      <c r="D3837" s="202">
        <v>276286</v>
      </c>
      <c r="E3837" s="202">
        <v>276280</v>
      </c>
      <c r="F3837" s="202">
        <v>276280</v>
      </c>
      <c r="G3837"/>
      <c r="H3837"/>
      <c r="I3837" s="202">
        <v>273587</v>
      </c>
      <c r="J3837" s="202">
        <v>273991</v>
      </c>
      <c r="K3837" s="202">
        <v>273991</v>
      </c>
      <c r="L3837"/>
      <c r="M3837"/>
      <c r="N3837"/>
      <c r="O3837" s="203"/>
      <c r="P3837"/>
      <c r="Q3837"/>
      <c r="R3837"/>
      <c r="S3837"/>
      <c r="T3837" s="204">
        <v>42746.609131944446</v>
      </c>
      <c r="U3837"/>
      <c r="V3837">
        <v>0.9</v>
      </c>
      <c r="W3837">
        <v>9</v>
      </c>
      <c r="X3837" s="200" t="str">
        <f t="shared" si="59"/>
        <v>Orange Probate CGE CQ2-17</v>
      </c>
    </row>
    <row r="3838" spans="1:24" x14ac:dyDescent="0.25">
      <c r="A3838" t="s">
        <v>95</v>
      </c>
      <c r="B3838" t="s">
        <v>45</v>
      </c>
      <c r="C3838" t="s">
        <v>272</v>
      </c>
      <c r="D3838" s="202">
        <v>272176</v>
      </c>
      <c r="E3838" s="202">
        <v>272176</v>
      </c>
      <c r="F3838" s="202">
        <v>272176</v>
      </c>
      <c r="G3838" s="202">
        <v>272176</v>
      </c>
      <c r="H3838" s="202">
        <v>271545</v>
      </c>
      <c r="I3838" s="202">
        <v>268632</v>
      </c>
      <c r="J3838" s="202">
        <v>268684</v>
      </c>
      <c r="K3838" s="202">
        <v>268684</v>
      </c>
      <c r="L3838" s="202">
        <v>268684</v>
      </c>
      <c r="M3838" s="202">
        <v>268684</v>
      </c>
      <c r="N3838"/>
      <c r="O3838" s="203"/>
      <c r="P3838"/>
      <c r="Q3838"/>
      <c r="R3838"/>
      <c r="S3838"/>
      <c r="T3838" s="204">
        <v>42746.609131944446</v>
      </c>
      <c r="U3838"/>
      <c r="V3838">
        <v>0.9</v>
      </c>
      <c r="W3838">
        <v>9</v>
      </c>
      <c r="X3838" s="200" t="str">
        <f t="shared" si="59"/>
        <v>Orange Probate CGE CQ3-16</v>
      </c>
    </row>
    <row r="3839" spans="1:24" x14ac:dyDescent="0.25">
      <c r="A3839" t="s">
        <v>95</v>
      </c>
      <c r="B3839" t="s">
        <v>45</v>
      </c>
      <c r="C3839" t="s">
        <v>276</v>
      </c>
      <c r="D3839" s="202">
        <v>266141</v>
      </c>
      <c r="E3839" s="202">
        <v>265741</v>
      </c>
      <c r="F3839"/>
      <c r="G3839"/>
      <c r="H3839"/>
      <c r="I3839" s="202">
        <v>263913</v>
      </c>
      <c r="J3839" s="202">
        <v>264377</v>
      </c>
      <c r="K3839"/>
      <c r="L3839"/>
      <c r="M3839"/>
      <c r="N3839"/>
      <c r="O3839" s="203"/>
      <c r="P3839"/>
      <c r="Q3839"/>
      <c r="R3839"/>
      <c r="S3839"/>
      <c r="T3839" s="204">
        <v>42746.609131944446</v>
      </c>
      <c r="U3839"/>
      <c r="V3839">
        <v>0.9</v>
      </c>
      <c r="W3839">
        <v>9</v>
      </c>
      <c r="X3839" s="200" t="str">
        <f t="shared" si="59"/>
        <v>Orange Probate CGE CQ3-17</v>
      </c>
    </row>
    <row r="3840" spans="1:24" x14ac:dyDescent="0.25">
      <c r="A3840" t="s">
        <v>95</v>
      </c>
      <c r="B3840" t="s">
        <v>45</v>
      </c>
      <c r="C3840" t="s">
        <v>273</v>
      </c>
      <c r="D3840" s="202">
        <v>232301</v>
      </c>
      <c r="E3840" s="202">
        <v>231835</v>
      </c>
      <c r="F3840" s="202">
        <v>231835</v>
      </c>
      <c r="G3840" s="202">
        <v>231835</v>
      </c>
      <c r="H3840" s="202">
        <v>231835</v>
      </c>
      <c r="I3840" s="202">
        <v>229740</v>
      </c>
      <c r="J3840" s="202">
        <v>230576</v>
      </c>
      <c r="K3840" s="202">
        <v>230576</v>
      </c>
      <c r="L3840" s="202">
        <v>230576</v>
      </c>
      <c r="M3840" s="202">
        <v>230576</v>
      </c>
      <c r="N3840"/>
      <c r="O3840" s="203"/>
      <c r="P3840"/>
      <c r="Q3840"/>
      <c r="R3840"/>
      <c r="S3840"/>
      <c r="T3840" s="204">
        <v>42746.609131944446</v>
      </c>
      <c r="U3840"/>
      <c r="V3840">
        <v>0.9</v>
      </c>
      <c r="W3840">
        <v>9</v>
      </c>
      <c r="X3840" s="200" t="str">
        <f t="shared" si="59"/>
        <v>Orange Probate CGE CQ4-16</v>
      </c>
    </row>
    <row r="3841" spans="1:24" x14ac:dyDescent="0.25">
      <c r="A3841" t="s">
        <v>95</v>
      </c>
      <c r="B3841" t="s">
        <v>45</v>
      </c>
      <c r="C3841" t="s">
        <v>277</v>
      </c>
      <c r="D3841" s="202">
        <v>254447</v>
      </c>
      <c r="E3841"/>
      <c r="F3841"/>
      <c r="G3841"/>
      <c r="H3841"/>
      <c r="I3841" s="202">
        <v>252168</v>
      </c>
      <c r="J3841"/>
      <c r="K3841"/>
      <c r="L3841"/>
      <c r="M3841"/>
      <c r="N3841"/>
      <c r="O3841" s="203"/>
      <c r="P3841"/>
      <c r="Q3841"/>
      <c r="R3841"/>
      <c r="S3841"/>
      <c r="T3841" s="204">
        <v>42746.609131944446</v>
      </c>
      <c r="U3841"/>
      <c r="V3841">
        <v>0.9</v>
      </c>
      <c r="W3841">
        <v>9</v>
      </c>
      <c r="X3841" s="200" t="str">
        <f t="shared" si="59"/>
        <v>Orange Probate CGE CQ4-17</v>
      </c>
    </row>
    <row r="3842" spans="1:24" x14ac:dyDescent="0.25">
      <c r="A3842" t="s">
        <v>96</v>
      </c>
      <c r="B3842" t="s">
        <v>280</v>
      </c>
      <c r="C3842" t="s">
        <v>270</v>
      </c>
      <c r="D3842" s="202">
        <v>2474671.5699999998</v>
      </c>
      <c r="E3842" s="202">
        <v>2474621.5699999998</v>
      </c>
      <c r="F3842" s="202">
        <v>2474371.5699999998</v>
      </c>
      <c r="G3842" s="202">
        <v>3120330.57</v>
      </c>
      <c r="H3842" s="202">
        <v>2474271.5699999998</v>
      </c>
      <c r="I3842" s="202">
        <v>90.36</v>
      </c>
      <c r="J3842" s="202">
        <v>323.64999999999998</v>
      </c>
      <c r="K3842" s="202">
        <v>473.07</v>
      </c>
      <c r="L3842" s="202">
        <v>763.26</v>
      </c>
      <c r="M3842" s="202">
        <v>1930.87</v>
      </c>
      <c r="N3842"/>
      <c r="O3842" s="203"/>
      <c r="P3842"/>
      <c r="Q3842"/>
      <c r="R3842"/>
      <c r="S3842"/>
      <c r="T3842" s="204">
        <v>42746.609131944446</v>
      </c>
      <c r="U3842"/>
      <c r="V3842">
        <v>0.09</v>
      </c>
      <c r="W3842">
        <v>2</v>
      </c>
      <c r="X3842" s="200" t="str">
        <f t="shared" ref="X3842:X3905" si="60">A3842&amp;" "&amp;B3842&amp;" "&amp;C3842</f>
        <v>Osceola Circ Crim Drug Trfc Cases CGE CQ1-16</v>
      </c>
    </row>
    <row r="3843" spans="1:24" x14ac:dyDescent="0.25">
      <c r="A3843" t="s">
        <v>96</v>
      </c>
      <c r="B3843" t="s">
        <v>280</v>
      </c>
      <c r="C3843" t="s">
        <v>274</v>
      </c>
      <c r="D3843" s="202">
        <v>2271949.06</v>
      </c>
      <c r="E3843" s="202">
        <v>2271949.06</v>
      </c>
      <c r="F3843" s="202">
        <v>2271899.06</v>
      </c>
      <c r="G3843" s="202">
        <v>2271849.06</v>
      </c>
      <c r="H3843"/>
      <c r="I3843" s="202">
        <v>386.25</v>
      </c>
      <c r="J3843" s="202">
        <v>674.78</v>
      </c>
      <c r="K3843" s="202">
        <v>1427.11</v>
      </c>
      <c r="L3843" s="202">
        <v>1925.39</v>
      </c>
      <c r="M3843"/>
      <c r="N3843"/>
      <c r="O3843" s="203"/>
      <c r="P3843"/>
      <c r="Q3843"/>
      <c r="R3843"/>
      <c r="S3843"/>
      <c r="T3843" s="204">
        <v>42746.609131944446</v>
      </c>
      <c r="U3843"/>
      <c r="V3843">
        <v>0.09</v>
      </c>
      <c r="W3843">
        <v>2</v>
      </c>
      <c r="X3843" s="200" t="str">
        <f t="shared" si="60"/>
        <v>Osceola Circ Crim Drug Trfc Cases CGE CQ1-17</v>
      </c>
    </row>
    <row r="3844" spans="1:24" x14ac:dyDescent="0.25">
      <c r="A3844" t="s">
        <v>96</v>
      </c>
      <c r="B3844" t="s">
        <v>280</v>
      </c>
      <c r="C3844" t="s">
        <v>271</v>
      </c>
      <c r="D3844" s="202">
        <v>1613963</v>
      </c>
      <c r="E3844" s="202">
        <v>1613863</v>
      </c>
      <c r="F3844" s="202">
        <v>1720261</v>
      </c>
      <c r="G3844" s="202">
        <v>1720111</v>
      </c>
      <c r="H3844" s="202">
        <v>1720111</v>
      </c>
      <c r="I3844" s="202">
        <v>406.93</v>
      </c>
      <c r="J3844" s="202">
        <v>598.16</v>
      </c>
      <c r="K3844" s="202">
        <v>789.39</v>
      </c>
      <c r="L3844" s="202">
        <v>929.78</v>
      </c>
      <c r="M3844" s="202">
        <v>1143.8399999999999</v>
      </c>
      <c r="N3844"/>
      <c r="O3844" s="203"/>
      <c r="P3844"/>
      <c r="Q3844"/>
      <c r="R3844"/>
      <c r="S3844"/>
      <c r="T3844" s="204">
        <v>42746.609131944446</v>
      </c>
      <c r="U3844"/>
      <c r="V3844">
        <v>0.09</v>
      </c>
      <c r="W3844">
        <v>2</v>
      </c>
      <c r="X3844" s="200" t="str">
        <f t="shared" si="60"/>
        <v>Osceola Circ Crim Drug Trfc Cases CGE CQ2-16</v>
      </c>
    </row>
    <row r="3845" spans="1:24" x14ac:dyDescent="0.25">
      <c r="A3845" t="s">
        <v>96</v>
      </c>
      <c r="B3845" t="s">
        <v>280</v>
      </c>
      <c r="C3845" t="s">
        <v>275</v>
      </c>
      <c r="D3845" s="202">
        <v>5282938.74</v>
      </c>
      <c r="E3845" s="202">
        <v>5282738.74</v>
      </c>
      <c r="F3845" s="202">
        <v>5282638.74</v>
      </c>
      <c r="G3845"/>
      <c r="H3845"/>
      <c r="I3845" s="202">
        <v>223.34</v>
      </c>
      <c r="J3845" s="202">
        <v>471.21</v>
      </c>
      <c r="K3845" s="202">
        <v>860.67</v>
      </c>
      <c r="L3845"/>
      <c r="M3845"/>
      <c r="N3845"/>
      <c r="O3845" s="203"/>
      <c r="P3845"/>
      <c r="Q3845"/>
      <c r="R3845"/>
      <c r="S3845"/>
      <c r="T3845" s="204">
        <v>42746.609131944446</v>
      </c>
      <c r="U3845"/>
      <c r="V3845">
        <v>0.09</v>
      </c>
      <c r="W3845">
        <v>2</v>
      </c>
      <c r="X3845" s="200" t="str">
        <f t="shared" si="60"/>
        <v>Osceola Circ Crim Drug Trfc Cases CGE CQ2-17</v>
      </c>
    </row>
    <row r="3846" spans="1:24" x14ac:dyDescent="0.25">
      <c r="A3846" t="s">
        <v>96</v>
      </c>
      <c r="B3846" t="s">
        <v>280</v>
      </c>
      <c r="C3846" t="s">
        <v>272</v>
      </c>
      <c r="D3846" s="202">
        <v>2428349.7000000002</v>
      </c>
      <c r="E3846" s="202">
        <v>2430457.7599999998</v>
      </c>
      <c r="F3846" s="202">
        <v>2429329.7599999998</v>
      </c>
      <c r="G3846" s="202">
        <v>2429229.7599999998</v>
      </c>
      <c r="H3846" s="202">
        <v>2429229.7599999998</v>
      </c>
      <c r="I3846" s="202">
        <v>3209.94</v>
      </c>
      <c r="J3846" s="202">
        <v>150</v>
      </c>
      <c r="K3846" s="202">
        <v>150</v>
      </c>
      <c r="L3846" s="202">
        <v>150</v>
      </c>
      <c r="M3846" s="202">
        <v>150</v>
      </c>
      <c r="N3846"/>
      <c r="O3846" s="203"/>
      <c r="P3846"/>
      <c r="Q3846"/>
      <c r="R3846"/>
      <c r="S3846"/>
      <c r="T3846" s="204">
        <v>42746.609131944446</v>
      </c>
      <c r="U3846"/>
      <c r="V3846">
        <v>0.09</v>
      </c>
      <c r="W3846">
        <v>2</v>
      </c>
      <c r="X3846" s="200" t="str">
        <f t="shared" si="60"/>
        <v>Osceola Circ Crim Drug Trfc Cases CGE CQ3-16</v>
      </c>
    </row>
    <row r="3847" spans="1:24" x14ac:dyDescent="0.25">
      <c r="A3847" t="s">
        <v>96</v>
      </c>
      <c r="B3847" t="s">
        <v>280</v>
      </c>
      <c r="C3847" t="s">
        <v>276</v>
      </c>
      <c r="D3847" s="202">
        <v>1793197.71</v>
      </c>
      <c r="E3847" s="202">
        <v>1635647.71</v>
      </c>
      <c r="F3847"/>
      <c r="G3847"/>
      <c r="H3847"/>
      <c r="I3847" s="202">
        <v>313.83999999999997</v>
      </c>
      <c r="J3847" s="202">
        <v>690.06</v>
      </c>
      <c r="K3847"/>
      <c r="L3847"/>
      <c r="M3847"/>
      <c r="N3847"/>
      <c r="O3847" s="203"/>
      <c r="P3847"/>
      <c r="Q3847"/>
      <c r="R3847"/>
      <c r="S3847"/>
      <c r="T3847" s="204">
        <v>42746.609131944446</v>
      </c>
      <c r="U3847"/>
      <c r="V3847">
        <v>0.09</v>
      </c>
      <c r="W3847">
        <v>2</v>
      </c>
      <c r="X3847" s="200" t="str">
        <f t="shared" si="60"/>
        <v>Osceola Circ Crim Drug Trfc Cases CGE CQ3-17</v>
      </c>
    </row>
    <row r="3848" spans="1:24" x14ac:dyDescent="0.25">
      <c r="A3848" t="s">
        <v>96</v>
      </c>
      <c r="B3848" t="s">
        <v>280</v>
      </c>
      <c r="C3848" t="s">
        <v>273</v>
      </c>
      <c r="D3848" s="202">
        <v>1353808.87</v>
      </c>
      <c r="E3848" s="202">
        <v>1353658.87</v>
      </c>
      <c r="F3848" s="202">
        <v>1353658.87</v>
      </c>
      <c r="G3848" s="202">
        <v>1353608.87</v>
      </c>
      <c r="H3848" s="202">
        <v>1353358.87</v>
      </c>
      <c r="I3848" s="202">
        <v>3334.44</v>
      </c>
      <c r="J3848" s="202">
        <v>3405.31</v>
      </c>
      <c r="K3848" s="202">
        <v>3405.31</v>
      </c>
      <c r="L3848" s="202">
        <v>3505.87</v>
      </c>
      <c r="M3848" s="202">
        <v>3505.87</v>
      </c>
      <c r="N3848"/>
      <c r="O3848" s="203"/>
      <c r="P3848"/>
      <c r="Q3848"/>
      <c r="R3848"/>
      <c r="S3848"/>
      <c r="T3848" s="204">
        <v>42746.609131944446</v>
      </c>
      <c r="U3848"/>
      <c r="V3848">
        <v>0.09</v>
      </c>
      <c r="W3848">
        <v>2</v>
      </c>
      <c r="X3848" s="200" t="str">
        <f t="shared" si="60"/>
        <v>Osceola Circ Crim Drug Trfc Cases CGE CQ4-16</v>
      </c>
    </row>
    <row r="3849" spans="1:24" x14ac:dyDescent="0.25">
      <c r="A3849" t="s">
        <v>96</v>
      </c>
      <c r="B3849" t="s">
        <v>280</v>
      </c>
      <c r="C3849" t="s">
        <v>277</v>
      </c>
      <c r="D3849" s="202">
        <v>2901464.64</v>
      </c>
      <c r="E3849"/>
      <c r="F3849"/>
      <c r="G3849"/>
      <c r="H3849"/>
      <c r="I3849" s="202">
        <v>78037.649999999994</v>
      </c>
      <c r="J3849"/>
      <c r="K3849"/>
      <c r="L3849"/>
      <c r="M3849"/>
      <c r="N3849"/>
      <c r="O3849" s="203"/>
      <c r="P3849"/>
      <c r="Q3849"/>
      <c r="R3849"/>
      <c r="S3849"/>
      <c r="T3849" s="204">
        <v>42746.609131944446</v>
      </c>
      <c r="U3849"/>
      <c r="V3849">
        <v>0.09</v>
      </c>
      <c r="W3849">
        <v>2</v>
      </c>
      <c r="X3849" s="200" t="str">
        <f t="shared" si="60"/>
        <v>Osceola Circ Crim Drug Trfc Cases CGE CQ4-17</v>
      </c>
    </row>
    <row r="3850" spans="1:24" x14ac:dyDescent="0.25">
      <c r="A3850" t="s">
        <v>96</v>
      </c>
      <c r="B3850" t="s">
        <v>42</v>
      </c>
      <c r="C3850" t="s">
        <v>270</v>
      </c>
      <c r="D3850" s="202">
        <v>785369.99</v>
      </c>
      <c r="E3850" s="202">
        <v>784179.99</v>
      </c>
      <c r="F3850" s="202">
        <v>783779.99</v>
      </c>
      <c r="G3850" s="202">
        <v>781964.99</v>
      </c>
      <c r="H3850" s="202">
        <v>780154.99</v>
      </c>
      <c r="I3850" s="202">
        <v>770187.64</v>
      </c>
      <c r="J3850" s="202">
        <v>776060.49</v>
      </c>
      <c r="K3850" s="202">
        <v>775662.99</v>
      </c>
      <c r="L3850" s="202">
        <v>773867.99</v>
      </c>
      <c r="M3850" s="202">
        <v>772078.49</v>
      </c>
      <c r="N3850"/>
      <c r="O3850" s="203"/>
      <c r="P3850"/>
      <c r="Q3850"/>
      <c r="R3850"/>
      <c r="S3850"/>
      <c r="T3850" s="204">
        <v>42746.609131944446</v>
      </c>
      <c r="U3850"/>
      <c r="V3850">
        <v>0.9</v>
      </c>
      <c r="W3850">
        <v>6</v>
      </c>
      <c r="X3850" s="200" t="str">
        <f t="shared" si="60"/>
        <v>Osceola Circuit Civil CGE CQ1-16</v>
      </c>
    </row>
    <row r="3851" spans="1:24" x14ac:dyDescent="0.25">
      <c r="A3851" t="s">
        <v>96</v>
      </c>
      <c r="B3851" t="s">
        <v>42</v>
      </c>
      <c r="C3851" t="s">
        <v>274</v>
      </c>
      <c r="D3851" s="202">
        <v>729420.57</v>
      </c>
      <c r="E3851" s="202">
        <v>724491.57</v>
      </c>
      <c r="F3851" s="202">
        <v>721394.57</v>
      </c>
      <c r="G3851" s="202">
        <v>719584.57</v>
      </c>
      <c r="H3851"/>
      <c r="I3851" s="202">
        <v>705102.05</v>
      </c>
      <c r="J3851" s="202">
        <v>711691.6</v>
      </c>
      <c r="K3851" s="202">
        <v>709841.1</v>
      </c>
      <c r="L3851" s="202">
        <v>708141.1</v>
      </c>
      <c r="M3851"/>
      <c r="N3851"/>
      <c r="O3851" s="203"/>
      <c r="P3851"/>
      <c r="Q3851"/>
      <c r="R3851"/>
      <c r="S3851"/>
      <c r="T3851" s="204">
        <v>42746.609131944446</v>
      </c>
      <c r="U3851"/>
      <c r="V3851">
        <v>0.9</v>
      </c>
      <c r="W3851">
        <v>6</v>
      </c>
      <c r="X3851" s="200" t="str">
        <f t="shared" si="60"/>
        <v>Osceola Circuit Civil CGE CQ1-17</v>
      </c>
    </row>
    <row r="3852" spans="1:24" x14ac:dyDescent="0.25">
      <c r="A3852" t="s">
        <v>96</v>
      </c>
      <c r="B3852" t="s">
        <v>42</v>
      </c>
      <c r="C3852" t="s">
        <v>271</v>
      </c>
      <c r="D3852" s="202">
        <v>797474.25</v>
      </c>
      <c r="E3852" s="202">
        <v>795474.55</v>
      </c>
      <c r="F3852" s="202">
        <v>794569.55</v>
      </c>
      <c r="G3852" s="202">
        <v>794569.55</v>
      </c>
      <c r="H3852" s="202">
        <v>794569.55</v>
      </c>
      <c r="I3852" s="202">
        <v>759904.16</v>
      </c>
      <c r="J3852" s="202">
        <v>770744.16</v>
      </c>
      <c r="K3852" s="202">
        <v>779225.55</v>
      </c>
      <c r="L3852" s="202">
        <v>779299.55</v>
      </c>
      <c r="M3852" s="202">
        <v>779302.05</v>
      </c>
      <c r="N3852"/>
      <c r="O3852" s="203"/>
      <c r="P3852"/>
      <c r="Q3852"/>
      <c r="R3852"/>
      <c r="S3852"/>
      <c r="T3852" s="204">
        <v>42746.609131944446</v>
      </c>
      <c r="U3852"/>
      <c r="V3852">
        <v>0.9</v>
      </c>
      <c r="W3852">
        <v>6</v>
      </c>
      <c r="X3852" s="200" t="str">
        <f t="shared" si="60"/>
        <v>Osceola Circuit Civil CGE CQ2-16</v>
      </c>
    </row>
    <row r="3853" spans="1:24" x14ac:dyDescent="0.25">
      <c r="A3853" t="s">
        <v>96</v>
      </c>
      <c r="B3853" t="s">
        <v>42</v>
      </c>
      <c r="C3853" t="s">
        <v>275</v>
      </c>
      <c r="D3853" s="202">
        <v>851079.58</v>
      </c>
      <c r="E3853" s="202">
        <v>849560.58</v>
      </c>
      <c r="F3853" s="202">
        <v>846405.08</v>
      </c>
      <c r="G3853"/>
      <c r="H3853"/>
      <c r="I3853" s="202">
        <v>817477.58</v>
      </c>
      <c r="J3853" s="202">
        <v>832981.08</v>
      </c>
      <c r="K3853" s="202">
        <v>830195.58</v>
      </c>
      <c r="L3853"/>
      <c r="M3853"/>
      <c r="N3853"/>
      <c r="O3853" s="203"/>
      <c r="P3853"/>
      <c r="Q3853"/>
      <c r="R3853"/>
      <c r="S3853"/>
      <c r="T3853" s="204">
        <v>42746.609131944446</v>
      </c>
      <c r="U3853"/>
      <c r="V3853">
        <v>0.9</v>
      </c>
      <c r="W3853">
        <v>6</v>
      </c>
      <c r="X3853" s="200" t="str">
        <f t="shared" si="60"/>
        <v>Osceola Circuit Civil CGE CQ2-17</v>
      </c>
    </row>
    <row r="3854" spans="1:24" x14ac:dyDescent="0.25">
      <c r="A3854" t="s">
        <v>96</v>
      </c>
      <c r="B3854" t="s">
        <v>42</v>
      </c>
      <c r="C3854" t="s">
        <v>272</v>
      </c>
      <c r="D3854" s="202">
        <v>810256.93</v>
      </c>
      <c r="E3854" s="202">
        <v>808927.18</v>
      </c>
      <c r="F3854" s="202">
        <v>808827.97</v>
      </c>
      <c r="G3854" s="202">
        <v>808827.97</v>
      </c>
      <c r="H3854" s="202">
        <v>808427.97</v>
      </c>
      <c r="I3854" s="202">
        <v>803715.87</v>
      </c>
      <c r="J3854" s="202">
        <v>805506.78</v>
      </c>
      <c r="K3854" s="202">
        <v>806167.57</v>
      </c>
      <c r="L3854" s="202">
        <v>806342.57</v>
      </c>
      <c r="M3854" s="202">
        <v>805945.07</v>
      </c>
      <c r="N3854"/>
      <c r="O3854" s="203"/>
      <c r="P3854"/>
      <c r="Q3854"/>
      <c r="R3854"/>
      <c r="S3854"/>
      <c r="T3854" s="204">
        <v>42746.609131944446</v>
      </c>
      <c r="U3854"/>
      <c r="V3854">
        <v>0.9</v>
      </c>
      <c r="W3854">
        <v>6</v>
      </c>
      <c r="X3854" s="200" t="str">
        <f t="shared" si="60"/>
        <v>Osceola Circuit Civil CGE CQ3-16</v>
      </c>
    </row>
    <row r="3855" spans="1:24" x14ac:dyDescent="0.25">
      <c r="A3855" t="s">
        <v>96</v>
      </c>
      <c r="B3855" t="s">
        <v>42</v>
      </c>
      <c r="C3855" t="s">
        <v>276</v>
      </c>
      <c r="D3855" s="202">
        <v>701604.61</v>
      </c>
      <c r="E3855" s="202">
        <v>694917.09</v>
      </c>
      <c r="F3855"/>
      <c r="G3855"/>
      <c r="H3855"/>
      <c r="I3855" s="202">
        <v>666177.18999999994</v>
      </c>
      <c r="J3855" s="202">
        <v>671677.19</v>
      </c>
      <c r="K3855"/>
      <c r="L3855"/>
      <c r="M3855"/>
      <c r="N3855"/>
      <c r="O3855" s="203"/>
      <c r="P3855"/>
      <c r="Q3855"/>
      <c r="R3855"/>
      <c r="S3855"/>
      <c r="T3855" s="204">
        <v>42746.609131944446</v>
      </c>
      <c r="U3855"/>
      <c r="V3855">
        <v>0.9</v>
      </c>
      <c r="W3855">
        <v>6</v>
      </c>
      <c r="X3855" s="200" t="str">
        <f t="shared" si="60"/>
        <v>Osceola Circuit Civil CGE CQ3-17</v>
      </c>
    </row>
    <row r="3856" spans="1:24" x14ac:dyDescent="0.25">
      <c r="A3856" t="s">
        <v>96</v>
      </c>
      <c r="B3856" t="s">
        <v>42</v>
      </c>
      <c r="C3856" t="s">
        <v>273</v>
      </c>
      <c r="D3856" s="202">
        <v>831695.73</v>
      </c>
      <c r="E3856" s="202">
        <v>828440.73</v>
      </c>
      <c r="F3856" s="202">
        <v>826743.48</v>
      </c>
      <c r="G3856" s="202">
        <v>824028.48</v>
      </c>
      <c r="H3856" s="202">
        <v>823123.48</v>
      </c>
      <c r="I3856" s="202">
        <v>818680.78</v>
      </c>
      <c r="J3856" s="202">
        <v>816743.28</v>
      </c>
      <c r="K3856" s="202">
        <v>816659.53</v>
      </c>
      <c r="L3856" s="202">
        <v>813969.53</v>
      </c>
      <c r="M3856" s="202">
        <v>813064.53</v>
      </c>
      <c r="N3856"/>
      <c r="O3856" s="203"/>
      <c r="P3856"/>
      <c r="Q3856"/>
      <c r="R3856"/>
      <c r="S3856"/>
      <c r="T3856" s="204">
        <v>42746.609131944446</v>
      </c>
      <c r="U3856"/>
      <c r="V3856">
        <v>0.9</v>
      </c>
      <c r="W3856">
        <v>6</v>
      </c>
      <c r="X3856" s="200" t="str">
        <f t="shared" si="60"/>
        <v>Osceola Circuit Civil CGE CQ4-16</v>
      </c>
    </row>
    <row r="3857" spans="1:24" x14ac:dyDescent="0.25">
      <c r="A3857" t="s">
        <v>96</v>
      </c>
      <c r="B3857" t="s">
        <v>42</v>
      </c>
      <c r="C3857" t="s">
        <v>277</v>
      </c>
      <c r="D3857" s="202">
        <v>677275.92</v>
      </c>
      <c r="E3857"/>
      <c r="F3857"/>
      <c r="G3857"/>
      <c r="H3857"/>
      <c r="I3857" s="202">
        <v>654509.85</v>
      </c>
      <c r="J3857"/>
      <c r="K3857"/>
      <c r="L3857"/>
      <c r="M3857"/>
      <c r="N3857"/>
      <c r="O3857" s="203"/>
      <c r="P3857"/>
      <c r="Q3857"/>
      <c r="R3857"/>
      <c r="S3857"/>
      <c r="T3857" s="204">
        <v>42746.609131944446</v>
      </c>
      <c r="U3857"/>
      <c r="V3857">
        <v>0.9</v>
      </c>
      <c r="W3857">
        <v>6</v>
      </c>
      <c r="X3857" s="200" t="str">
        <f t="shared" si="60"/>
        <v>Osceola Circuit Civil CGE CQ4-17</v>
      </c>
    </row>
    <row r="3858" spans="1:24" x14ac:dyDescent="0.25">
      <c r="A3858" t="s">
        <v>96</v>
      </c>
      <c r="B3858" t="s">
        <v>38</v>
      </c>
      <c r="C3858" t="s">
        <v>270</v>
      </c>
      <c r="D3858" s="202">
        <v>4130434.21</v>
      </c>
      <c r="E3858" s="202">
        <v>4124908.21</v>
      </c>
      <c r="F3858" s="202">
        <v>4122962.71</v>
      </c>
      <c r="G3858" s="202">
        <v>4122477.71</v>
      </c>
      <c r="H3858" s="202">
        <v>4118315.13</v>
      </c>
      <c r="I3858" s="202">
        <v>123953.92</v>
      </c>
      <c r="J3858" s="202">
        <v>151265.76</v>
      </c>
      <c r="K3858" s="202">
        <v>168786.67</v>
      </c>
      <c r="L3858" s="202">
        <v>189150.52</v>
      </c>
      <c r="M3858" s="202">
        <v>201865.58</v>
      </c>
      <c r="N3858"/>
      <c r="O3858" s="203"/>
      <c r="P3858"/>
      <c r="Q3858"/>
      <c r="R3858"/>
      <c r="S3858"/>
      <c r="T3858" s="204">
        <v>42746.609131944446</v>
      </c>
      <c r="U3858"/>
      <c r="V3858">
        <v>0.09</v>
      </c>
      <c r="W3858">
        <v>1</v>
      </c>
      <c r="X3858" s="200" t="str">
        <f t="shared" si="60"/>
        <v>Osceola Circuit Criminal CGE CQ1-16</v>
      </c>
    </row>
    <row r="3859" spans="1:24" x14ac:dyDescent="0.25">
      <c r="A3859" t="s">
        <v>96</v>
      </c>
      <c r="B3859" t="s">
        <v>38</v>
      </c>
      <c r="C3859" t="s">
        <v>274</v>
      </c>
      <c r="D3859" s="202">
        <v>3257948.37</v>
      </c>
      <c r="E3859" s="202">
        <v>3252056.59</v>
      </c>
      <c r="F3859" s="202">
        <v>3248666.8</v>
      </c>
      <c r="G3859" s="202">
        <v>3248133.3</v>
      </c>
      <c r="H3859"/>
      <c r="I3859" s="202">
        <v>96027.8</v>
      </c>
      <c r="J3859" s="202">
        <v>126764.96</v>
      </c>
      <c r="K3859" s="202">
        <v>152631.94</v>
      </c>
      <c r="L3859" s="202">
        <v>182190.55</v>
      </c>
      <c r="M3859"/>
      <c r="N3859"/>
      <c r="O3859" s="203"/>
      <c r="P3859"/>
      <c r="Q3859"/>
      <c r="R3859"/>
      <c r="S3859"/>
      <c r="T3859" s="204">
        <v>42746.609131944446</v>
      </c>
      <c r="U3859"/>
      <c r="V3859">
        <v>0.09</v>
      </c>
      <c r="W3859">
        <v>1</v>
      </c>
      <c r="X3859" s="200" t="str">
        <f t="shared" si="60"/>
        <v>Osceola Circuit Criminal CGE CQ1-17</v>
      </c>
    </row>
    <row r="3860" spans="1:24" x14ac:dyDescent="0.25">
      <c r="A3860" t="s">
        <v>96</v>
      </c>
      <c r="B3860" t="s">
        <v>38</v>
      </c>
      <c r="C3860" t="s">
        <v>271</v>
      </c>
      <c r="D3860" s="202">
        <v>2900181.25</v>
      </c>
      <c r="E3860" s="202">
        <v>2895851.5</v>
      </c>
      <c r="F3860" s="202">
        <v>2892540</v>
      </c>
      <c r="G3860" s="202">
        <v>2883127.27</v>
      </c>
      <c r="H3860" s="202">
        <v>2881813.77</v>
      </c>
      <c r="I3860" s="202">
        <v>85917.14</v>
      </c>
      <c r="J3860" s="202">
        <v>116390.87</v>
      </c>
      <c r="K3860" s="202">
        <v>142455.67000000001</v>
      </c>
      <c r="L3860" s="202">
        <v>163642.79</v>
      </c>
      <c r="M3860" s="202">
        <v>186312.54</v>
      </c>
      <c r="N3860"/>
      <c r="O3860" s="203"/>
      <c r="P3860"/>
      <c r="Q3860"/>
      <c r="R3860"/>
      <c r="S3860"/>
      <c r="T3860" s="204">
        <v>42746.609131944446</v>
      </c>
      <c r="U3860"/>
      <c r="V3860">
        <v>0.09</v>
      </c>
      <c r="W3860">
        <v>1</v>
      </c>
      <c r="X3860" s="200" t="str">
        <f t="shared" si="60"/>
        <v>Osceola Circuit Criminal CGE CQ2-16</v>
      </c>
    </row>
    <row r="3861" spans="1:24" x14ac:dyDescent="0.25">
      <c r="A3861" t="s">
        <v>96</v>
      </c>
      <c r="B3861" t="s">
        <v>38</v>
      </c>
      <c r="C3861" t="s">
        <v>275</v>
      </c>
      <c r="D3861" s="202">
        <v>6251622.6399999997</v>
      </c>
      <c r="E3861" s="202">
        <v>6240868.1399999997</v>
      </c>
      <c r="F3861" s="202">
        <v>6239463.1399999997</v>
      </c>
      <c r="G3861"/>
      <c r="H3861"/>
      <c r="I3861" s="202">
        <v>100358.77</v>
      </c>
      <c r="J3861" s="202">
        <v>126446.98</v>
      </c>
      <c r="K3861" s="202">
        <v>157000.35</v>
      </c>
      <c r="L3861"/>
      <c r="M3861"/>
      <c r="N3861"/>
      <c r="O3861" s="203"/>
      <c r="P3861"/>
      <c r="Q3861"/>
      <c r="R3861"/>
      <c r="S3861"/>
      <c r="T3861" s="204">
        <v>42746.609131944446</v>
      </c>
      <c r="U3861"/>
      <c r="V3861">
        <v>0.09</v>
      </c>
      <c r="W3861">
        <v>1</v>
      </c>
      <c r="X3861" s="200" t="str">
        <f t="shared" si="60"/>
        <v>Osceola Circuit Criminal CGE CQ2-17</v>
      </c>
    </row>
    <row r="3862" spans="1:24" x14ac:dyDescent="0.25">
      <c r="A3862" t="s">
        <v>96</v>
      </c>
      <c r="B3862" t="s">
        <v>38</v>
      </c>
      <c r="C3862" t="s">
        <v>272</v>
      </c>
      <c r="D3862" s="202">
        <v>3598778.84</v>
      </c>
      <c r="E3862" s="202">
        <v>3589018.23</v>
      </c>
      <c r="F3862" s="202">
        <v>3586598.27</v>
      </c>
      <c r="G3862" s="202">
        <v>3585869.77</v>
      </c>
      <c r="H3862" s="202">
        <v>3585472.27</v>
      </c>
      <c r="I3862" s="202">
        <v>72135.97</v>
      </c>
      <c r="J3862" s="202">
        <v>95254.98</v>
      </c>
      <c r="K3862" s="202">
        <v>115792.08</v>
      </c>
      <c r="L3862" s="202">
        <v>163802.4</v>
      </c>
      <c r="M3862" s="202">
        <v>190224.64000000001</v>
      </c>
      <c r="N3862"/>
      <c r="O3862" s="203"/>
      <c r="P3862"/>
      <c r="Q3862"/>
      <c r="R3862"/>
      <c r="S3862"/>
      <c r="T3862" s="204">
        <v>42746.609131944446</v>
      </c>
      <c r="U3862"/>
      <c r="V3862">
        <v>0.09</v>
      </c>
      <c r="W3862">
        <v>1</v>
      </c>
      <c r="X3862" s="200" t="str">
        <f t="shared" si="60"/>
        <v>Osceola Circuit Criminal CGE CQ3-16</v>
      </c>
    </row>
    <row r="3863" spans="1:24" x14ac:dyDescent="0.25">
      <c r="A3863" t="s">
        <v>96</v>
      </c>
      <c r="B3863" t="s">
        <v>38</v>
      </c>
      <c r="C3863" t="s">
        <v>276</v>
      </c>
      <c r="D3863" s="202">
        <v>3257880.69</v>
      </c>
      <c r="E3863" s="202">
        <v>3094312.69</v>
      </c>
      <c r="F3863"/>
      <c r="G3863"/>
      <c r="H3863"/>
      <c r="I3863" s="202">
        <v>99147.76</v>
      </c>
      <c r="J3863" s="202">
        <v>115215.6</v>
      </c>
      <c r="K3863"/>
      <c r="L3863"/>
      <c r="M3863"/>
      <c r="N3863"/>
      <c r="O3863" s="203"/>
      <c r="P3863"/>
      <c r="Q3863"/>
      <c r="R3863"/>
      <c r="S3863"/>
      <c r="T3863" s="204">
        <v>42746.609131944446</v>
      </c>
      <c r="U3863"/>
      <c r="V3863">
        <v>0.09</v>
      </c>
      <c r="W3863">
        <v>1</v>
      </c>
      <c r="X3863" s="200" t="str">
        <f t="shared" si="60"/>
        <v>Osceola Circuit Criminal CGE CQ3-17</v>
      </c>
    </row>
    <row r="3864" spans="1:24" x14ac:dyDescent="0.25">
      <c r="A3864" t="s">
        <v>96</v>
      </c>
      <c r="B3864" t="s">
        <v>38</v>
      </c>
      <c r="C3864" t="s">
        <v>273</v>
      </c>
      <c r="D3864" s="202">
        <v>2938908.31</v>
      </c>
      <c r="E3864" s="202">
        <v>2932420.91</v>
      </c>
      <c r="F3864" s="202">
        <v>2928170.43</v>
      </c>
      <c r="G3864" s="202">
        <v>2927903.93</v>
      </c>
      <c r="H3864" s="202">
        <v>2927355.93</v>
      </c>
      <c r="I3864" s="202">
        <v>81604.98</v>
      </c>
      <c r="J3864" s="202">
        <v>108908.57</v>
      </c>
      <c r="K3864" s="202">
        <v>138295.79</v>
      </c>
      <c r="L3864" s="202">
        <v>163014.07</v>
      </c>
      <c r="M3864" s="202">
        <v>179419.08</v>
      </c>
      <c r="N3864"/>
      <c r="O3864" s="203"/>
      <c r="P3864"/>
      <c r="Q3864"/>
      <c r="R3864"/>
      <c r="S3864"/>
      <c r="T3864" s="204">
        <v>42746.609131944446</v>
      </c>
      <c r="U3864"/>
      <c r="V3864">
        <v>0.09</v>
      </c>
      <c r="W3864">
        <v>1</v>
      </c>
      <c r="X3864" s="200" t="str">
        <f t="shared" si="60"/>
        <v>Osceola Circuit Criminal CGE CQ4-16</v>
      </c>
    </row>
    <row r="3865" spans="1:24" x14ac:dyDescent="0.25">
      <c r="A3865" t="s">
        <v>96</v>
      </c>
      <c r="B3865" t="s">
        <v>38</v>
      </c>
      <c r="C3865" t="s">
        <v>277</v>
      </c>
      <c r="D3865" s="202">
        <v>3642861.5</v>
      </c>
      <c r="E3865"/>
      <c r="F3865"/>
      <c r="G3865"/>
      <c r="H3865"/>
      <c r="I3865" s="202">
        <v>136697.48000000001</v>
      </c>
      <c r="J3865"/>
      <c r="K3865"/>
      <c r="L3865"/>
      <c r="M3865"/>
      <c r="N3865"/>
      <c r="O3865" s="203"/>
      <c r="P3865"/>
      <c r="Q3865"/>
      <c r="R3865"/>
      <c r="S3865"/>
      <c r="T3865" s="204">
        <v>42746.609131944446</v>
      </c>
      <c r="U3865"/>
      <c r="V3865">
        <v>0.09</v>
      </c>
      <c r="W3865">
        <v>1</v>
      </c>
      <c r="X3865" s="200" t="str">
        <f t="shared" si="60"/>
        <v>Osceola Circuit Criminal CGE CQ4-17</v>
      </c>
    </row>
    <row r="3866" spans="1:24" x14ac:dyDescent="0.25">
      <c r="A3866" t="s">
        <v>96</v>
      </c>
      <c r="B3866" t="s">
        <v>44</v>
      </c>
      <c r="C3866" t="s">
        <v>270</v>
      </c>
      <c r="D3866" s="202">
        <v>3263825.23</v>
      </c>
      <c r="E3866" s="202">
        <v>3345149.66</v>
      </c>
      <c r="F3866" s="202">
        <v>3233974.91</v>
      </c>
      <c r="G3866" s="202">
        <v>3223530.91</v>
      </c>
      <c r="H3866" s="202">
        <v>3223017.9</v>
      </c>
      <c r="I3866" s="202">
        <v>1280965.08</v>
      </c>
      <c r="J3866" s="202">
        <v>2185210.63</v>
      </c>
      <c r="K3866" s="202">
        <v>2640332.81</v>
      </c>
      <c r="L3866" s="202">
        <v>2842235.3</v>
      </c>
      <c r="M3866" s="202">
        <v>2895947.71</v>
      </c>
      <c r="N3866"/>
      <c r="O3866" s="203"/>
      <c r="P3866"/>
      <c r="Q3866"/>
      <c r="R3866"/>
      <c r="S3866"/>
      <c r="T3866" s="204">
        <v>42746.609131944446</v>
      </c>
      <c r="U3866"/>
      <c r="V3866">
        <v>0.9</v>
      </c>
      <c r="W3866">
        <v>8</v>
      </c>
      <c r="X3866" s="200" t="str">
        <f t="shared" si="60"/>
        <v>Osceola Civil Traffic CGE CQ1-16</v>
      </c>
    </row>
    <row r="3867" spans="1:24" x14ac:dyDescent="0.25">
      <c r="A3867" t="s">
        <v>96</v>
      </c>
      <c r="B3867" t="s">
        <v>44</v>
      </c>
      <c r="C3867" t="s">
        <v>274</v>
      </c>
      <c r="D3867" s="202">
        <v>2968083.68</v>
      </c>
      <c r="E3867" s="202">
        <v>3152731.1</v>
      </c>
      <c r="F3867" s="202">
        <v>3140017.5</v>
      </c>
      <c r="G3867" s="202">
        <v>3133207.98</v>
      </c>
      <c r="H3867"/>
      <c r="I3867" s="202">
        <v>1202737.08</v>
      </c>
      <c r="J3867" s="202">
        <v>2163753.94</v>
      </c>
      <c r="K3867" s="202">
        <v>2575274.94</v>
      </c>
      <c r="L3867" s="202">
        <v>2698793.18</v>
      </c>
      <c r="M3867"/>
      <c r="N3867"/>
      <c r="O3867" s="203"/>
      <c r="P3867"/>
      <c r="Q3867"/>
      <c r="R3867"/>
      <c r="S3867"/>
      <c r="T3867" s="204">
        <v>42746.609131944446</v>
      </c>
      <c r="U3867"/>
      <c r="V3867">
        <v>0.9</v>
      </c>
      <c r="W3867">
        <v>8</v>
      </c>
      <c r="X3867" s="200" t="str">
        <f t="shared" si="60"/>
        <v>Osceola Civil Traffic CGE CQ1-17</v>
      </c>
    </row>
    <row r="3868" spans="1:24" x14ac:dyDescent="0.25">
      <c r="A3868" t="s">
        <v>96</v>
      </c>
      <c r="B3868" t="s">
        <v>44</v>
      </c>
      <c r="C3868" t="s">
        <v>271</v>
      </c>
      <c r="D3868" s="202">
        <v>3287961.8</v>
      </c>
      <c r="E3868" s="202">
        <v>3129381.65</v>
      </c>
      <c r="F3868" s="202">
        <v>3075187.14</v>
      </c>
      <c r="G3868" s="202">
        <v>3075673.12</v>
      </c>
      <c r="H3868" s="202">
        <v>3069502.62</v>
      </c>
      <c r="I3868" s="202">
        <v>1230853.56</v>
      </c>
      <c r="J3868" s="202">
        <v>2055397.33</v>
      </c>
      <c r="K3868" s="202">
        <v>2473709.39</v>
      </c>
      <c r="L3868" s="202">
        <v>2631479.4900000002</v>
      </c>
      <c r="M3868" s="202">
        <v>2718129.8</v>
      </c>
      <c r="N3868"/>
      <c r="O3868" s="203"/>
      <c r="P3868"/>
      <c r="Q3868"/>
      <c r="R3868"/>
      <c r="S3868"/>
      <c r="T3868" s="204">
        <v>42746.609131944446</v>
      </c>
      <c r="U3868"/>
      <c r="V3868">
        <v>0.9</v>
      </c>
      <c r="W3868">
        <v>8</v>
      </c>
      <c r="X3868" s="200" t="str">
        <f t="shared" si="60"/>
        <v>Osceola Civil Traffic CGE CQ2-16</v>
      </c>
    </row>
    <row r="3869" spans="1:24" x14ac:dyDescent="0.25">
      <c r="A3869" t="s">
        <v>96</v>
      </c>
      <c r="B3869" t="s">
        <v>44</v>
      </c>
      <c r="C3869" t="s">
        <v>275</v>
      </c>
      <c r="D3869" s="202">
        <v>3057818.64</v>
      </c>
      <c r="E3869" s="202">
        <v>3274577.15</v>
      </c>
      <c r="F3869" s="202">
        <v>3252491.09</v>
      </c>
      <c r="G3869"/>
      <c r="H3869"/>
      <c r="I3869" s="202">
        <v>1245777.27</v>
      </c>
      <c r="J3869" s="202">
        <v>2205320.7400000002</v>
      </c>
      <c r="K3869" s="202">
        <v>2627042.2400000002</v>
      </c>
      <c r="L3869"/>
      <c r="M3869"/>
      <c r="N3869"/>
      <c r="O3869" s="203"/>
      <c r="P3869"/>
      <c r="Q3869"/>
      <c r="R3869"/>
      <c r="S3869"/>
      <c r="T3869" s="204">
        <v>42746.609131944446</v>
      </c>
      <c r="U3869"/>
      <c r="V3869">
        <v>0.9</v>
      </c>
      <c r="W3869">
        <v>8</v>
      </c>
      <c r="X3869" s="200" t="str">
        <f t="shared" si="60"/>
        <v>Osceola Civil Traffic CGE CQ2-17</v>
      </c>
    </row>
    <row r="3870" spans="1:24" x14ac:dyDescent="0.25">
      <c r="A3870" t="s">
        <v>96</v>
      </c>
      <c r="B3870" t="s">
        <v>44</v>
      </c>
      <c r="C3870" t="s">
        <v>272</v>
      </c>
      <c r="D3870" s="202">
        <v>3340234.91</v>
      </c>
      <c r="E3870" s="202">
        <v>3504141.82</v>
      </c>
      <c r="F3870" s="202">
        <v>3481848.76</v>
      </c>
      <c r="G3870" s="202">
        <v>3465746.26</v>
      </c>
      <c r="H3870" s="202">
        <v>3460151.26</v>
      </c>
      <c r="I3870" s="202">
        <v>1375976.67</v>
      </c>
      <c r="J3870" s="202">
        <v>2337392.4500000002</v>
      </c>
      <c r="K3870" s="202">
        <v>2823533.44</v>
      </c>
      <c r="L3870" s="202">
        <v>3014437.32</v>
      </c>
      <c r="M3870" s="202">
        <v>3079533.81</v>
      </c>
      <c r="N3870"/>
      <c r="O3870" s="203"/>
      <c r="P3870"/>
      <c r="Q3870"/>
      <c r="R3870"/>
      <c r="S3870"/>
      <c r="T3870" s="204">
        <v>42746.609131944446</v>
      </c>
      <c r="U3870"/>
      <c r="V3870">
        <v>0.9</v>
      </c>
      <c r="W3870">
        <v>8</v>
      </c>
      <c r="X3870" s="200" t="str">
        <f t="shared" si="60"/>
        <v>Osceola Civil Traffic CGE CQ3-16</v>
      </c>
    </row>
    <row r="3871" spans="1:24" x14ac:dyDescent="0.25">
      <c r="A3871" t="s">
        <v>96</v>
      </c>
      <c r="B3871" t="s">
        <v>44</v>
      </c>
      <c r="C3871" t="s">
        <v>276</v>
      </c>
      <c r="D3871" s="202">
        <v>3030626.5</v>
      </c>
      <c r="E3871" s="202">
        <v>3201086.71</v>
      </c>
      <c r="F3871"/>
      <c r="G3871"/>
      <c r="H3871"/>
      <c r="I3871" s="202">
        <v>1256694.3500000001</v>
      </c>
      <c r="J3871" s="202">
        <v>2106647.5699999998</v>
      </c>
      <c r="K3871"/>
      <c r="L3871"/>
      <c r="M3871"/>
      <c r="N3871"/>
      <c r="O3871" s="203"/>
      <c r="P3871"/>
      <c r="Q3871"/>
      <c r="R3871"/>
      <c r="S3871"/>
      <c r="T3871" s="204">
        <v>42746.609131944446</v>
      </c>
      <c r="U3871"/>
      <c r="V3871">
        <v>0.9</v>
      </c>
      <c r="W3871">
        <v>8</v>
      </c>
      <c r="X3871" s="200" t="str">
        <f t="shared" si="60"/>
        <v>Osceola Civil Traffic CGE CQ3-17</v>
      </c>
    </row>
    <row r="3872" spans="1:24" x14ac:dyDescent="0.25">
      <c r="A3872" t="s">
        <v>96</v>
      </c>
      <c r="B3872" t="s">
        <v>44</v>
      </c>
      <c r="C3872" t="s">
        <v>273</v>
      </c>
      <c r="D3872" s="202">
        <v>2984842.41</v>
      </c>
      <c r="E3872" s="202">
        <v>3109460.26</v>
      </c>
      <c r="F3872" s="202">
        <v>3110647.06</v>
      </c>
      <c r="G3872" s="202">
        <v>3100701.36</v>
      </c>
      <c r="H3872" s="202">
        <v>3096110.27</v>
      </c>
      <c r="I3872" s="202">
        <v>1219879.76</v>
      </c>
      <c r="J3872" s="202">
        <v>2086523.83</v>
      </c>
      <c r="K3872" s="202">
        <v>2559725.13</v>
      </c>
      <c r="L3872" s="202">
        <v>2681997.42</v>
      </c>
      <c r="M3872" s="202">
        <v>2734194.55</v>
      </c>
      <c r="N3872"/>
      <c r="O3872" s="203"/>
      <c r="P3872"/>
      <c r="Q3872"/>
      <c r="R3872"/>
      <c r="S3872"/>
      <c r="T3872" s="204">
        <v>42746.609131944446</v>
      </c>
      <c r="U3872"/>
      <c r="V3872">
        <v>0.9</v>
      </c>
      <c r="W3872">
        <v>8</v>
      </c>
      <c r="X3872" s="200" t="str">
        <f t="shared" si="60"/>
        <v>Osceola Civil Traffic CGE CQ4-16</v>
      </c>
    </row>
    <row r="3873" spans="1:24" x14ac:dyDescent="0.25">
      <c r="A3873" t="s">
        <v>96</v>
      </c>
      <c r="B3873" t="s">
        <v>44</v>
      </c>
      <c r="C3873" t="s">
        <v>277</v>
      </c>
      <c r="D3873" s="202">
        <v>2687703.28</v>
      </c>
      <c r="E3873"/>
      <c r="F3873"/>
      <c r="G3873"/>
      <c r="H3873"/>
      <c r="I3873" s="202">
        <v>1095942.1200000001</v>
      </c>
      <c r="J3873"/>
      <c r="K3873"/>
      <c r="L3873"/>
      <c r="M3873"/>
      <c r="N3873"/>
      <c r="O3873" s="203"/>
      <c r="P3873"/>
      <c r="Q3873"/>
      <c r="R3873"/>
      <c r="S3873"/>
      <c r="T3873" s="204">
        <v>42746.609131944446</v>
      </c>
      <c r="U3873"/>
      <c r="V3873">
        <v>0.9</v>
      </c>
      <c r="W3873">
        <v>8</v>
      </c>
      <c r="X3873" s="200" t="str">
        <f t="shared" si="60"/>
        <v>Osceola Civil Traffic CGE CQ4-17</v>
      </c>
    </row>
    <row r="3874" spans="1:24" x14ac:dyDescent="0.25">
      <c r="A3874" t="s">
        <v>96</v>
      </c>
      <c r="B3874" t="s">
        <v>43</v>
      </c>
      <c r="C3874" t="s">
        <v>270</v>
      </c>
      <c r="D3874" s="202">
        <v>302477.75</v>
      </c>
      <c r="E3874" s="202">
        <v>302177.75</v>
      </c>
      <c r="F3874" s="202">
        <v>302141.75</v>
      </c>
      <c r="G3874" s="202">
        <v>302141.75</v>
      </c>
      <c r="H3874" s="202">
        <v>302141.75</v>
      </c>
      <c r="I3874" s="202">
        <v>288135.52</v>
      </c>
      <c r="J3874" s="202">
        <v>299735.96999999997</v>
      </c>
      <c r="K3874" s="202">
        <v>299739.8</v>
      </c>
      <c r="L3874" s="202">
        <v>299739.8</v>
      </c>
      <c r="M3874" s="202">
        <v>299739.8</v>
      </c>
      <c r="N3874"/>
      <c r="O3874" s="203"/>
      <c r="P3874"/>
      <c r="Q3874"/>
      <c r="R3874"/>
      <c r="S3874"/>
      <c r="T3874" s="204">
        <v>42746.609131944446</v>
      </c>
      <c r="U3874"/>
      <c r="V3874">
        <v>0.9</v>
      </c>
      <c r="W3874">
        <v>7</v>
      </c>
      <c r="X3874" s="200" t="str">
        <f t="shared" si="60"/>
        <v>Osceola County Civil CGE CQ1-16</v>
      </c>
    </row>
    <row r="3875" spans="1:24" x14ac:dyDescent="0.25">
      <c r="A3875" t="s">
        <v>96</v>
      </c>
      <c r="B3875" t="s">
        <v>43</v>
      </c>
      <c r="C3875" t="s">
        <v>274</v>
      </c>
      <c r="D3875" s="202">
        <v>318121.64</v>
      </c>
      <c r="E3875" s="202">
        <v>318036.64</v>
      </c>
      <c r="F3875" s="202">
        <v>318036.64</v>
      </c>
      <c r="G3875" s="202">
        <v>318036.64</v>
      </c>
      <c r="H3875"/>
      <c r="I3875" s="202">
        <v>302981.5</v>
      </c>
      <c r="J3875" s="202">
        <v>313358.12</v>
      </c>
      <c r="K3875" s="202">
        <v>313358.12</v>
      </c>
      <c r="L3875" s="202">
        <v>313360.62</v>
      </c>
      <c r="M3875"/>
      <c r="N3875"/>
      <c r="O3875" s="203"/>
      <c r="P3875"/>
      <c r="Q3875"/>
      <c r="R3875"/>
      <c r="S3875"/>
      <c r="T3875" s="204">
        <v>42746.609131944446</v>
      </c>
      <c r="U3875"/>
      <c r="V3875">
        <v>0.9</v>
      </c>
      <c r="W3875">
        <v>7</v>
      </c>
      <c r="X3875" s="200" t="str">
        <f t="shared" si="60"/>
        <v>Osceola County Civil CGE CQ1-17</v>
      </c>
    </row>
    <row r="3876" spans="1:24" x14ac:dyDescent="0.25">
      <c r="A3876" t="s">
        <v>96</v>
      </c>
      <c r="B3876" t="s">
        <v>43</v>
      </c>
      <c r="C3876" t="s">
        <v>271</v>
      </c>
      <c r="D3876" s="202">
        <v>306561.58</v>
      </c>
      <c r="E3876" s="202">
        <v>306561.58</v>
      </c>
      <c r="F3876" s="202">
        <v>306561.65999999997</v>
      </c>
      <c r="G3876" s="202">
        <v>306511.65999999997</v>
      </c>
      <c r="H3876" s="202">
        <v>306511.65999999997</v>
      </c>
      <c r="I3876" s="202">
        <v>298895.43</v>
      </c>
      <c r="J3876" s="202">
        <v>305509.40999999997</v>
      </c>
      <c r="K3876" s="202">
        <v>305509.40999999997</v>
      </c>
      <c r="L3876" s="202">
        <v>305509.40999999997</v>
      </c>
      <c r="M3876" s="202">
        <v>305509.40999999997</v>
      </c>
      <c r="N3876"/>
      <c r="O3876" s="203"/>
      <c r="P3876"/>
      <c r="Q3876"/>
      <c r="R3876"/>
      <c r="S3876"/>
      <c r="T3876" s="204">
        <v>42746.609131944446</v>
      </c>
      <c r="U3876"/>
      <c r="V3876">
        <v>0.9</v>
      </c>
      <c r="W3876">
        <v>7</v>
      </c>
      <c r="X3876" s="200" t="str">
        <f t="shared" si="60"/>
        <v>Osceola County Civil CGE CQ2-16</v>
      </c>
    </row>
    <row r="3877" spans="1:24" x14ac:dyDescent="0.25">
      <c r="A3877" t="s">
        <v>96</v>
      </c>
      <c r="B3877" t="s">
        <v>43</v>
      </c>
      <c r="C3877" t="s">
        <v>275</v>
      </c>
      <c r="D3877" s="202">
        <v>358411.16</v>
      </c>
      <c r="E3877" s="202">
        <v>357659.67</v>
      </c>
      <c r="F3877" s="202">
        <v>357659.67</v>
      </c>
      <c r="G3877"/>
      <c r="H3877"/>
      <c r="I3877" s="202">
        <v>346099.23</v>
      </c>
      <c r="J3877" s="202">
        <v>354611.04</v>
      </c>
      <c r="K3877" s="202">
        <v>354655.92</v>
      </c>
      <c r="L3877"/>
      <c r="M3877"/>
      <c r="N3877"/>
      <c r="O3877" s="203"/>
      <c r="P3877"/>
      <c r="Q3877"/>
      <c r="R3877"/>
      <c r="S3877"/>
      <c r="T3877" s="204">
        <v>42746.609131944446</v>
      </c>
      <c r="U3877"/>
      <c r="V3877">
        <v>0.9</v>
      </c>
      <c r="W3877">
        <v>7</v>
      </c>
      <c r="X3877" s="200" t="str">
        <f t="shared" si="60"/>
        <v>Osceola County Civil CGE CQ2-17</v>
      </c>
    </row>
    <row r="3878" spans="1:24" x14ac:dyDescent="0.25">
      <c r="A3878" t="s">
        <v>96</v>
      </c>
      <c r="B3878" t="s">
        <v>43</v>
      </c>
      <c r="C3878" t="s">
        <v>272</v>
      </c>
      <c r="D3878" s="202">
        <v>340361.87</v>
      </c>
      <c r="E3878" s="202">
        <v>340060.14</v>
      </c>
      <c r="F3878" s="202">
        <v>340060.14</v>
      </c>
      <c r="G3878" s="202">
        <v>339977.64</v>
      </c>
      <c r="H3878" s="202">
        <v>339977.64</v>
      </c>
      <c r="I3878" s="202">
        <v>335038.43</v>
      </c>
      <c r="J3878" s="202">
        <v>337905.14</v>
      </c>
      <c r="K3878" s="202">
        <v>337905.14</v>
      </c>
      <c r="L3878" s="202">
        <v>337905.14</v>
      </c>
      <c r="M3878" s="202">
        <v>337595.14</v>
      </c>
      <c r="N3878"/>
      <c r="O3878" s="203"/>
      <c r="P3878"/>
      <c r="Q3878"/>
      <c r="R3878"/>
      <c r="S3878"/>
      <c r="T3878" s="204">
        <v>42746.609131944446</v>
      </c>
      <c r="U3878"/>
      <c r="V3878">
        <v>0.9</v>
      </c>
      <c r="W3878">
        <v>7</v>
      </c>
      <c r="X3878" s="200" t="str">
        <f t="shared" si="60"/>
        <v>Osceola County Civil CGE CQ3-16</v>
      </c>
    </row>
    <row r="3879" spans="1:24" x14ac:dyDescent="0.25">
      <c r="A3879" t="s">
        <v>96</v>
      </c>
      <c r="B3879" t="s">
        <v>43</v>
      </c>
      <c r="C3879" t="s">
        <v>276</v>
      </c>
      <c r="D3879" s="202">
        <v>320702.15999999997</v>
      </c>
      <c r="E3879" s="202">
        <v>320226.43</v>
      </c>
      <c r="F3879"/>
      <c r="G3879"/>
      <c r="H3879"/>
      <c r="I3879" s="202">
        <v>312564.53999999998</v>
      </c>
      <c r="J3879" s="202">
        <v>314986.34999999998</v>
      </c>
      <c r="K3879"/>
      <c r="L3879"/>
      <c r="M3879"/>
      <c r="N3879"/>
      <c r="O3879" s="203"/>
      <c r="P3879"/>
      <c r="Q3879"/>
      <c r="R3879"/>
      <c r="S3879"/>
      <c r="T3879" s="204">
        <v>42746.609131944446</v>
      </c>
      <c r="U3879"/>
      <c r="V3879">
        <v>0.9</v>
      </c>
      <c r="W3879">
        <v>7</v>
      </c>
      <c r="X3879" s="200" t="str">
        <f t="shared" si="60"/>
        <v>Osceola County Civil CGE CQ3-17</v>
      </c>
    </row>
    <row r="3880" spans="1:24" x14ac:dyDescent="0.25">
      <c r="A3880" t="s">
        <v>96</v>
      </c>
      <c r="B3880" t="s">
        <v>43</v>
      </c>
      <c r="C3880" t="s">
        <v>273</v>
      </c>
      <c r="D3880" s="202">
        <v>317403.12</v>
      </c>
      <c r="E3880" s="202">
        <v>316906.39</v>
      </c>
      <c r="F3880" s="202">
        <v>316906.39</v>
      </c>
      <c r="G3880" s="202">
        <v>316906.39</v>
      </c>
      <c r="H3880" s="202">
        <v>316906.39</v>
      </c>
      <c r="I3880" s="202">
        <v>306810.2</v>
      </c>
      <c r="J3880" s="202">
        <v>313326.84999999998</v>
      </c>
      <c r="K3880" s="202">
        <v>313329.84999999998</v>
      </c>
      <c r="L3880" s="202">
        <v>313329.84999999998</v>
      </c>
      <c r="M3880" s="202">
        <v>313336.84999999998</v>
      </c>
      <c r="N3880"/>
      <c r="O3880" s="203"/>
      <c r="P3880"/>
      <c r="Q3880"/>
      <c r="R3880"/>
      <c r="S3880"/>
      <c r="T3880" s="204">
        <v>42746.609131944446</v>
      </c>
      <c r="U3880"/>
      <c r="V3880">
        <v>0.9</v>
      </c>
      <c r="W3880">
        <v>7</v>
      </c>
      <c r="X3880" s="200" t="str">
        <f t="shared" si="60"/>
        <v>Osceola County Civil CGE CQ4-16</v>
      </c>
    </row>
    <row r="3881" spans="1:24" x14ac:dyDescent="0.25">
      <c r="A3881" t="s">
        <v>96</v>
      </c>
      <c r="B3881" t="s">
        <v>43</v>
      </c>
      <c r="C3881" t="s">
        <v>277</v>
      </c>
      <c r="D3881" s="202">
        <v>348535.99</v>
      </c>
      <c r="E3881"/>
      <c r="F3881"/>
      <c r="G3881"/>
      <c r="H3881"/>
      <c r="I3881" s="202">
        <v>337296.78</v>
      </c>
      <c r="J3881"/>
      <c r="K3881"/>
      <c r="L3881"/>
      <c r="M3881"/>
      <c r="N3881"/>
      <c r="O3881" s="203"/>
      <c r="P3881"/>
      <c r="Q3881"/>
      <c r="R3881"/>
      <c r="S3881"/>
      <c r="T3881" s="204">
        <v>42746.609131944446</v>
      </c>
      <c r="U3881"/>
      <c r="V3881">
        <v>0.9</v>
      </c>
      <c r="W3881">
        <v>7</v>
      </c>
      <c r="X3881" s="200" t="str">
        <f t="shared" si="60"/>
        <v>Osceola County Civil CGE CQ4-17</v>
      </c>
    </row>
    <row r="3882" spans="1:24" x14ac:dyDescent="0.25">
      <c r="A3882" t="s">
        <v>96</v>
      </c>
      <c r="B3882" t="s">
        <v>39</v>
      </c>
      <c r="C3882" t="s">
        <v>270</v>
      </c>
      <c r="D3882" s="202">
        <v>419023.54</v>
      </c>
      <c r="E3882" s="202">
        <v>414707.94</v>
      </c>
      <c r="F3882" s="202">
        <v>413656.44</v>
      </c>
      <c r="G3882" s="202">
        <v>411861.94</v>
      </c>
      <c r="H3882" s="202">
        <v>411811.94</v>
      </c>
      <c r="I3882" s="202">
        <v>113112.69</v>
      </c>
      <c r="J3882" s="202">
        <v>162676.28</v>
      </c>
      <c r="K3882" s="202">
        <v>191881.57</v>
      </c>
      <c r="L3882" s="202">
        <v>207553.99</v>
      </c>
      <c r="M3882" s="202">
        <v>216030.24</v>
      </c>
      <c r="N3882"/>
      <c r="O3882" s="203"/>
      <c r="P3882"/>
      <c r="Q3882"/>
      <c r="R3882"/>
      <c r="S3882"/>
      <c r="T3882" s="204">
        <v>42746.609131944446</v>
      </c>
      <c r="U3882"/>
      <c r="V3882">
        <v>0.4</v>
      </c>
      <c r="W3882">
        <v>3</v>
      </c>
      <c r="X3882" s="200" t="str">
        <f t="shared" si="60"/>
        <v>Osceola County Criminal CGE CQ1-16</v>
      </c>
    </row>
    <row r="3883" spans="1:24" x14ac:dyDescent="0.25">
      <c r="A3883" t="s">
        <v>96</v>
      </c>
      <c r="B3883" t="s">
        <v>39</v>
      </c>
      <c r="C3883" t="s">
        <v>274</v>
      </c>
      <c r="D3883" s="202">
        <v>330330.08</v>
      </c>
      <c r="E3883" s="202">
        <v>324888.45</v>
      </c>
      <c r="F3883" s="202">
        <v>323955.95</v>
      </c>
      <c r="G3883" s="202">
        <v>323160.45</v>
      </c>
      <c r="H3883"/>
      <c r="I3883" s="202">
        <v>84197.37</v>
      </c>
      <c r="J3883" s="202">
        <v>112479.38</v>
      </c>
      <c r="K3883" s="202">
        <v>135982.87</v>
      </c>
      <c r="L3883" s="202">
        <v>145746.48000000001</v>
      </c>
      <c r="M3883"/>
      <c r="N3883"/>
      <c r="O3883" s="203"/>
      <c r="P3883"/>
      <c r="Q3883"/>
      <c r="R3883"/>
      <c r="S3883"/>
      <c r="T3883" s="204">
        <v>42746.609131944446</v>
      </c>
      <c r="U3883"/>
      <c r="V3883">
        <v>0.4</v>
      </c>
      <c r="W3883">
        <v>3</v>
      </c>
      <c r="X3883" s="200" t="str">
        <f t="shared" si="60"/>
        <v>Osceola County Criminal CGE CQ1-17</v>
      </c>
    </row>
    <row r="3884" spans="1:24" x14ac:dyDescent="0.25">
      <c r="A3884" t="s">
        <v>96</v>
      </c>
      <c r="B3884" t="s">
        <v>39</v>
      </c>
      <c r="C3884" t="s">
        <v>271</v>
      </c>
      <c r="D3884" s="202">
        <v>414892.09</v>
      </c>
      <c r="E3884" s="202">
        <v>409289.59</v>
      </c>
      <c r="F3884" s="202">
        <v>408590.73</v>
      </c>
      <c r="G3884" s="202">
        <v>407894.23</v>
      </c>
      <c r="H3884" s="202">
        <v>407529.65</v>
      </c>
      <c r="I3884" s="202">
        <v>121251.69</v>
      </c>
      <c r="J3884" s="202">
        <v>171480.65</v>
      </c>
      <c r="K3884" s="202">
        <v>203194.32</v>
      </c>
      <c r="L3884" s="202">
        <v>215586.89</v>
      </c>
      <c r="M3884" s="202">
        <v>225272.25</v>
      </c>
      <c r="N3884"/>
      <c r="O3884" s="203"/>
      <c r="P3884"/>
      <c r="Q3884"/>
      <c r="R3884"/>
      <c r="S3884"/>
      <c r="T3884" s="204">
        <v>42746.609131944446</v>
      </c>
      <c r="U3884"/>
      <c r="V3884">
        <v>0.4</v>
      </c>
      <c r="W3884">
        <v>3</v>
      </c>
      <c r="X3884" s="200" t="str">
        <f t="shared" si="60"/>
        <v>Osceola County Criminal CGE CQ2-16</v>
      </c>
    </row>
    <row r="3885" spans="1:24" x14ac:dyDescent="0.25">
      <c r="A3885" t="s">
        <v>96</v>
      </c>
      <c r="B3885" t="s">
        <v>39</v>
      </c>
      <c r="C3885" t="s">
        <v>275</v>
      </c>
      <c r="D3885" s="202">
        <v>296240.65999999997</v>
      </c>
      <c r="E3885" s="202">
        <v>291755.65999999997</v>
      </c>
      <c r="F3885" s="202">
        <v>290644.15999999997</v>
      </c>
      <c r="G3885"/>
      <c r="H3885"/>
      <c r="I3885" s="202">
        <v>66217.64</v>
      </c>
      <c r="J3885" s="202">
        <v>95470.74</v>
      </c>
      <c r="K3885" s="202">
        <v>119630.6</v>
      </c>
      <c r="L3885"/>
      <c r="M3885"/>
      <c r="N3885"/>
      <c r="O3885" s="203"/>
      <c r="P3885"/>
      <c r="Q3885"/>
      <c r="R3885"/>
      <c r="S3885"/>
      <c r="T3885" s="204">
        <v>42746.609131944446</v>
      </c>
      <c r="U3885"/>
      <c r="V3885">
        <v>0.4</v>
      </c>
      <c r="W3885">
        <v>3</v>
      </c>
      <c r="X3885" s="200" t="str">
        <f t="shared" si="60"/>
        <v>Osceola County Criminal CGE CQ2-17</v>
      </c>
    </row>
    <row r="3886" spans="1:24" x14ac:dyDescent="0.25">
      <c r="A3886" t="s">
        <v>96</v>
      </c>
      <c r="B3886" t="s">
        <v>39</v>
      </c>
      <c r="C3886" t="s">
        <v>272</v>
      </c>
      <c r="D3886" s="202">
        <v>384199.65</v>
      </c>
      <c r="E3886" s="202">
        <v>378142.15</v>
      </c>
      <c r="F3886" s="202">
        <v>376537.65</v>
      </c>
      <c r="G3886" s="202">
        <v>375747.65</v>
      </c>
      <c r="H3886" s="202">
        <v>375447.62</v>
      </c>
      <c r="I3886" s="202">
        <v>106176.01</v>
      </c>
      <c r="J3886" s="202">
        <v>153553.51</v>
      </c>
      <c r="K3886" s="202">
        <v>173218.97</v>
      </c>
      <c r="L3886" s="202">
        <v>189996.22</v>
      </c>
      <c r="M3886" s="202">
        <v>200238.27</v>
      </c>
      <c r="N3886"/>
      <c r="O3886" s="203"/>
      <c r="P3886"/>
      <c r="Q3886"/>
      <c r="R3886"/>
      <c r="S3886"/>
      <c r="T3886" s="204">
        <v>42746.609131944446</v>
      </c>
      <c r="U3886"/>
      <c r="V3886">
        <v>0.4</v>
      </c>
      <c r="W3886">
        <v>3</v>
      </c>
      <c r="X3886" s="200" t="str">
        <f t="shared" si="60"/>
        <v>Osceola County Criminal CGE CQ3-16</v>
      </c>
    </row>
    <row r="3887" spans="1:24" x14ac:dyDescent="0.25">
      <c r="A3887" t="s">
        <v>96</v>
      </c>
      <c r="B3887" t="s">
        <v>39</v>
      </c>
      <c r="C3887" t="s">
        <v>276</v>
      </c>
      <c r="D3887" s="202">
        <v>335434.5</v>
      </c>
      <c r="E3887" s="202">
        <v>327531</v>
      </c>
      <c r="F3887"/>
      <c r="G3887"/>
      <c r="H3887"/>
      <c r="I3887" s="202">
        <v>65442.97</v>
      </c>
      <c r="J3887" s="202">
        <v>93862.96</v>
      </c>
      <c r="K3887"/>
      <c r="L3887"/>
      <c r="M3887"/>
      <c r="N3887"/>
      <c r="O3887" s="203"/>
      <c r="P3887"/>
      <c r="Q3887"/>
      <c r="R3887"/>
      <c r="S3887"/>
      <c r="T3887" s="204">
        <v>42746.609131944446</v>
      </c>
      <c r="U3887"/>
      <c r="V3887">
        <v>0.4</v>
      </c>
      <c r="W3887">
        <v>3</v>
      </c>
      <c r="X3887" s="200" t="str">
        <f t="shared" si="60"/>
        <v>Osceola County Criminal CGE CQ3-17</v>
      </c>
    </row>
    <row r="3888" spans="1:24" x14ac:dyDescent="0.25">
      <c r="A3888" t="s">
        <v>96</v>
      </c>
      <c r="B3888" t="s">
        <v>39</v>
      </c>
      <c r="C3888" t="s">
        <v>273</v>
      </c>
      <c r="D3888" s="202">
        <v>374907.61</v>
      </c>
      <c r="E3888" s="202">
        <v>368272.11</v>
      </c>
      <c r="F3888" s="202">
        <v>366880.96</v>
      </c>
      <c r="G3888" s="202">
        <v>365515.17</v>
      </c>
      <c r="H3888" s="202">
        <v>365177.07</v>
      </c>
      <c r="I3888" s="202">
        <v>111538.08</v>
      </c>
      <c r="J3888" s="202">
        <v>145334.95000000001</v>
      </c>
      <c r="K3888" s="202">
        <v>170476.09</v>
      </c>
      <c r="L3888" s="202">
        <v>181544.98</v>
      </c>
      <c r="M3888" s="202">
        <v>194525.56</v>
      </c>
      <c r="N3888"/>
      <c r="O3888" s="203"/>
      <c r="P3888"/>
      <c r="Q3888"/>
      <c r="R3888"/>
      <c r="S3888"/>
      <c r="T3888" s="204">
        <v>42746.609131944446</v>
      </c>
      <c r="U3888"/>
      <c r="V3888">
        <v>0.4</v>
      </c>
      <c r="W3888">
        <v>3</v>
      </c>
      <c r="X3888" s="200" t="str">
        <f t="shared" si="60"/>
        <v>Osceola County Criminal CGE CQ4-16</v>
      </c>
    </row>
    <row r="3889" spans="1:24" x14ac:dyDescent="0.25">
      <c r="A3889" t="s">
        <v>96</v>
      </c>
      <c r="B3889" t="s">
        <v>39</v>
      </c>
      <c r="C3889" t="s">
        <v>277</v>
      </c>
      <c r="D3889" s="202">
        <v>322059.8</v>
      </c>
      <c r="E3889"/>
      <c r="F3889"/>
      <c r="G3889"/>
      <c r="H3889"/>
      <c r="I3889" s="202">
        <v>54488.65</v>
      </c>
      <c r="J3889"/>
      <c r="K3889"/>
      <c r="L3889"/>
      <c r="M3889"/>
      <c r="N3889"/>
      <c r="O3889" s="203"/>
      <c r="P3889"/>
      <c r="Q3889"/>
      <c r="R3889"/>
      <c r="S3889"/>
      <c r="T3889" s="204">
        <v>42746.609131944446</v>
      </c>
      <c r="U3889"/>
      <c r="V3889">
        <v>0.4</v>
      </c>
      <c r="W3889">
        <v>3</v>
      </c>
      <c r="X3889" s="200" t="str">
        <f t="shared" si="60"/>
        <v>Osceola County Criminal CGE CQ4-17</v>
      </c>
    </row>
    <row r="3890" spans="1:24" x14ac:dyDescent="0.25">
      <c r="A3890" t="s">
        <v>96</v>
      </c>
      <c r="B3890" t="s">
        <v>41</v>
      </c>
      <c r="C3890" t="s">
        <v>270</v>
      </c>
      <c r="D3890" s="202">
        <v>452298.58</v>
      </c>
      <c r="E3890" s="202">
        <v>453618.26</v>
      </c>
      <c r="F3890" s="202">
        <v>452821.26</v>
      </c>
      <c r="G3890" s="202">
        <v>452175.41</v>
      </c>
      <c r="H3890" s="202">
        <v>451598.92</v>
      </c>
      <c r="I3890" s="202">
        <v>145928.38</v>
      </c>
      <c r="J3890" s="202">
        <v>225173.44</v>
      </c>
      <c r="K3890" s="202">
        <v>265904.42</v>
      </c>
      <c r="L3890" s="202">
        <v>288810.65999999997</v>
      </c>
      <c r="M3890" s="202">
        <v>301467.65000000002</v>
      </c>
      <c r="N3890"/>
      <c r="O3890" s="203"/>
      <c r="P3890"/>
      <c r="Q3890"/>
      <c r="R3890"/>
      <c r="S3890"/>
      <c r="T3890" s="204">
        <v>42746.609131944446</v>
      </c>
      <c r="U3890"/>
      <c r="V3890">
        <v>0.4</v>
      </c>
      <c r="W3890">
        <v>5</v>
      </c>
      <c r="X3890" s="200" t="str">
        <f t="shared" si="60"/>
        <v>Osceola Criminal Traffic CGE CQ1-16</v>
      </c>
    </row>
    <row r="3891" spans="1:24" x14ac:dyDescent="0.25">
      <c r="A3891" t="s">
        <v>96</v>
      </c>
      <c r="B3891" t="s">
        <v>41</v>
      </c>
      <c r="C3891" t="s">
        <v>274</v>
      </c>
      <c r="D3891" s="202">
        <v>442111.24</v>
      </c>
      <c r="E3891" s="202">
        <v>442216.86</v>
      </c>
      <c r="F3891" s="202">
        <v>442811.86</v>
      </c>
      <c r="G3891" s="202">
        <v>442804.35</v>
      </c>
      <c r="H3891"/>
      <c r="I3891" s="202">
        <v>146124.10999999999</v>
      </c>
      <c r="J3891" s="202">
        <v>212415.35</v>
      </c>
      <c r="K3891" s="202">
        <v>244346.03</v>
      </c>
      <c r="L3891" s="202">
        <v>270575.32</v>
      </c>
      <c r="M3891"/>
      <c r="N3891"/>
      <c r="O3891" s="203"/>
      <c r="P3891"/>
      <c r="Q3891"/>
      <c r="R3891"/>
      <c r="S3891"/>
      <c r="T3891" s="204">
        <v>42746.609131944446</v>
      </c>
      <c r="U3891"/>
      <c r="V3891">
        <v>0.4</v>
      </c>
      <c r="W3891">
        <v>5</v>
      </c>
      <c r="X3891" s="200" t="str">
        <f t="shared" si="60"/>
        <v>Osceola Criminal Traffic CGE CQ1-17</v>
      </c>
    </row>
    <row r="3892" spans="1:24" x14ac:dyDescent="0.25">
      <c r="A3892" t="s">
        <v>96</v>
      </c>
      <c r="B3892" t="s">
        <v>41</v>
      </c>
      <c r="C3892" t="s">
        <v>271</v>
      </c>
      <c r="D3892" s="202">
        <v>471473.91999999998</v>
      </c>
      <c r="E3892" s="202">
        <v>469552.26</v>
      </c>
      <c r="F3892" s="202">
        <v>469068.91</v>
      </c>
      <c r="G3892" s="202">
        <v>463479.41</v>
      </c>
      <c r="H3892" s="202">
        <v>463267.41</v>
      </c>
      <c r="I3892" s="202">
        <v>148427.29</v>
      </c>
      <c r="J3892" s="202">
        <v>234696.94</v>
      </c>
      <c r="K3892" s="202">
        <v>278062.28999999998</v>
      </c>
      <c r="L3892" s="202">
        <v>301509.21000000002</v>
      </c>
      <c r="M3892" s="202">
        <v>320863.56</v>
      </c>
      <c r="N3892"/>
      <c r="O3892" s="203"/>
      <c r="P3892"/>
      <c r="Q3892"/>
      <c r="R3892"/>
      <c r="S3892"/>
      <c r="T3892" s="204">
        <v>42746.609131944446</v>
      </c>
      <c r="U3892"/>
      <c r="V3892">
        <v>0.4</v>
      </c>
      <c r="W3892">
        <v>5</v>
      </c>
      <c r="X3892" s="200" t="str">
        <f t="shared" si="60"/>
        <v>Osceola Criminal Traffic CGE CQ2-16</v>
      </c>
    </row>
    <row r="3893" spans="1:24" x14ac:dyDescent="0.25">
      <c r="A3893" t="s">
        <v>96</v>
      </c>
      <c r="B3893" t="s">
        <v>41</v>
      </c>
      <c r="C3893" t="s">
        <v>275</v>
      </c>
      <c r="D3893" s="202">
        <v>431503.63</v>
      </c>
      <c r="E3893" s="202">
        <v>431906.14</v>
      </c>
      <c r="F3893" s="202">
        <v>432511.64</v>
      </c>
      <c r="G3893"/>
      <c r="H3893"/>
      <c r="I3893" s="202">
        <v>147235.10999999999</v>
      </c>
      <c r="J3893" s="202">
        <v>207289.77</v>
      </c>
      <c r="K3893" s="202">
        <v>236289.03</v>
      </c>
      <c r="L3893"/>
      <c r="M3893"/>
      <c r="N3893"/>
      <c r="O3893" s="203"/>
      <c r="P3893"/>
      <c r="Q3893"/>
      <c r="R3893"/>
      <c r="S3893"/>
      <c r="T3893" s="204">
        <v>42746.609131944446</v>
      </c>
      <c r="U3893"/>
      <c r="V3893">
        <v>0.4</v>
      </c>
      <c r="W3893">
        <v>5</v>
      </c>
      <c r="X3893" s="200" t="str">
        <f t="shared" si="60"/>
        <v>Osceola Criminal Traffic CGE CQ2-17</v>
      </c>
    </row>
    <row r="3894" spans="1:24" x14ac:dyDescent="0.25">
      <c r="A3894" t="s">
        <v>96</v>
      </c>
      <c r="B3894" t="s">
        <v>41</v>
      </c>
      <c r="C3894" t="s">
        <v>272</v>
      </c>
      <c r="D3894" s="202">
        <v>480953.75</v>
      </c>
      <c r="E3894" s="202">
        <v>479969.59</v>
      </c>
      <c r="F3894" s="202">
        <v>479799.59</v>
      </c>
      <c r="G3894" s="202">
        <v>479362.59</v>
      </c>
      <c r="H3894" s="202">
        <v>478413.59</v>
      </c>
      <c r="I3894" s="202">
        <v>157628.82999999999</v>
      </c>
      <c r="J3894" s="202">
        <v>234622.33</v>
      </c>
      <c r="K3894" s="202">
        <v>267348.90000000002</v>
      </c>
      <c r="L3894" s="202">
        <v>304806.34000000003</v>
      </c>
      <c r="M3894" s="202">
        <v>321266.81</v>
      </c>
      <c r="N3894"/>
      <c r="O3894" s="203"/>
      <c r="P3894"/>
      <c r="Q3894"/>
      <c r="R3894"/>
      <c r="S3894"/>
      <c r="T3894" s="204">
        <v>42746.609131944446</v>
      </c>
      <c r="U3894"/>
      <c r="V3894">
        <v>0.4</v>
      </c>
      <c r="W3894">
        <v>5</v>
      </c>
      <c r="X3894" s="200" t="str">
        <f t="shared" si="60"/>
        <v>Osceola Criminal Traffic CGE CQ3-16</v>
      </c>
    </row>
    <row r="3895" spans="1:24" x14ac:dyDescent="0.25">
      <c r="A3895" t="s">
        <v>96</v>
      </c>
      <c r="B3895" t="s">
        <v>41</v>
      </c>
      <c r="C3895" t="s">
        <v>276</v>
      </c>
      <c r="D3895" s="202">
        <v>490306.36</v>
      </c>
      <c r="E3895" s="202">
        <v>491313.36</v>
      </c>
      <c r="F3895"/>
      <c r="G3895"/>
      <c r="H3895"/>
      <c r="I3895" s="202">
        <v>151209.03</v>
      </c>
      <c r="J3895" s="202">
        <v>213627.38</v>
      </c>
      <c r="K3895"/>
      <c r="L3895"/>
      <c r="M3895"/>
      <c r="N3895"/>
      <c r="O3895" s="203"/>
      <c r="P3895"/>
      <c r="Q3895"/>
      <c r="R3895"/>
      <c r="S3895"/>
      <c r="T3895" s="204">
        <v>42746.609131944446</v>
      </c>
      <c r="U3895"/>
      <c r="V3895">
        <v>0.4</v>
      </c>
      <c r="W3895">
        <v>5</v>
      </c>
      <c r="X3895" s="200" t="str">
        <f t="shared" si="60"/>
        <v>Osceola Criminal Traffic CGE CQ3-17</v>
      </c>
    </row>
    <row r="3896" spans="1:24" x14ac:dyDescent="0.25">
      <c r="A3896" t="s">
        <v>96</v>
      </c>
      <c r="B3896" t="s">
        <v>41</v>
      </c>
      <c r="C3896" t="s">
        <v>273</v>
      </c>
      <c r="D3896" s="202">
        <v>465596.69</v>
      </c>
      <c r="E3896" s="202">
        <v>464691.20000000001</v>
      </c>
      <c r="F3896" s="202">
        <v>465335.2</v>
      </c>
      <c r="G3896" s="202">
        <v>465795.7</v>
      </c>
      <c r="H3896" s="202">
        <v>465720.2</v>
      </c>
      <c r="I3896" s="202">
        <v>140946.56</v>
      </c>
      <c r="J3896" s="202">
        <v>215257.73</v>
      </c>
      <c r="K3896" s="202">
        <v>267295.33</v>
      </c>
      <c r="L3896" s="202">
        <v>288224.52</v>
      </c>
      <c r="M3896" s="202">
        <v>308644.02</v>
      </c>
      <c r="N3896"/>
      <c r="O3896" s="203"/>
      <c r="P3896"/>
      <c r="Q3896"/>
      <c r="R3896"/>
      <c r="S3896"/>
      <c r="T3896" s="204">
        <v>42746.609131944446</v>
      </c>
      <c r="U3896"/>
      <c r="V3896">
        <v>0.4</v>
      </c>
      <c r="W3896">
        <v>5</v>
      </c>
      <c r="X3896" s="200" t="str">
        <f t="shared" si="60"/>
        <v>Osceola Criminal Traffic CGE CQ4-16</v>
      </c>
    </row>
    <row r="3897" spans="1:24" x14ac:dyDescent="0.25">
      <c r="A3897" t="s">
        <v>96</v>
      </c>
      <c r="B3897" t="s">
        <v>41</v>
      </c>
      <c r="C3897" t="s">
        <v>277</v>
      </c>
      <c r="D3897" s="202">
        <v>420783.06</v>
      </c>
      <c r="E3897"/>
      <c r="F3897"/>
      <c r="G3897"/>
      <c r="H3897"/>
      <c r="I3897" s="202">
        <v>137221.97</v>
      </c>
      <c r="J3897"/>
      <c r="K3897"/>
      <c r="L3897"/>
      <c r="M3897"/>
      <c r="N3897"/>
      <c r="O3897" s="203"/>
      <c r="P3897"/>
      <c r="Q3897"/>
      <c r="R3897"/>
      <c r="S3897"/>
      <c r="T3897" s="204">
        <v>42746.609131944446</v>
      </c>
      <c r="U3897"/>
      <c r="V3897">
        <v>0.4</v>
      </c>
      <c r="W3897">
        <v>5</v>
      </c>
      <c r="X3897" s="200" t="str">
        <f t="shared" si="60"/>
        <v>Osceola Criminal Traffic CGE CQ4-17</v>
      </c>
    </row>
    <row r="3898" spans="1:24" x14ac:dyDescent="0.25">
      <c r="A3898" t="s">
        <v>96</v>
      </c>
      <c r="B3898" t="s">
        <v>46</v>
      </c>
      <c r="C3898" t="s">
        <v>270</v>
      </c>
      <c r="D3898" s="202">
        <v>167005.22</v>
      </c>
      <c r="E3898" s="202">
        <v>167034.22</v>
      </c>
      <c r="F3898" s="202">
        <v>167034.22</v>
      </c>
      <c r="G3898" s="202">
        <v>167023.72</v>
      </c>
      <c r="H3898" s="202">
        <v>167023.72</v>
      </c>
      <c r="I3898" s="202">
        <v>157256.72</v>
      </c>
      <c r="J3898" s="202">
        <v>159408.97</v>
      </c>
      <c r="K3898" s="202">
        <v>160003.47</v>
      </c>
      <c r="L3898" s="202">
        <v>160076.47</v>
      </c>
      <c r="M3898" s="202">
        <v>160076.47</v>
      </c>
      <c r="N3898"/>
      <c r="O3898" s="203"/>
      <c r="P3898"/>
      <c r="Q3898"/>
      <c r="R3898"/>
      <c r="S3898"/>
      <c r="T3898" s="204">
        <v>42746.609131944446</v>
      </c>
      <c r="U3898"/>
      <c r="V3898">
        <v>0.75</v>
      </c>
      <c r="W3898">
        <v>10</v>
      </c>
      <c r="X3898" s="200" t="str">
        <f t="shared" si="60"/>
        <v>Osceola Family CGE CQ1-16</v>
      </c>
    </row>
    <row r="3899" spans="1:24" x14ac:dyDescent="0.25">
      <c r="A3899" t="s">
        <v>96</v>
      </c>
      <c r="B3899" t="s">
        <v>46</v>
      </c>
      <c r="C3899" t="s">
        <v>274</v>
      </c>
      <c r="D3899" s="202">
        <v>159845.59</v>
      </c>
      <c r="E3899" s="202">
        <v>159845.59</v>
      </c>
      <c r="F3899" s="202">
        <v>159845.59</v>
      </c>
      <c r="G3899" s="202">
        <v>159438.09</v>
      </c>
      <c r="H3899"/>
      <c r="I3899" s="202">
        <v>152741.25</v>
      </c>
      <c r="J3899" s="202">
        <v>153707.25</v>
      </c>
      <c r="K3899" s="202">
        <v>153717.75</v>
      </c>
      <c r="L3899" s="202">
        <v>154053.75</v>
      </c>
      <c r="M3899"/>
      <c r="N3899"/>
      <c r="O3899" s="203"/>
      <c r="P3899"/>
      <c r="Q3899"/>
      <c r="R3899"/>
      <c r="S3899"/>
      <c r="T3899" s="204">
        <v>42746.609131944446</v>
      </c>
      <c r="U3899"/>
      <c r="V3899">
        <v>0.75</v>
      </c>
      <c r="W3899">
        <v>10</v>
      </c>
      <c r="X3899" s="200" t="str">
        <f t="shared" si="60"/>
        <v>Osceola Family CGE CQ1-17</v>
      </c>
    </row>
    <row r="3900" spans="1:24" x14ac:dyDescent="0.25">
      <c r="A3900" t="s">
        <v>96</v>
      </c>
      <c r="B3900" t="s">
        <v>46</v>
      </c>
      <c r="C3900" t="s">
        <v>271</v>
      </c>
      <c r="D3900" s="202">
        <v>188704.05</v>
      </c>
      <c r="E3900" s="202">
        <v>188524.05</v>
      </c>
      <c r="F3900" s="202">
        <v>187716.55</v>
      </c>
      <c r="G3900" s="202">
        <v>187716.55</v>
      </c>
      <c r="H3900" s="202">
        <v>187308.55</v>
      </c>
      <c r="I3900" s="202">
        <v>173953</v>
      </c>
      <c r="J3900" s="202">
        <v>176290</v>
      </c>
      <c r="K3900" s="202">
        <v>176388.5</v>
      </c>
      <c r="L3900" s="202">
        <v>176399</v>
      </c>
      <c r="M3900" s="202">
        <v>176479</v>
      </c>
      <c r="N3900"/>
      <c r="O3900" s="203"/>
      <c r="P3900"/>
      <c r="Q3900"/>
      <c r="R3900"/>
      <c r="S3900"/>
      <c r="T3900" s="204">
        <v>42746.609131944446</v>
      </c>
      <c r="U3900"/>
      <c r="V3900">
        <v>0.75</v>
      </c>
      <c r="W3900">
        <v>10</v>
      </c>
      <c r="X3900" s="200" t="str">
        <f t="shared" si="60"/>
        <v>Osceola Family CGE CQ2-16</v>
      </c>
    </row>
    <row r="3901" spans="1:24" x14ac:dyDescent="0.25">
      <c r="A3901" t="s">
        <v>96</v>
      </c>
      <c r="B3901" t="s">
        <v>46</v>
      </c>
      <c r="C3901" t="s">
        <v>275</v>
      </c>
      <c r="D3901" s="202">
        <v>172808.98</v>
      </c>
      <c r="E3901" s="202">
        <v>173276.48</v>
      </c>
      <c r="F3901" s="202">
        <v>172843.48</v>
      </c>
      <c r="G3901"/>
      <c r="H3901"/>
      <c r="I3901" s="202">
        <v>163340.28</v>
      </c>
      <c r="J3901" s="202">
        <v>165157.28</v>
      </c>
      <c r="K3901" s="202">
        <v>165107.78</v>
      </c>
      <c r="L3901"/>
      <c r="M3901"/>
      <c r="N3901"/>
      <c r="O3901" s="203"/>
      <c r="P3901"/>
      <c r="Q3901"/>
      <c r="R3901"/>
      <c r="S3901"/>
      <c r="T3901" s="204">
        <v>42746.609131944446</v>
      </c>
      <c r="U3901"/>
      <c r="V3901">
        <v>0.75</v>
      </c>
      <c r="W3901">
        <v>10</v>
      </c>
      <c r="X3901" s="200" t="str">
        <f t="shared" si="60"/>
        <v>Osceola Family CGE CQ2-17</v>
      </c>
    </row>
    <row r="3902" spans="1:24" x14ac:dyDescent="0.25">
      <c r="A3902" t="s">
        <v>96</v>
      </c>
      <c r="B3902" t="s">
        <v>46</v>
      </c>
      <c r="C3902" t="s">
        <v>272</v>
      </c>
      <c r="D3902" s="202">
        <v>197772.15</v>
      </c>
      <c r="E3902" s="202">
        <v>197019.15</v>
      </c>
      <c r="F3902" s="202">
        <v>197019.15</v>
      </c>
      <c r="G3902" s="202">
        <v>197029.15</v>
      </c>
      <c r="H3902" s="202">
        <v>196621.65</v>
      </c>
      <c r="I3902" s="202">
        <v>184959.65</v>
      </c>
      <c r="J3902" s="202">
        <v>186761.15</v>
      </c>
      <c r="K3902" s="202">
        <v>187091.65</v>
      </c>
      <c r="L3902" s="202">
        <v>187102.15</v>
      </c>
      <c r="M3902" s="202">
        <v>187143.65</v>
      </c>
      <c r="N3902"/>
      <c r="O3902" s="203"/>
      <c r="P3902"/>
      <c r="Q3902"/>
      <c r="R3902"/>
      <c r="S3902"/>
      <c r="T3902" s="204">
        <v>42746.609131944446</v>
      </c>
      <c r="U3902"/>
      <c r="V3902">
        <v>0.75</v>
      </c>
      <c r="W3902">
        <v>10</v>
      </c>
      <c r="X3902" s="200" t="str">
        <f t="shared" si="60"/>
        <v>Osceola Family CGE CQ3-16</v>
      </c>
    </row>
    <row r="3903" spans="1:24" x14ac:dyDescent="0.25">
      <c r="A3903" t="s">
        <v>96</v>
      </c>
      <c r="B3903" t="s">
        <v>46</v>
      </c>
      <c r="C3903" t="s">
        <v>276</v>
      </c>
      <c r="D3903" s="202">
        <v>191492.05</v>
      </c>
      <c r="E3903" s="202">
        <v>192802.05</v>
      </c>
      <c r="F3903"/>
      <c r="G3903"/>
      <c r="H3903"/>
      <c r="I3903" s="202">
        <v>179332.7</v>
      </c>
      <c r="J3903" s="202">
        <v>180760.2</v>
      </c>
      <c r="K3903"/>
      <c r="L3903"/>
      <c r="M3903"/>
      <c r="N3903"/>
      <c r="O3903" s="203"/>
      <c r="P3903"/>
      <c r="Q3903"/>
      <c r="R3903"/>
      <c r="S3903"/>
      <c r="T3903" s="204">
        <v>42746.609131944446</v>
      </c>
      <c r="U3903"/>
      <c r="V3903">
        <v>0.75</v>
      </c>
      <c r="W3903">
        <v>10</v>
      </c>
      <c r="X3903" s="200" t="str">
        <f t="shared" si="60"/>
        <v>Osceola Family CGE CQ3-17</v>
      </c>
    </row>
    <row r="3904" spans="1:24" x14ac:dyDescent="0.25">
      <c r="A3904" t="s">
        <v>96</v>
      </c>
      <c r="B3904" t="s">
        <v>46</v>
      </c>
      <c r="C3904" t="s">
        <v>273</v>
      </c>
      <c r="D3904" s="202">
        <v>191949.3</v>
      </c>
      <c r="E3904" s="202">
        <v>191231.8</v>
      </c>
      <c r="F3904" s="202">
        <v>190780.3</v>
      </c>
      <c r="G3904" s="202">
        <v>190780.3</v>
      </c>
      <c r="H3904" s="202">
        <v>190780.3</v>
      </c>
      <c r="I3904" s="202">
        <v>173825.8</v>
      </c>
      <c r="J3904" s="202">
        <v>183430.1</v>
      </c>
      <c r="K3904" s="202">
        <v>183481.1</v>
      </c>
      <c r="L3904" s="202">
        <v>183503.1</v>
      </c>
      <c r="M3904" s="202">
        <v>183536.6</v>
      </c>
      <c r="N3904"/>
      <c r="O3904" s="203"/>
      <c r="P3904"/>
      <c r="Q3904"/>
      <c r="R3904"/>
      <c r="S3904"/>
      <c r="T3904" s="204">
        <v>42746.609131944446</v>
      </c>
      <c r="U3904"/>
      <c r="V3904">
        <v>0.75</v>
      </c>
      <c r="W3904">
        <v>10</v>
      </c>
      <c r="X3904" s="200" t="str">
        <f t="shared" si="60"/>
        <v>Osceola Family CGE CQ4-16</v>
      </c>
    </row>
    <row r="3905" spans="1:24" x14ac:dyDescent="0.25">
      <c r="A3905" t="s">
        <v>96</v>
      </c>
      <c r="B3905" t="s">
        <v>46</v>
      </c>
      <c r="C3905" t="s">
        <v>277</v>
      </c>
      <c r="D3905" s="202">
        <v>163008.65</v>
      </c>
      <c r="E3905"/>
      <c r="F3905"/>
      <c r="G3905"/>
      <c r="H3905"/>
      <c r="I3905" s="202">
        <v>146263.29999999999</v>
      </c>
      <c r="J3905"/>
      <c r="K3905"/>
      <c r="L3905"/>
      <c r="M3905"/>
      <c r="N3905"/>
      <c r="O3905" s="203"/>
      <c r="P3905"/>
      <c r="Q3905"/>
      <c r="R3905"/>
      <c r="S3905"/>
      <c r="T3905" s="204">
        <v>42746.609131944446</v>
      </c>
      <c r="U3905"/>
      <c r="V3905">
        <v>0.75</v>
      </c>
      <c r="W3905">
        <v>10</v>
      </c>
      <c r="X3905" s="200" t="str">
        <f t="shared" si="60"/>
        <v>Osceola Family CGE CQ4-17</v>
      </c>
    </row>
    <row r="3906" spans="1:24" x14ac:dyDescent="0.25">
      <c r="A3906" t="s">
        <v>96</v>
      </c>
      <c r="B3906" t="s">
        <v>40</v>
      </c>
      <c r="C3906" t="s">
        <v>270</v>
      </c>
      <c r="D3906" s="202">
        <v>31627.5</v>
      </c>
      <c r="E3906" s="202">
        <v>28739.5</v>
      </c>
      <c r="F3906" s="202">
        <v>25815.5</v>
      </c>
      <c r="G3906" s="202">
        <v>25038.5</v>
      </c>
      <c r="H3906" s="202">
        <v>22893.5</v>
      </c>
      <c r="I3906" s="202">
        <v>867.5</v>
      </c>
      <c r="J3906" s="202">
        <v>1505.5</v>
      </c>
      <c r="K3906" s="202">
        <v>1525.5</v>
      </c>
      <c r="L3906" s="202">
        <v>1828.5</v>
      </c>
      <c r="M3906" s="202">
        <v>2624.5</v>
      </c>
      <c r="N3906"/>
      <c r="O3906" s="203"/>
      <c r="P3906"/>
      <c r="Q3906"/>
      <c r="R3906"/>
      <c r="S3906"/>
      <c r="T3906" s="204">
        <v>42746.609131944446</v>
      </c>
      <c r="U3906"/>
      <c r="V3906">
        <v>0.09</v>
      </c>
      <c r="W3906">
        <v>4</v>
      </c>
      <c r="X3906" s="200" t="str">
        <f t="shared" ref="X3906:X3969" si="61">A3906&amp;" "&amp;B3906&amp;" "&amp;C3906</f>
        <v>Osceola Juvenile Delinquency CGE CQ1-16</v>
      </c>
    </row>
    <row r="3907" spans="1:24" x14ac:dyDescent="0.25">
      <c r="A3907" t="s">
        <v>96</v>
      </c>
      <c r="B3907" t="s">
        <v>40</v>
      </c>
      <c r="C3907" t="s">
        <v>274</v>
      </c>
      <c r="D3907" s="202">
        <v>24968</v>
      </c>
      <c r="E3907" s="202">
        <v>23773</v>
      </c>
      <c r="F3907" s="202">
        <v>22639</v>
      </c>
      <c r="G3907" s="202">
        <v>19523</v>
      </c>
      <c r="H3907"/>
      <c r="I3907" s="202">
        <v>257</v>
      </c>
      <c r="J3907" s="202">
        <v>1243</v>
      </c>
      <c r="K3907" s="202">
        <v>1558</v>
      </c>
      <c r="L3907" s="202">
        <v>1619</v>
      </c>
      <c r="M3907"/>
      <c r="N3907"/>
      <c r="O3907" s="203"/>
      <c r="P3907"/>
      <c r="Q3907"/>
      <c r="R3907"/>
      <c r="S3907"/>
      <c r="T3907" s="204">
        <v>42746.609131944446</v>
      </c>
      <c r="U3907"/>
      <c r="V3907">
        <v>0.09</v>
      </c>
      <c r="W3907">
        <v>4</v>
      </c>
      <c r="X3907" s="200" t="str">
        <f t="shared" si="61"/>
        <v>Osceola Juvenile Delinquency CGE CQ1-17</v>
      </c>
    </row>
    <row r="3908" spans="1:24" x14ac:dyDescent="0.25">
      <c r="A3908" t="s">
        <v>96</v>
      </c>
      <c r="B3908" t="s">
        <v>40</v>
      </c>
      <c r="C3908" t="s">
        <v>271</v>
      </c>
      <c r="D3908" s="202">
        <v>24276</v>
      </c>
      <c r="E3908" s="202">
        <v>23483.5</v>
      </c>
      <c r="F3908" s="202">
        <v>22776</v>
      </c>
      <c r="G3908" s="202">
        <v>20839.5</v>
      </c>
      <c r="H3908" s="202">
        <v>19023</v>
      </c>
      <c r="I3908" s="202">
        <v>983</v>
      </c>
      <c r="J3908" s="202">
        <v>2023</v>
      </c>
      <c r="K3908" s="202">
        <v>2742</v>
      </c>
      <c r="L3908" s="202">
        <v>3102</v>
      </c>
      <c r="M3908" s="202">
        <v>3272</v>
      </c>
      <c r="N3908"/>
      <c r="O3908" s="203"/>
      <c r="P3908"/>
      <c r="Q3908"/>
      <c r="R3908"/>
      <c r="S3908"/>
      <c r="T3908" s="204">
        <v>42746.609131944446</v>
      </c>
      <c r="U3908"/>
      <c r="V3908">
        <v>0.09</v>
      </c>
      <c r="W3908">
        <v>4</v>
      </c>
      <c r="X3908" s="200" t="str">
        <f t="shared" si="61"/>
        <v>Osceola Juvenile Delinquency CGE CQ2-16</v>
      </c>
    </row>
    <row r="3909" spans="1:24" x14ac:dyDescent="0.25">
      <c r="A3909" t="s">
        <v>96</v>
      </c>
      <c r="B3909" t="s">
        <v>40</v>
      </c>
      <c r="C3909" t="s">
        <v>275</v>
      </c>
      <c r="D3909" s="202">
        <v>25921.77</v>
      </c>
      <c r="E3909" s="202">
        <v>25724.77</v>
      </c>
      <c r="F3909" s="202">
        <v>25263.77</v>
      </c>
      <c r="G3909"/>
      <c r="H3909"/>
      <c r="I3909" s="202">
        <v>918</v>
      </c>
      <c r="J3909" s="202">
        <v>2812</v>
      </c>
      <c r="K3909" s="202">
        <v>3271</v>
      </c>
      <c r="L3909"/>
      <c r="M3909"/>
      <c r="N3909"/>
      <c r="O3909" s="203"/>
      <c r="P3909"/>
      <c r="Q3909"/>
      <c r="R3909"/>
      <c r="S3909"/>
      <c r="T3909" s="204">
        <v>42746.609131944446</v>
      </c>
      <c r="U3909"/>
      <c r="V3909">
        <v>0.09</v>
      </c>
      <c r="W3909">
        <v>4</v>
      </c>
      <c r="X3909" s="200" t="str">
        <f t="shared" si="61"/>
        <v>Osceola Juvenile Delinquency CGE CQ2-17</v>
      </c>
    </row>
    <row r="3910" spans="1:24" x14ac:dyDescent="0.25">
      <c r="A3910" t="s">
        <v>96</v>
      </c>
      <c r="B3910" t="s">
        <v>40</v>
      </c>
      <c r="C3910" t="s">
        <v>272</v>
      </c>
      <c r="D3910" s="202">
        <v>24649.5</v>
      </c>
      <c r="E3910" s="202">
        <v>22903.5</v>
      </c>
      <c r="F3910" s="202">
        <v>20084.5</v>
      </c>
      <c r="G3910" s="202">
        <v>19044.5</v>
      </c>
      <c r="H3910" s="202">
        <v>18894.5</v>
      </c>
      <c r="I3910" s="202">
        <v>1390.5</v>
      </c>
      <c r="J3910" s="202">
        <v>1835.5</v>
      </c>
      <c r="K3910" s="202">
        <v>2328.5</v>
      </c>
      <c r="L3910" s="202">
        <v>3076.5</v>
      </c>
      <c r="M3910" s="202">
        <v>3100.5</v>
      </c>
      <c r="N3910"/>
      <c r="O3910" s="203"/>
      <c r="P3910"/>
      <c r="Q3910"/>
      <c r="R3910"/>
      <c r="S3910"/>
      <c r="T3910" s="204">
        <v>42746.609131944446</v>
      </c>
      <c r="U3910"/>
      <c r="V3910">
        <v>0.09</v>
      </c>
      <c r="W3910">
        <v>4</v>
      </c>
      <c r="X3910" s="200" t="str">
        <f t="shared" si="61"/>
        <v>Osceola Juvenile Delinquency CGE CQ3-16</v>
      </c>
    </row>
    <row r="3911" spans="1:24" x14ac:dyDescent="0.25">
      <c r="A3911" t="s">
        <v>96</v>
      </c>
      <c r="B3911" t="s">
        <v>40</v>
      </c>
      <c r="C3911" t="s">
        <v>276</v>
      </c>
      <c r="D3911" s="202">
        <v>67083.08</v>
      </c>
      <c r="E3911" s="202">
        <v>65289.08</v>
      </c>
      <c r="F3911"/>
      <c r="G3911"/>
      <c r="H3911"/>
      <c r="I3911" s="202">
        <v>900</v>
      </c>
      <c r="J3911" s="202">
        <v>1970</v>
      </c>
      <c r="K3911"/>
      <c r="L3911"/>
      <c r="M3911"/>
      <c r="N3911"/>
      <c r="O3911" s="203"/>
      <c r="P3911"/>
      <c r="Q3911"/>
      <c r="R3911"/>
      <c r="S3911"/>
      <c r="T3911" s="204">
        <v>42746.609131944446</v>
      </c>
      <c r="U3911"/>
      <c r="V3911">
        <v>0.09</v>
      </c>
      <c r="W3911">
        <v>4</v>
      </c>
      <c r="X3911" s="200" t="str">
        <f t="shared" si="61"/>
        <v>Osceola Juvenile Delinquency CGE CQ3-17</v>
      </c>
    </row>
    <row r="3912" spans="1:24" x14ac:dyDescent="0.25">
      <c r="A3912" t="s">
        <v>96</v>
      </c>
      <c r="B3912" t="s">
        <v>40</v>
      </c>
      <c r="C3912" t="s">
        <v>273</v>
      </c>
      <c r="D3912" s="202">
        <v>32730.15</v>
      </c>
      <c r="E3912" s="202">
        <v>31302.65</v>
      </c>
      <c r="F3912" s="202">
        <v>28474.15</v>
      </c>
      <c r="G3912" s="202">
        <v>26942.15</v>
      </c>
      <c r="H3912" s="202">
        <v>26359.65</v>
      </c>
      <c r="I3912" s="202">
        <v>755.15</v>
      </c>
      <c r="J3912" s="202">
        <v>1170.1500000000001</v>
      </c>
      <c r="K3912" s="202">
        <v>1809.65</v>
      </c>
      <c r="L3912" s="202">
        <v>2729.65</v>
      </c>
      <c r="M3912" s="202">
        <v>2842.15</v>
      </c>
      <c r="N3912"/>
      <c r="O3912" s="203"/>
      <c r="P3912"/>
      <c r="Q3912"/>
      <c r="R3912"/>
      <c r="S3912"/>
      <c r="T3912" s="204">
        <v>42746.609131944446</v>
      </c>
      <c r="U3912"/>
      <c r="V3912">
        <v>0.09</v>
      </c>
      <c r="W3912">
        <v>4</v>
      </c>
      <c r="X3912" s="200" t="str">
        <f t="shared" si="61"/>
        <v>Osceola Juvenile Delinquency CGE CQ4-16</v>
      </c>
    </row>
    <row r="3913" spans="1:24" x14ac:dyDescent="0.25">
      <c r="A3913" t="s">
        <v>96</v>
      </c>
      <c r="B3913" t="s">
        <v>40</v>
      </c>
      <c r="C3913" t="s">
        <v>277</v>
      </c>
      <c r="D3913" s="202">
        <v>46639.27</v>
      </c>
      <c r="E3913"/>
      <c r="F3913"/>
      <c r="G3913"/>
      <c r="H3913"/>
      <c r="I3913" s="202">
        <v>1101.5</v>
      </c>
      <c r="J3913"/>
      <c r="K3913"/>
      <c r="L3913"/>
      <c r="M3913"/>
      <c r="N3913"/>
      <c r="O3913" s="203"/>
      <c r="P3913"/>
      <c r="Q3913"/>
      <c r="R3913"/>
      <c r="S3913"/>
      <c r="T3913" s="204">
        <v>42746.609131944446</v>
      </c>
      <c r="U3913"/>
      <c r="V3913">
        <v>0.09</v>
      </c>
      <c r="W3913">
        <v>4</v>
      </c>
      <c r="X3913" s="200" t="str">
        <f t="shared" si="61"/>
        <v>Osceola Juvenile Delinquency CGE CQ4-17</v>
      </c>
    </row>
    <row r="3914" spans="1:24" x14ac:dyDescent="0.25">
      <c r="A3914" t="s">
        <v>96</v>
      </c>
      <c r="B3914" t="s">
        <v>45</v>
      </c>
      <c r="C3914" t="s">
        <v>270</v>
      </c>
      <c r="D3914" s="202">
        <v>66389.25</v>
      </c>
      <c r="E3914" s="202">
        <v>62129.25</v>
      </c>
      <c r="F3914" s="202">
        <v>62044.25</v>
      </c>
      <c r="G3914" s="202">
        <v>61237.25</v>
      </c>
      <c r="H3914" s="202">
        <v>61237.25</v>
      </c>
      <c r="I3914" s="202">
        <v>55506.25</v>
      </c>
      <c r="J3914" s="202">
        <v>56567.25</v>
      </c>
      <c r="K3914" s="202">
        <v>56567.25</v>
      </c>
      <c r="L3914" s="202">
        <v>55760.25</v>
      </c>
      <c r="M3914" s="202">
        <v>55845.25</v>
      </c>
      <c r="N3914"/>
      <c r="O3914" s="203"/>
      <c r="P3914"/>
      <c r="Q3914"/>
      <c r="R3914"/>
      <c r="S3914"/>
      <c r="T3914" s="204">
        <v>42746.609131944446</v>
      </c>
      <c r="U3914"/>
      <c r="V3914">
        <v>0.9</v>
      </c>
      <c r="W3914">
        <v>9</v>
      </c>
      <c r="X3914" s="200" t="str">
        <f t="shared" si="61"/>
        <v>Osceola Probate CGE CQ1-16</v>
      </c>
    </row>
    <row r="3915" spans="1:24" x14ac:dyDescent="0.25">
      <c r="A3915" t="s">
        <v>96</v>
      </c>
      <c r="B3915" t="s">
        <v>45</v>
      </c>
      <c r="C3915" t="s">
        <v>274</v>
      </c>
      <c r="D3915" s="202">
        <v>69017.5</v>
      </c>
      <c r="E3915" s="202">
        <v>68327.5</v>
      </c>
      <c r="F3915" s="202">
        <v>67747.5</v>
      </c>
      <c r="G3915" s="202">
        <v>67512.5</v>
      </c>
      <c r="H3915"/>
      <c r="I3915" s="202">
        <v>67971.5</v>
      </c>
      <c r="J3915" s="202">
        <v>67288.5</v>
      </c>
      <c r="K3915" s="202">
        <v>66708.5</v>
      </c>
      <c r="L3915" s="202">
        <v>66711.5</v>
      </c>
      <c r="M3915"/>
      <c r="N3915"/>
      <c r="O3915" s="203"/>
      <c r="P3915"/>
      <c r="Q3915"/>
      <c r="R3915"/>
      <c r="S3915"/>
      <c r="T3915" s="204">
        <v>42746.609131944446</v>
      </c>
      <c r="U3915"/>
      <c r="V3915">
        <v>0.9</v>
      </c>
      <c r="W3915">
        <v>9</v>
      </c>
      <c r="X3915" s="200" t="str">
        <f t="shared" si="61"/>
        <v>Osceola Probate CGE CQ1-17</v>
      </c>
    </row>
    <row r="3916" spans="1:24" x14ac:dyDescent="0.25">
      <c r="A3916" t="s">
        <v>96</v>
      </c>
      <c r="B3916" t="s">
        <v>45</v>
      </c>
      <c r="C3916" t="s">
        <v>271</v>
      </c>
      <c r="D3916" s="202">
        <v>72432.600000000006</v>
      </c>
      <c r="E3916" s="202">
        <v>72201.600000000006</v>
      </c>
      <c r="F3916" s="202">
        <v>72031.600000000006</v>
      </c>
      <c r="G3916" s="202">
        <v>72031.600000000006</v>
      </c>
      <c r="H3916" s="202">
        <v>72031.600000000006</v>
      </c>
      <c r="I3916" s="202">
        <v>71321.600000000006</v>
      </c>
      <c r="J3916" s="202">
        <v>71531.600000000006</v>
      </c>
      <c r="K3916" s="202">
        <v>71361.600000000006</v>
      </c>
      <c r="L3916" s="202">
        <v>71452.600000000006</v>
      </c>
      <c r="M3916" s="202">
        <v>71452.600000000006</v>
      </c>
      <c r="N3916"/>
      <c r="O3916" s="203"/>
      <c r="P3916"/>
      <c r="Q3916"/>
      <c r="R3916"/>
      <c r="S3916"/>
      <c r="T3916" s="204">
        <v>42746.609131944446</v>
      </c>
      <c r="U3916"/>
      <c r="V3916">
        <v>0.9</v>
      </c>
      <c r="W3916">
        <v>9</v>
      </c>
      <c r="X3916" s="200" t="str">
        <f t="shared" si="61"/>
        <v>Osceola Probate CGE CQ2-16</v>
      </c>
    </row>
    <row r="3917" spans="1:24" x14ac:dyDescent="0.25">
      <c r="A3917" t="s">
        <v>96</v>
      </c>
      <c r="B3917" t="s">
        <v>45</v>
      </c>
      <c r="C3917" t="s">
        <v>275</v>
      </c>
      <c r="D3917" s="202">
        <v>71582.41</v>
      </c>
      <c r="E3917" s="202">
        <v>71582.41</v>
      </c>
      <c r="F3917" s="202">
        <v>71582.41</v>
      </c>
      <c r="G3917"/>
      <c r="H3917"/>
      <c r="I3917" s="202">
        <v>69228.41</v>
      </c>
      <c r="J3917" s="202">
        <v>70519.41</v>
      </c>
      <c r="K3917" s="202">
        <v>70519.41</v>
      </c>
      <c r="L3917"/>
      <c r="M3917"/>
      <c r="N3917"/>
      <c r="O3917" s="203"/>
      <c r="P3917"/>
      <c r="Q3917"/>
      <c r="R3917"/>
      <c r="S3917"/>
      <c r="T3917" s="204">
        <v>42746.609131944446</v>
      </c>
      <c r="U3917"/>
      <c r="V3917">
        <v>0.9</v>
      </c>
      <c r="W3917">
        <v>9</v>
      </c>
      <c r="X3917" s="200" t="str">
        <f t="shared" si="61"/>
        <v>Osceola Probate CGE CQ2-17</v>
      </c>
    </row>
    <row r="3918" spans="1:24" x14ac:dyDescent="0.25">
      <c r="A3918" t="s">
        <v>96</v>
      </c>
      <c r="B3918" t="s">
        <v>45</v>
      </c>
      <c r="C3918" t="s">
        <v>272</v>
      </c>
      <c r="D3918" s="202">
        <v>70655.199999999997</v>
      </c>
      <c r="E3918" s="202">
        <v>70655.199999999997</v>
      </c>
      <c r="F3918" s="202">
        <v>70655.199999999997</v>
      </c>
      <c r="G3918" s="202">
        <v>70655.199999999997</v>
      </c>
      <c r="H3918" s="202">
        <v>70655.199999999997</v>
      </c>
      <c r="I3918" s="202">
        <v>68257.2</v>
      </c>
      <c r="J3918" s="202">
        <v>69609.2</v>
      </c>
      <c r="K3918" s="202">
        <v>69613.2</v>
      </c>
      <c r="L3918" s="202">
        <v>69613.2</v>
      </c>
      <c r="M3918" s="202">
        <v>69613.2</v>
      </c>
      <c r="N3918"/>
      <c r="O3918" s="203"/>
      <c r="P3918"/>
      <c r="Q3918"/>
      <c r="R3918"/>
      <c r="S3918"/>
      <c r="T3918" s="204">
        <v>42746.609131944446</v>
      </c>
      <c r="U3918"/>
      <c r="V3918">
        <v>0.9</v>
      </c>
      <c r="W3918">
        <v>9</v>
      </c>
      <c r="X3918" s="200" t="str">
        <f t="shared" si="61"/>
        <v>Osceola Probate CGE CQ3-16</v>
      </c>
    </row>
    <row r="3919" spans="1:24" x14ac:dyDescent="0.25">
      <c r="A3919" t="s">
        <v>96</v>
      </c>
      <c r="B3919" t="s">
        <v>45</v>
      </c>
      <c r="C3919" t="s">
        <v>276</v>
      </c>
      <c r="D3919" s="202">
        <v>70639.5</v>
      </c>
      <c r="E3919" s="202">
        <v>69241.5</v>
      </c>
      <c r="F3919"/>
      <c r="G3919"/>
      <c r="H3919"/>
      <c r="I3919" s="202">
        <v>67983.5</v>
      </c>
      <c r="J3919" s="202">
        <v>67869.5</v>
      </c>
      <c r="K3919"/>
      <c r="L3919"/>
      <c r="M3919"/>
      <c r="N3919"/>
      <c r="O3919" s="203"/>
      <c r="P3919"/>
      <c r="Q3919"/>
      <c r="R3919"/>
      <c r="S3919"/>
      <c r="T3919" s="204">
        <v>42746.609131944446</v>
      </c>
      <c r="U3919"/>
      <c r="V3919">
        <v>0.9</v>
      </c>
      <c r="W3919">
        <v>9</v>
      </c>
      <c r="X3919" s="200" t="str">
        <f t="shared" si="61"/>
        <v>Osceola Probate CGE CQ3-17</v>
      </c>
    </row>
    <row r="3920" spans="1:24" x14ac:dyDescent="0.25">
      <c r="A3920" t="s">
        <v>96</v>
      </c>
      <c r="B3920" t="s">
        <v>45</v>
      </c>
      <c r="C3920" t="s">
        <v>273</v>
      </c>
      <c r="D3920" s="202">
        <v>75217.45</v>
      </c>
      <c r="E3920" s="202">
        <v>74872.45</v>
      </c>
      <c r="F3920" s="202">
        <v>74872.45</v>
      </c>
      <c r="G3920" s="202">
        <v>74872.45</v>
      </c>
      <c r="H3920" s="202">
        <v>74872.45</v>
      </c>
      <c r="I3920" s="202">
        <v>74154.45</v>
      </c>
      <c r="J3920" s="202">
        <v>74227.45</v>
      </c>
      <c r="K3920" s="202">
        <v>74227.45</v>
      </c>
      <c r="L3920" s="202">
        <v>74227.45</v>
      </c>
      <c r="M3920" s="202">
        <v>74227.45</v>
      </c>
      <c r="N3920"/>
      <c r="O3920" s="203"/>
      <c r="P3920"/>
      <c r="Q3920"/>
      <c r="R3920"/>
      <c r="S3920"/>
      <c r="T3920" s="204">
        <v>42746.609131944446</v>
      </c>
      <c r="U3920"/>
      <c r="V3920">
        <v>0.9</v>
      </c>
      <c r="W3920">
        <v>9</v>
      </c>
      <c r="X3920" s="200" t="str">
        <f t="shared" si="61"/>
        <v>Osceola Probate CGE CQ4-16</v>
      </c>
    </row>
    <row r="3921" spans="1:24" x14ac:dyDescent="0.25">
      <c r="A3921" t="s">
        <v>96</v>
      </c>
      <c r="B3921" t="s">
        <v>45</v>
      </c>
      <c r="C3921" t="s">
        <v>277</v>
      </c>
      <c r="D3921" s="202">
        <v>76898.16</v>
      </c>
      <c r="E3921"/>
      <c r="F3921"/>
      <c r="G3921"/>
      <c r="H3921"/>
      <c r="I3921" s="202">
        <v>74505.16</v>
      </c>
      <c r="J3921"/>
      <c r="K3921"/>
      <c r="L3921"/>
      <c r="M3921"/>
      <c r="N3921"/>
      <c r="O3921" s="203"/>
      <c r="P3921"/>
      <c r="Q3921"/>
      <c r="R3921"/>
      <c r="S3921"/>
      <c r="T3921" s="204">
        <v>42746.609131944446</v>
      </c>
      <c r="U3921"/>
      <c r="V3921">
        <v>0.9</v>
      </c>
      <c r="W3921">
        <v>9</v>
      </c>
      <c r="X3921" s="200" t="str">
        <f t="shared" si="61"/>
        <v>Osceola Probate CGE CQ4-17</v>
      </c>
    </row>
    <row r="3922" spans="1:24" x14ac:dyDescent="0.25">
      <c r="A3922" t="s">
        <v>97</v>
      </c>
      <c r="B3922" t="s">
        <v>280</v>
      </c>
      <c r="C3922" t="s">
        <v>270</v>
      </c>
      <c r="D3922" s="202">
        <v>212050</v>
      </c>
      <c r="E3922" s="202">
        <v>212050</v>
      </c>
      <c r="F3922" s="202">
        <v>212050</v>
      </c>
      <c r="G3922" s="202">
        <v>212050</v>
      </c>
      <c r="H3922" s="202">
        <v>212050</v>
      </c>
      <c r="I3922" s="202">
        <v>0</v>
      </c>
      <c r="J3922" s="202">
        <v>0</v>
      </c>
      <c r="K3922" s="202">
        <v>0</v>
      </c>
      <c r="L3922" s="202">
        <v>0</v>
      </c>
      <c r="M3922" s="202">
        <v>0</v>
      </c>
      <c r="N3922"/>
      <c r="O3922" s="203"/>
      <c r="P3922"/>
      <c r="Q3922"/>
      <c r="R3922"/>
      <c r="S3922"/>
      <c r="T3922" s="204">
        <v>42746.609131944446</v>
      </c>
      <c r="U3922"/>
      <c r="V3922">
        <v>0.09</v>
      </c>
      <c r="W3922">
        <v>2</v>
      </c>
      <c r="X3922" s="200" t="str">
        <f t="shared" si="61"/>
        <v>Palm Beach Circ Crim Drug Trfc Cases CGE CQ1-16</v>
      </c>
    </row>
    <row r="3923" spans="1:24" x14ac:dyDescent="0.25">
      <c r="A3923" t="s">
        <v>97</v>
      </c>
      <c r="B3923" t="s">
        <v>280</v>
      </c>
      <c r="C3923" t="s">
        <v>274</v>
      </c>
      <c r="D3923" s="202">
        <v>495131.08</v>
      </c>
      <c r="E3923" s="202">
        <v>495131.08</v>
      </c>
      <c r="F3923" s="202">
        <v>495070.08</v>
      </c>
      <c r="G3923" s="202">
        <v>495070.08</v>
      </c>
      <c r="H3923"/>
      <c r="I3923" s="202">
        <v>0</v>
      </c>
      <c r="J3923" s="202">
        <v>8511.69</v>
      </c>
      <c r="K3923" s="202">
        <v>8548.77</v>
      </c>
      <c r="L3923" s="202">
        <v>8548.77</v>
      </c>
      <c r="M3923"/>
      <c r="N3923"/>
      <c r="O3923" s="203"/>
      <c r="P3923"/>
      <c r="Q3923"/>
      <c r="R3923"/>
      <c r="S3923"/>
      <c r="T3923" s="204">
        <v>42746.609131944446</v>
      </c>
      <c r="U3923"/>
      <c r="V3923">
        <v>0.09</v>
      </c>
      <c r="W3923">
        <v>2</v>
      </c>
      <c r="X3923" s="200" t="str">
        <f t="shared" si="61"/>
        <v>Palm Beach Circ Crim Drug Trfc Cases CGE CQ1-17</v>
      </c>
    </row>
    <row r="3924" spans="1:24" x14ac:dyDescent="0.25">
      <c r="A3924" t="s">
        <v>97</v>
      </c>
      <c r="B3924" t="s">
        <v>280</v>
      </c>
      <c r="C3924" t="s">
        <v>271</v>
      </c>
      <c r="D3924" s="202">
        <v>581283.05000000005</v>
      </c>
      <c r="E3924" s="202">
        <v>581283</v>
      </c>
      <c r="F3924" s="202">
        <v>581283</v>
      </c>
      <c r="G3924" s="202">
        <v>581283</v>
      </c>
      <c r="H3924" s="202">
        <v>581283.05000000005</v>
      </c>
      <c r="I3924" s="202">
        <v>0</v>
      </c>
      <c r="J3924" s="202">
        <v>0</v>
      </c>
      <c r="K3924" s="202">
        <v>0</v>
      </c>
      <c r="L3924" s="202">
        <v>0</v>
      </c>
      <c r="M3924" s="202">
        <v>0</v>
      </c>
      <c r="N3924"/>
      <c r="O3924" s="203"/>
      <c r="P3924"/>
      <c r="Q3924"/>
      <c r="R3924"/>
      <c r="S3924"/>
      <c r="T3924" s="204">
        <v>42746.609131944446</v>
      </c>
      <c r="U3924"/>
      <c r="V3924">
        <v>0.09</v>
      </c>
      <c r="W3924">
        <v>2</v>
      </c>
      <c r="X3924" s="200" t="str">
        <f t="shared" si="61"/>
        <v>Palm Beach Circ Crim Drug Trfc Cases CGE CQ2-16</v>
      </c>
    </row>
    <row r="3925" spans="1:24" x14ac:dyDescent="0.25">
      <c r="A3925" t="s">
        <v>97</v>
      </c>
      <c r="B3925" t="s">
        <v>280</v>
      </c>
      <c r="C3925" t="s">
        <v>275</v>
      </c>
      <c r="D3925" s="202">
        <v>29037798.050000001</v>
      </c>
      <c r="E3925" s="202">
        <v>29037798.050000001</v>
      </c>
      <c r="F3925" s="202">
        <v>29037798.050000001</v>
      </c>
      <c r="G3925"/>
      <c r="H3925"/>
      <c r="I3925" s="202">
        <v>70.150000000000006</v>
      </c>
      <c r="J3925" s="202">
        <v>628.80999999999995</v>
      </c>
      <c r="K3925" s="202">
        <v>796.04</v>
      </c>
      <c r="L3925"/>
      <c r="M3925"/>
      <c r="N3925"/>
      <c r="O3925" s="203"/>
      <c r="P3925"/>
      <c r="Q3925"/>
      <c r="R3925"/>
      <c r="S3925"/>
      <c r="T3925" s="204">
        <v>42746.609131944446</v>
      </c>
      <c r="U3925"/>
      <c r="V3925">
        <v>0.09</v>
      </c>
      <c r="W3925">
        <v>2</v>
      </c>
      <c r="X3925" s="200" t="str">
        <f t="shared" si="61"/>
        <v>Palm Beach Circ Crim Drug Trfc Cases CGE CQ2-17</v>
      </c>
    </row>
    <row r="3926" spans="1:24" x14ac:dyDescent="0.25">
      <c r="A3926" t="s">
        <v>97</v>
      </c>
      <c r="B3926" t="s">
        <v>280</v>
      </c>
      <c r="C3926" t="s">
        <v>272</v>
      </c>
      <c r="D3926" s="202">
        <v>789610</v>
      </c>
      <c r="E3926" s="202">
        <v>789640</v>
      </c>
      <c r="F3926" s="202">
        <v>789610</v>
      </c>
      <c r="G3926" s="202">
        <v>736692</v>
      </c>
      <c r="H3926" s="202">
        <v>736692</v>
      </c>
      <c r="I3926" s="202">
        <v>0</v>
      </c>
      <c r="J3926" s="202">
        <v>0</v>
      </c>
      <c r="K3926" s="202">
        <v>0</v>
      </c>
      <c r="L3926" s="202">
        <v>0</v>
      </c>
      <c r="M3926" s="202">
        <v>0</v>
      </c>
      <c r="N3926"/>
      <c r="O3926" s="203"/>
      <c r="P3926"/>
      <c r="Q3926"/>
      <c r="R3926"/>
      <c r="S3926"/>
      <c r="T3926" s="204">
        <v>42746.609131944446</v>
      </c>
      <c r="U3926"/>
      <c r="V3926">
        <v>0.09</v>
      </c>
      <c r="W3926">
        <v>2</v>
      </c>
      <c r="X3926" s="200" t="str">
        <f t="shared" si="61"/>
        <v>Palm Beach Circ Crim Drug Trfc Cases CGE CQ3-16</v>
      </c>
    </row>
    <row r="3927" spans="1:24" x14ac:dyDescent="0.25">
      <c r="A3927" t="s">
        <v>97</v>
      </c>
      <c r="B3927" t="s">
        <v>280</v>
      </c>
      <c r="C3927" t="s">
        <v>276</v>
      </c>
      <c r="D3927" s="202">
        <v>318934.34999999998</v>
      </c>
      <c r="E3927" s="202">
        <v>318834.34999999998</v>
      </c>
      <c r="F3927"/>
      <c r="G3927"/>
      <c r="H3927"/>
      <c r="I3927" s="202">
        <v>286.05</v>
      </c>
      <c r="J3927" s="202">
        <v>358.82</v>
      </c>
      <c r="K3927"/>
      <c r="L3927"/>
      <c r="M3927"/>
      <c r="N3927"/>
      <c r="O3927" s="203"/>
      <c r="P3927"/>
      <c r="Q3927"/>
      <c r="R3927"/>
      <c r="S3927"/>
      <c r="T3927" s="204">
        <v>42746.609131944446</v>
      </c>
      <c r="U3927"/>
      <c r="V3927">
        <v>0.09</v>
      </c>
      <c r="W3927">
        <v>2</v>
      </c>
      <c r="X3927" s="200" t="str">
        <f t="shared" si="61"/>
        <v>Palm Beach Circ Crim Drug Trfc Cases CGE CQ3-17</v>
      </c>
    </row>
    <row r="3928" spans="1:24" x14ac:dyDescent="0.25">
      <c r="A3928" t="s">
        <v>97</v>
      </c>
      <c r="B3928" t="s">
        <v>280</v>
      </c>
      <c r="C3928" t="s">
        <v>273</v>
      </c>
      <c r="D3928" s="202">
        <v>1634113.15</v>
      </c>
      <c r="E3928" s="202">
        <v>1634113.15</v>
      </c>
      <c r="F3928" s="202">
        <v>1634113.15</v>
      </c>
      <c r="G3928" s="202">
        <v>1634113.15</v>
      </c>
      <c r="H3928" s="202">
        <v>1634113.15</v>
      </c>
      <c r="I3928" s="202">
        <v>0</v>
      </c>
      <c r="J3928" s="202">
        <v>0</v>
      </c>
      <c r="K3928" s="202">
        <v>0</v>
      </c>
      <c r="L3928" s="202">
        <v>0</v>
      </c>
      <c r="M3928" s="202">
        <v>0</v>
      </c>
      <c r="N3928"/>
      <c r="O3928" s="203"/>
      <c r="P3928"/>
      <c r="Q3928"/>
      <c r="R3928"/>
      <c r="S3928"/>
      <c r="T3928" s="204">
        <v>42746.609131944446</v>
      </c>
      <c r="U3928"/>
      <c r="V3928">
        <v>0.09</v>
      </c>
      <c r="W3928">
        <v>2</v>
      </c>
      <c r="X3928" s="200" t="str">
        <f t="shared" si="61"/>
        <v>Palm Beach Circ Crim Drug Trfc Cases CGE CQ4-16</v>
      </c>
    </row>
    <row r="3929" spans="1:24" x14ac:dyDescent="0.25">
      <c r="A3929" t="s">
        <v>97</v>
      </c>
      <c r="B3929" t="s">
        <v>280</v>
      </c>
      <c r="C3929" t="s">
        <v>277</v>
      </c>
      <c r="D3929" s="202">
        <v>1266926.97</v>
      </c>
      <c r="E3929"/>
      <c r="F3929"/>
      <c r="G3929"/>
      <c r="H3929"/>
      <c r="I3929" s="202">
        <v>412.77</v>
      </c>
      <c r="J3929"/>
      <c r="K3929"/>
      <c r="L3929"/>
      <c r="M3929"/>
      <c r="N3929"/>
      <c r="O3929" s="203"/>
      <c r="P3929"/>
      <c r="Q3929"/>
      <c r="R3929"/>
      <c r="S3929"/>
      <c r="T3929" s="204">
        <v>42746.609131944446</v>
      </c>
      <c r="U3929"/>
      <c r="V3929">
        <v>0.09</v>
      </c>
      <c r="W3929">
        <v>2</v>
      </c>
      <c r="X3929" s="200" t="str">
        <f t="shared" si="61"/>
        <v>Palm Beach Circ Crim Drug Trfc Cases CGE CQ4-17</v>
      </c>
    </row>
    <row r="3930" spans="1:24" x14ac:dyDescent="0.25">
      <c r="A3930" t="s">
        <v>97</v>
      </c>
      <c r="B3930" t="s">
        <v>42</v>
      </c>
      <c r="C3930" t="s">
        <v>270</v>
      </c>
      <c r="D3930" s="202">
        <v>5112993.49</v>
      </c>
      <c r="E3930" s="202">
        <v>5111003.33</v>
      </c>
      <c r="F3930" s="202">
        <v>5100717.71</v>
      </c>
      <c r="G3930" s="202">
        <v>5100220.21</v>
      </c>
      <c r="H3930" s="202">
        <v>5098712.2699999996</v>
      </c>
      <c r="I3930" s="202">
        <v>5006650.3899999997</v>
      </c>
      <c r="J3930" s="202">
        <v>5029525.21</v>
      </c>
      <c r="K3930" s="202">
        <v>5024264.53</v>
      </c>
      <c r="L3930" s="202">
        <v>5025232.03</v>
      </c>
      <c r="M3930" s="202">
        <v>5030398.1900000004</v>
      </c>
      <c r="N3930"/>
      <c r="O3930" s="203"/>
      <c r="P3930"/>
      <c r="Q3930"/>
      <c r="R3930"/>
      <c r="S3930"/>
      <c r="T3930" s="204">
        <v>42746.609131944446</v>
      </c>
      <c r="U3930"/>
      <c r="V3930">
        <v>0.9</v>
      </c>
      <c r="W3930">
        <v>6</v>
      </c>
      <c r="X3930" s="200" t="str">
        <f t="shared" si="61"/>
        <v>Palm Beach Circuit Civil CGE CQ1-16</v>
      </c>
    </row>
    <row r="3931" spans="1:24" x14ac:dyDescent="0.25">
      <c r="A3931" t="s">
        <v>97</v>
      </c>
      <c r="B3931" t="s">
        <v>42</v>
      </c>
      <c r="C3931" t="s">
        <v>274</v>
      </c>
      <c r="D3931" s="202">
        <v>3744867.3</v>
      </c>
      <c r="E3931" s="202">
        <v>3724467.55</v>
      </c>
      <c r="F3931" s="202">
        <v>3709808.95</v>
      </c>
      <c r="G3931" s="202">
        <v>3695724.85</v>
      </c>
      <c r="H3931"/>
      <c r="I3931" s="202">
        <v>3678933.67</v>
      </c>
      <c r="J3931" s="202">
        <v>3669569.26</v>
      </c>
      <c r="K3931" s="202">
        <v>3659839.99</v>
      </c>
      <c r="L3931" s="202">
        <v>3649151.61</v>
      </c>
      <c r="M3931"/>
      <c r="N3931"/>
      <c r="O3931" s="203"/>
      <c r="P3931"/>
      <c r="Q3931"/>
      <c r="R3931"/>
      <c r="S3931"/>
      <c r="T3931" s="204">
        <v>42746.609131944446</v>
      </c>
      <c r="U3931"/>
      <c r="V3931">
        <v>0.9</v>
      </c>
      <c r="W3931">
        <v>6</v>
      </c>
      <c r="X3931" s="200" t="str">
        <f t="shared" si="61"/>
        <v>Palm Beach Circuit Civil CGE CQ1-17</v>
      </c>
    </row>
    <row r="3932" spans="1:24" x14ac:dyDescent="0.25">
      <c r="A3932" t="s">
        <v>97</v>
      </c>
      <c r="B3932" t="s">
        <v>42</v>
      </c>
      <c r="C3932" t="s">
        <v>271</v>
      </c>
      <c r="D3932" s="202">
        <v>4860253.29</v>
      </c>
      <c r="E3932" s="202">
        <v>4844776.1100000003</v>
      </c>
      <c r="F3932" s="202">
        <v>4844470.29</v>
      </c>
      <c r="G3932" s="202">
        <v>4838779.95</v>
      </c>
      <c r="H3932" s="202">
        <v>4832116.3499999996</v>
      </c>
      <c r="I3932" s="202">
        <v>4752361.43</v>
      </c>
      <c r="J3932" s="202">
        <v>4757290.07</v>
      </c>
      <c r="K3932" s="202">
        <v>4761253.43</v>
      </c>
      <c r="L3932" s="202">
        <v>4764776.17</v>
      </c>
      <c r="M3932" s="202">
        <v>4760717.07</v>
      </c>
      <c r="N3932"/>
      <c r="O3932" s="203"/>
      <c r="P3932"/>
      <c r="Q3932"/>
      <c r="R3932"/>
      <c r="S3932"/>
      <c r="T3932" s="204">
        <v>42746.609131944446</v>
      </c>
      <c r="U3932"/>
      <c r="V3932">
        <v>0.9</v>
      </c>
      <c r="W3932">
        <v>6</v>
      </c>
      <c r="X3932" s="200" t="str">
        <f t="shared" si="61"/>
        <v>Palm Beach Circuit Civil CGE CQ2-16</v>
      </c>
    </row>
    <row r="3933" spans="1:24" x14ac:dyDescent="0.25">
      <c r="A3933" t="s">
        <v>97</v>
      </c>
      <c r="B3933" t="s">
        <v>42</v>
      </c>
      <c r="C3933" t="s">
        <v>275</v>
      </c>
      <c r="D3933" s="202">
        <v>4163055.75</v>
      </c>
      <c r="E3933" s="202">
        <v>4116272.76</v>
      </c>
      <c r="F3933" s="202">
        <v>4096709.06</v>
      </c>
      <c r="G3933"/>
      <c r="H3933"/>
      <c r="I3933" s="202">
        <v>4030515.15</v>
      </c>
      <c r="J3933" s="202">
        <v>4054155.31</v>
      </c>
      <c r="K3933" s="202">
        <v>4038165.04</v>
      </c>
      <c r="L3933"/>
      <c r="M3933"/>
      <c r="N3933"/>
      <c r="O3933" s="203"/>
      <c r="P3933"/>
      <c r="Q3933"/>
      <c r="R3933"/>
      <c r="S3933"/>
      <c r="T3933" s="204">
        <v>42746.609131944446</v>
      </c>
      <c r="U3933"/>
      <c r="V3933">
        <v>0.9</v>
      </c>
      <c r="W3933">
        <v>6</v>
      </c>
      <c r="X3933" s="200" t="str">
        <f t="shared" si="61"/>
        <v>Palm Beach Circuit Civil CGE CQ2-17</v>
      </c>
    </row>
    <row r="3934" spans="1:24" x14ac:dyDescent="0.25">
      <c r="A3934" t="s">
        <v>97</v>
      </c>
      <c r="B3934" t="s">
        <v>42</v>
      </c>
      <c r="C3934" t="s">
        <v>272</v>
      </c>
      <c r="D3934" s="202">
        <v>5019463.7</v>
      </c>
      <c r="E3934" s="202">
        <v>5016230.5199999996</v>
      </c>
      <c r="F3934" s="202">
        <v>5010847.03</v>
      </c>
      <c r="G3934" s="202">
        <v>4998910.6100000003</v>
      </c>
      <c r="H3934" s="202">
        <v>4989364.21</v>
      </c>
      <c r="I3934" s="202">
        <v>4461464.32</v>
      </c>
      <c r="J3934" s="202">
        <v>4470437.7300000004</v>
      </c>
      <c r="K3934" s="202">
        <v>4939670.01</v>
      </c>
      <c r="L3934" s="202">
        <v>4929060.96</v>
      </c>
      <c r="M3934" s="202">
        <v>4924201.3899999997</v>
      </c>
      <c r="N3934"/>
      <c r="O3934" s="203"/>
      <c r="P3934"/>
      <c r="Q3934"/>
      <c r="R3934"/>
      <c r="S3934"/>
      <c r="T3934" s="204">
        <v>42746.609131944446</v>
      </c>
      <c r="U3934"/>
      <c r="V3934">
        <v>0.9</v>
      </c>
      <c r="W3934">
        <v>6</v>
      </c>
      <c r="X3934" s="200" t="str">
        <f t="shared" si="61"/>
        <v>Palm Beach Circuit Civil CGE CQ3-16</v>
      </c>
    </row>
    <row r="3935" spans="1:24" x14ac:dyDescent="0.25">
      <c r="A3935" t="s">
        <v>97</v>
      </c>
      <c r="B3935" t="s">
        <v>42</v>
      </c>
      <c r="C3935" t="s">
        <v>276</v>
      </c>
      <c r="D3935" s="202">
        <v>3996581.68</v>
      </c>
      <c r="E3935" s="202">
        <v>3994505.18</v>
      </c>
      <c r="F3935"/>
      <c r="G3935"/>
      <c r="H3935"/>
      <c r="I3935" s="202">
        <v>3890056.12</v>
      </c>
      <c r="J3935" s="202">
        <v>3935249.62</v>
      </c>
      <c r="K3935"/>
      <c r="L3935"/>
      <c r="M3935"/>
      <c r="N3935"/>
      <c r="O3935" s="203"/>
      <c r="P3935"/>
      <c r="Q3935"/>
      <c r="R3935"/>
      <c r="S3935"/>
      <c r="T3935" s="204">
        <v>42746.609131944446</v>
      </c>
      <c r="U3935"/>
      <c r="V3935">
        <v>0.9</v>
      </c>
      <c r="W3935">
        <v>6</v>
      </c>
      <c r="X3935" s="200" t="str">
        <f t="shared" si="61"/>
        <v>Palm Beach Circuit Civil CGE CQ3-17</v>
      </c>
    </row>
    <row r="3936" spans="1:24" x14ac:dyDescent="0.25">
      <c r="A3936" t="s">
        <v>97</v>
      </c>
      <c r="B3936" t="s">
        <v>42</v>
      </c>
      <c r="C3936" t="s">
        <v>273</v>
      </c>
      <c r="D3936" s="202">
        <v>4724195.33</v>
      </c>
      <c r="E3936" s="202">
        <v>4704298.93</v>
      </c>
      <c r="F3936" s="202">
        <v>4687102.1900000004</v>
      </c>
      <c r="G3936" s="202">
        <v>4678134.1900000004</v>
      </c>
      <c r="H3936" s="202">
        <v>4670249.1900000004</v>
      </c>
      <c r="I3936" s="202">
        <v>4641106.08</v>
      </c>
      <c r="J3936" s="202">
        <v>4646334.68</v>
      </c>
      <c r="K3936" s="202">
        <v>4637141.76</v>
      </c>
      <c r="L3936" s="202">
        <v>4631906.93</v>
      </c>
      <c r="M3936" s="202">
        <v>4627454.5199999996</v>
      </c>
      <c r="N3936"/>
      <c r="O3936" s="203"/>
      <c r="P3936"/>
      <c r="Q3936"/>
      <c r="R3936"/>
      <c r="S3936"/>
      <c r="T3936" s="204">
        <v>42746.609131944446</v>
      </c>
      <c r="U3936"/>
      <c r="V3936">
        <v>0.9</v>
      </c>
      <c r="W3936">
        <v>6</v>
      </c>
      <c r="X3936" s="200" t="str">
        <f t="shared" si="61"/>
        <v>Palm Beach Circuit Civil CGE CQ4-16</v>
      </c>
    </row>
    <row r="3937" spans="1:24" x14ac:dyDescent="0.25">
      <c r="A3937" t="s">
        <v>97</v>
      </c>
      <c r="B3937" t="s">
        <v>42</v>
      </c>
      <c r="C3937" t="s">
        <v>277</v>
      </c>
      <c r="D3937" s="202">
        <v>4002042.12</v>
      </c>
      <c r="E3937"/>
      <c r="F3937"/>
      <c r="G3937"/>
      <c r="H3937"/>
      <c r="I3937" s="202">
        <v>3910051.52</v>
      </c>
      <c r="J3937"/>
      <c r="K3937"/>
      <c r="L3937"/>
      <c r="M3937"/>
      <c r="N3937"/>
      <c r="O3937" s="203"/>
      <c r="P3937"/>
      <c r="Q3937"/>
      <c r="R3937"/>
      <c r="S3937"/>
      <c r="T3937" s="204">
        <v>42746.609131944446</v>
      </c>
      <c r="U3937"/>
      <c r="V3937">
        <v>0.9</v>
      </c>
      <c r="W3937">
        <v>6</v>
      </c>
      <c r="X3937" s="200" t="str">
        <f t="shared" si="61"/>
        <v>Palm Beach Circuit Civil CGE CQ4-17</v>
      </c>
    </row>
    <row r="3938" spans="1:24" x14ac:dyDescent="0.25">
      <c r="A3938" t="s">
        <v>97</v>
      </c>
      <c r="B3938" t="s">
        <v>38</v>
      </c>
      <c r="C3938" t="s">
        <v>270</v>
      </c>
      <c r="D3938" s="202">
        <v>1703795.33</v>
      </c>
      <c r="E3938" s="202">
        <v>1648608.76</v>
      </c>
      <c r="F3938" s="202">
        <v>1646033.24</v>
      </c>
      <c r="G3938" s="202">
        <v>1641592.97</v>
      </c>
      <c r="H3938" s="202">
        <v>1630999.69</v>
      </c>
      <c r="I3938" s="202">
        <v>72740.960000000006</v>
      </c>
      <c r="J3938" s="202">
        <v>106079.67</v>
      </c>
      <c r="K3938" s="202">
        <v>129423.41</v>
      </c>
      <c r="L3938" s="202">
        <v>154119.19</v>
      </c>
      <c r="M3938" s="202">
        <v>177129.95</v>
      </c>
      <c r="N3938"/>
      <c r="O3938" s="203"/>
      <c r="P3938"/>
      <c r="Q3938"/>
      <c r="R3938"/>
      <c r="S3938"/>
      <c r="T3938" s="204">
        <v>42746.609131944446</v>
      </c>
      <c r="U3938"/>
      <c r="V3938">
        <v>0.09</v>
      </c>
      <c r="W3938">
        <v>1</v>
      </c>
      <c r="X3938" s="200" t="str">
        <f t="shared" si="61"/>
        <v>Palm Beach Circuit Criminal CGE CQ1-16</v>
      </c>
    </row>
    <row r="3939" spans="1:24" x14ac:dyDescent="0.25">
      <c r="A3939" t="s">
        <v>97</v>
      </c>
      <c r="B3939" t="s">
        <v>38</v>
      </c>
      <c r="C3939" t="s">
        <v>274</v>
      </c>
      <c r="D3939" s="202">
        <v>2046047.32</v>
      </c>
      <c r="E3939" s="202">
        <v>2026806.81</v>
      </c>
      <c r="F3939" s="202">
        <v>2016361.99</v>
      </c>
      <c r="G3939" s="202">
        <v>2008480.47</v>
      </c>
      <c r="H3939"/>
      <c r="I3939" s="202">
        <v>78210.69</v>
      </c>
      <c r="J3939" s="202">
        <v>118605.57</v>
      </c>
      <c r="K3939" s="202">
        <v>149853.48000000001</v>
      </c>
      <c r="L3939" s="202">
        <v>171527.33</v>
      </c>
      <c r="M3939"/>
      <c r="N3939"/>
      <c r="O3939" s="203"/>
      <c r="P3939"/>
      <c r="Q3939"/>
      <c r="R3939"/>
      <c r="S3939"/>
      <c r="T3939" s="204">
        <v>42746.609131944446</v>
      </c>
      <c r="U3939"/>
      <c r="V3939">
        <v>0.09</v>
      </c>
      <c r="W3939">
        <v>1</v>
      </c>
      <c r="X3939" s="200" t="str">
        <f t="shared" si="61"/>
        <v>Palm Beach Circuit Criminal CGE CQ1-17</v>
      </c>
    </row>
    <row r="3940" spans="1:24" x14ac:dyDescent="0.25">
      <c r="A3940" t="s">
        <v>97</v>
      </c>
      <c r="B3940" t="s">
        <v>38</v>
      </c>
      <c r="C3940" t="s">
        <v>271</v>
      </c>
      <c r="D3940" s="202">
        <v>1710478.03</v>
      </c>
      <c r="E3940" s="202">
        <v>1697708.95</v>
      </c>
      <c r="F3940" s="202">
        <v>1692124.02</v>
      </c>
      <c r="G3940" s="202">
        <v>1685451.86</v>
      </c>
      <c r="H3940" s="202">
        <v>1671869.21</v>
      </c>
      <c r="I3940" s="202">
        <v>60590.6</v>
      </c>
      <c r="J3940" s="202">
        <v>97652.11</v>
      </c>
      <c r="K3940" s="202">
        <v>130149.16</v>
      </c>
      <c r="L3940" s="202">
        <v>156200.09</v>
      </c>
      <c r="M3940" s="202">
        <v>188701.48</v>
      </c>
      <c r="N3940"/>
      <c r="O3940" s="203"/>
      <c r="P3940"/>
      <c r="Q3940"/>
      <c r="R3940"/>
      <c r="S3940"/>
      <c r="T3940" s="204">
        <v>42746.609131944446</v>
      </c>
      <c r="U3940"/>
      <c r="V3940">
        <v>0.09</v>
      </c>
      <c r="W3940">
        <v>1</v>
      </c>
      <c r="X3940" s="200" t="str">
        <f t="shared" si="61"/>
        <v>Palm Beach Circuit Criminal CGE CQ2-16</v>
      </c>
    </row>
    <row r="3941" spans="1:24" x14ac:dyDescent="0.25">
      <c r="A3941" t="s">
        <v>97</v>
      </c>
      <c r="B3941" t="s">
        <v>38</v>
      </c>
      <c r="C3941" t="s">
        <v>275</v>
      </c>
      <c r="D3941" s="202">
        <v>30414541.359999999</v>
      </c>
      <c r="E3941" s="202">
        <v>30374328.079999998</v>
      </c>
      <c r="F3941" s="202">
        <v>30369750.940000001</v>
      </c>
      <c r="G3941"/>
      <c r="H3941"/>
      <c r="I3941" s="202">
        <v>96749.6</v>
      </c>
      <c r="J3941" s="202">
        <v>123357.07</v>
      </c>
      <c r="K3941" s="202">
        <v>158132.22</v>
      </c>
      <c r="L3941"/>
      <c r="M3941"/>
      <c r="N3941"/>
      <c r="O3941" s="203"/>
      <c r="P3941"/>
      <c r="Q3941"/>
      <c r="R3941"/>
      <c r="S3941"/>
      <c r="T3941" s="204">
        <v>42746.609131944446</v>
      </c>
      <c r="U3941"/>
      <c r="V3941">
        <v>0.09</v>
      </c>
      <c r="W3941">
        <v>1</v>
      </c>
      <c r="X3941" s="200" t="str">
        <f t="shared" si="61"/>
        <v>Palm Beach Circuit Criminal CGE CQ2-17</v>
      </c>
    </row>
    <row r="3942" spans="1:24" x14ac:dyDescent="0.25">
      <c r="A3942" t="s">
        <v>97</v>
      </c>
      <c r="B3942" t="s">
        <v>38</v>
      </c>
      <c r="C3942" t="s">
        <v>272</v>
      </c>
      <c r="D3942" s="202">
        <v>1936477.78</v>
      </c>
      <c r="E3942" s="202">
        <v>1916671.48</v>
      </c>
      <c r="F3942" s="202">
        <v>1907519.09</v>
      </c>
      <c r="G3942" s="202">
        <v>1896462.21</v>
      </c>
      <c r="H3942" s="202">
        <v>1885694.09</v>
      </c>
      <c r="I3942" s="202">
        <v>83323.98</v>
      </c>
      <c r="J3942" s="202">
        <v>115351.92</v>
      </c>
      <c r="K3942" s="202">
        <v>142422.28</v>
      </c>
      <c r="L3942" s="202">
        <v>169491.7</v>
      </c>
      <c r="M3942" s="202">
        <v>194772.02</v>
      </c>
      <c r="N3942"/>
      <c r="O3942" s="203"/>
      <c r="P3942"/>
      <c r="Q3942"/>
      <c r="R3942"/>
      <c r="S3942"/>
      <c r="T3942" s="204">
        <v>42746.609131944446</v>
      </c>
      <c r="U3942"/>
      <c r="V3942">
        <v>0.09</v>
      </c>
      <c r="W3942">
        <v>1</v>
      </c>
      <c r="X3942" s="200" t="str">
        <f t="shared" si="61"/>
        <v>Palm Beach Circuit Criminal CGE CQ3-16</v>
      </c>
    </row>
    <row r="3943" spans="1:24" x14ac:dyDescent="0.25">
      <c r="A3943" t="s">
        <v>97</v>
      </c>
      <c r="B3943" t="s">
        <v>38</v>
      </c>
      <c r="C3943" t="s">
        <v>276</v>
      </c>
      <c r="D3943" s="202">
        <v>1638353.05</v>
      </c>
      <c r="E3943" s="202">
        <v>1629831.28</v>
      </c>
      <c r="F3943"/>
      <c r="G3943"/>
      <c r="H3943"/>
      <c r="I3943" s="202">
        <v>70310.14</v>
      </c>
      <c r="J3943" s="202">
        <v>116188.67</v>
      </c>
      <c r="K3943"/>
      <c r="L3943"/>
      <c r="M3943"/>
      <c r="N3943"/>
      <c r="O3943" s="203"/>
      <c r="P3943"/>
      <c r="Q3943"/>
      <c r="R3943"/>
      <c r="S3943"/>
      <c r="T3943" s="204">
        <v>42746.609131944446</v>
      </c>
      <c r="U3943"/>
      <c r="V3943">
        <v>0.09</v>
      </c>
      <c r="W3943">
        <v>1</v>
      </c>
      <c r="X3943" s="200" t="str">
        <f t="shared" si="61"/>
        <v>Palm Beach Circuit Criminal CGE CQ3-17</v>
      </c>
    </row>
    <row r="3944" spans="1:24" x14ac:dyDescent="0.25">
      <c r="A3944" t="s">
        <v>97</v>
      </c>
      <c r="B3944" t="s">
        <v>38</v>
      </c>
      <c r="C3944" t="s">
        <v>273</v>
      </c>
      <c r="D3944" s="202">
        <v>3182928.14</v>
      </c>
      <c r="E3944" s="202">
        <v>3153740.97</v>
      </c>
      <c r="F3944" s="202">
        <v>3146911.35</v>
      </c>
      <c r="G3944" s="202">
        <v>3131833.09</v>
      </c>
      <c r="H3944" s="202">
        <v>3129184.51</v>
      </c>
      <c r="I3944" s="202">
        <v>72289.240000000005</v>
      </c>
      <c r="J3944" s="202">
        <v>108540.97</v>
      </c>
      <c r="K3944" s="202">
        <v>143656.32999999999</v>
      </c>
      <c r="L3944" s="202">
        <v>169254.52</v>
      </c>
      <c r="M3944" s="202">
        <v>191264.73</v>
      </c>
      <c r="N3944"/>
      <c r="O3944" s="203"/>
      <c r="P3944"/>
      <c r="Q3944"/>
      <c r="R3944"/>
      <c r="S3944"/>
      <c r="T3944" s="204">
        <v>42746.609131944446</v>
      </c>
      <c r="U3944"/>
      <c r="V3944">
        <v>0.09</v>
      </c>
      <c r="W3944">
        <v>1</v>
      </c>
      <c r="X3944" s="200" t="str">
        <f t="shared" si="61"/>
        <v>Palm Beach Circuit Criminal CGE CQ4-16</v>
      </c>
    </row>
    <row r="3945" spans="1:24" x14ac:dyDescent="0.25">
      <c r="A3945" t="s">
        <v>97</v>
      </c>
      <c r="B3945" t="s">
        <v>38</v>
      </c>
      <c r="C3945" t="s">
        <v>277</v>
      </c>
      <c r="D3945" s="202">
        <v>2556353.11</v>
      </c>
      <c r="E3945"/>
      <c r="F3945"/>
      <c r="G3945"/>
      <c r="H3945"/>
      <c r="I3945" s="202">
        <v>95985.18</v>
      </c>
      <c r="J3945"/>
      <c r="K3945"/>
      <c r="L3945"/>
      <c r="M3945"/>
      <c r="N3945"/>
      <c r="O3945" s="203"/>
      <c r="P3945"/>
      <c r="Q3945"/>
      <c r="R3945"/>
      <c r="S3945"/>
      <c r="T3945" s="204">
        <v>42746.609131944446</v>
      </c>
      <c r="U3945"/>
      <c r="V3945">
        <v>0.09</v>
      </c>
      <c r="W3945">
        <v>1</v>
      </c>
      <c r="X3945" s="200" t="str">
        <f t="shared" si="61"/>
        <v>Palm Beach Circuit Criminal CGE CQ4-17</v>
      </c>
    </row>
    <row r="3946" spans="1:24" x14ac:dyDescent="0.25">
      <c r="A3946" t="s">
        <v>97</v>
      </c>
      <c r="B3946" t="s">
        <v>44</v>
      </c>
      <c r="C3946" t="s">
        <v>270</v>
      </c>
      <c r="D3946" s="202">
        <v>8377112.0700000003</v>
      </c>
      <c r="E3946" s="202">
        <v>7419785.1600000001</v>
      </c>
      <c r="F3946" s="202">
        <v>7351642.5999999996</v>
      </c>
      <c r="G3946" s="202">
        <v>7330746.0999999996</v>
      </c>
      <c r="H3946" s="202">
        <v>7320187.5999999996</v>
      </c>
      <c r="I3946" s="202">
        <v>3632003.63</v>
      </c>
      <c r="J3946" s="202">
        <v>6068243.2599999998</v>
      </c>
      <c r="K3946" s="202">
        <v>6387547.2300000004</v>
      </c>
      <c r="L3946" s="202">
        <v>6505397.3899999997</v>
      </c>
      <c r="M3946" s="202">
        <v>6570370.1699999999</v>
      </c>
      <c r="N3946"/>
      <c r="O3946" s="203"/>
      <c r="P3946"/>
      <c r="Q3946"/>
      <c r="R3946"/>
      <c r="S3946"/>
      <c r="T3946" s="204">
        <v>42746.609131944446</v>
      </c>
      <c r="U3946"/>
      <c r="V3946">
        <v>0.9</v>
      </c>
      <c r="W3946">
        <v>8</v>
      </c>
      <c r="X3946" s="200" t="str">
        <f t="shared" si="61"/>
        <v>Palm Beach Civil Traffic CGE CQ1-16</v>
      </c>
    </row>
    <row r="3947" spans="1:24" x14ac:dyDescent="0.25">
      <c r="A3947" t="s">
        <v>97</v>
      </c>
      <c r="B3947" t="s">
        <v>44</v>
      </c>
      <c r="C3947" t="s">
        <v>274</v>
      </c>
      <c r="D3947" s="202">
        <v>7211234.4699999997</v>
      </c>
      <c r="E3947" s="202">
        <v>6539745.6200000001</v>
      </c>
      <c r="F3947" s="202">
        <v>6484712.6200000001</v>
      </c>
      <c r="G3947" s="202">
        <v>6470035.1200000001</v>
      </c>
      <c r="H3947"/>
      <c r="I3947" s="202">
        <v>3301836.74</v>
      </c>
      <c r="J3947" s="202">
        <v>5469732.3200000003</v>
      </c>
      <c r="K3947" s="202">
        <v>5736191.4400000004</v>
      </c>
      <c r="L3947" s="202">
        <v>5827336.75</v>
      </c>
      <c r="M3947"/>
      <c r="N3947"/>
      <c r="O3947" s="203"/>
      <c r="P3947"/>
      <c r="Q3947"/>
      <c r="R3947"/>
      <c r="S3947"/>
      <c r="T3947" s="204">
        <v>42746.609131944446</v>
      </c>
      <c r="U3947"/>
      <c r="V3947">
        <v>0.9</v>
      </c>
      <c r="W3947">
        <v>8</v>
      </c>
      <c r="X3947" s="200" t="str">
        <f t="shared" si="61"/>
        <v>Palm Beach Civil Traffic CGE CQ1-17</v>
      </c>
    </row>
    <row r="3948" spans="1:24" x14ac:dyDescent="0.25">
      <c r="A3948" t="s">
        <v>97</v>
      </c>
      <c r="B3948" t="s">
        <v>44</v>
      </c>
      <c r="C3948" t="s">
        <v>271</v>
      </c>
      <c r="D3948" s="202">
        <v>8545208.0899999999</v>
      </c>
      <c r="E3948" s="202">
        <v>7569477.5599999996</v>
      </c>
      <c r="F3948" s="202">
        <v>7516751.0599999996</v>
      </c>
      <c r="G3948" s="202">
        <v>7501433.5599999996</v>
      </c>
      <c r="H3948" s="202">
        <v>7497375.8399999999</v>
      </c>
      <c r="I3948" s="202">
        <v>3998438.38</v>
      </c>
      <c r="J3948" s="202">
        <v>6318859.4199999999</v>
      </c>
      <c r="K3948" s="202">
        <v>6596513.5700000003</v>
      </c>
      <c r="L3948" s="202">
        <v>6699778.6500000004</v>
      </c>
      <c r="M3948" s="202">
        <v>6801855.0199999996</v>
      </c>
      <c r="N3948"/>
      <c r="O3948" s="203"/>
      <c r="P3948"/>
      <c r="Q3948"/>
      <c r="R3948"/>
      <c r="S3948"/>
      <c r="T3948" s="204">
        <v>42746.609131944446</v>
      </c>
      <c r="U3948"/>
      <c r="V3948">
        <v>0.9</v>
      </c>
      <c r="W3948">
        <v>8</v>
      </c>
      <c r="X3948" s="200" t="str">
        <f t="shared" si="61"/>
        <v>Palm Beach Civil Traffic CGE CQ2-16</v>
      </c>
    </row>
    <row r="3949" spans="1:24" x14ac:dyDescent="0.25">
      <c r="A3949" t="s">
        <v>97</v>
      </c>
      <c r="B3949" t="s">
        <v>44</v>
      </c>
      <c r="C3949" t="s">
        <v>275</v>
      </c>
      <c r="D3949" s="202">
        <v>7781734.3099999996</v>
      </c>
      <c r="E3949" s="202">
        <v>6949181.6100000003</v>
      </c>
      <c r="F3949" s="202">
        <v>6886007.1100000003</v>
      </c>
      <c r="G3949"/>
      <c r="H3949"/>
      <c r="I3949" s="202">
        <v>3495277.27</v>
      </c>
      <c r="J3949" s="202">
        <v>5773201.8499999996</v>
      </c>
      <c r="K3949" s="202">
        <v>6021851.1399999997</v>
      </c>
      <c r="L3949"/>
      <c r="M3949"/>
      <c r="N3949"/>
      <c r="O3949" s="203"/>
      <c r="P3949"/>
      <c r="Q3949"/>
      <c r="R3949"/>
      <c r="S3949"/>
      <c r="T3949" s="204">
        <v>42746.609131944446</v>
      </c>
      <c r="U3949"/>
      <c r="V3949">
        <v>0.9</v>
      </c>
      <c r="W3949">
        <v>8</v>
      </c>
      <c r="X3949" s="200" t="str">
        <f t="shared" si="61"/>
        <v>Palm Beach Civil Traffic CGE CQ2-17</v>
      </c>
    </row>
    <row r="3950" spans="1:24" x14ac:dyDescent="0.25">
      <c r="A3950" t="s">
        <v>97</v>
      </c>
      <c r="B3950" t="s">
        <v>44</v>
      </c>
      <c r="C3950" t="s">
        <v>272</v>
      </c>
      <c r="D3950" s="202">
        <v>8297252.4699999997</v>
      </c>
      <c r="E3950" s="202">
        <v>7399628.04</v>
      </c>
      <c r="F3950" s="202">
        <v>7362960.54</v>
      </c>
      <c r="G3950" s="202">
        <v>7344921.6399999997</v>
      </c>
      <c r="H3950" s="202">
        <v>7328534.6399999997</v>
      </c>
      <c r="I3950" s="202">
        <v>3882540.42</v>
      </c>
      <c r="J3950" s="202">
        <v>6192205.0300000003</v>
      </c>
      <c r="K3950" s="202">
        <v>6471309.4100000001</v>
      </c>
      <c r="L3950" s="202">
        <v>6669452.5800000001</v>
      </c>
      <c r="M3950" s="202">
        <v>6732099.1299999999</v>
      </c>
      <c r="N3950"/>
      <c r="O3950" s="203"/>
      <c r="P3950"/>
      <c r="Q3950"/>
      <c r="R3950"/>
      <c r="S3950"/>
      <c r="T3950" s="204">
        <v>42746.609131944446</v>
      </c>
      <c r="U3950"/>
      <c r="V3950">
        <v>0.9</v>
      </c>
      <c r="W3950">
        <v>8</v>
      </c>
      <c r="X3950" s="200" t="str">
        <f t="shared" si="61"/>
        <v>Palm Beach Civil Traffic CGE CQ3-16</v>
      </c>
    </row>
    <row r="3951" spans="1:24" x14ac:dyDescent="0.25">
      <c r="A3951" t="s">
        <v>97</v>
      </c>
      <c r="B3951" t="s">
        <v>44</v>
      </c>
      <c r="C3951" t="s">
        <v>276</v>
      </c>
      <c r="D3951" s="202">
        <v>8058774.8700000001</v>
      </c>
      <c r="E3951" s="202">
        <v>7161345.5300000003</v>
      </c>
      <c r="F3951"/>
      <c r="G3951"/>
      <c r="H3951"/>
      <c r="I3951" s="202">
        <v>3495250.24</v>
      </c>
      <c r="J3951" s="202">
        <v>5800349.2699999996</v>
      </c>
      <c r="K3951"/>
      <c r="L3951"/>
      <c r="M3951"/>
      <c r="N3951"/>
      <c r="O3951" s="203"/>
      <c r="P3951"/>
      <c r="Q3951"/>
      <c r="R3951"/>
      <c r="S3951"/>
      <c r="T3951" s="204">
        <v>42746.609131944446</v>
      </c>
      <c r="U3951"/>
      <c r="V3951">
        <v>0.9</v>
      </c>
      <c r="W3951">
        <v>8</v>
      </c>
      <c r="X3951" s="200" t="str">
        <f t="shared" si="61"/>
        <v>Palm Beach Civil Traffic CGE CQ3-17</v>
      </c>
    </row>
    <row r="3952" spans="1:24" x14ac:dyDescent="0.25">
      <c r="A3952" t="s">
        <v>97</v>
      </c>
      <c r="B3952" t="s">
        <v>44</v>
      </c>
      <c r="C3952" t="s">
        <v>273</v>
      </c>
      <c r="D3952" s="202">
        <v>7644379.6799999997</v>
      </c>
      <c r="E3952" s="202">
        <v>6851240.0499999998</v>
      </c>
      <c r="F3952" s="202">
        <v>6817794.5499999998</v>
      </c>
      <c r="G3952" s="202">
        <v>6791305</v>
      </c>
      <c r="H3952" s="202">
        <v>6785481</v>
      </c>
      <c r="I3952" s="202">
        <v>3501925.86</v>
      </c>
      <c r="J3952" s="202">
        <v>5673777.9800000004</v>
      </c>
      <c r="K3952" s="202">
        <v>6046049.4299999997</v>
      </c>
      <c r="L3952" s="202">
        <v>6151363.3899999997</v>
      </c>
      <c r="M3952" s="202">
        <v>6209070.7999999998</v>
      </c>
      <c r="N3952"/>
      <c r="O3952" s="203"/>
      <c r="P3952"/>
      <c r="Q3952"/>
      <c r="R3952"/>
      <c r="S3952"/>
      <c r="T3952" s="204">
        <v>42746.609131944446</v>
      </c>
      <c r="U3952"/>
      <c r="V3952">
        <v>0.9</v>
      </c>
      <c r="W3952">
        <v>8</v>
      </c>
      <c r="X3952" s="200" t="str">
        <f t="shared" si="61"/>
        <v>Palm Beach Civil Traffic CGE CQ4-16</v>
      </c>
    </row>
    <row r="3953" spans="1:24" x14ac:dyDescent="0.25">
      <c r="A3953" t="s">
        <v>97</v>
      </c>
      <c r="B3953" t="s">
        <v>44</v>
      </c>
      <c r="C3953" t="s">
        <v>277</v>
      </c>
      <c r="D3953" s="202">
        <v>7564392.1399999997</v>
      </c>
      <c r="E3953"/>
      <c r="F3953"/>
      <c r="G3953"/>
      <c r="H3953"/>
      <c r="I3953" s="202">
        <v>3243626.13</v>
      </c>
      <c r="J3953"/>
      <c r="K3953"/>
      <c r="L3953"/>
      <c r="M3953"/>
      <c r="N3953"/>
      <c r="O3953" s="203"/>
      <c r="P3953"/>
      <c r="Q3953"/>
      <c r="R3953"/>
      <c r="S3953"/>
      <c r="T3953" s="204">
        <v>42746.609131944446</v>
      </c>
      <c r="U3953"/>
      <c r="V3953">
        <v>0.9</v>
      </c>
      <c r="W3953">
        <v>8</v>
      </c>
      <c r="X3953" s="200" t="str">
        <f t="shared" si="61"/>
        <v>Palm Beach Civil Traffic CGE CQ4-17</v>
      </c>
    </row>
    <row r="3954" spans="1:24" x14ac:dyDescent="0.25">
      <c r="A3954" t="s">
        <v>97</v>
      </c>
      <c r="B3954" t="s">
        <v>43</v>
      </c>
      <c r="C3954" t="s">
        <v>270</v>
      </c>
      <c r="D3954" s="202">
        <v>1558349.69</v>
      </c>
      <c r="E3954" s="202">
        <v>1558039.69</v>
      </c>
      <c r="F3954" s="202">
        <v>1557264.69</v>
      </c>
      <c r="G3954" s="202">
        <v>1557264.69</v>
      </c>
      <c r="H3954" s="202">
        <v>1557264.69</v>
      </c>
      <c r="I3954" s="202">
        <v>1550855.09</v>
      </c>
      <c r="J3954" s="202">
        <v>1552908.19</v>
      </c>
      <c r="K3954" s="202">
        <v>1552708.69</v>
      </c>
      <c r="L3954" s="202">
        <v>1552708.69</v>
      </c>
      <c r="M3954" s="202">
        <v>1552623.69</v>
      </c>
      <c r="N3954"/>
      <c r="O3954" s="203"/>
      <c r="P3954"/>
      <c r="Q3954"/>
      <c r="R3954"/>
      <c r="S3954"/>
      <c r="T3954" s="204">
        <v>42746.609131944446</v>
      </c>
      <c r="U3954"/>
      <c r="V3954">
        <v>0.9</v>
      </c>
      <c r="W3954">
        <v>7</v>
      </c>
      <c r="X3954" s="200" t="str">
        <f t="shared" si="61"/>
        <v>Palm Beach County Civil CGE CQ1-16</v>
      </c>
    </row>
    <row r="3955" spans="1:24" x14ac:dyDescent="0.25">
      <c r="A3955" t="s">
        <v>97</v>
      </c>
      <c r="B3955" t="s">
        <v>43</v>
      </c>
      <c r="C3955" t="s">
        <v>274</v>
      </c>
      <c r="D3955" s="202">
        <v>1493117.47</v>
      </c>
      <c r="E3955" s="202">
        <v>1488865.32</v>
      </c>
      <c r="F3955" s="202">
        <v>1485945.32</v>
      </c>
      <c r="G3955" s="202">
        <v>1484970.32</v>
      </c>
      <c r="H3955"/>
      <c r="I3955" s="202">
        <v>1486423.87</v>
      </c>
      <c r="J3955" s="202">
        <v>1484360.02</v>
      </c>
      <c r="K3955" s="202">
        <v>1481737.55</v>
      </c>
      <c r="L3955" s="202">
        <v>1481062.55</v>
      </c>
      <c r="M3955"/>
      <c r="N3955"/>
      <c r="O3955" s="203"/>
      <c r="P3955"/>
      <c r="Q3955"/>
      <c r="R3955"/>
      <c r="S3955"/>
      <c r="T3955" s="204">
        <v>42746.609131944446</v>
      </c>
      <c r="U3955"/>
      <c r="V3955">
        <v>0.9</v>
      </c>
      <c r="W3955">
        <v>7</v>
      </c>
      <c r="X3955" s="200" t="str">
        <f t="shared" si="61"/>
        <v>Palm Beach County Civil CGE CQ1-17</v>
      </c>
    </row>
    <row r="3956" spans="1:24" x14ac:dyDescent="0.25">
      <c r="A3956" t="s">
        <v>97</v>
      </c>
      <c r="B3956" t="s">
        <v>43</v>
      </c>
      <c r="C3956" t="s">
        <v>271</v>
      </c>
      <c r="D3956" s="202">
        <v>1539522.5</v>
      </c>
      <c r="E3956" s="202">
        <v>1536310.6</v>
      </c>
      <c r="F3956" s="202">
        <v>1536310.6</v>
      </c>
      <c r="G3956" s="202">
        <v>1536135.6</v>
      </c>
      <c r="H3956" s="202">
        <v>1536120.6</v>
      </c>
      <c r="I3956" s="202">
        <v>1531997.9</v>
      </c>
      <c r="J3956" s="202">
        <v>1533039.7</v>
      </c>
      <c r="K3956" s="202">
        <v>1533650.2</v>
      </c>
      <c r="L3956" s="202">
        <v>1533905.2</v>
      </c>
      <c r="M3956" s="202">
        <v>1533595.2</v>
      </c>
      <c r="N3956"/>
      <c r="O3956" s="203"/>
      <c r="P3956"/>
      <c r="Q3956"/>
      <c r="R3956"/>
      <c r="S3956"/>
      <c r="T3956" s="204">
        <v>42746.609131944446</v>
      </c>
      <c r="U3956"/>
      <c r="V3956">
        <v>0.9</v>
      </c>
      <c r="W3956">
        <v>7</v>
      </c>
      <c r="X3956" s="200" t="str">
        <f t="shared" si="61"/>
        <v>Palm Beach County Civil CGE CQ2-16</v>
      </c>
    </row>
    <row r="3957" spans="1:24" x14ac:dyDescent="0.25">
      <c r="A3957" t="s">
        <v>97</v>
      </c>
      <c r="B3957" t="s">
        <v>43</v>
      </c>
      <c r="C3957" t="s">
        <v>275</v>
      </c>
      <c r="D3957" s="202">
        <v>1721020.41</v>
      </c>
      <c r="E3957" s="202">
        <v>1713882.44</v>
      </c>
      <c r="F3957" s="202">
        <v>1712162.83</v>
      </c>
      <c r="G3957"/>
      <c r="H3957"/>
      <c r="I3957" s="202">
        <v>1710209.49</v>
      </c>
      <c r="J3957" s="202">
        <v>1706687.29</v>
      </c>
      <c r="K3957" s="202">
        <v>1705724.83</v>
      </c>
      <c r="L3957"/>
      <c r="M3957"/>
      <c r="N3957"/>
      <c r="O3957" s="203"/>
      <c r="P3957"/>
      <c r="Q3957"/>
      <c r="R3957"/>
      <c r="S3957"/>
      <c r="T3957" s="204">
        <v>42746.609131944446</v>
      </c>
      <c r="U3957"/>
      <c r="V3957">
        <v>0.9</v>
      </c>
      <c r="W3957">
        <v>7</v>
      </c>
      <c r="X3957" s="200" t="str">
        <f t="shared" si="61"/>
        <v>Palm Beach County Civil CGE CQ2-17</v>
      </c>
    </row>
    <row r="3958" spans="1:24" x14ac:dyDescent="0.25">
      <c r="A3958" t="s">
        <v>97</v>
      </c>
      <c r="B3958" t="s">
        <v>43</v>
      </c>
      <c r="C3958" t="s">
        <v>272</v>
      </c>
      <c r="D3958" s="202">
        <v>1605943.96</v>
      </c>
      <c r="E3958" s="202">
        <v>1605193.96</v>
      </c>
      <c r="F3958" s="202">
        <v>1604748.96</v>
      </c>
      <c r="G3958" s="202">
        <v>1604428.96</v>
      </c>
      <c r="H3958" s="202">
        <v>1604428.71</v>
      </c>
      <c r="I3958" s="202">
        <v>1598726.61</v>
      </c>
      <c r="J3958" s="202">
        <v>1601122.61</v>
      </c>
      <c r="K3958" s="202">
        <v>1600842.61</v>
      </c>
      <c r="L3958" s="202">
        <v>1600542.61</v>
      </c>
      <c r="M3958" s="202">
        <v>1600614.61</v>
      </c>
      <c r="N3958"/>
      <c r="O3958" s="203"/>
      <c r="P3958"/>
      <c r="Q3958"/>
      <c r="R3958"/>
      <c r="S3958"/>
      <c r="T3958" s="204">
        <v>42746.609131944446</v>
      </c>
      <c r="U3958"/>
      <c r="V3958">
        <v>0.9</v>
      </c>
      <c r="W3958">
        <v>7</v>
      </c>
      <c r="X3958" s="200" t="str">
        <f t="shared" si="61"/>
        <v>Palm Beach County Civil CGE CQ3-16</v>
      </c>
    </row>
    <row r="3959" spans="1:24" x14ac:dyDescent="0.25">
      <c r="A3959" t="s">
        <v>97</v>
      </c>
      <c r="B3959" t="s">
        <v>43</v>
      </c>
      <c r="C3959" t="s">
        <v>276</v>
      </c>
      <c r="D3959" s="202">
        <v>1889289.22</v>
      </c>
      <c r="E3959" s="202">
        <v>1885281.47</v>
      </c>
      <c r="F3959"/>
      <c r="G3959"/>
      <c r="H3959"/>
      <c r="I3959" s="202">
        <v>1876592.82</v>
      </c>
      <c r="J3959" s="202">
        <v>1877022.32</v>
      </c>
      <c r="K3959"/>
      <c r="L3959"/>
      <c r="M3959"/>
      <c r="N3959"/>
      <c r="O3959" s="203"/>
      <c r="P3959"/>
      <c r="Q3959"/>
      <c r="R3959"/>
      <c r="S3959"/>
      <c r="T3959" s="204">
        <v>42746.609131944446</v>
      </c>
      <c r="U3959"/>
      <c r="V3959">
        <v>0.9</v>
      </c>
      <c r="W3959">
        <v>7</v>
      </c>
      <c r="X3959" s="200" t="str">
        <f t="shared" si="61"/>
        <v>Palm Beach County Civil CGE CQ3-17</v>
      </c>
    </row>
    <row r="3960" spans="1:24" x14ac:dyDescent="0.25">
      <c r="A3960" t="s">
        <v>97</v>
      </c>
      <c r="B3960" t="s">
        <v>43</v>
      </c>
      <c r="C3960" t="s">
        <v>273</v>
      </c>
      <c r="D3960" s="202">
        <v>1416536.28</v>
      </c>
      <c r="E3960" s="202">
        <v>1415026.28</v>
      </c>
      <c r="F3960" s="202">
        <v>1414506.28</v>
      </c>
      <c r="G3960" s="202">
        <v>1414506.28</v>
      </c>
      <c r="H3960" s="202">
        <v>1413311.28</v>
      </c>
      <c r="I3960" s="202">
        <v>1410609.93</v>
      </c>
      <c r="J3960" s="202">
        <v>1409791.93</v>
      </c>
      <c r="K3960" s="202">
        <v>1409186.93</v>
      </c>
      <c r="L3960" s="202">
        <v>1409297.93</v>
      </c>
      <c r="M3960" s="202">
        <v>1408102.93</v>
      </c>
      <c r="N3960"/>
      <c r="O3960" s="203"/>
      <c r="P3960"/>
      <c r="Q3960"/>
      <c r="R3960"/>
      <c r="S3960"/>
      <c r="T3960" s="204">
        <v>42746.609131944446</v>
      </c>
      <c r="U3960"/>
      <c r="V3960">
        <v>0.9</v>
      </c>
      <c r="W3960">
        <v>7</v>
      </c>
      <c r="X3960" s="200" t="str">
        <f t="shared" si="61"/>
        <v>Palm Beach County Civil CGE CQ4-16</v>
      </c>
    </row>
    <row r="3961" spans="1:24" x14ac:dyDescent="0.25">
      <c r="A3961" t="s">
        <v>97</v>
      </c>
      <c r="B3961" t="s">
        <v>43</v>
      </c>
      <c r="C3961" t="s">
        <v>277</v>
      </c>
      <c r="D3961" s="202">
        <v>1956094.74</v>
      </c>
      <c r="E3961"/>
      <c r="F3961"/>
      <c r="G3961"/>
      <c r="H3961"/>
      <c r="I3961" s="202">
        <v>1950368.79</v>
      </c>
      <c r="J3961"/>
      <c r="K3961"/>
      <c r="L3961"/>
      <c r="M3961"/>
      <c r="N3961"/>
      <c r="O3961" s="203"/>
      <c r="P3961"/>
      <c r="Q3961"/>
      <c r="R3961"/>
      <c r="S3961"/>
      <c r="T3961" s="204">
        <v>42746.609131944446</v>
      </c>
      <c r="U3961"/>
      <c r="V3961">
        <v>0.9</v>
      </c>
      <c r="W3961">
        <v>7</v>
      </c>
      <c r="X3961" s="200" t="str">
        <f t="shared" si="61"/>
        <v>Palm Beach County Civil CGE CQ4-17</v>
      </c>
    </row>
    <row r="3962" spans="1:24" x14ac:dyDescent="0.25">
      <c r="A3962" t="s">
        <v>97</v>
      </c>
      <c r="B3962" t="s">
        <v>39</v>
      </c>
      <c r="C3962" t="s">
        <v>270</v>
      </c>
      <c r="D3962" s="202">
        <v>970068.84</v>
      </c>
      <c r="E3962" s="202">
        <v>955204.75</v>
      </c>
      <c r="F3962" s="202">
        <v>936918.22</v>
      </c>
      <c r="G3962" s="202">
        <v>935161.52</v>
      </c>
      <c r="H3962" s="202">
        <v>926418.16</v>
      </c>
      <c r="I3962" s="202">
        <v>180951.21</v>
      </c>
      <c r="J3962" s="202">
        <v>244715.54</v>
      </c>
      <c r="K3962" s="202">
        <v>276736.68</v>
      </c>
      <c r="L3962" s="202">
        <v>300111.94</v>
      </c>
      <c r="M3962" s="202">
        <v>316993.61</v>
      </c>
      <c r="N3962"/>
      <c r="O3962" s="203"/>
      <c r="P3962"/>
      <c r="Q3962"/>
      <c r="R3962"/>
      <c r="S3962"/>
      <c r="T3962" s="204">
        <v>42746.609131944446</v>
      </c>
      <c r="U3962"/>
      <c r="V3962">
        <v>0.4</v>
      </c>
      <c r="W3962">
        <v>3</v>
      </c>
      <c r="X3962" s="200" t="str">
        <f t="shared" si="61"/>
        <v>Palm Beach County Criminal CGE CQ1-16</v>
      </c>
    </row>
    <row r="3963" spans="1:24" x14ac:dyDescent="0.25">
      <c r="A3963" t="s">
        <v>97</v>
      </c>
      <c r="B3963" t="s">
        <v>39</v>
      </c>
      <c r="C3963" t="s">
        <v>274</v>
      </c>
      <c r="D3963" s="202">
        <v>1037896.28</v>
      </c>
      <c r="E3963" s="202">
        <v>1019792.07</v>
      </c>
      <c r="F3963" s="202">
        <v>1001561.48</v>
      </c>
      <c r="G3963" s="202">
        <v>992877.83</v>
      </c>
      <c r="H3963"/>
      <c r="I3963" s="202">
        <v>173775.92</v>
      </c>
      <c r="J3963" s="202">
        <v>231798.25</v>
      </c>
      <c r="K3963" s="202">
        <v>270011.15999999997</v>
      </c>
      <c r="L3963" s="202">
        <v>293693.28000000003</v>
      </c>
      <c r="M3963"/>
      <c r="N3963"/>
      <c r="O3963" s="203"/>
      <c r="P3963"/>
      <c r="Q3963"/>
      <c r="R3963"/>
      <c r="S3963"/>
      <c r="T3963" s="204">
        <v>42746.609131944446</v>
      </c>
      <c r="U3963"/>
      <c r="V3963">
        <v>0.4</v>
      </c>
      <c r="W3963">
        <v>3</v>
      </c>
      <c r="X3963" s="200" t="str">
        <f t="shared" si="61"/>
        <v>Palm Beach County Criminal CGE CQ1-17</v>
      </c>
    </row>
    <row r="3964" spans="1:24" x14ac:dyDescent="0.25">
      <c r="A3964" t="s">
        <v>97</v>
      </c>
      <c r="B3964" t="s">
        <v>39</v>
      </c>
      <c r="C3964" t="s">
        <v>271</v>
      </c>
      <c r="D3964" s="202">
        <v>1099692.22</v>
      </c>
      <c r="E3964" s="202">
        <v>1076659.47</v>
      </c>
      <c r="F3964" s="202">
        <v>1066788.46</v>
      </c>
      <c r="G3964" s="202">
        <v>1055532.31</v>
      </c>
      <c r="H3964" s="202">
        <v>1039221.68</v>
      </c>
      <c r="I3964" s="202">
        <v>195953.55</v>
      </c>
      <c r="J3964" s="202">
        <v>256408.63</v>
      </c>
      <c r="K3964" s="202">
        <v>300396.92</v>
      </c>
      <c r="L3964" s="202">
        <v>324952.78999999998</v>
      </c>
      <c r="M3964" s="202">
        <v>371653.65</v>
      </c>
      <c r="N3964"/>
      <c r="O3964" s="203"/>
      <c r="P3964"/>
      <c r="Q3964"/>
      <c r="R3964"/>
      <c r="S3964"/>
      <c r="T3964" s="204">
        <v>42746.609131944446</v>
      </c>
      <c r="U3964"/>
      <c r="V3964">
        <v>0.4</v>
      </c>
      <c r="W3964">
        <v>3</v>
      </c>
      <c r="X3964" s="200" t="str">
        <f t="shared" si="61"/>
        <v>Palm Beach County Criminal CGE CQ2-16</v>
      </c>
    </row>
    <row r="3965" spans="1:24" x14ac:dyDescent="0.25">
      <c r="A3965" t="s">
        <v>97</v>
      </c>
      <c r="B3965" t="s">
        <v>39</v>
      </c>
      <c r="C3965" t="s">
        <v>275</v>
      </c>
      <c r="D3965" s="202">
        <v>1041907.26</v>
      </c>
      <c r="E3965" s="202">
        <v>1023085.4</v>
      </c>
      <c r="F3965" s="202">
        <v>1011556.06</v>
      </c>
      <c r="G3965"/>
      <c r="H3965"/>
      <c r="I3965" s="202">
        <v>200381.75</v>
      </c>
      <c r="J3965" s="202">
        <v>271930.61</v>
      </c>
      <c r="K3965" s="202">
        <v>308670.94</v>
      </c>
      <c r="L3965"/>
      <c r="M3965"/>
      <c r="N3965"/>
      <c r="O3965" s="203"/>
      <c r="P3965"/>
      <c r="Q3965"/>
      <c r="R3965"/>
      <c r="S3965"/>
      <c r="T3965" s="204">
        <v>42746.609131944446</v>
      </c>
      <c r="U3965"/>
      <c r="V3965">
        <v>0.4</v>
      </c>
      <c r="W3965">
        <v>3</v>
      </c>
      <c r="X3965" s="200" t="str">
        <f t="shared" si="61"/>
        <v>Palm Beach County Criminal CGE CQ2-17</v>
      </c>
    </row>
    <row r="3966" spans="1:24" x14ac:dyDescent="0.25">
      <c r="A3966" t="s">
        <v>97</v>
      </c>
      <c r="B3966" t="s">
        <v>39</v>
      </c>
      <c r="C3966" t="s">
        <v>272</v>
      </c>
      <c r="D3966" s="202">
        <v>1084990.21</v>
      </c>
      <c r="E3966" s="202">
        <v>1075205.25</v>
      </c>
      <c r="F3966" s="202">
        <v>1056883.92</v>
      </c>
      <c r="G3966" s="202">
        <v>1040652.83</v>
      </c>
      <c r="H3966" s="202">
        <v>1026462.74</v>
      </c>
      <c r="I3966" s="202">
        <v>180224.3</v>
      </c>
      <c r="J3966" s="202">
        <v>246156.71</v>
      </c>
      <c r="K3966" s="202">
        <v>285798.21000000002</v>
      </c>
      <c r="L3966" s="202">
        <v>310456.25</v>
      </c>
      <c r="M3966" s="202">
        <v>341634.97</v>
      </c>
      <c r="N3966"/>
      <c r="O3966" s="203"/>
      <c r="P3966"/>
      <c r="Q3966"/>
      <c r="R3966"/>
      <c r="S3966"/>
      <c r="T3966" s="204">
        <v>42746.609131944446</v>
      </c>
      <c r="U3966"/>
      <c r="V3966">
        <v>0.4</v>
      </c>
      <c r="W3966">
        <v>3</v>
      </c>
      <c r="X3966" s="200" t="str">
        <f t="shared" si="61"/>
        <v>Palm Beach County Criminal CGE CQ3-16</v>
      </c>
    </row>
    <row r="3967" spans="1:24" x14ac:dyDescent="0.25">
      <c r="A3967" t="s">
        <v>97</v>
      </c>
      <c r="B3967" t="s">
        <v>39</v>
      </c>
      <c r="C3967" t="s">
        <v>276</v>
      </c>
      <c r="D3967" s="202">
        <v>1079248.5900000001</v>
      </c>
      <c r="E3967" s="202">
        <v>1059162.48</v>
      </c>
      <c r="F3967"/>
      <c r="G3967"/>
      <c r="H3967"/>
      <c r="I3967" s="202">
        <v>194017.03</v>
      </c>
      <c r="J3967" s="202">
        <v>264538.65999999997</v>
      </c>
      <c r="K3967"/>
      <c r="L3967"/>
      <c r="M3967"/>
      <c r="N3967"/>
      <c r="O3967" s="203"/>
      <c r="P3967"/>
      <c r="Q3967"/>
      <c r="R3967"/>
      <c r="S3967"/>
      <c r="T3967" s="204">
        <v>42746.609131944446</v>
      </c>
      <c r="U3967"/>
      <c r="V3967">
        <v>0.4</v>
      </c>
      <c r="W3967">
        <v>3</v>
      </c>
      <c r="X3967" s="200" t="str">
        <f t="shared" si="61"/>
        <v>Palm Beach County Criminal CGE CQ3-17</v>
      </c>
    </row>
    <row r="3968" spans="1:24" x14ac:dyDescent="0.25">
      <c r="A3968" t="s">
        <v>97</v>
      </c>
      <c r="B3968" t="s">
        <v>39</v>
      </c>
      <c r="C3968" t="s">
        <v>273</v>
      </c>
      <c r="D3968" s="202">
        <v>1058540.74</v>
      </c>
      <c r="E3968" s="202">
        <v>1043058.83</v>
      </c>
      <c r="F3968" s="202">
        <v>1026286.33</v>
      </c>
      <c r="G3968" s="202">
        <v>1015724.04</v>
      </c>
      <c r="H3968" s="202">
        <v>1008654.68</v>
      </c>
      <c r="I3968" s="202">
        <v>166713.32</v>
      </c>
      <c r="J3968" s="202">
        <v>214039.83</v>
      </c>
      <c r="K3968" s="202">
        <v>247822.94</v>
      </c>
      <c r="L3968" s="202">
        <v>286788.15000000002</v>
      </c>
      <c r="M3968" s="202">
        <v>308278.23</v>
      </c>
      <c r="N3968"/>
      <c r="O3968" s="203"/>
      <c r="P3968"/>
      <c r="Q3968"/>
      <c r="R3968"/>
      <c r="S3968"/>
      <c r="T3968" s="204">
        <v>42746.609131944446</v>
      </c>
      <c r="U3968"/>
      <c r="V3968">
        <v>0.4</v>
      </c>
      <c r="W3968">
        <v>3</v>
      </c>
      <c r="X3968" s="200" t="str">
        <f t="shared" si="61"/>
        <v>Palm Beach County Criminal CGE CQ4-16</v>
      </c>
    </row>
    <row r="3969" spans="1:24" x14ac:dyDescent="0.25">
      <c r="A3969" t="s">
        <v>97</v>
      </c>
      <c r="B3969" t="s">
        <v>39</v>
      </c>
      <c r="C3969" t="s">
        <v>277</v>
      </c>
      <c r="D3969" s="202">
        <v>982175.72</v>
      </c>
      <c r="E3969"/>
      <c r="F3969"/>
      <c r="G3969"/>
      <c r="H3969"/>
      <c r="I3969" s="202">
        <v>175809.4</v>
      </c>
      <c r="J3969"/>
      <c r="K3969"/>
      <c r="L3969"/>
      <c r="M3969"/>
      <c r="N3969"/>
      <c r="O3969" s="203"/>
      <c r="P3969"/>
      <c r="Q3969"/>
      <c r="R3969"/>
      <c r="S3969"/>
      <c r="T3969" s="204">
        <v>42746.609131944446</v>
      </c>
      <c r="U3969"/>
      <c r="V3969">
        <v>0.4</v>
      </c>
      <c r="W3969">
        <v>3</v>
      </c>
      <c r="X3969" s="200" t="str">
        <f t="shared" si="61"/>
        <v>Palm Beach County Criminal CGE CQ4-17</v>
      </c>
    </row>
    <row r="3970" spans="1:24" x14ac:dyDescent="0.25">
      <c r="A3970" t="s">
        <v>97</v>
      </c>
      <c r="B3970" t="s">
        <v>41</v>
      </c>
      <c r="C3970" t="s">
        <v>270</v>
      </c>
      <c r="D3970" s="202">
        <v>1887385.6000000001</v>
      </c>
      <c r="E3970" s="202">
        <v>1858159.91</v>
      </c>
      <c r="F3970" s="202">
        <v>1825896.64</v>
      </c>
      <c r="G3970" s="202">
        <v>1797374.4</v>
      </c>
      <c r="H3970" s="202">
        <v>1751285.24</v>
      </c>
      <c r="I3970" s="202">
        <v>449934.3</v>
      </c>
      <c r="J3970" s="202">
        <v>721794.94</v>
      </c>
      <c r="K3970" s="202">
        <v>849909.03</v>
      </c>
      <c r="L3970" s="202">
        <v>943667.72</v>
      </c>
      <c r="M3970" s="202">
        <v>1054180.7</v>
      </c>
      <c r="N3970"/>
      <c r="O3970" s="203"/>
      <c r="P3970"/>
      <c r="Q3970"/>
      <c r="R3970"/>
      <c r="S3970"/>
      <c r="T3970" s="204">
        <v>42746.609131944446</v>
      </c>
      <c r="U3970"/>
      <c r="V3970">
        <v>0.4</v>
      </c>
      <c r="W3970">
        <v>5</v>
      </c>
      <c r="X3970" s="200" t="str">
        <f t="shared" ref="X3970:X4033" si="62">A3970&amp;" "&amp;B3970&amp;" "&amp;C3970</f>
        <v>Palm Beach Criminal Traffic CGE CQ1-16</v>
      </c>
    </row>
    <row r="3971" spans="1:24" x14ac:dyDescent="0.25">
      <c r="A3971" t="s">
        <v>97</v>
      </c>
      <c r="B3971" t="s">
        <v>41</v>
      </c>
      <c r="C3971" t="s">
        <v>274</v>
      </c>
      <c r="D3971" s="202">
        <v>1949389.35</v>
      </c>
      <c r="E3971" s="202">
        <v>1907084.77</v>
      </c>
      <c r="F3971" s="202">
        <v>1880343.54</v>
      </c>
      <c r="G3971" s="202">
        <v>1856923.59</v>
      </c>
      <c r="H3971"/>
      <c r="I3971" s="202">
        <v>485198.49</v>
      </c>
      <c r="J3971" s="202">
        <v>736004.83</v>
      </c>
      <c r="K3971" s="202">
        <v>883086.9</v>
      </c>
      <c r="L3971" s="202">
        <v>1002933.45</v>
      </c>
      <c r="M3971"/>
      <c r="N3971"/>
      <c r="O3971" s="203"/>
      <c r="P3971"/>
      <c r="Q3971"/>
      <c r="R3971"/>
      <c r="S3971"/>
      <c r="T3971" s="204">
        <v>42746.609131944446</v>
      </c>
      <c r="U3971"/>
      <c r="V3971">
        <v>0.4</v>
      </c>
      <c r="W3971">
        <v>5</v>
      </c>
      <c r="X3971" s="200" t="str">
        <f t="shared" si="62"/>
        <v>Palm Beach Criminal Traffic CGE CQ1-17</v>
      </c>
    </row>
    <row r="3972" spans="1:24" x14ac:dyDescent="0.25">
      <c r="A3972" t="s">
        <v>97</v>
      </c>
      <c r="B3972" t="s">
        <v>41</v>
      </c>
      <c r="C3972" t="s">
        <v>271</v>
      </c>
      <c r="D3972" s="202">
        <v>2094214.82</v>
      </c>
      <c r="E3972" s="202">
        <v>2064316.1</v>
      </c>
      <c r="F3972" s="202">
        <v>2030753.34</v>
      </c>
      <c r="G3972" s="202">
        <v>1989379.13</v>
      </c>
      <c r="H3972" s="202">
        <v>1947558.77</v>
      </c>
      <c r="I3972" s="202">
        <v>529947.53</v>
      </c>
      <c r="J3972" s="202">
        <v>782724.61</v>
      </c>
      <c r="K3972" s="202">
        <v>919963.78</v>
      </c>
      <c r="L3972" s="202">
        <v>1028706.65</v>
      </c>
      <c r="M3972" s="202">
        <v>1159178.26</v>
      </c>
      <c r="N3972"/>
      <c r="O3972" s="203"/>
      <c r="P3972"/>
      <c r="Q3972"/>
      <c r="R3972"/>
      <c r="S3972"/>
      <c r="T3972" s="204">
        <v>42746.609131944446</v>
      </c>
      <c r="U3972"/>
      <c r="V3972">
        <v>0.4</v>
      </c>
      <c r="W3972">
        <v>5</v>
      </c>
      <c r="X3972" s="200" t="str">
        <f t="shared" si="62"/>
        <v>Palm Beach Criminal Traffic CGE CQ2-16</v>
      </c>
    </row>
    <row r="3973" spans="1:24" x14ac:dyDescent="0.25">
      <c r="A3973" t="s">
        <v>97</v>
      </c>
      <c r="B3973" t="s">
        <v>41</v>
      </c>
      <c r="C3973" t="s">
        <v>275</v>
      </c>
      <c r="D3973" s="202">
        <v>2031692.68</v>
      </c>
      <c r="E3973" s="202">
        <v>1992455.31</v>
      </c>
      <c r="F3973" s="202">
        <v>1961347.19</v>
      </c>
      <c r="G3973"/>
      <c r="H3973"/>
      <c r="I3973" s="202">
        <v>518776.1</v>
      </c>
      <c r="J3973" s="202">
        <v>764468.4</v>
      </c>
      <c r="K3973" s="202">
        <v>899987.84</v>
      </c>
      <c r="L3973"/>
      <c r="M3973"/>
      <c r="N3973"/>
      <c r="O3973" s="203"/>
      <c r="P3973"/>
      <c r="Q3973"/>
      <c r="R3973"/>
      <c r="S3973"/>
      <c r="T3973" s="204">
        <v>42746.609131944446</v>
      </c>
      <c r="U3973"/>
      <c r="V3973">
        <v>0.4</v>
      </c>
      <c r="W3973">
        <v>5</v>
      </c>
      <c r="X3973" s="200" t="str">
        <f t="shared" si="62"/>
        <v>Palm Beach Criminal Traffic CGE CQ2-17</v>
      </c>
    </row>
    <row r="3974" spans="1:24" x14ac:dyDescent="0.25">
      <c r="A3974" t="s">
        <v>97</v>
      </c>
      <c r="B3974" t="s">
        <v>41</v>
      </c>
      <c r="C3974" t="s">
        <v>272</v>
      </c>
      <c r="D3974" s="202">
        <v>1985073.75</v>
      </c>
      <c r="E3974" s="202">
        <v>1954027.04</v>
      </c>
      <c r="F3974" s="202">
        <v>1924575.31</v>
      </c>
      <c r="G3974" s="202">
        <v>1900185.34</v>
      </c>
      <c r="H3974" s="202">
        <v>1849285.31</v>
      </c>
      <c r="I3974" s="202">
        <v>523856.22</v>
      </c>
      <c r="J3974" s="202">
        <v>725436.99</v>
      </c>
      <c r="K3974" s="202">
        <v>854448.99</v>
      </c>
      <c r="L3974" s="202">
        <v>960768.25</v>
      </c>
      <c r="M3974" s="202">
        <v>1102369.28</v>
      </c>
      <c r="N3974"/>
      <c r="O3974" s="203"/>
      <c r="P3974"/>
      <c r="Q3974"/>
      <c r="R3974"/>
      <c r="S3974"/>
      <c r="T3974" s="204">
        <v>42746.609131944446</v>
      </c>
      <c r="U3974"/>
      <c r="V3974">
        <v>0.4</v>
      </c>
      <c r="W3974">
        <v>5</v>
      </c>
      <c r="X3974" s="200" t="str">
        <f t="shared" si="62"/>
        <v>Palm Beach Criminal Traffic CGE CQ3-16</v>
      </c>
    </row>
    <row r="3975" spans="1:24" x14ac:dyDescent="0.25">
      <c r="A3975" t="s">
        <v>97</v>
      </c>
      <c r="B3975" t="s">
        <v>41</v>
      </c>
      <c r="C3975" t="s">
        <v>276</v>
      </c>
      <c r="D3975" s="202">
        <v>2050611.5</v>
      </c>
      <c r="E3975" s="202">
        <v>1972278.03</v>
      </c>
      <c r="F3975"/>
      <c r="G3975"/>
      <c r="H3975"/>
      <c r="I3975" s="202">
        <v>558533.93000000005</v>
      </c>
      <c r="J3975" s="202">
        <v>799904.33</v>
      </c>
      <c r="K3975"/>
      <c r="L3975"/>
      <c r="M3975"/>
      <c r="N3975"/>
      <c r="O3975" s="203"/>
      <c r="P3975"/>
      <c r="Q3975"/>
      <c r="R3975"/>
      <c r="S3975"/>
      <c r="T3975" s="204">
        <v>42746.609131944446</v>
      </c>
      <c r="U3975"/>
      <c r="V3975">
        <v>0.4</v>
      </c>
      <c r="W3975">
        <v>5</v>
      </c>
      <c r="X3975" s="200" t="str">
        <f t="shared" si="62"/>
        <v>Palm Beach Criminal Traffic CGE CQ3-17</v>
      </c>
    </row>
    <row r="3976" spans="1:24" x14ac:dyDescent="0.25">
      <c r="A3976" t="s">
        <v>97</v>
      </c>
      <c r="B3976" t="s">
        <v>41</v>
      </c>
      <c r="C3976" t="s">
        <v>273</v>
      </c>
      <c r="D3976" s="202">
        <v>1851108.28</v>
      </c>
      <c r="E3976" s="202">
        <v>1817566.78</v>
      </c>
      <c r="F3976" s="202">
        <v>1796557.48</v>
      </c>
      <c r="G3976" s="202">
        <v>1779048.98</v>
      </c>
      <c r="H3976" s="202">
        <v>1741917.54</v>
      </c>
      <c r="I3976" s="202">
        <v>436322.67</v>
      </c>
      <c r="J3976" s="202">
        <v>648433.51</v>
      </c>
      <c r="K3976" s="202">
        <v>798227</v>
      </c>
      <c r="L3976" s="202">
        <v>908925.51</v>
      </c>
      <c r="M3976" s="202">
        <v>997417.26</v>
      </c>
      <c r="N3976"/>
      <c r="O3976" s="203"/>
      <c r="P3976"/>
      <c r="Q3976"/>
      <c r="R3976"/>
      <c r="S3976"/>
      <c r="T3976" s="204">
        <v>42746.609131944446</v>
      </c>
      <c r="U3976"/>
      <c r="V3976">
        <v>0.4</v>
      </c>
      <c r="W3976">
        <v>5</v>
      </c>
      <c r="X3976" s="200" t="str">
        <f t="shared" si="62"/>
        <v>Palm Beach Criminal Traffic CGE CQ4-16</v>
      </c>
    </row>
    <row r="3977" spans="1:24" x14ac:dyDescent="0.25">
      <c r="A3977" t="s">
        <v>97</v>
      </c>
      <c r="B3977" t="s">
        <v>41</v>
      </c>
      <c r="C3977" t="s">
        <v>277</v>
      </c>
      <c r="D3977" s="202">
        <v>1823205.24</v>
      </c>
      <c r="E3977"/>
      <c r="F3977"/>
      <c r="G3977"/>
      <c r="H3977"/>
      <c r="I3977" s="202">
        <v>496442.88</v>
      </c>
      <c r="J3977"/>
      <c r="K3977"/>
      <c r="L3977"/>
      <c r="M3977"/>
      <c r="N3977"/>
      <c r="O3977" s="203"/>
      <c r="P3977"/>
      <c r="Q3977"/>
      <c r="R3977"/>
      <c r="S3977"/>
      <c r="T3977" s="204">
        <v>42746.609131944446</v>
      </c>
      <c r="U3977"/>
      <c r="V3977">
        <v>0.4</v>
      </c>
      <c r="W3977">
        <v>5</v>
      </c>
      <c r="X3977" s="200" t="str">
        <f t="shared" si="62"/>
        <v>Palm Beach Criminal Traffic CGE CQ4-17</v>
      </c>
    </row>
    <row r="3978" spans="1:24" x14ac:dyDescent="0.25">
      <c r="A3978" t="s">
        <v>97</v>
      </c>
      <c r="B3978" t="s">
        <v>46</v>
      </c>
      <c r="C3978" t="s">
        <v>270</v>
      </c>
      <c r="D3978" s="202">
        <v>697619.4</v>
      </c>
      <c r="E3978" s="202">
        <v>697068.4</v>
      </c>
      <c r="F3978" s="202">
        <v>696617.4</v>
      </c>
      <c r="G3978" s="202">
        <v>696617.4</v>
      </c>
      <c r="H3978" s="202">
        <v>685155.4</v>
      </c>
      <c r="I3978" s="202">
        <v>674561.66</v>
      </c>
      <c r="J3978" s="202">
        <v>675959.5</v>
      </c>
      <c r="K3978" s="202">
        <v>676434.5</v>
      </c>
      <c r="L3978" s="202">
        <v>676598.5</v>
      </c>
      <c r="M3978" s="202">
        <v>676455.63</v>
      </c>
      <c r="N3978"/>
      <c r="O3978" s="203"/>
      <c r="P3978"/>
      <c r="Q3978"/>
      <c r="R3978"/>
      <c r="S3978"/>
      <c r="T3978" s="204">
        <v>42746.609131944446</v>
      </c>
      <c r="U3978"/>
      <c r="V3978">
        <v>0.75</v>
      </c>
      <c r="W3978">
        <v>10</v>
      </c>
      <c r="X3978" s="200" t="str">
        <f t="shared" si="62"/>
        <v>Palm Beach Family CGE CQ1-16</v>
      </c>
    </row>
    <row r="3979" spans="1:24" x14ac:dyDescent="0.25">
      <c r="A3979" t="s">
        <v>97</v>
      </c>
      <c r="B3979" t="s">
        <v>46</v>
      </c>
      <c r="C3979" t="s">
        <v>274</v>
      </c>
      <c r="D3979" s="202">
        <v>752404.14</v>
      </c>
      <c r="E3979" s="202">
        <v>749071.14</v>
      </c>
      <c r="F3979" s="202">
        <v>747370.79</v>
      </c>
      <c r="G3979" s="202">
        <v>747370.79</v>
      </c>
      <c r="H3979"/>
      <c r="I3979" s="202">
        <v>723414.78</v>
      </c>
      <c r="J3979" s="202">
        <v>730337.27</v>
      </c>
      <c r="K3979" s="202">
        <v>731100.3</v>
      </c>
      <c r="L3979" s="202">
        <v>731395.3</v>
      </c>
      <c r="M3979"/>
      <c r="N3979"/>
      <c r="O3979" s="203"/>
      <c r="P3979"/>
      <c r="Q3979"/>
      <c r="R3979"/>
      <c r="S3979"/>
      <c r="T3979" s="204">
        <v>42746.609131944446</v>
      </c>
      <c r="U3979"/>
      <c r="V3979">
        <v>0.75</v>
      </c>
      <c r="W3979">
        <v>10</v>
      </c>
      <c r="X3979" s="200" t="str">
        <f t="shared" si="62"/>
        <v>Palm Beach Family CGE CQ1-17</v>
      </c>
    </row>
    <row r="3980" spans="1:24" x14ac:dyDescent="0.25">
      <c r="A3980" t="s">
        <v>97</v>
      </c>
      <c r="B3980" t="s">
        <v>46</v>
      </c>
      <c r="C3980" t="s">
        <v>271</v>
      </c>
      <c r="D3980" s="202">
        <v>800757.55</v>
      </c>
      <c r="E3980" s="202">
        <v>799172.55</v>
      </c>
      <c r="F3980" s="202">
        <v>798462.55</v>
      </c>
      <c r="G3980" s="202">
        <v>789556.05</v>
      </c>
      <c r="H3980" s="202">
        <v>789392.05</v>
      </c>
      <c r="I3980" s="202">
        <v>777884.04</v>
      </c>
      <c r="J3980" s="202">
        <v>779579.19</v>
      </c>
      <c r="K3980" s="202">
        <v>780081.52</v>
      </c>
      <c r="L3980" s="202">
        <v>780067.42</v>
      </c>
      <c r="M3980" s="202">
        <v>780850.37</v>
      </c>
      <c r="N3980"/>
      <c r="O3980" s="203"/>
      <c r="P3980"/>
      <c r="Q3980"/>
      <c r="R3980"/>
      <c r="S3980"/>
      <c r="T3980" s="204">
        <v>42746.609131944446</v>
      </c>
      <c r="U3980"/>
      <c r="V3980">
        <v>0.75</v>
      </c>
      <c r="W3980">
        <v>10</v>
      </c>
      <c r="X3980" s="200" t="str">
        <f t="shared" si="62"/>
        <v>Palm Beach Family CGE CQ2-16</v>
      </c>
    </row>
    <row r="3981" spans="1:24" x14ac:dyDescent="0.25">
      <c r="A3981" t="s">
        <v>97</v>
      </c>
      <c r="B3981" t="s">
        <v>46</v>
      </c>
      <c r="C3981" t="s">
        <v>275</v>
      </c>
      <c r="D3981" s="202">
        <v>762347.05</v>
      </c>
      <c r="E3981" s="202">
        <v>761930.9</v>
      </c>
      <c r="F3981" s="202">
        <v>761521.9</v>
      </c>
      <c r="G3981"/>
      <c r="H3981"/>
      <c r="I3981" s="202">
        <v>723136.9</v>
      </c>
      <c r="J3981" s="202">
        <v>734619.31</v>
      </c>
      <c r="K3981" s="202">
        <v>734932.31</v>
      </c>
      <c r="L3981"/>
      <c r="M3981"/>
      <c r="N3981"/>
      <c r="O3981" s="203"/>
      <c r="P3981"/>
      <c r="Q3981"/>
      <c r="R3981"/>
      <c r="S3981"/>
      <c r="T3981" s="204">
        <v>42746.609131944446</v>
      </c>
      <c r="U3981"/>
      <c r="V3981">
        <v>0.75</v>
      </c>
      <c r="W3981">
        <v>10</v>
      </c>
      <c r="X3981" s="200" t="str">
        <f t="shared" si="62"/>
        <v>Palm Beach Family CGE CQ2-17</v>
      </c>
    </row>
    <row r="3982" spans="1:24" x14ac:dyDescent="0.25">
      <c r="A3982" t="s">
        <v>97</v>
      </c>
      <c r="B3982" t="s">
        <v>46</v>
      </c>
      <c r="C3982" t="s">
        <v>272</v>
      </c>
      <c r="D3982" s="202">
        <v>809075.41</v>
      </c>
      <c r="E3982" s="202">
        <v>805927.69</v>
      </c>
      <c r="F3982" s="202">
        <v>793984.09</v>
      </c>
      <c r="G3982" s="202">
        <v>793156.09</v>
      </c>
      <c r="H3982" s="202">
        <v>792747.09</v>
      </c>
      <c r="I3982" s="202">
        <v>781802.61</v>
      </c>
      <c r="J3982" s="202">
        <v>782308.07</v>
      </c>
      <c r="K3982" s="202">
        <v>782866.72</v>
      </c>
      <c r="L3982" s="202">
        <v>782430.8</v>
      </c>
      <c r="M3982" s="202">
        <v>782450.44</v>
      </c>
      <c r="N3982"/>
      <c r="O3982" s="203"/>
      <c r="P3982"/>
      <c r="Q3982"/>
      <c r="R3982"/>
      <c r="S3982"/>
      <c r="T3982" s="204">
        <v>42746.609131944446</v>
      </c>
      <c r="U3982"/>
      <c r="V3982">
        <v>0.75</v>
      </c>
      <c r="W3982">
        <v>10</v>
      </c>
      <c r="X3982" s="200" t="str">
        <f t="shared" si="62"/>
        <v>Palm Beach Family CGE CQ3-16</v>
      </c>
    </row>
    <row r="3983" spans="1:24" x14ac:dyDescent="0.25">
      <c r="A3983" t="s">
        <v>97</v>
      </c>
      <c r="B3983" t="s">
        <v>46</v>
      </c>
      <c r="C3983" t="s">
        <v>276</v>
      </c>
      <c r="D3983" s="202">
        <v>831092.5</v>
      </c>
      <c r="E3983" s="202">
        <v>827876.88</v>
      </c>
      <c r="F3983"/>
      <c r="G3983"/>
      <c r="H3983"/>
      <c r="I3983" s="202">
        <v>801340.37</v>
      </c>
      <c r="J3983" s="202">
        <v>804373.05</v>
      </c>
      <c r="K3983"/>
      <c r="L3983"/>
      <c r="M3983"/>
      <c r="N3983"/>
      <c r="O3983" s="203"/>
      <c r="P3983"/>
      <c r="Q3983"/>
      <c r="R3983"/>
      <c r="S3983"/>
      <c r="T3983" s="204">
        <v>42746.609131944446</v>
      </c>
      <c r="U3983"/>
      <c r="V3983">
        <v>0.75</v>
      </c>
      <c r="W3983">
        <v>10</v>
      </c>
      <c r="X3983" s="200" t="str">
        <f t="shared" si="62"/>
        <v>Palm Beach Family CGE CQ3-17</v>
      </c>
    </row>
    <row r="3984" spans="1:24" x14ac:dyDescent="0.25">
      <c r="A3984" t="s">
        <v>97</v>
      </c>
      <c r="B3984" t="s">
        <v>46</v>
      </c>
      <c r="C3984" t="s">
        <v>273</v>
      </c>
      <c r="D3984" s="202">
        <v>763736.85</v>
      </c>
      <c r="E3984" s="202">
        <v>754902.99</v>
      </c>
      <c r="F3984" s="202">
        <v>754902.99</v>
      </c>
      <c r="G3984" s="202">
        <v>754859.22</v>
      </c>
      <c r="H3984" s="202">
        <v>755263.99</v>
      </c>
      <c r="I3984" s="202">
        <v>742171.73</v>
      </c>
      <c r="J3984" s="202">
        <v>746815.73</v>
      </c>
      <c r="K3984" s="202">
        <v>746864.72</v>
      </c>
      <c r="L3984" s="202">
        <v>747194.16</v>
      </c>
      <c r="M3984" s="202">
        <v>747646.08</v>
      </c>
      <c r="N3984"/>
      <c r="O3984" s="203"/>
      <c r="P3984"/>
      <c r="Q3984"/>
      <c r="R3984"/>
      <c r="S3984"/>
      <c r="T3984" s="204">
        <v>42746.609131944446</v>
      </c>
      <c r="U3984"/>
      <c r="V3984">
        <v>0.75</v>
      </c>
      <c r="W3984">
        <v>10</v>
      </c>
      <c r="X3984" s="200" t="str">
        <f t="shared" si="62"/>
        <v>Palm Beach Family CGE CQ4-16</v>
      </c>
    </row>
    <row r="3985" spans="1:24" x14ac:dyDescent="0.25">
      <c r="A3985" t="s">
        <v>97</v>
      </c>
      <c r="B3985" t="s">
        <v>46</v>
      </c>
      <c r="C3985" t="s">
        <v>277</v>
      </c>
      <c r="D3985" s="202">
        <v>773588.85</v>
      </c>
      <c r="E3985"/>
      <c r="F3985"/>
      <c r="G3985"/>
      <c r="H3985"/>
      <c r="I3985" s="202">
        <v>741699.16</v>
      </c>
      <c r="J3985"/>
      <c r="K3985"/>
      <c r="L3985"/>
      <c r="M3985"/>
      <c r="N3985"/>
      <c r="O3985" s="203"/>
      <c r="P3985"/>
      <c r="Q3985"/>
      <c r="R3985"/>
      <c r="S3985"/>
      <c r="T3985" s="204">
        <v>42746.609131944446</v>
      </c>
      <c r="U3985"/>
      <c r="V3985">
        <v>0.75</v>
      </c>
      <c r="W3985">
        <v>10</v>
      </c>
      <c r="X3985" s="200" t="str">
        <f t="shared" si="62"/>
        <v>Palm Beach Family CGE CQ4-17</v>
      </c>
    </row>
    <row r="3986" spans="1:24" x14ac:dyDescent="0.25">
      <c r="A3986" t="s">
        <v>97</v>
      </c>
      <c r="B3986" t="s">
        <v>40</v>
      </c>
      <c r="C3986" t="s">
        <v>270</v>
      </c>
      <c r="D3986" s="202">
        <v>49141</v>
      </c>
      <c r="E3986" s="202">
        <v>48391</v>
      </c>
      <c r="F3986" s="202">
        <v>47741</v>
      </c>
      <c r="G3986" s="202">
        <v>47491</v>
      </c>
      <c r="H3986" s="202">
        <v>47491</v>
      </c>
      <c r="I3986" s="202">
        <v>1544</v>
      </c>
      <c r="J3986" s="202">
        <v>2813.75</v>
      </c>
      <c r="K3986" s="202">
        <v>3380.25</v>
      </c>
      <c r="L3986" s="202">
        <v>3615.25</v>
      </c>
      <c r="M3986" s="202">
        <v>3890.25</v>
      </c>
      <c r="N3986"/>
      <c r="O3986" s="203"/>
      <c r="P3986"/>
      <c r="Q3986"/>
      <c r="R3986"/>
      <c r="S3986"/>
      <c r="T3986" s="204">
        <v>42746.609131944446</v>
      </c>
      <c r="U3986"/>
      <c r="V3986">
        <v>0.09</v>
      </c>
      <c r="W3986">
        <v>4</v>
      </c>
      <c r="X3986" s="200" t="str">
        <f t="shared" si="62"/>
        <v>Palm Beach Juvenile Delinquency CGE CQ1-16</v>
      </c>
    </row>
    <row r="3987" spans="1:24" x14ac:dyDescent="0.25">
      <c r="A3987" t="s">
        <v>97</v>
      </c>
      <c r="B3987" t="s">
        <v>40</v>
      </c>
      <c r="C3987" t="s">
        <v>274</v>
      </c>
      <c r="D3987" s="202">
        <v>46972</v>
      </c>
      <c r="E3987" s="202">
        <v>51382</v>
      </c>
      <c r="F3987" s="202">
        <v>51682</v>
      </c>
      <c r="G3987" s="202">
        <v>51632</v>
      </c>
      <c r="H3987"/>
      <c r="I3987" s="202">
        <v>1542</v>
      </c>
      <c r="J3987" s="202">
        <v>2205.4</v>
      </c>
      <c r="K3987" s="202">
        <v>2485.8000000000002</v>
      </c>
      <c r="L3987" s="202">
        <v>2635.8</v>
      </c>
      <c r="M3987"/>
      <c r="N3987"/>
      <c r="O3987" s="203"/>
      <c r="P3987"/>
      <c r="Q3987"/>
      <c r="R3987"/>
      <c r="S3987"/>
      <c r="T3987" s="204">
        <v>42746.609131944446</v>
      </c>
      <c r="U3987"/>
      <c r="V3987">
        <v>0.09</v>
      </c>
      <c r="W3987">
        <v>4</v>
      </c>
      <c r="X3987" s="200" t="str">
        <f t="shared" si="62"/>
        <v>Palm Beach Juvenile Delinquency CGE CQ1-17</v>
      </c>
    </row>
    <row r="3988" spans="1:24" x14ac:dyDescent="0.25">
      <c r="A3988" t="s">
        <v>97</v>
      </c>
      <c r="B3988" t="s">
        <v>40</v>
      </c>
      <c r="C3988" t="s">
        <v>271</v>
      </c>
      <c r="D3988" s="202">
        <v>51929</v>
      </c>
      <c r="E3988" s="202">
        <v>51529</v>
      </c>
      <c r="F3988" s="202">
        <v>51129</v>
      </c>
      <c r="G3988" s="202">
        <v>51129</v>
      </c>
      <c r="H3988" s="202">
        <v>50959</v>
      </c>
      <c r="I3988" s="202">
        <v>2514</v>
      </c>
      <c r="J3988" s="202">
        <v>3684</v>
      </c>
      <c r="K3988" s="202">
        <v>4571.67</v>
      </c>
      <c r="L3988" s="202">
        <v>4976.67</v>
      </c>
      <c r="M3988" s="202">
        <v>5375.5</v>
      </c>
      <c r="N3988"/>
      <c r="O3988" s="203"/>
      <c r="P3988"/>
      <c r="Q3988"/>
      <c r="R3988"/>
      <c r="S3988"/>
      <c r="T3988" s="204">
        <v>42746.609131944446</v>
      </c>
      <c r="U3988"/>
      <c r="V3988">
        <v>0.09</v>
      </c>
      <c r="W3988">
        <v>4</v>
      </c>
      <c r="X3988" s="200" t="str">
        <f t="shared" si="62"/>
        <v>Palm Beach Juvenile Delinquency CGE CQ2-16</v>
      </c>
    </row>
    <row r="3989" spans="1:24" x14ac:dyDescent="0.25">
      <c r="A3989" t="s">
        <v>97</v>
      </c>
      <c r="B3989" t="s">
        <v>40</v>
      </c>
      <c r="C3989" t="s">
        <v>275</v>
      </c>
      <c r="D3989" s="202">
        <v>57715.5</v>
      </c>
      <c r="E3989" s="202">
        <v>66225.5</v>
      </c>
      <c r="F3989" s="202">
        <v>66805.5</v>
      </c>
      <c r="G3989"/>
      <c r="H3989"/>
      <c r="I3989" s="202">
        <v>1838.5</v>
      </c>
      <c r="J3989" s="202">
        <v>3183.5</v>
      </c>
      <c r="K3989" s="202">
        <v>3503.5</v>
      </c>
      <c r="L3989"/>
      <c r="M3989"/>
      <c r="N3989"/>
      <c r="O3989" s="203"/>
      <c r="P3989"/>
      <c r="Q3989"/>
      <c r="R3989"/>
      <c r="S3989"/>
      <c r="T3989" s="204">
        <v>42746.609131944446</v>
      </c>
      <c r="U3989"/>
      <c r="V3989">
        <v>0.09</v>
      </c>
      <c r="W3989">
        <v>4</v>
      </c>
      <c r="X3989" s="200" t="str">
        <f t="shared" si="62"/>
        <v>Palm Beach Juvenile Delinquency CGE CQ2-17</v>
      </c>
    </row>
    <row r="3990" spans="1:24" x14ac:dyDescent="0.25">
      <c r="A3990" t="s">
        <v>97</v>
      </c>
      <c r="B3990" t="s">
        <v>40</v>
      </c>
      <c r="C3990" t="s">
        <v>272</v>
      </c>
      <c r="D3990" s="202">
        <v>57226</v>
      </c>
      <c r="E3990" s="202">
        <v>56276</v>
      </c>
      <c r="F3990" s="202">
        <v>56026</v>
      </c>
      <c r="G3990" s="202">
        <v>55876</v>
      </c>
      <c r="H3990" s="202">
        <v>55966</v>
      </c>
      <c r="I3990" s="202">
        <v>2617.5</v>
      </c>
      <c r="J3990" s="202">
        <v>3995.83</v>
      </c>
      <c r="K3990" s="202">
        <v>4360.83</v>
      </c>
      <c r="L3990" s="202">
        <v>4510.83</v>
      </c>
      <c r="M3990" s="202">
        <v>4861.33</v>
      </c>
      <c r="N3990"/>
      <c r="O3990" s="203"/>
      <c r="P3990"/>
      <c r="Q3990"/>
      <c r="R3990"/>
      <c r="S3990"/>
      <c r="T3990" s="204">
        <v>42746.609131944446</v>
      </c>
      <c r="U3990"/>
      <c r="V3990">
        <v>0.09</v>
      </c>
      <c r="W3990">
        <v>4</v>
      </c>
      <c r="X3990" s="200" t="str">
        <f t="shared" si="62"/>
        <v>Palm Beach Juvenile Delinquency CGE CQ3-16</v>
      </c>
    </row>
    <row r="3991" spans="1:24" x14ac:dyDescent="0.25">
      <c r="A3991" t="s">
        <v>97</v>
      </c>
      <c r="B3991" t="s">
        <v>40</v>
      </c>
      <c r="C3991" t="s">
        <v>276</v>
      </c>
      <c r="D3991" s="202">
        <v>55171</v>
      </c>
      <c r="E3991" s="202">
        <v>61518</v>
      </c>
      <c r="F3991"/>
      <c r="G3991"/>
      <c r="H3991"/>
      <c r="I3991" s="202">
        <v>1588.49</v>
      </c>
      <c r="J3991" s="202">
        <v>2342.42</v>
      </c>
      <c r="K3991"/>
      <c r="L3991"/>
      <c r="M3991"/>
      <c r="N3991"/>
      <c r="O3991" s="203"/>
      <c r="P3991"/>
      <c r="Q3991"/>
      <c r="R3991"/>
      <c r="S3991"/>
      <c r="T3991" s="204">
        <v>42746.609131944446</v>
      </c>
      <c r="U3991"/>
      <c r="V3991">
        <v>0.09</v>
      </c>
      <c r="W3991">
        <v>4</v>
      </c>
      <c r="X3991" s="200" t="str">
        <f t="shared" si="62"/>
        <v>Palm Beach Juvenile Delinquency CGE CQ3-17</v>
      </c>
    </row>
    <row r="3992" spans="1:24" x14ac:dyDescent="0.25">
      <c r="A3992" t="s">
        <v>97</v>
      </c>
      <c r="B3992" t="s">
        <v>40</v>
      </c>
      <c r="C3992" t="s">
        <v>273</v>
      </c>
      <c r="D3992" s="202">
        <v>55880</v>
      </c>
      <c r="E3992" s="202">
        <v>54480</v>
      </c>
      <c r="F3992" s="202">
        <v>54200</v>
      </c>
      <c r="G3992" s="202">
        <v>54250</v>
      </c>
      <c r="H3992" s="202">
        <v>54200</v>
      </c>
      <c r="I3992" s="202">
        <v>2633</v>
      </c>
      <c r="J3992" s="202">
        <v>3687.5</v>
      </c>
      <c r="K3992" s="202">
        <v>3923.5</v>
      </c>
      <c r="L3992" s="202">
        <v>4373.5</v>
      </c>
      <c r="M3992" s="202">
        <v>4423.5</v>
      </c>
      <c r="N3992"/>
      <c r="O3992" s="203"/>
      <c r="P3992"/>
      <c r="Q3992"/>
      <c r="R3992"/>
      <c r="S3992"/>
      <c r="T3992" s="204">
        <v>42746.609131944446</v>
      </c>
      <c r="U3992"/>
      <c r="V3992">
        <v>0.09</v>
      </c>
      <c r="W3992">
        <v>4</v>
      </c>
      <c r="X3992" s="200" t="str">
        <f t="shared" si="62"/>
        <v>Palm Beach Juvenile Delinquency CGE CQ4-16</v>
      </c>
    </row>
    <row r="3993" spans="1:24" x14ac:dyDescent="0.25">
      <c r="A3993" t="s">
        <v>97</v>
      </c>
      <c r="B3993" t="s">
        <v>40</v>
      </c>
      <c r="C3993" t="s">
        <v>277</v>
      </c>
      <c r="D3993" s="202">
        <v>54507.5</v>
      </c>
      <c r="E3993"/>
      <c r="F3993"/>
      <c r="G3993"/>
      <c r="H3993"/>
      <c r="I3993" s="202">
        <v>1485.5</v>
      </c>
      <c r="J3993"/>
      <c r="K3993"/>
      <c r="L3993"/>
      <c r="M3993"/>
      <c r="N3993"/>
      <c r="O3993" s="203"/>
      <c r="P3993"/>
      <c r="Q3993"/>
      <c r="R3993"/>
      <c r="S3993"/>
      <c r="T3993" s="204">
        <v>42746.609131944446</v>
      </c>
      <c r="U3993"/>
      <c r="V3993">
        <v>0.09</v>
      </c>
      <c r="W3993">
        <v>4</v>
      </c>
      <c r="X3993" s="200" t="str">
        <f t="shared" si="62"/>
        <v>Palm Beach Juvenile Delinquency CGE CQ4-17</v>
      </c>
    </row>
    <row r="3994" spans="1:24" x14ac:dyDescent="0.25">
      <c r="A3994" t="s">
        <v>97</v>
      </c>
      <c r="B3994" t="s">
        <v>45</v>
      </c>
      <c r="C3994" t="s">
        <v>270</v>
      </c>
      <c r="D3994" s="202">
        <v>565823.96</v>
      </c>
      <c r="E3994" s="202">
        <v>565803.96</v>
      </c>
      <c r="F3994" s="202">
        <v>562924.96</v>
      </c>
      <c r="G3994" s="202">
        <v>560140.96</v>
      </c>
      <c r="H3994" s="202">
        <v>560140.96</v>
      </c>
      <c r="I3994" s="202">
        <v>557887.02</v>
      </c>
      <c r="J3994" s="202">
        <v>558529.02</v>
      </c>
      <c r="K3994" s="202">
        <v>556383.02</v>
      </c>
      <c r="L3994" s="202">
        <v>556408.02</v>
      </c>
      <c r="M3994" s="202">
        <v>556408.02</v>
      </c>
      <c r="N3994"/>
      <c r="O3994" s="203"/>
      <c r="P3994"/>
      <c r="Q3994"/>
      <c r="R3994"/>
      <c r="S3994"/>
      <c r="T3994" s="204">
        <v>42746.609131944446</v>
      </c>
      <c r="U3994"/>
      <c r="V3994">
        <v>0.9</v>
      </c>
      <c r="W3994">
        <v>9</v>
      </c>
      <c r="X3994" s="200" t="str">
        <f t="shared" si="62"/>
        <v>Palm Beach Probate CGE CQ1-16</v>
      </c>
    </row>
    <row r="3995" spans="1:24" x14ac:dyDescent="0.25">
      <c r="A3995" t="s">
        <v>97</v>
      </c>
      <c r="B3995" t="s">
        <v>45</v>
      </c>
      <c r="C3995" t="s">
        <v>274</v>
      </c>
      <c r="D3995" s="202">
        <v>572158.55000000005</v>
      </c>
      <c r="E3995" s="202">
        <v>569250.55000000005</v>
      </c>
      <c r="F3995" s="202">
        <v>567399.55000000005</v>
      </c>
      <c r="G3995" s="202">
        <v>566589.55000000005</v>
      </c>
      <c r="H3995"/>
      <c r="I3995" s="202">
        <v>560551.05000000005</v>
      </c>
      <c r="J3995" s="202">
        <v>561778.41</v>
      </c>
      <c r="K3995" s="202">
        <v>560488.41</v>
      </c>
      <c r="L3995" s="202">
        <v>560529.41</v>
      </c>
      <c r="M3995"/>
      <c r="N3995"/>
      <c r="O3995" s="203"/>
      <c r="P3995"/>
      <c r="Q3995"/>
      <c r="R3995"/>
      <c r="S3995"/>
      <c r="T3995" s="204">
        <v>42746.609131944446</v>
      </c>
      <c r="U3995"/>
      <c r="V3995">
        <v>0.9</v>
      </c>
      <c r="W3995">
        <v>9</v>
      </c>
      <c r="X3995" s="200" t="str">
        <f t="shared" si="62"/>
        <v>Palm Beach Probate CGE CQ1-17</v>
      </c>
    </row>
    <row r="3996" spans="1:24" x14ac:dyDescent="0.25">
      <c r="A3996" t="s">
        <v>97</v>
      </c>
      <c r="B3996" t="s">
        <v>45</v>
      </c>
      <c r="C3996" t="s">
        <v>271</v>
      </c>
      <c r="D3996" s="202">
        <v>624895.04</v>
      </c>
      <c r="E3996" s="202">
        <v>617948.04</v>
      </c>
      <c r="F3996" s="202">
        <v>617020.04</v>
      </c>
      <c r="G3996" s="202">
        <v>616619.04</v>
      </c>
      <c r="H3996" s="202">
        <v>616619.04</v>
      </c>
      <c r="I3996" s="202">
        <v>616202.68000000005</v>
      </c>
      <c r="J3996" s="202">
        <v>612942.18000000005</v>
      </c>
      <c r="K3996" s="202">
        <v>612942.18000000005</v>
      </c>
      <c r="L3996" s="202">
        <v>612942.18000000005</v>
      </c>
      <c r="M3996" s="202">
        <v>613026.38</v>
      </c>
      <c r="N3996"/>
      <c r="O3996" s="203"/>
      <c r="P3996"/>
      <c r="Q3996"/>
      <c r="R3996"/>
      <c r="S3996"/>
      <c r="T3996" s="204">
        <v>42746.609131944446</v>
      </c>
      <c r="U3996"/>
      <c r="V3996">
        <v>0.9</v>
      </c>
      <c r="W3996">
        <v>9</v>
      </c>
      <c r="X3996" s="200" t="str">
        <f t="shared" si="62"/>
        <v>Palm Beach Probate CGE CQ2-16</v>
      </c>
    </row>
    <row r="3997" spans="1:24" x14ac:dyDescent="0.25">
      <c r="A3997" t="s">
        <v>97</v>
      </c>
      <c r="B3997" t="s">
        <v>45</v>
      </c>
      <c r="C3997" t="s">
        <v>275</v>
      </c>
      <c r="D3997" s="202">
        <v>610786.16</v>
      </c>
      <c r="E3997" s="202">
        <v>606183.16</v>
      </c>
      <c r="F3997" s="202">
        <v>604917.16</v>
      </c>
      <c r="G3997"/>
      <c r="H3997"/>
      <c r="I3997" s="202">
        <v>599263.44999999995</v>
      </c>
      <c r="J3997" s="202">
        <v>597902.14</v>
      </c>
      <c r="K3997" s="202">
        <v>596812.14</v>
      </c>
      <c r="L3997"/>
      <c r="M3997"/>
      <c r="N3997"/>
      <c r="O3997" s="203"/>
      <c r="P3997"/>
      <c r="Q3997"/>
      <c r="R3997"/>
      <c r="S3997"/>
      <c r="T3997" s="204">
        <v>42746.609131944446</v>
      </c>
      <c r="U3997"/>
      <c r="V3997">
        <v>0.9</v>
      </c>
      <c r="W3997">
        <v>9</v>
      </c>
      <c r="X3997" s="200" t="str">
        <f t="shared" si="62"/>
        <v>Palm Beach Probate CGE CQ2-17</v>
      </c>
    </row>
    <row r="3998" spans="1:24" x14ac:dyDescent="0.25">
      <c r="A3998" t="s">
        <v>97</v>
      </c>
      <c r="B3998" t="s">
        <v>45</v>
      </c>
      <c r="C3998" t="s">
        <v>272</v>
      </c>
      <c r="D3998" s="202">
        <v>597001.79</v>
      </c>
      <c r="E3998" s="202">
        <v>596653.79</v>
      </c>
      <c r="F3998" s="202">
        <v>596653.79</v>
      </c>
      <c r="G3998" s="202">
        <v>596075.79</v>
      </c>
      <c r="H3998" s="202">
        <v>596075.79</v>
      </c>
      <c r="I3998" s="202">
        <v>590776.91</v>
      </c>
      <c r="J3998" s="202">
        <v>591461.91</v>
      </c>
      <c r="K3998" s="202">
        <v>591461.91</v>
      </c>
      <c r="L3998" s="202">
        <v>590883.91</v>
      </c>
      <c r="M3998" s="202">
        <v>590883.91</v>
      </c>
      <c r="N3998"/>
      <c r="O3998" s="203"/>
      <c r="P3998"/>
      <c r="Q3998"/>
      <c r="R3998"/>
      <c r="S3998"/>
      <c r="T3998" s="204">
        <v>42746.609131944446</v>
      </c>
      <c r="U3998"/>
      <c r="V3998">
        <v>0.9</v>
      </c>
      <c r="W3998">
        <v>9</v>
      </c>
      <c r="X3998" s="200" t="str">
        <f t="shared" si="62"/>
        <v>Palm Beach Probate CGE CQ3-16</v>
      </c>
    </row>
    <row r="3999" spans="1:24" x14ac:dyDescent="0.25">
      <c r="A3999" t="s">
        <v>97</v>
      </c>
      <c r="B3999" t="s">
        <v>45</v>
      </c>
      <c r="C3999" t="s">
        <v>276</v>
      </c>
      <c r="D3999" s="202">
        <v>628166.92000000004</v>
      </c>
      <c r="E3999" s="202">
        <v>621599.62</v>
      </c>
      <c r="F3999"/>
      <c r="G3999"/>
      <c r="H3999"/>
      <c r="I3999" s="202">
        <v>614839.06000000006</v>
      </c>
      <c r="J3999" s="202">
        <v>614320.84</v>
      </c>
      <c r="K3999"/>
      <c r="L3999"/>
      <c r="M3999"/>
      <c r="N3999"/>
      <c r="O3999" s="203"/>
      <c r="P3999"/>
      <c r="Q3999"/>
      <c r="R3999"/>
      <c r="S3999"/>
      <c r="T3999" s="204">
        <v>42746.609131944446</v>
      </c>
      <c r="U3999"/>
      <c r="V3999">
        <v>0.9</v>
      </c>
      <c r="W3999">
        <v>9</v>
      </c>
      <c r="X3999" s="200" t="str">
        <f t="shared" si="62"/>
        <v>Palm Beach Probate CGE CQ3-17</v>
      </c>
    </row>
    <row r="4000" spans="1:24" x14ac:dyDescent="0.25">
      <c r="A4000" t="s">
        <v>97</v>
      </c>
      <c r="B4000" t="s">
        <v>45</v>
      </c>
      <c r="C4000" t="s">
        <v>273</v>
      </c>
      <c r="D4000" s="202">
        <v>571811.44999999995</v>
      </c>
      <c r="E4000" s="202">
        <v>571353.44999999995</v>
      </c>
      <c r="F4000" s="202">
        <v>570539.44999999995</v>
      </c>
      <c r="G4000" s="202">
        <v>568864.44999999995</v>
      </c>
      <c r="H4000" s="202">
        <v>568547.44999999995</v>
      </c>
      <c r="I4000" s="202">
        <v>566357.94999999995</v>
      </c>
      <c r="J4000" s="202">
        <v>567159.94999999995</v>
      </c>
      <c r="K4000" s="202">
        <v>566458.99</v>
      </c>
      <c r="L4000" s="202">
        <v>565217.36</v>
      </c>
      <c r="M4000" s="202">
        <v>565056.99</v>
      </c>
      <c r="N4000"/>
      <c r="O4000" s="203"/>
      <c r="P4000"/>
      <c r="Q4000"/>
      <c r="R4000"/>
      <c r="S4000"/>
      <c r="T4000" s="204">
        <v>42746.609131944446</v>
      </c>
      <c r="U4000"/>
      <c r="V4000">
        <v>0.9</v>
      </c>
      <c r="W4000">
        <v>9</v>
      </c>
      <c r="X4000" s="200" t="str">
        <f t="shared" si="62"/>
        <v>Palm Beach Probate CGE CQ4-16</v>
      </c>
    </row>
    <row r="4001" spans="1:24" x14ac:dyDescent="0.25">
      <c r="A4001" t="s">
        <v>97</v>
      </c>
      <c r="B4001" t="s">
        <v>45</v>
      </c>
      <c r="C4001" t="s">
        <v>277</v>
      </c>
      <c r="D4001" s="202">
        <v>590854.92000000004</v>
      </c>
      <c r="E4001"/>
      <c r="F4001"/>
      <c r="G4001"/>
      <c r="H4001"/>
      <c r="I4001" s="202">
        <v>576999.44999999995</v>
      </c>
      <c r="J4001"/>
      <c r="K4001"/>
      <c r="L4001"/>
      <c r="M4001"/>
      <c r="N4001"/>
      <c r="O4001" s="203"/>
      <c r="P4001"/>
      <c r="Q4001"/>
      <c r="R4001"/>
      <c r="S4001"/>
      <c r="T4001" s="204">
        <v>42746.609131944446</v>
      </c>
      <c r="U4001"/>
      <c r="V4001">
        <v>0.9</v>
      </c>
      <c r="W4001">
        <v>9</v>
      </c>
      <c r="X4001" s="200" t="str">
        <f t="shared" si="62"/>
        <v>Palm Beach Probate CGE CQ4-17</v>
      </c>
    </row>
    <row r="4002" spans="1:24" x14ac:dyDescent="0.25">
      <c r="A4002" t="s">
        <v>98</v>
      </c>
      <c r="B4002" t="s">
        <v>280</v>
      </c>
      <c r="C4002" t="s">
        <v>270</v>
      </c>
      <c r="D4002" s="202">
        <v>354375</v>
      </c>
      <c r="E4002" s="202">
        <v>354375</v>
      </c>
      <c r="F4002" s="202">
        <v>354375</v>
      </c>
      <c r="G4002" s="202">
        <v>354375</v>
      </c>
      <c r="H4002" s="202">
        <v>354375</v>
      </c>
      <c r="I4002" s="202">
        <v>0</v>
      </c>
      <c r="J4002" s="202">
        <v>0</v>
      </c>
      <c r="K4002" s="202">
        <v>0</v>
      </c>
      <c r="L4002" s="202">
        <v>125.72</v>
      </c>
      <c r="M4002" s="202">
        <v>125.72</v>
      </c>
      <c r="N4002"/>
      <c r="O4002" s="203"/>
      <c r="P4002"/>
      <c r="Q4002"/>
      <c r="R4002"/>
      <c r="S4002"/>
      <c r="T4002" s="204">
        <v>42746.609131944446</v>
      </c>
      <c r="U4002"/>
      <c r="V4002">
        <v>0.09</v>
      </c>
      <c r="W4002">
        <v>2</v>
      </c>
      <c r="X4002" s="200" t="str">
        <f t="shared" si="62"/>
        <v>Pasco Circ Crim Drug Trfc Cases CGE CQ1-16</v>
      </c>
    </row>
    <row r="4003" spans="1:24" x14ac:dyDescent="0.25">
      <c r="A4003" t="s">
        <v>98</v>
      </c>
      <c r="B4003" t="s">
        <v>280</v>
      </c>
      <c r="C4003" t="s">
        <v>274</v>
      </c>
      <c r="D4003" s="202">
        <v>0</v>
      </c>
      <c r="E4003" s="202">
        <v>0</v>
      </c>
      <c r="F4003" s="202">
        <v>0</v>
      </c>
      <c r="G4003" s="202">
        <v>0</v>
      </c>
      <c r="H4003"/>
      <c r="I4003" s="202">
        <v>0</v>
      </c>
      <c r="J4003" s="202">
        <v>0</v>
      </c>
      <c r="K4003" s="202">
        <v>0</v>
      </c>
      <c r="L4003" s="202">
        <v>0</v>
      </c>
      <c r="M4003"/>
      <c r="N4003"/>
      <c r="O4003" s="203"/>
      <c r="P4003"/>
      <c r="Q4003"/>
      <c r="R4003"/>
      <c r="S4003"/>
      <c r="T4003" s="204">
        <v>42746.609131944446</v>
      </c>
      <c r="U4003"/>
      <c r="V4003">
        <v>0.09</v>
      </c>
      <c r="W4003">
        <v>2</v>
      </c>
      <c r="X4003" s="200" t="str">
        <f t="shared" si="62"/>
        <v>Pasco Circ Crim Drug Trfc Cases CGE CQ1-17</v>
      </c>
    </row>
    <row r="4004" spans="1:24" x14ac:dyDescent="0.25">
      <c r="A4004" t="s">
        <v>98</v>
      </c>
      <c r="B4004" t="s">
        <v>280</v>
      </c>
      <c r="C4004" t="s">
        <v>271</v>
      </c>
      <c r="D4004" s="202">
        <v>409030.57</v>
      </c>
      <c r="E4004" s="202">
        <v>409030.57</v>
      </c>
      <c r="F4004" s="202">
        <v>409030.57</v>
      </c>
      <c r="G4004" s="202">
        <v>409030.57</v>
      </c>
      <c r="H4004" s="202">
        <v>409030.57</v>
      </c>
      <c r="I4004" s="202">
        <v>0</v>
      </c>
      <c r="J4004" s="202">
        <v>0</v>
      </c>
      <c r="K4004" s="202">
        <v>0</v>
      </c>
      <c r="L4004" s="202">
        <v>0</v>
      </c>
      <c r="M4004" s="202">
        <v>0</v>
      </c>
      <c r="N4004"/>
      <c r="O4004" s="203"/>
      <c r="P4004"/>
      <c r="Q4004"/>
      <c r="R4004"/>
      <c r="S4004"/>
      <c r="T4004" s="204">
        <v>42746.609131944446</v>
      </c>
      <c r="U4004"/>
      <c r="V4004">
        <v>0.09</v>
      </c>
      <c r="W4004">
        <v>2</v>
      </c>
      <c r="X4004" s="200" t="str">
        <f t="shared" si="62"/>
        <v>Pasco Circ Crim Drug Trfc Cases CGE CQ2-16</v>
      </c>
    </row>
    <row r="4005" spans="1:24" x14ac:dyDescent="0.25">
      <c r="A4005" t="s">
        <v>98</v>
      </c>
      <c r="B4005" t="s">
        <v>280</v>
      </c>
      <c r="C4005" t="s">
        <v>275</v>
      </c>
      <c r="D4005" s="202">
        <v>0</v>
      </c>
      <c r="E4005" s="202">
        <v>0</v>
      </c>
      <c r="F4005" s="202">
        <v>0</v>
      </c>
      <c r="G4005"/>
      <c r="H4005"/>
      <c r="I4005" s="202">
        <v>0</v>
      </c>
      <c r="J4005" s="202">
        <v>0</v>
      </c>
      <c r="K4005" s="202">
        <v>0</v>
      </c>
      <c r="L4005"/>
      <c r="M4005"/>
      <c r="N4005"/>
      <c r="O4005" s="203"/>
      <c r="P4005"/>
      <c r="Q4005"/>
      <c r="R4005"/>
      <c r="S4005"/>
      <c r="T4005" s="204">
        <v>42746.609131944446</v>
      </c>
      <c r="U4005"/>
      <c r="V4005">
        <v>0.09</v>
      </c>
      <c r="W4005">
        <v>2</v>
      </c>
      <c r="X4005" s="200" t="str">
        <f t="shared" si="62"/>
        <v>Pasco Circ Crim Drug Trfc Cases CGE CQ2-17</v>
      </c>
    </row>
    <row r="4006" spans="1:24" x14ac:dyDescent="0.25">
      <c r="A4006" t="s">
        <v>98</v>
      </c>
      <c r="B4006" t="s">
        <v>280</v>
      </c>
      <c r="C4006" t="s">
        <v>272</v>
      </c>
      <c r="D4006" s="202">
        <v>269953</v>
      </c>
      <c r="E4006" s="202">
        <v>269953</v>
      </c>
      <c r="F4006" s="202">
        <v>269953</v>
      </c>
      <c r="G4006" s="202">
        <v>269953</v>
      </c>
      <c r="H4006" s="202">
        <v>269953</v>
      </c>
      <c r="I4006" s="202">
        <v>5</v>
      </c>
      <c r="J4006" s="202">
        <v>5</v>
      </c>
      <c r="K4006" s="202">
        <v>5</v>
      </c>
      <c r="L4006" s="202">
        <v>5</v>
      </c>
      <c r="M4006" s="202">
        <v>5</v>
      </c>
      <c r="N4006"/>
      <c r="O4006" s="203"/>
      <c r="P4006"/>
      <c r="Q4006"/>
      <c r="R4006"/>
      <c r="S4006"/>
      <c r="T4006" s="204">
        <v>42746.609131944446</v>
      </c>
      <c r="U4006"/>
      <c r="V4006">
        <v>0.09</v>
      </c>
      <c r="W4006">
        <v>2</v>
      </c>
      <c r="X4006" s="200" t="str">
        <f t="shared" si="62"/>
        <v>Pasco Circ Crim Drug Trfc Cases CGE CQ3-16</v>
      </c>
    </row>
    <row r="4007" spans="1:24" x14ac:dyDescent="0.25">
      <c r="A4007" t="s">
        <v>98</v>
      </c>
      <c r="B4007" t="s">
        <v>280</v>
      </c>
      <c r="C4007" t="s">
        <v>276</v>
      </c>
      <c r="D4007" s="202">
        <v>0</v>
      </c>
      <c r="E4007" s="202">
        <v>0</v>
      </c>
      <c r="F4007"/>
      <c r="G4007"/>
      <c r="H4007"/>
      <c r="I4007" s="202">
        <v>0</v>
      </c>
      <c r="J4007" s="202">
        <v>0</v>
      </c>
      <c r="K4007"/>
      <c r="L4007"/>
      <c r="M4007"/>
      <c r="N4007"/>
      <c r="O4007" s="203"/>
      <c r="P4007"/>
      <c r="Q4007"/>
      <c r="R4007"/>
      <c r="S4007"/>
      <c r="T4007" s="204">
        <v>42746.609131944446</v>
      </c>
      <c r="U4007"/>
      <c r="V4007">
        <v>0.09</v>
      </c>
      <c r="W4007">
        <v>2</v>
      </c>
      <c r="X4007" s="200" t="str">
        <f t="shared" si="62"/>
        <v>Pasco Circ Crim Drug Trfc Cases CGE CQ3-17</v>
      </c>
    </row>
    <row r="4008" spans="1:24" x14ac:dyDescent="0.25">
      <c r="A4008" t="s">
        <v>98</v>
      </c>
      <c r="B4008" t="s">
        <v>280</v>
      </c>
      <c r="C4008" t="s">
        <v>273</v>
      </c>
      <c r="D4008" s="202">
        <v>2786575</v>
      </c>
      <c r="E4008" s="202">
        <v>2786575</v>
      </c>
      <c r="F4008" s="202">
        <v>2786575</v>
      </c>
      <c r="G4008" s="202">
        <v>2786575</v>
      </c>
      <c r="H4008" s="202">
        <v>2786575</v>
      </c>
      <c r="I4008" s="202">
        <v>0</v>
      </c>
      <c r="J4008" s="202">
        <v>0</v>
      </c>
      <c r="K4008" s="202">
        <v>0</v>
      </c>
      <c r="L4008" s="202">
        <v>0</v>
      </c>
      <c r="M4008" s="202">
        <v>0</v>
      </c>
      <c r="N4008"/>
      <c r="O4008" s="203"/>
      <c r="P4008"/>
      <c r="Q4008"/>
      <c r="R4008"/>
      <c r="S4008"/>
      <c r="T4008" s="204">
        <v>42746.609131944446</v>
      </c>
      <c r="U4008"/>
      <c r="V4008">
        <v>0.09</v>
      </c>
      <c r="W4008">
        <v>2</v>
      </c>
      <c r="X4008" s="200" t="str">
        <f t="shared" si="62"/>
        <v>Pasco Circ Crim Drug Trfc Cases CGE CQ4-16</v>
      </c>
    </row>
    <row r="4009" spans="1:24" x14ac:dyDescent="0.25">
      <c r="A4009" t="s">
        <v>98</v>
      </c>
      <c r="B4009" t="s">
        <v>280</v>
      </c>
      <c r="C4009" t="s">
        <v>277</v>
      </c>
      <c r="D4009" s="202">
        <v>0</v>
      </c>
      <c r="E4009"/>
      <c r="F4009"/>
      <c r="G4009"/>
      <c r="H4009"/>
      <c r="I4009" s="202">
        <v>0</v>
      </c>
      <c r="J4009"/>
      <c r="K4009"/>
      <c r="L4009"/>
      <c r="M4009"/>
      <c r="N4009"/>
      <c r="O4009" s="203"/>
      <c r="P4009"/>
      <c r="Q4009"/>
      <c r="R4009"/>
      <c r="S4009"/>
      <c r="T4009" s="204">
        <v>42746.609131944446</v>
      </c>
      <c r="U4009"/>
      <c r="V4009">
        <v>0.09</v>
      </c>
      <c r="W4009">
        <v>2</v>
      </c>
      <c r="X4009" s="200" t="str">
        <f t="shared" si="62"/>
        <v>Pasco Circ Crim Drug Trfc Cases CGE CQ4-17</v>
      </c>
    </row>
    <row r="4010" spans="1:24" x14ac:dyDescent="0.25">
      <c r="A4010" t="s">
        <v>98</v>
      </c>
      <c r="B4010" t="s">
        <v>42</v>
      </c>
      <c r="C4010" t="s">
        <v>270</v>
      </c>
      <c r="D4010" s="202">
        <v>1038092.17</v>
      </c>
      <c r="E4010" s="202">
        <v>1053297.17</v>
      </c>
      <c r="F4010" s="202">
        <v>1053592.17</v>
      </c>
      <c r="G4010" s="202">
        <v>1053042.17</v>
      </c>
      <c r="H4010" s="202">
        <v>1053024.67</v>
      </c>
      <c r="I4010" s="202">
        <v>1015883.54</v>
      </c>
      <c r="J4010" s="202">
        <v>1042929.37</v>
      </c>
      <c r="K4010" s="202">
        <v>1043430.37</v>
      </c>
      <c r="L4010" s="202">
        <v>1043663.37</v>
      </c>
      <c r="M4010" s="202">
        <v>1045147.87</v>
      </c>
      <c r="N4010"/>
      <c r="O4010" s="203"/>
      <c r="P4010"/>
      <c r="Q4010"/>
      <c r="R4010"/>
      <c r="S4010"/>
      <c r="T4010" s="204">
        <v>42746.609131944446</v>
      </c>
      <c r="U4010"/>
      <c r="V4010">
        <v>0.9</v>
      </c>
      <c r="W4010">
        <v>6</v>
      </c>
      <c r="X4010" s="200" t="str">
        <f t="shared" si="62"/>
        <v>Pasco Circuit Civil CGE CQ1-16</v>
      </c>
    </row>
    <row r="4011" spans="1:24" x14ac:dyDescent="0.25">
      <c r="A4011" t="s">
        <v>98</v>
      </c>
      <c r="B4011" t="s">
        <v>42</v>
      </c>
      <c r="C4011" t="s">
        <v>274</v>
      </c>
      <c r="D4011" s="202">
        <v>991146.02</v>
      </c>
      <c r="E4011" s="202">
        <v>994185.1</v>
      </c>
      <c r="F4011" s="202">
        <v>993835.1</v>
      </c>
      <c r="G4011" s="202">
        <v>993831.1</v>
      </c>
      <c r="H4011"/>
      <c r="I4011" s="202">
        <v>943577.42</v>
      </c>
      <c r="J4011" s="202">
        <v>973280.41</v>
      </c>
      <c r="K4011" s="202">
        <v>980257.91</v>
      </c>
      <c r="L4011" s="202">
        <v>980418.41</v>
      </c>
      <c r="M4011"/>
      <c r="N4011"/>
      <c r="O4011" s="203"/>
      <c r="P4011"/>
      <c r="Q4011"/>
      <c r="R4011"/>
      <c r="S4011"/>
      <c r="T4011" s="204">
        <v>42746.609131944446</v>
      </c>
      <c r="U4011"/>
      <c r="V4011">
        <v>0.9</v>
      </c>
      <c r="W4011">
        <v>6</v>
      </c>
      <c r="X4011" s="200" t="str">
        <f t="shared" si="62"/>
        <v>Pasco Circuit Civil CGE CQ1-17</v>
      </c>
    </row>
    <row r="4012" spans="1:24" x14ac:dyDescent="0.25">
      <c r="A4012" t="s">
        <v>98</v>
      </c>
      <c r="B4012" t="s">
        <v>42</v>
      </c>
      <c r="C4012" t="s">
        <v>271</v>
      </c>
      <c r="D4012" s="202">
        <v>1016409.73</v>
      </c>
      <c r="E4012" s="202">
        <v>1029351.73</v>
      </c>
      <c r="F4012" s="202">
        <v>1029796.73</v>
      </c>
      <c r="G4012" s="202">
        <v>1030172.08</v>
      </c>
      <c r="H4012" s="202">
        <v>1030172.08</v>
      </c>
      <c r="I4012" s="202">
        <v>991963.83</v>
      </c>
      <c r="J4012" s="202">
        <v>1021776.77</v>
      </c>
      <c r="K4012" s="202">
        <v>1023346.77</v>
      </c>
      <c r="L4012" s="202">
        <v>1024471.77</v>
      </c>
      <c r="M4012" s="202">
        <v>1024524.77</v>
      </c>
      <c r="N4012"/>
      <c r="O4012" s="203"/>
      <c r="P4012"/>
      <c r="Q4012"/>
      <c r="R4012"/>
      <c r="S4012"/>
      <c r="T4012" s="204">
        <v>42746.609131944446</v>
      </c>
      <c r="U4012"/>
      <c r="V4012">
        <v>0.9</v>
      </c>
      <c r="W4012">
        <v>6</v>
      </c>
      <c r="X4012" s="200" t="str">
        <f t="shared" si="62"/>
        <v>Pasco Circuit Civil CGE CQ2-16</v>
      </c>
    </row>
    <row r="4013" spans="1:24" x14ac:dyDescent="0.25">
      <c r="A4013" t="s">
        <v>98</v>
      </c>
      <c r="B4013" t="s">
        <v>42</v>
      </c>
      <c r="C4013" t="s">
        <v>275</v>
      </c>
      <c r="D4013" s="202">
        <v>1037126.02</v>
      </c>
      <c r="E4013" s="202">
        <v>1036261.02</v>
      </c>
      <c r="F4013" s="202">
        <v>1036261.02</v>
      </c>
      <c r="G4013"/>
      <c r="H4013"/>
      <c r="I4013" s="202">
        <v>984934.72</v>
      </c>
      <c r="J4013" s="202">
        <v>1025526.37</v>
      </c>
      <c r="K4013" s="202">
        <v>1027601.37</v>
      </c>
      <c r="L4013"/>
      <c r="M4013"/>
      <c r="N4013"/>
      <c r="O4013" s="203"/>
      <c r="P4013"/>
      <c r="Q4013"/>
      <c r="R4013"/>
      <c r="S4013"/>
      <c r="T4013" s="204">
        <v>42746.609131944446</v>
      </c>
      <c r="U4013"/>
      <c r="V4013">
        <v>0.9</v>
      </c>
      <c r="W4013">
        <v>6</v>
      </c>
      <c r="X4013" s="200" t="str">
        <f t="shared" si="62"/>
        <v>Pasco Circuit Civil CGE CQ2-17</v>
      </c>
    </row>
    <row r="4014" spans="1:24" x14ac:dyDescent="0.25">
      <c r="A4014" t="s">
        <v>98</v>
      </c>
      <c r="B4014" t="s">
        <v>42</v>
      </c>
      <c r="C4014" t="s">
        <v>272</v>
      </c>
      <c r="D4014" s="202">
        <v>1126729.5900000001</v>
      </c>
      <c r="E4014" s="202">
        <v>1124553.67</v>
      </c>
      <c r="F4014" s="202">
        <v>1124553.67</v>
      </c>
      <c r="G4014" s="202">
        <v>1123553.67</v>
      </c>
      <c r="H4014" s="202">
        <v>1123553.67</v>
      </c>
      <c r="I4014" s="202">
        <v>1097842.57</v>
      </c>
      <c r="J4014" s="202">
        <v>1112857.0900000001</v>
      </c>
      <c r="K4014" s="202">
        <v>1115540.0900000001</v>
      </c>
      <c r="L4014" s="202">
        <v>1117045.5900000001</v>
      </c>
      <c r="M4014" s="202">
        <v>1117045.5900000001</v>
      </c>
      <c r="N4014"/>
      <c r="O4014" s="203"/>
      <c r="P4014"/>
      <c r="Q4014"/>
      <c r="R4014"/>
      <c r="S4014"/>
      <c r="T4014" s="204">
        <v>42746.609131944446</v>
      </c>
      <c r="U4014"/>
      <c r="V4014">
        <v>0.9</v>
      </c>
      <c r="W4014">
        <v>6</v>
      </c>
      <c r="X4014" s="200" t="str">
        <f t="shared" si="62"/>
        <v>Pasco Circuit Civil CGE CQ3-16</v>
      </c>
    </row>
    <row r="4015" spans="1:24" x14ac:dyDescent="0.25">
      <c r="A4015" t="s">
        <v>98</v>
      </c>
      <c r="B4015" t="s">
        <v>42</v>
      </c>
      <c r="C4015" t="s">
        <v>276</v>
      </c>
      <c r="D4015" s="202">
        <v>1047888.98</v>
      </c>
      <c r="E4015" s="202">
        <v>1049018.98</v>
      </c>
      <c r="F4015"/>
      <c r="G4015"/>
      <c r="H4015"/>
      <c r="I4015" s="202">
        <v>1025478.29</v>
      </c>
      <c r="J4015" s="202">
        <v>1040453.76</v>
      </c>
      <c r="K4015"/>
      <c r="L4015"/>
      <c r="M4015"/>
      <c r="N4015"/>
      <c r="O4015" s="203"/>
      <c r="P4015"/>
      <c r="Q4015"/>
      <c r="R4015"/>
      <c r="S4015"/>
      <c r="T4015" s="204">
        <v>42746.609131944446</v>
      </c>
      <c r="U4015"/>
      <c r="V4015">
        <v>0.9</v>
      </c>
      <c r="W4015">
        <v>6</v>
      </c>
      <c r="X4015" s="200" t="str">
        <f t="shared" si="62"/>
        <v>Pasco Circuit Civil CGE CQ3-17</v>
      </c>
    </row>
    <row r="4016" spans="1:24" x14ac:dyDescent="0.25">
      <c r="A4016" t="s">
        <v>98</v>
      </c>
      <c r="B4016" t="s">
        <v>42</v>
      </c>
      <c r="C4016" t="s">
        <v>273</v>
      </c>
      <c r="D4016" s="202">
        <v>1121025.1200000001</v>
      </c>
      <c r="E4016" s="202">
        <v>1120550.6200000001</v>
      </c>
      <c r="F4016" s="202">
        <v>1120550.6200000001</v>
      </c>
      <c r="G4016" s="202">
        <v>1120545.6200000001</v>
      </c>
      <c r="H4016" s="202">
        <v>1120645.6200000001</v>
      </c>
      <c r="I4016" s="202">
        <v>1089465.52</v>
      </c>
      <c r="J4016" s="202">
        <v>1111400.52</v>
      </c>
      <c r="K4016" s="202">
        <v>1112688.28</v>
      </c>
      <c r="L4016" s="202">
        <v>1114244.8600000001</v>
      </c>
      <c r="M4016" s="202">
        <v>1114279.3600000001</v>
      </c>
      <c r="N4016"/>
      <c r="O4016" s="203"/>
      <c r="P4016"/>
      <c r="Q4016"/>
      <c r="R4016"/>
      <c r="S4016"/>
      <c r="T4016" s="204">
        <v>42746.609131944446</v>
      </c>
      <c r="U4016"/>
      <c r="V4016">
        <v>0.9</v>
      </c>
      <c r="W4016">
        <v>6</v>
      </c>
      <c r="X4016" s="200" t="str">
        <f t="shared" si="62"/>
        <v>Pasco Circuit Civil CGE CQ4-16</v>
      </c>
    </row>
    <row r="4017" spans="1:24" x14ac:dyDescent="0.25">
      <c r="A4017" t="s">
        <v>98</v>
      </c>
      <c r="B4017" t="s">
        <v>42</v>
      </c>
      <c r="C4017" t="s">
        <v>277</v>
      </c>
      <c r="D4017" s="202">
        <v>941927.69</v>
      </c>
      <c r="E4017"/>
      <c r="F4017"/>
      <c r="G4017"/>
      <c r="H4017"/>
      <c r="I4017" s="202">
        <v>912521.68</v>
      </c>
      <c r="J4017"/>
      <c r="K4017"/>
      <c r="L4017"/>
      <c r="M4017"/>
      <c r="N4017"/>
      <c r="O4017" s="203"/>
      <c r="P4017"/>
      <c r="Q4017"/>
      <c r="R4017"/>
      <c r="S4017"/>
      <c r="T4017" s="204">
        <v>42746.609131944446</v>
      </c>
      <c r="U4017"/>
      <c r="V4017">
        <v>0.9</v>
      </c>
      <c r="W4017">
        <v>6</v>
      </c>
      <c r="X4017" s="200" t="str">
        <f t="shared" si="62"/>
        <v>Pasco Circuit Civil CGE CQ4-17</v>
      </c>
    </row>
    <row r="4018" spans="1:24" x14ac:dyDescent="0.25">
      <c r="A4018" t="s">
        <v>98</v>
      </c>
      <c r="B4018" t="s">
        <v>38</v>
      </c>
      <c r="C4018" t="s">
        <v>270</v>
      </c>
      <c r="D4018" s="202">
        <v>1808310.3</v>
      </c>
      <c r="E4018" s="202">
        <v>1748845.78</v>
      </c>
      <c r="F4018" s="202">
        <v>1744331.77</v>
      </c>
      <c r="G4018" s="202">
        <v>1737189.74</v>
      </c>
      <c r="H4018" s="202">
        <v>1726593.22</v>
      </c>
      <c r="I4018" s="202">
        <v>66977.460000000006</v>
      </c>
      <c r="J4018" s="202">
        <v>99662.99</v>
      </c>
      <c r="K4018" s="202">
        <v>129539.5</v>
      </c>
      <c r="L4018" s="202">
        <v>146982.29</v>
      </c>
      <c r="M4018" s="202">
        <v>162717.17000000001</v>
      </c>
      <c r="N4018"/>
      <c r="O4018" s="203"/>
      <c r="P4018"/>
      <c r="Q4018"/>
      <c r="R4018"/>
      <c r="S4018"/>
      <c r="T4018" s="204">
        <v>42746.609131944446</v>
      </c>
      <c r="U4018"/>
      <c r="V4018">
        <v>0.09</v>
      </c>
      <c r="W4018">
        <v>1</v>
      </c>
      <c r="X4018" s="200" t="str">
        <f t="shared" si="62"/>
        <v>Pasco Circuit Criminal CGE CQ1-16</v>
      </c>
    </row>
    <row r="4019" spans="1:24" x14ac:dyDescent="0.25">
      <c r="A4019" t="s">
        <v>98</v>
      </c>
      <c r="B4019" t="s">
        <v>38</v>
      </c>
      <c r="C4019" t="s">
        <v>274</v>
      </c>
      <c r="D4019" s="202">
        <v>2345765.36</v>
      </c>
      <c r="E4019" s="202">
        <v>2341334.29</v>
      </c>
      <c r="F4019" s="202">
        <v>2337664.9900000002</v>
      </c>
      <c r="G4019" s="202">
        <v>1957288.99</v>
      </c>
      <c r="H4019"/>
      <c r="I4019" s="202">
        <v>58231.98</v>
      </c>
      <c r="J4019" s="202">
        <v>92704.94</v>
      </c>
      <c r="K4019" s="202">
        <v>123573.54</v>
      </c>
      <c r="L4019" s="202">
        <v>145240.07999999999</v>
      </c>
      <c r="M4019"/>
      <c r="N4019"/>
      <c r="O4019" s="203"/>
      <c r="P4019"/>
      <c r="Q4019"/>
      <c r="R4019"/>
      <c r="S4019"/>
      <c r="T4019" s="204">
        <v>42746.609131944446</v>
      </c>
      <c r="U4019"/>
      <c r="V4019">
        <v>0.09</v>
      </c>
      <c r="W4019">
        <v>1</v>
      </c>
      <c r="X4019" s="200" t="str">
        <f t="shared" si="62"/>
        <v>Pasco Circuit Criminal CGE CQ1-17</v>
      </c>
    </row>
    <row r="4020" spans="1:24" x14ac:dyDescent="0.25">
      <c r="A4020" t="s">
        <v>98</v>
      </c>
      <c r="B4020" t="s">
        <v>38</v>
      </c>
      <c r="C4020" t="s">
        <v>271</v>
      </c>
      <c r="D4020" s="202">
        <v>2458805.1</v>
      </c>
      <c r="E4020" s="202">
        <v>2441581.2599999998</v>
      </c>
      <c r="F4020" s="202">
        <v>2441581.2599999998</v>
      </c>
      <c r="G4020" s="202">
        <v>2438846.2599999998</v>
      </c>
      <c r="H4020" s="202">
        <v>2436843.2599999998</v>
      </c>
      <c r="I4020" s="202">
        <v>74038.570000000007</v>
      </c>
      <c r="J4020" s="202">
        <v>92969.56</v>
      </c>
      <c r="K4020" s="202">
        <v>132874.25</v>
      </c>
      <c r="L4020" s="202">
        <v>158563.93</v>
      </c>
      <c r="M4020" s="202">
        <v>183673.86</v>
      </c>
      <c r="N4020"/>
      <c r="O4020" s="203"/>
      <c r="P4020"/>
      <c r="Q4020"/>
      <c r="R4020"/>
      <c r="S4020"/>
      <c r="T4020" s="204">
        <v>42746.609131944446</v>
      </c>
      <c r="U4020"/>
      <c r="V4020">
        <v>0.09</v>
      </c>
      <c r="W4020">
        <v>1</v>
      </c>
      <c r="X4020" s="200" t="str">
        <f t="shared" si="62"/>
        <v>Pasco Circuit Criminal CGE CQ2-16</v>
      </c>
    </row>
    <row r="4021" spans="1:24" x14ac:dyDescent="0.25">
      <c r="A4021" t="s">
        <v>98</v>
      </c>
      <c r="B4021" t="s">
        <v>38</v>
      </c>
      <c r="C4021" t="s">
        <v>275</v>
      </c>
      <c r="D4021" s="202">
        <v>1517507.81</v>
      </c>
      <c r="E4021" s="202">
        <v>1509138.51</v>
      </c>
      <c r="F4021" s="202">
        <v>1497236.74</v>
      </c>
      <c r="G4021"/>
      <c r="H4021"/>
      <c r="I4021" s="202">
        <v>56413.37</v>
      </c>
      <c r="J4021" s="202">
        <v>90132.02</v>
      </c>
      <c r="K4021" s="202">
        <v>115677.78</v>
      </c>
      <c r="L4021"/>
      <c r="M4021"/>
      <c r="N4021"/>
      <c r="O4021" s="203"/>
      <c r="P4021"/>
      <c r="Q4021"/>
      <c r="R4021"/>
      <c r="S4021"/>
      <c r="T4021" s="204">
        <v>42746.609131944446</v>
      </c>
      <c r="U4021"/>
      <c r="V4021">
        <v>0.09</v>
      </c>
      <c r="W4021">
        <v>1</v>
      </c>
      <c r="X4021" s="200" t="str">
        <f t="shared" si="62"/>
        <v>Pasco Circuit Criminal CGE CQ2-17</v>
      </c>
    </row>
    <row r="4022" spans="1:24" x14ac:dyDescent="0.25">
      <c r="A4022" t="s">
        <v>98</v>
      </c>
      <c r="B4022" t="s">
        <v>38</v>
      </c>
      <c r="C4022" t="s">
        <v>272</v>
      </c>
      <c r="D4022" s="202">
        <v>1374481.45</v>
      </c>
      <c r="E4022" s="202">
        <v>1318153.53</v>
      </c>
      <c r="F4022" s="202">
        <v>1308780.53</v>
      </c>
      <c r="G4022" s="202">
        <v>1305474.99</v>
      </c>
      <c r="H4022" s="202">
        <v>1300647.07</v>
      </c>
      <c r="I4022" s="202">
        <v>102355.96</v>
      </c>
      <c r="J4022" s="202">
        <v>98416.11</v>
      </c>
      <c r="K4022" s="202">
        <v>127485.99</v>
      </c>
      <c r="L4022" s="202">
        <v>157913.95000000001</v>
      </c>
      <c r="M4022" s="202">
        <v>189774.34</v>
      </c>
      <c r="N4022"/>
      <c r="O4022" s="203"/>
      <c r="P4022"/>
      <c r="Q4022"/>
      <c r="R4022"/>
      <c r="S4022"/>
      <c r="T4022" s="204">
        <v>42746.609131944446</v>
      </c>
      <c r="U4022"/>
      <c r="V4022">
        <v>0.09</v>
      </c>
      <c r="W4022">
        <v>1</v>
      </c>
      <c r="X4022" s="200" t="str">
        <f t="shared" si="62"/>
        <v>Pasco Circuit Criminal CGE CQ3-16</v>
      </c>
    </row>
    <row r="4023" spans="1:24" x14ac:dyDescent="0.25">
      <c r="A4023" t="s">
        <v>98</v>
      </c>
      <c r="B4023" t="s">
        <v>38</v>
      </c>
      <c r="C4023" t="s">
        <v>276</v>
      </c>
      <c r="D4023" s="202">
        <v>2254280.17</v>
      </c>
      <c r="E4023" s="202">
        <v>2248151.92</v>
      </c>
      <c r="F4023"/>
      <c r="G4023"/>
      <c r="H4023"/>
      <c r="I4023" s="202">
        <v>59118.63</v>
      </c>
      <c r="J4023" s="202">
        <v>91713.19</v>
      </c>
      <c r="K4023"/>
      <c r="L4023"/>
      <c r="M4023"/>
      <c r="N4023"/>
      <c r="O4023" s="203"/>
      <c r="P4023"/>
      <c r="Q4023"/>
      <c r="R4023"/>
      <c r="S4023"/>
      <c r="T4023" s="204">
        <v>42746.609131944446</v>
      </c>
      <c r="U4023"/>
      <c r="V4023">
        <v>0.09</v>
      </c>
      <c r="W4023">
        <v>1</v>
      </c>
      <c r="X4023" s="200" t="str">
        <f t="shared" si="62"/>
        <v>Pasco Circuit Criminal CGE CQ3-17</v>
      </c>
    </row>
    <row r="4024" spans="1:24" x14ac:dyDescent="0.25">
      <c r="A4024" t="s">
        <v>98</v>
      </c>
      <c r="B4024" t="s">
        <v>38</v>
      </c>
      <c r="C4024" t="s">
        <v>273</v>
      </c>
      <c r="D4024" s="202">
        <v>3803252.73</v>
      </c>
      <c r="E4024" s="202">
        <v>3797066.22</v>
      </c>
      <c r="F4024" s="202">
        <v>3795890.22</v>
      </c>
      <c r="G4024" s="202">
        <v>3792096.22</v>
      </c>
      <c r="H4024" s="202">
        <v>3791011.22</v>
      </c>
      <c r="I4024" s="202">
        <v>71776.78</v>
      </c>
      <c r="J4024" s="202">
        <v>97689.56</v>
      </c>
      <c r="K4024" s="202">
        <v>130668.71</v>
      </c>
      <c r="L4024" s="202">
        <v>160358.76</v>
      </c>
      <c r="M4024" s="202">
        <v>183818.93</v>
      </c>
      <c r="N4024"/>
      <c r="O4024" s="203"/>
      <c r="P4024"/>
      <c r="Q4024"/>
      <c r="R4024"/>
      <c r="S4024"/>
      <c r="T4024" s="204">
        <v>42746.609131944446</v>
      </c>
      <c r="U4024"/>
      <c r="V4024">
        <v>0.09</v>
      </c>
      <c r="W4024">
        <v>1</v>
      </c>
      <c r="X4024" s="200" t="str">
        <f t="shared" si="62"/>
        <v>Pasco Circuit Criminal CGE CQ4-16</v>
      </c>
    </row>
    <row r="4025" spans="1:24" x14ac:dyDescent="0.25">
      <c r="A4025" t="s">
        <v>98</v>
      </c>
      <c r="B4025" t="s">
        <v>38</v>
      </c>
      <c r="C4025" t="s">
        <v>277</v>
      </c>
      <c r="D4025" s="202">
        <v>1904942.17</v>
      </c>
      <c r="E4025"/>
      <c r="F4025"/>
      <c r="G4025"/>
      <c r="H4025"/>
      <c r="I4025" s="202">
        <v>51078.85</v>
      </c>
      <c r="J4025"/>
      <c r="K4025"/>
      <c r="L4025"/>
      <c r="M4025"/>
      <c r="N4025"/>
      <c r="O4025" s="203"/>
      <c r="P4025"/>
      <c r="Q4025"/>
      <c r="R4025"/>
      <c r="S4025"/>
      <c r="T4025" s="204">
        <v>42746.609131944446</v>
      </c>
      <c r="U4025"/>
      <c r="V4025">
        <v>0.09</v>
      </c>
      <c r="W4025">
        <v>1</v>
      </c>
      <c r="X4025" s="200" t="str">
        <f t="shared" si="62"/>
        <v>Pasco Circuit Criminal CGE CQ4-17</v>
      </c>
    </row>
    <row r="4026" spans="1:24" x14ac:dyDescent="0.25">
      <c r="A4026" t="s">
        <v>98</v>
      </c>
      <c r="B4026" t="s">
        <v>44</v>
      </c>
      <c r="C4026" t="s">
        <v>270</v>
      </c>
      <c r="D4026" s="202">
        <v>1452144</v>
      </c>
      <c r="E4026" s="202">
        <v>1452144</v>
      </c>
      <c r="F4026" s="202">
        <v>1452144</v>
      </c>
      <c r="G4026" s="202">
        <v>1452144</v>
      </c>
      <c r="H4026" s="202">
        <v>1452144</v>
      </c>
      <c r="I4026" s="202">
        <v>732949.45</v>
      </c>
      <c r="J4026" s="202">
        <v>1270916.43</v>
      </c>
      <c r="K4026" s="202">
        <v>1366809.25</v>
      </c>
      <c r="L4026" s="202">
        <v>1395404.45</v>
      </c>
      <c r="M4026" s="202">
        <v>1410205.63</v>
      </c>
      <c r="N4026"/>
      <c r="O4026" s="203"/>
      <c r="P4026"/>
      <c r="Q4026"/>
      <c r="R4026"/>
      <c r="S4026"/>
      <c r="T4026" s="204">
        <v>42746.609131944446</v>
      </c>
      <c r="U4026"/>
      <c r="V4026">
        <v>0.9</v>
      </c>
      <c r="W4026">
        <v>8</v>
      </c>
      <c r="X4026" s="200" t="str">
        <f t="shared" si="62"/>
        <v>Pasco Civil Traffic CGE CQ1-16</v>
      </c>
    </row>
    <row r="4027" spans="1:24" x14ac:dyDescent="0.25">
      <c r="A4027" t="s">
        <v>98</v>
      </c>
      <c r="B4027" t="s">
        <v>44</v>
      </c>
      <c r="C4027" t="s">
        <v>274</v>
      </c>
      <c r="D4027" s="202">
        <v>1812987</v>
      </c>
      <c r="E4027" s="202">
        <v>1812987</v>
      </c>
      <c r="F4027" s="202">
        <v>1812987</v>
      </c>
      <c r="G4027" s="202">
        <v>1812987</v>
      </c>
      <c r="H4027"/>
      <c r="I4027" s="202">
        <v>951542.9</v>
      </c>
      <c r="J4027" s="202">
        <v>1273733.3999999999</v>
      </c>
      <c r="K4027" s="202">
        <v>1421905.74</v>
      </c>
      <c r="L4027" s="202">
        <v>1499371.38</v>
      </c>
      <c r="M4027"/>
      <c r="N4027"/>
      <c r="O4027" s="203"/>
      <c r="P4027"/>
      <c r="Q4027"/>
      <c r="R4027"/>
      <c r="S4027"/>
      <c r="T4027" s="204">
        <v>42746.609131944446</v>
      </c>
      <c r="U4027"/>
      <c r="V4027">
        <v>0.9</v>
      </c>
      <c r="W4027">
        <v>8</v>
      </c>
      <c r="X4027" s="200" t="str">
        <f t="shared" si="62"/>
        <v>Pasco Civil Traffic CGE CQ1-17</v>
      </c>
    </row>
    <row r="4028" spans="1:24" x14ac:dyDescent="0.25">
      <c r="A4028" t="s">
        <v>98</v>
      </c>
      <c r="B4028" t="s">
        <v>44</v>
      </c>
      <c r="C4028" t="s">
        <v>271</v>
      </c>
      <c r="D4028" s="202">
        <v>1321196</v>
      </c>
      <c r="E4028" s="202">
        <v>1321196</v>
      </c>
      <c r="F4028" s="202">
        <v>1321196</v>
      </c>
      <c r="G4028" s="202">
        <v>1321196</v>
      </c>
      <c r="H4028" s="202">
        <v>1321196</v>
      </c>
      <c r="I4028" s="202">
        <v>584761.35</v>
      </c>
      <c r="J4028" s="202">
        <v>1150926.26</v>
      </c>
      <c r="K4028" s="202">
        <v>1247781.5</v>
      </c>
      <c r="L4028" s="202">
        <v>1265452.75</v>
      </c>
      <c r="M4028" s="202">
        <v>1280459.82</v>
      </c>
      <c r="N4028"/>
      <c r="O4028" s="203"/>
      <c r="P4028"/>
      <c r="Q4028"/>
      <c r="R4028"/>
      <c r="S4028"/>
      <c r="T4028" s="204">
        <v>42746.609131944446</v>
      </c>
      <c r="U4028"/>
      <c r="V4028">
        <v>0.9</v>
      </c>
      <c r="W4028">
        <v>8</v>
      </c>
      <c r="X4028" s="200" t="str">
        <f t="shared" si="62"/>
        <v>Pasco Civil Traffic CGE CQ2-16</v>
      </c>
    </row>
    <row r="4029" spans="1:24" x14ac:dyDescent="0.25">
      <c r="A4029" t="s">
        <v>98</v>
      </c>
      <c r="B4029" t="s">
        <v>44</v>
      </c>
      <c r="C4029" t="s">
        <v>275</v>
      </c>
      <c r="D4029" s="202">
        <v>1647290.95</v>
      </c>
      <c r="E4029" s="202">
        <v>1647290.95</v>
      </c>
      <c r="F4029" s="202">
        <v>1647290.95</v>
      </c>
      <c r="G4029"/>
      <c r="H4029"/>
      <c r="I4029" s="202">
        <v>755237.19</v>
      </c>
      <c r="J4029" s="202">
        <v>785895.15</v>
      </c>
      <c r="K4029" s="202">
        <v>1399334.19</v>
      </c>
      <c r="L4029"/>
      <c r="M4029"/>
      <c r="N4029"/>
      <c r="O4029" s="203"/>
      <c r="P4029"/>
      <c r="Q4029"/>
      <c r="R4029"/>
      <c r="S4029"/>
      <c r="T4029" s="204">
        <v>42746.609131944446</v>
      </c>
      <c r="U4029"/>
      <c r="V4029">
        <v>0.9</v>
      </c>
      <c r="W4029">
        <v>8</v>
      </c>
      <c r="X4029" s="200" t="str">
        <f t="shared" si="62"/>
        <v>Pasco Civil Traffic CGE CQ2-17</v>
      </c>
    </row>
    <row r="4030" spans="1:24" x14ac:dyDescent="0.25">
      <c r="A4030" t="s">
        <v>98</v>
      </c>
      <c r="B4030" t="s">
        <v>44</v>
      </c>
      <c r="C4030" t="s">
        <v>272</v>
      </c>
      <c r="D4030" s="202">
        <v>1535480.5</v>
      </c>
      <c r="E4030" s="202">
        <v>1535480.5</v>
      </c>
      <c r="F4030" s="202">
        <v>1535480.5</v>
      </c>
      <c r="G4030" s="202">
        <v>1535480.5</v>
      </c>
      <c r="H4030" s="202">
        <v>1535480.5</v>
      </c>
      <c r="I4030" s="202">
        <v>692425.1</v>
      </c>
      <c r="J4030" s="202">
        <v>1266426.3500000001</v>
      </c>
      <c r="K4030" s="202">
        <v>1321965.8400000001</v>
      </c>
      <c r="L4030" s="202">
        <v>1382478.93</v>
      </c>
      <c r="M4030" s="202">
        <v>1386341.5</v>
      </c>
      <c r="N4030"/>
      <c r="O4030" s="203"/>
      <c r="P4030"/>
      <c r="Q4030"/>
      <c r="R4030"/>
      <c r="S4030"/>
      <c r="T4030" s="204">
        <v>42746.609131944446</v>
      </c>
      <c r="U4030"/>
      <c r="V4030">
        <v>0.9</v>
      </c>
      <c r="W4030">
        <v>8</v>
      </c>
      <c r="X4030" s="200" t="str">
        <f t="shared" si="62"/>
        <v>Pasco Civil Traffic CGE CQ3-16</v>
      </c>
    </row>
    <row r="4031" spans="1:24" x14ac:dyDescent="0.25">
      <c r="A4031" t="s">
        <v>98</v>
      </c>
      <c r="B4031" t="s">
        <v>44</v>
      </c>
      <c r="C4031" t="s">
        <v>276</v>
      </c>
      <c r="D4031" s="202">
        <v>1521705</v>
      </c>
      <c r="E4031" s="202">
        <v>1521705</v>
      </c>
      <c r="F4031"/>
      <c r="G4031"/>
      <c r="H4031"/>
      <c r="I4031" s="202">
        <v>654869.5</v>
      </c>
      <c r="J4031" s="202">
        <v>1149011.2</v>
      </c>
      <c r="K4031"/>
      <c r="L4031"/>
      <c r="M4031"/>
      <c r="N4031"/>
      <c r="O4031" s="203"/>
      <c r="P4031"/>
      <c r="Q4031"/>
      <c r="R4031"/>
      <c r="S4031"/>
      <c r="T4031" s="204">
        <v>42746.609131944446</v>
      </c>
      <c r="U4031"/>
      <c r="V4031">
        <v>0.9</v>
      </c>
      <c r="W4031">
        <v>8</v>
      </c>
      <c r="X4031" s="200" t="str">
        <f t="shared" si="62"/>
        <v>Pasco Civil Traffic CGE CQ3-17</v>
      </c>
    </row>
    <row r="4032" spans="1:24" x14ac:dyDescent="0.25">
      <c r="A4032" t="s">
        <v>98</v>
      </c>
      <c r="B4032" t="s">
        <v>44</v>
      </c>
      <c r="C4032" t="s">
        <v>273</v>
      </c>
      <c r="D4032" s="202">
        <v>1334884.75</v>
      </c>
      <c r="E4032" s="202">
        <v>1334884.75</v>
      </c>
      <c r="F4032" s="202">
        <v>1334884.75</v>
      </c>
      <c r="G4032" s="202">
        <v>1334884.75</v>
      </c>
      <c r="H4032" s="202">
        <v>1334884.75</v>
      </c>
      <c r="I4032" s="202">
        <v>576852.75</v>
      </c>
      <c r="J4032" s="202">
        <v>1016778.49</v>
      </c>
      <c r="K4032" s="202">
        <v>1191368.94</v>
      </c>
      <c r="L4032" s="202">
        <v>1230503.19</v>
      </c>
      <c r="M4032" s="202">
        <v>1240172.69</v>
      </c>
      <c r="N4032"/>
      <c r="O4032" s="203"/>
      <c r="P4032"/>
      <c r="Q4032"/>
      <c r="R4032"/>
      <c r="S4032"/>
      <c r="T4032" s="204">
        <v>42746.609131944446</v>
      </c>
      <c r="U4032"/>
      <c r="V4032">
        <v>0.9</v>
      </c>
      <c r="W4032">
        <v>8</v>
      </c>
      <c r="X4032" s="200" t="str">
        <f t="shared" si="62"/>
        <v>Pasco Civil Traffic CGE CQ4-16</v>
      </c>
    </row>
    <row r="4033" spans="1:24" x14ac:dyDescent="0.25">
      <c r="A4033" t="s">
        <v>98</v>
      </c>
      <c r="B4033" t="s">
        <v>44</v>
      </c>
      <c r="C4033" t="s">
        <v>277</v>
      </c>
      <c r="D4033" s="202">
        <v>1747469.25</v>
      </c>
      <c r="E4033"/>
      <c r="F4033"/>
      <c r="G4033"/>
      <c r="H4033"/>
      <c r="I4033" s="202">
        <v>611701.75</v>
      </c>
      <c r="J4033"/>
      <c r="K4033"/>
      <c r="L4033"/>
      <c r="M4033"/>
      <c r="N4033"/>
      <c r="O4033" s="203"/>
      <c r="P4033"/>
      <c r="Q4033"/>
      <c r="R4033"/>
      <c r="S4033"/>
      <c r="T4033" s="204">
        <v>42746.609131944446</v>
      </c>
      <c r="U4033"/>
      <c r="V4033">
        <v>0.9</v>
      </c>
      <c r="W4033">
        <v>8</v>
      </c>
      <c r="X4033" s="200" t="str">
        <f t="shared" si="62"/>
        <v>Pasco Civil Traffic CGE CQ4-17</v>
      </c>
    </row>
    <row r="4034" spans="1:24" x14ac:dyDescent="0.25">
      <c r="A4034" t="s">
        <v>98</v>
      </c>
      <c r="B4034" t="s">
        <v>43</v>
      </c>
      <c r="C4034" t="s">
        <v>270</v>
      </c>
      <c r="D4034" s="202">
        <v>457987.6</v>
      </c>
      <c r="E4034" s="202">
        <v>457000.6</v>
      </c>
      <c r="F4034" s="202">
        <v>457050.6</v>
      </c>
      <c r="G4034" s="202">
        <v>457050.6</v>
      </c>
      <c r="H4034" s="202">
        <v>457000.6</v>
      </c>
      <c r="I4034" s="202">
        <v>451193.57</v>
      </c>
      <c r="J4034" s="202">
        <v>455444.59</v>
      </c>
      <c r="K4034" s="202">
        <v>455445.52</v>
      </c>
      <c r="L4034" s="202">
        <v>455445.52</v>
      </c>
      <c r="M4034" s="202">
        <v>455445.52</v>
      </c>
      <c r="N4034"/>
      <c r="O4034" s="203"/>
      <c r="P4034"/>
      <c r="Q4034"/>
      <c r="R4034"/>
      <c r="S4034"/>
      <c r="T4034" s="204">
        <v>42746.609131944446</v>
      </c>
      <c r="U4034"/>
      <c r="V4034">
        <v>0.9</v>
      </c>
      <c r="W4034">
        <v>7</v>
      </c>
      <c r="X4034" s="200" t="str">
        <f t="shared" ref="X4034:X4097" si="63">A4034&amp;" "&amp;B4034&amp;" "&amp;C4034</f>
        <v>Pasco County Civil CGE CQ1-16</v>
      </c>
    </row>
    <row r="4035" spans="1:24" x14ac:dyDescent="0.25">
      <c r="A4035" t="s">
        <v>98</v>
      </c>
      <c r="B4035" t="s">
        <v>43</v>
      </c>
      <c r="C4035" t="s">
        <v>274</v>
      </c>
      <c r="D4035" s="202">
        <v>456392.27</v>
      </c>
      <c r="E4035" s="202">
        <v>456032.7</v>
      </c>
      <c r="F4035" s="202">
        <v>455712.57</v>
      </c>
      <c r="G4035" s="202">
        <v>455856.73</v>
      </c>
      <c r="H4035"/>
      <c r="I4035" s="202">
        <v>449855.9</v>
      </c>
      <c r="J4035" s="202">
        <v>453396.71</v>
      </c>
      <c r="K4035" s="202">
        <v>453051.17</v>
      </c>
      <c r="L4035" s="202">
        <v>453051.17</v>
      </c>
      <c r="M4035"/>
      <c r="N4035"/>
      <c r="O4035" s="203"/>
      <c r="P4035"/>
      <c r="Q4035"/>
      <c r="R4035"/>
      <c r="S4035"/>
      <c r="T4035" s="204">
        <v>42746.609131944446</v>
      </c>
      <c r="U4035"/>
      <c r="V4035">
        <v>0.9</v>
      </c>
      <c r="W4035">
        <v>7</v>
      </c>
      <c r="X4035" s="200" t="str">
        <f t="shared" si="63"/>
        <v>Pasco County Civil CGE CQ1-17</v>
      </c>
    </row>
    <row r="4036" spans="1:24" x14ac:dyDescent="0.25">
      <c r="A4036" t="s">
        <v>98</v>
      </c>
      <c r="B4036" t="s">
        <v>43</v>
      </c>
      <c r="C4036" t="s">
        <v>271</v>
      </c>
      <c r="D4036" s="202">
        <v>513818.47</v>
      </c>
      <c r="E4036" s="202">
        <v>514175.67</v>
      </c>
      <c r="F4036" s="202">
        <v>513875.67</v>
      </c>
      <c r="G4036" s="202">
        <v>514355.67</v>
      </c>
      <c r="H4036" s="202">
        <v>514910.67</v>
      </c>
      <c r="I4036" s="202">
        <v>508920.69</v>
      </c>
      <c r="J4036" s="202">
        <v>511063.14</v>
      </c>
      <c r="K4036" s="202">
        <v>511063.14</v>
      </c>
      <c r="L4036" s="202">
        <v>511298.14</v>
      </c>
      <c r="M4036" s="202">
        <v>511853.14</v>
      </c>
      <c r="N4036"/>
      <c r="O4036" s="203"/>
      <c r="P4036"/>
      <c r="Q4036"/>
      <c r="R4036"/>
      <c r="S4036"/>
      <c r="T4036" s="204">
        <v>42746.609131944446</v>
      </c>
      <c r="U4036"/>
      <c r="V4036">
        <v>0.9</v>
      </c>
      <c r="W4036">
        <v>7</v>
      </c>
      <c r="X4036" s="200" t="str">
        <f t="shared" si="63"/>
        <v>Pasco County Civil CGE CQ2-16</v>
      </c>
    </row>
    <row r="4037" spans="1:24" x14ac:dyDescent="0.25">
      <c r="A4037" t="s">
        <v>98</v>
      </c>
      <c r="B4037" t="s">
        <v>43</v>
      </c>
      <c r="C4037" t="s">
        <v>275</v>
      </c>
      <c r="D4037" s="202">
        <v>517444.07</v>
      </c>
      <c r="E4037" s="202">
        <v>515799.06</v>
      </c>
      <c r="F4037" s="202">
        <v>516099.06</v>
      </c>
      <c r="G4037"/>
      <c r="H4037"/>
      <c r="I4037" s="202">
        <v>507019.83</v>
      </c>
      <c r="J4037" s="202">
        <v>512775.86</v>
      </c>
      <c r="K4037" s="202">
        <v>513075.86</v>
      </c>
      <c r="L4037"/>
      <c r="M4037"/>
      <c r="N4037"/>
      <c r="O4037" s="203"/>
      <c r="P4037"/>
      <c r="Q4037"/>
      <c r="R4037"/>
      <c r="S4037"/>
      <c r="T4037" s="204">
        <v>42746.609131944446</v>
      </c>
      <c r="U4037"/>
      <c r="V4037">
        <v>0.9</v>
      </c>
      <c r="W4037">
        <v>7</v>
      </c>
      <c r="X4037" s="200" t="str">
        <f t="shared" si="63"/>
        <v>Pasco County Civil CGE CQ2-17</v>
      </c>
    </row>
    <row r="4038" spans="1:24" x14ac:dyDescent="0.25">
      <c r="A4038" t="s">
        <v>98</v>
      </c>
      <c r="B4038" t="s">
        <v>43</v>
      </c>
      <c r="C4038" t="s">
        <v>272</v>
      </c>
      <c r="D4038" s="202">
        <v>515768.54</v>
      </c>
      <c r="E4038" s="202">
        <v>515145.54</v>
      </c>
      <c r="F4038" s="202">
        <v>515350.54</v>
      </c>
      <c r="G4038" s="202">
        <v>515535.54</v>
      </c>
      <c r="H4038" s="202">
        <v>515720.54</v>
      </c>
      <c r="I4038" s="202">
        <v>506896.93</v>
      </c>
      <c r="J4038" s="202">
        <v>512659.42</v>
      </c>
      <c r="K4038" s="202">
        <v>512954.42</v>
      </c>
      <c r="L4038" s="202">
        <v>513079.42</v>
      </c>
      <c r="M4038" s="202">
        <v>513449.42</v>
      </c>
      <c r="N4038"/>
      <c r="O4038" s="203"/>
      <c r="P4038"/>
      <c r="Q4038"/>
      <c r="R4038"/>
      <c r="S4038"/>
      <c r="T4038" s="204">
        <v>42746.609131944446</v>
      </c>
      <c r="U4038"/>
      <c r="V4038">
        <v>0.9</v>
      </c>
      <c r="W4038">
        <v>7</v>
      </c>
      <c r="X4038" s="200" t="str">
        <f t="shared" si="63"/>
        <v>Pasco County Civil CGE CQ3-16</v>
      </c>
    </row>
    <row r="4039" spans="1:24" x14ac:dyDescent="0.25">
      <c r="A4039" t="s">
        <v>98</v>
      </c>
      <c r="B4039" t="s">
        <v>43</v>
      </c>
      <c r="C4039" t="s">
        <v>276</v>
      </c>
      <c r="D4039" s="202">
        <v>491739.85</v>
      </c>
      <c r="E4039" s="202">
        <v>491375.85</v>
      </c>
      <c r="F4039"/>
      <c r="G4039"/>
      <c r="H4039"/>
      <c r="I4039" s="202">
        <v>482359.88</v>
      </c>
      <c r="J4039" s="202">
        <v>488641.88</v>
      </c>
      <c r="K4039"/>
      <c r="L4039"/>
      <c r="M4039"/>
      <c r="N4039"/>
      <c r="O4039" s="203"/>
      <c r="P4039"/>
      <c r="Q4039"/>
      <c r="R4039"/>
      <c r="S4039"/>
      <c r="T4039" s="204">
        <v>42746.609131944446</v>
      </c>
      <c r="U4039"/>
      <c r="V4039">
        <v>0.9</v>
      </c>
      <c r="W4039">
        <v>7</v>
      </c>
      <c r="X4039" s="200" t="str">
        <f t="shared" si="63"/>
        <v>Pasco County Civil CGE CQ3-17</v>
      </c>
    </row>
    <row r="4040" spans="1:24" x14ac:dyDescent="0.25">
      <c r="A4040" t="s">
        <v>98</v>
      </c>
      <c r="B4040" t="s">
        <v>43</v>
      </c>
      <c r="C4040" t="s">
        <v>273</v>
      </c>
      <c r="D4040" s="202">
        <v>497080.86</v>
      </c>
      <c r="E4040" s="202">
        <v>496877.04</v>
      </c>
      <c r="F4040" s="202">
        <v>496877.04</v>
      </c>
      <c r="G4040" s="202">
        <v>496827.04</v>
      </c>
      <c r="H4040" s="202">
        <v>497127.04</v>
      </c>
      <c r="I4040" s="202">
        <v>486079.59</v>
      </c>
      <c r="J4040" s="202">
        <v>492560</v>
      </c>
      <c r="K4040" s="202">
        <v>492710</v>
      </c>
      <c r="L4040" s="202">
        <v>492710</v>
      </c>
      <c r="M4040" s="202">
        <v>493010</v>
      </c>
      <c r="N4040"/>
      <c r="O4040" s="203"/>
      <c r="P4040"/>
      <c r="Q4040"/>
      <c r="R4040"/>
      <c r="S4040"/>
      <c r="T4040" s="204">
        <v>42746.609131944446</v>
      </c>
      <c r="U4040"/>
      <c r="V4040">
        <v>0.9</v>
      </c>
      <c r="W4040">
        <v>7</v>
      </c>
      <c r="X4040" s="200" t="str">
        <f t="shared" si="63"/>
        <v>Pasco County Civil CGE CQ4-16</v>
      </c>
    </row>
    <row r="4041" spans="1:24" x14ac:dyDescent="0.25">
      <c r="A4041" t="s">
        <v>98</v>
      </c>
      <c r="B4041" t="s">
        <v>43</v>
      </c>
      <c r="C4041" t="s">
        <v>277</v>
      </c>
      <c r="D4041" s="202">
        <v>516382.9</v>
      </c>
      <c r="E4041"/>
      <c r="F4041"/>
      <c r="G4041"/>
      <c r="H4041"/>
      <c r="I4041" s="202">
        <v>494892.46</v>
      </c>
      <c r="J4041"/>
      <c r="K4041"/>
      <c r="L4041"/>
      <c r="M4041"/>
      <c r="N4041"/>
      <c r="O4041" s="203"/>
      <c r="P4041"/>
      <c r="Q4041"/>
      <c r="R4041"/>
      <c r="S4041"/>
      <c r="T4041" s="204">
        <v>42746.609131944446</v>
      </c>
      <c r="U4041"/>
      <c r="V4041">
        <v>0.9</v>
      </c>
      <c r="W4041">
        <v>7</v>
      </c>
      <c r="X4041" s="200" t="str">
        <f t="shared" si="63"/>
        <v>Pasco County Civil CGE CQ4-17</v>
      </c>
    </row>
    <row r="4042" spans="1:24" x14ac:dyDescent="0.25">
      <c r="A4042" t="s">
        <v>98</v>
      </c>
      <c r="B4042" t="s">
        <v>39</v>
      </c>
      <c r="C4042" t="s">
        <v>270</v>
      </c>
      <c r="D4042" s="202">
        <v>597449.96</v>
      </c>
      <c r="E4042" s="202">
        <v>592890.96</v>
      </c>
      <c r="F4042" s="202">
        <v>590014.96</v>
      </c>
      <c r="G4042" s="202">
        <v>586334.96</v>
      </c>
      <c r="H4042" s="202">
        <v>584029.36</v>
      </c>
      <c r="I4042" s="202">
        <v>131626.87</v>
      </c>
      <c r="J4042" s="202">
        <v>180988.59</v>
      </c>
      <c r="K4042" s="202">
        <v>208503.26</v>
      </c>
      <c r="L4042" s="202">
        <v>227642.6</v>
      </c>
      <c r="M4042" s="202">
        <v>243851.09</v>
      </c>
      <c r="N4042"/>
      <c r="O4042" s="203"/>
      <c r="P4042"/>
      <c r="Q4042"/>
      <c r="R4042"/>
      <c r="S4042"/>
      <c r="T4042" s="204">
        <v>42746.609131944446</v>
      </c>
      <c r="U4042"/>
      <c r="V4042">
        <v>0.4</v>
      </c>
      <c r="W4042">
        <v>3</v>
      </c>
      <c r="X4042" s="200" t="str">
        <f t="shared" si="63"/>
        <v>Pasco County Criminal CGE CQ1-16</v>
      </c>
    </row>
    <row r="4043" spans="1:24" x14ac:dyDescent="0.25">
      <c r="A4043" t="s">
        <v>98</v>
      </c>
      <c r="B4043" t="s">
        <v>39</v>
      </c>
      <c r="C4043" t="s">
        <v>274</v>
      </c>
      <c r="D4043" s="202">
        <v>572439.28</v>
      </c>
      <c r="E4043" s="202">
        <v>569268.56000000006</v>
      </c>
      <c r="F4043" s="202">
        <v>566322.06000000006</v>
      </c>
      <c r="G4043" s="202">
        <v>565551.06000000006</v>
      </c>
      <c r="H4043"/>
      <c r="I4043" s="202">
        <v>128617.18</v>
      </c>
      <c r="J4043" s="202">
        <v>188441.06</v>
      </c>
      <c r="K4043" s="202">
        <v>209680.71</v>
      </c>
      <c r="L4043" s="202">
        <v>232035.21</v>
      </c>
      <c r="M4043"/>
      <c r="N4043"/>
      <c r="O4043" s="203"/>
      <c r="P4043"/>
      <c r="Q4043"/>
      <c r="R4043"/>
      <c r="S4043"/>
      <c r="T4043" s="204">
        <v>42746.609131944446</v>
      </c>
      <c r="U4043"/>
      <c r="V4043">
        <v>0.4</v>
      </c>
      <c r="W4043">
        <v>3</v>
      </c>
      <c r="X4043" s="200" t="str">
        <f t="shared" si="63"/>
        <v>Pasco County Criminal CGE CQ1-17</v>
      </c>
    </row>
    <row r="4044" spans="1:24" x14ac:dyDescent="0.25">
      <c r="A4044" t="s">
        <v>98</v>
      </c>
      <c r="B4044" t="s">
        <v>39</v>
      </c>
      <c r="C4044" t="s">
        <v>271</v>
      </c>
      <c r="D4044" s="202">
        <v>621471.55000000005</v>
      </c>
      <c r="E4044" s="202">
        <v>614595.55000000005</v>
      </c>
      <c r="F4044" s="202">
        <v>610066.55000000005</v>
      </c>
      <c r="G4044" s="202">
        <v>608554.55000000005</v>
      </c>
      <c r="H4044" s="202">
        <v>608161.55000000005</v>
      </c>
      <c r="I4044" s="202">
        <v>158060.28</v>
      </c>
      <c r="J4044" s="202">
        <v>216503.73</v>
      </c>
      <c r="K4044" s="202">
        <v>239277.65</v>
      </c>
      <c r="L4044" s="202">
        <v>262397.2</v>
      </c>
      <c r="M4044" s="202">
        <v>284087.45</v>
      </c>
      <c r="N4044"/>
      <c r="O4044" s="203"/>
      <c r="P4044"/>
      <c r="Q4044"/>
      <c r="R4044"/>
      <c r="S4044"/>
      <c r="T4044" s="204">
        <v>42746.609131944446</v>
      </c>
      <c r="U4044"/>
      <c r="V4044">
        <v>0.4</v>
      </c>
      <c r="W4044">
        <v>3</v>
      </c>
      <c r="X4044" s="200" t="str">
        <f t="shared" si="63"/>
        <v>Pasco County Criminal CGE CQ2-16</v>
      </c>
    </row>
    <row r="4045" spans="1:24" x14ac:dyDescent="0.25">
      <c r="A4045" t="s">
        <v>98</v>
      </c>
      <c r="B4045" t="s">
        <v>39</v>
      </c>
      <c r="C4045" t="s">
        <v>275</v>
      </c>
      <c r="D4045" s="202">
        <v>684723.22</v>
      </c>
      <c r="E4045" s="202">
        <v>680972.12</v>
      </c>
      <c r="F4045" s="202">
        <v>679047.22</v>
      </c>
      <c r="G4045"/>
      <c r="H4045"/>
      <c r="I4045" s="202">
        <v>157433.19</v>
      </c>
      <c r="J4045" s="202">
        <v>231637.99</v>
      </c>
      <c r="K4045" s="202">
        <v>253871.44</v>
      </c>
      <c r="L4045"/>
      <c r="M4045"/>
      <c r="N4045"/>
      <c r="O4045" s="203"/>
      <c r="P4045"/>
      <c r="Q4045"/>
      <c r="R4045"/>
      <c r="S4045"/>
      <c r="T4045" s="204">
        <v>42746.609131944446</v>
      </c>
      <c r="U4045"/>
      <c r="V4045">
        <v>0.4</v>
      </c>
      <c r="W4045">
        <v>3</v>
      </c>
      <c r="X4045" s="200" t="str">
        <f t="shared" si="63"/>
        <v>Pasco County Criminal CGE CQ2-17</v>
      </c>
    </row>
    <row r="4046" spans="1:24" x14ac:dyDescent="0.25">
      <c r="A4046" t="s">
        <v>98</v>
      </c>
      <c r="B4046" t="s">
        <v>39</v>
      </c>
      <c r="C4046" t="s">
        <v>272</v>
      </c>
      <c r="D4046" s="202">
        <v>701091.63</v>
      </c>
      <c r="E4046" s="202">
        <v>694454.64</v>
      </c>
      <c r="F4046" s="202">
        <v>693683.64</v>
      </c>
      <c r="G4046" s="202">
        <v>692800.64</v>
      </c>
      <c r="H4046" s="202">
        <v>691975.64</v>
      </c>
      <c r="I4046" s="202">
        <v>150214.62</v>
      </c>
      <c r="J4046" s="202">
        <v>207772.37</v>
      </c>
      <c r="K4046" s="202">
        <v>230164.12</v>
      </c>
      <c r="L4046" s="202">
        <v>253984.65</v>
      </c>
      <c r="M4046" s="202">
        <v>274769.65000000002</v>
      </c>
      <c r="N4046"/>
      <c r="O4046" s="203"/>
      <c r="P4046"/>
      <c r="Q4046"/>
      <c r="R4046"/>
      <c r="S4046"/>
      <c r="T4046" s="204">
        <v>42746.609131944446</v>
      </c>
      <c r="U4046"/>
      <c r="V4046">
        <v>0.4</v>
      </c>
      <c r="W4046">
        <v>3</v>
      </c>
      <c r="X4046" s="200" t="str">
        <f t="shared" si="63"/>
        <v>Pasco County Criminal CGE CQ3-16</v>
      </c>
    </row>
    <row r="4047" spans="1:24" x14ac:dyDescent="0.25">
      <c r="A4047" t="s">
        <v>98</v>
      </c>
      <c r="B4047" t="s">
        <v>39</v>
      </c>
      <c r="C4047" t="s">
        <v>276</v>
      </c>
      <c r="D4047" s="202">
        <v>710578.68</v>
      </c>
      <c r="E4047" s="202">
        <v>707314.33</v>
      </c>
      <c r="F4047"/>
      <c r="G4047"/>
      <c r="H4047"/>
      <c r="I4047" s="202">
        <v>154499.76</v>
      </c>
      <c r="J4047" s="202">
        <v>222766.91</v>
      </c>
      <c r="K4047"/>
      <c r="L4047"/>
      <c r="M4047"/>
      <c r="N4047"/>
      <c r="O4047" s="203"/>
      <c r="P4047"/>
      <c r="Q4047"/>
      <c r="R4047"/>
      <c r="S4047"/>
      <c r="T4047" s="204">
        <v>42746.609131944446</v>
      </c>
      <c r="U4047"/>
      <c r="V4047">
        <v>0.4</v>
      </c>
      <c r="W4047">
        <v>3</v>
      </c>
      <c r="X4047" s="200" t="str">
        <f t="shared" si="63"/>
        <v>Pasco County Criminal CGE CQ3-17</v>
      </c>
    </row>
    <row r="4048" spans="1:24" x14ac:dyDescent="0.25">
      <c r="A4048" t="s">
        <v>98</v>
      </c>
      <c r="B4048" t="s">
        <v>39</v>
      </c>
      <c r="C4048" t="s">
        <v>273</v>
      </c>
      <c r="D4048" s="202">
        <v>644031.93000000005</v>
      </c>
      <c r="E4048" s="202">
        <v>636636.93000000005</v>
      </c>
      <c r="F4048" s="202">
        <v>635955.93000000005</v>
      </c>
      <c r="G4048" s="202">
        <v>635135.93000000005</v>
      </c>
      <c r="H4048" s="202">
        <v>635055.93000000005</v>
      </c>
      <c r="I4048" s="202">
        <v>135473.87</v>
      </c>
      <c r="J4048" s="202">
        <v>190319.37</v>
      </c>
      <c r="K4048" s="202">
        <v>217757.71</v>
      </c>
      <c r="L4048" s="202">
        <v>242504.58</v>
      </c>
      <c r="M4048" s="202">
        <v>256933.19</v>
      </c>
      <c r="N4048"/>
      <c r="O4048" s="203"/>
      <c r="P4048"/>
      <c r="Q4048"/>
      <c r="R4048"/>
      <c r="S4048"/>
      <c r="T4048" s="204">
        <v>42746.609131944446</v>
      </c>
      <c r="U4048"/>
      <c r="V4048">
        <v>0.4</v>
      </c>
      <c r="W4048">
        <v>3</v>
      </c>
      <c r="X4048" s="200" t="str">
        <f t="shared" si="63"/>
        <v>Pasco County Criminal CGE CQ4-16</v>
      </c>
    </row>
    <row r="4049" spans="1:24" x14ac:dyDescent="0.25">
      <c r="A4049" t="s">
        <v>98</v>
      </c>
      <c r="B4049" t="s">
        <v>39</v>
      </c>
      <c r="C4049" t="s">
        <v>277</v>
      </c>
      <c r="D4049" s="202">
        <v>608085.14</v>
      </c>
      <c r="E4049"/>
      <c r="F4049"/>
      <c r="G4049"/>
      <c r="H4049"/>
      <c r="I4049" s="202">
        <v>119015.28</v>
      </c>
      <c r="J4049"/>
      <c r="K4049"/>
      <c r="L4049"/>
      <c r="M4049"/>
      <c r="N4049"/>
      <c r="O4049" s="203"/>
      <c r="P4049"/>
      <c r="Q4049"/>
      <c r="R4049"/>
      <c r="S4049"/>
      <c r="T4049" s="204">
        <v>42746.609131944446</v>
      </c>
      <c r="U4049"/>
      <c r="V4049">
        <v>0.4</v>
      </c>
      <c r="W4049">
        <v>3</v>
      </c>
      <c r="X4049" s="200" t="str">
        <f t="shared" si="63"/>
        <v>Pasco County Criminal CGE CQ4-17</v>
      </c>
    </row>
    <row r="4050" spans="1:24" x14ac:dyDescent="0.25">
      <c r="A4050" t="s">
        <v>98</v>
      </c>
      <c r="B4050" t="s">
        <v>41</v>
      </c>
      <c r="C4050" t="s">
        <v>270</v>
      </c>
      <c r="D4050" s="202">
        <v>571294.13</v>
      </c>
      <c r="E4050" s="202">
        <v>567976.13</v>
      </c>
      <c r="F4050" s="202">
        <v>562978.13</v>
      </c>
      <c r="G4050" s="202">
        <v>561347.13</v>
      </c>
      <c r="H4050" s="202">
        <v>553882.13</v>
      </c>
      <c r="I4050" s="202">
        <v>160857.71</v>
      </c>
      <c r="J4050" s="202">
        <v>247928.21</v>
      </c>
      <c r="K4050" s="202">
        <v>282850.21000000002</v>
      </c>
      <c r="L4050" s="202">
        <v>322596.71000000002</v>
      </c>
      <c r="M4050" s="202">
        <v>356095.21</v>
      </c>
      <c r="N4050"/>
      <c r="O4050" s="203"/>
      <c r="P4050"/>
      <c r="Q4050"/>
      <c r="R4050"/>
      <c r="S4050"/>
      <c r="T4050" s="204">
        <v>42746.609131944446</v>
      </c>
      <c r="U4050"/>
      <c r="V4050">
        <v>0.4</v>
      </c>
      <c r="W4050">
        <v>5</v>
      </c>
      <c r="X4050" s="200" t="str">
        <f t="shared" si="63"/>
        <v>Pasco Criminal Traffic CGE CQ1-16</v>
      </c>
    </row>
    <row r="4051" spans="1:24" x14ac:dyDescent="0.25">
      <c r="A4051" t="s">
        <v>98</v>
      </c>
      <c r="B4051" t="s">
        <v>41</v>
      </c>
      <c r="C4051" t="s">
        <v>274</v>
      </c>
      <c r="D4051" s="202">
        <v>519089.18</v>
      </c>
      <c r="E4051" s="202">
        <v>515747.18</v>
      </c>
      <c r="F4051" s="202">
        <v>513873.18</v>
      </c>
      <c r="G4051" s="202">
        <v>513809.18</v>
      </c>
      <c r="H4051"/>
      <c r="I4051" s="202">
        <v>150750.99</v>
      </c>
      <c r="J4051" s="202">
        <v>233950.99</v>
      </c>
      <c r="K4051" s="202">
        <v>267829.49</v>
      </c>
      <c r="L4051" s="202">
        <v>283883.99</v>
      </c>
      <c r="M4051"/>
      <c r="N4051"/>
      <c r="O4051" s="203"/>
      <c r="P4051"/>
      <c r="Q4051"/>
      <c r="R4051"/>
      <c r="S4051"/>
      <c r="T4051" s="204">
        <v>42746.609131944446</v>
      </c>
      <c r="U4051"/>
      <c r="V4051">
        <v>0.4</v>
      </c>
      <c r="W4051">
        <v>5</v>
      </c>
      <c r="X4051" s="200" t="str">
        <f t="shared" si="63"/>
        <v>Pasco Criminal Traffic CGE CQ1-17</v>
      </c>
    </row>
    <row r="4052" spans="1:24" x14ac:dyDescent="0.25">
      <c r="A4052" t="s">
        <v>98</v>
      </c>
      <c r="B4052" t="s">
        <v>41</v>
      </c>
      <c r="C4052" t="s">
        <v>271</v>
      </c>
      <c r="D4052" s="202">
        <v>633423.63</v>
      </c>
      <c r="E4052" s="202">
        <v>619130.13</v>
      </c>
      <c r="F4052" s="202">
        <v>611248.63</v>
      </c>
      <c r="G4052" s="202">
        <v>610439.63</v>
      </c>
      <c r="H4052" s="202">
        <v>609147.63</v>
      </c>
      <c r="I4052" s="202">
        <v>233783.73</v>
      </c>
      <c r="J4052" s="202">
        <v>292332.23</v>
      </c>
      <c r="K4052" s="202">
        <v>329027.03000000003</v>
      </c>
      <c r="L4052" s="202">
        <v>374611.05</v>
      </c>
      <c r="M4052" s="202">
        <v>410296.37</v>
      </c>
      <c r="N4052"/>
      <c r="O4052" s="203"/>
      <c r="P4052"/>
      <c r="Q4052"/>
      <c r="R4052"/>
      <c r="S4052"/>
      <c r="T4052" s="204">
        <v>42746.609131944446</v>
      </c>
      <c r="U4052"/>
      <c r="V4052">
        <v>0.4</v>
      </c>
      <c r="W4052">
        <v>5</v>
      </c>
      <c r="X4052" s="200" t="str">
        <f t="shared" si="63"/>
        <v>Pasco Criminal Traffic CGE CQ2-16</v>
      </c>
    </row>
    <row r="4053" spans="1:24" x14ac:dyDescent="0.25">
      <c r="A4053" t="s">
        <v>98</v>
      </c>
      <c r="B4053" t="s">
        <v>41</v>
      </c>
      <c r="C4053" t="s">
        <v>275</v>
      </c>
      <c r="D4053" s="202">
        <v>643594.31000000006</v>
      </c>
      <c r="E4053" s="202">
        <v>635501.31000000006</v>
      </c>
      <c r="F4053" s="202">
        <v>635387.31000000006</v>
      </c>
      <c r="G4053"/>
      <c r="H4053"/>
      <c r="I4053" s="202">
        <v>194725.56</v>
      </c>
      <c r="J4053" s="202">
        <v>289965.81</v>
      </c>
      <c r="K4053" s="202">
        <v>328524.31</v>
      </c>
      <c r="L4053"/>
      <c r="M4053"/>
      <c r="N4053"/>
      <c r="O4053" s="203"/>
      <c r="P4053"/>
      <c r="Q4053"/>
      <c r="R4053"/>
      <c r="S4053"/>
      <c r="T4053" s="204">
        <v>42746.609131944446</v>
      </c>
      <c r="U4053"/>
      <c r="V4053">
        <v>0.4</v>
      </c>
      <c r="W4053">
        <v>5</v>
      </c>
      <c r="X4053" s="200" t="str">
        <f t="shared" si="63"/>
        <v>Pasco Criminal Traffic CGE CQ2-17</v>
      </c>
    </row>
    <row r="4054" spans="1:24" x14ac:dyDescent="0.25">
      <c r="A4054" t="s">
        <v>98</v>
      </c>
      <c r="B4054" t="s">
        <v>41</v>
      </c>
      <c r="C4054" t="s">
        <v>272</v>
      </c>
      <c r="D4054" s="202">
        <v>656222.09</v>
      </c>
      <c r="E4054" s="202">
        <v>641178.09</v>
      </c>
      <c r="F4054" s="202">
        <v>639377.07999999996</v>
      </c>
      <c r="G4054" s="202">
        <v>636726.09</v>
      </c>
      <c r="H4054" s="202">
        <v>634742.09</v>
      </c>
      <c r="I4054" s="202">
        <v>198050.71</v>
      </c>
      <c r="J4054" s="202">
        <v>267467.71000000002</v>
      </c>
      <c r="K4054" s="202">
        <v>304199.94</v>
      </c>
      <c r="L4054" s="202">
        <v>363217.12</v>
      </c>
      <c r="M4054" s="202">
        <v>386125.12</v>
      </c>
      <c r="N4054"/>
      <c r="O4054" s="203"/>
      <c r="P4054"/>
      <c r="Q4054"/>
      <c r="R4054"/>
      <c r="S4054"/>
      <c r="T4054" s="204">
        <v>42746.609131944446</v>
      </c>
      <c r="U4054"/>
      <c r="V4054">
        <v>0.4</v>
      </c>
      <c r="W4054">
        <v>5</v>
      </c>
      <c r="X4054" s="200" t="str">
        <f t="shared" si="63"/>
        <v>Pasco Criminal Traffic CGE CQ3-16</v>
      </c>
    </row>
    <row r="4055" spans="1:24" x14ac:dyDescent="0.25">
      <c r="A4055" t="s">
        <v>98</v>
      </c>
      <c r="B4055" t="s">
        <v>41</v>
      </c>
      <c r="C4055" t="s">
        <v>276</v>
      </c>
      <c r="D4055" s="202">
        <v>569653.64</v>
      </c>
      <c r="E4055" s="202">
        <v>562402.25</v>
      </c>
      <c r="F4055"/>
      <c r="G4055"/>
      <c r="H4055"/>
      <c r="I4055" s="202">
        <v>174917.39</v>
      </c>
      <c r="J4055" s="202">
        <v>234675.21</v>
      </c>
      <c r="K4055"/>
      <c r="L4055"/>
      <c r="M4055"/>
      <c r="N4055"/>
      <c r="O4055" s="203"/>
      <c r="P4055"/>
      <c r="Q4055"/>
      <c r="R4055"/>
      <c r="S4055"/>
      <c r="T4055" s="204">
        <v>42746.609131944446</v>
      </c>
      <c r="U4055"/>
      <c r="V4055">
        <v>0.4</v>
      </c>
      <c r="W4055">
        <v>5</v>
      </c>
      <c r="X4055" s="200" t="str">
        <f t="shared" si="63"/>
        <v>Pasco Criminal Traffic CGE CQ3-17</v>
      </c>
    </row>
    <row r="4056" spans="1:24" x14ac:dyDescent="0.25">
      <c r="A4056" t="s">
        <v>98</v>
      </c>
      <c r="B4056" t="s">
        <v>41</v>
      </c>
      <c r="C4056" t="s">
        <v>273</v>
      </c>
      <c r="D4056" s="202">
        <v>586642.49</v>
      </c>
      <c r="E4056" s="202">
        <v>580919.99</v>
      </c>
      <c r="F4056" s="202">
        <v>572260.99</v>
      </c>
      <c r="G4056" s="202">
        <v>570910.99</v>
      </c>
      <c r="H4056" s="202">
        <v>567834.99</v>
      </c>
      <c r="I4056" s="202">
        <v>158849.04999999999</v>
      </c>
      <c r="J4056" s="202">
        <v>236372.05</v>
      </c>
      <c r="K4056" s="202">
        <v>270505.55</v>
      </c>
      <c r="L4056" s="202">
        <v>308576.03000000003</v>
      </c>
      <c r="M4056" s="202">
        <v>336511.45</v>
      </c>
      <c r="N4056"/>
      <c r="O4056" s="203"/>
      <c r="P4056"/>
      <c r="Q4056"/>
      <c r="R4056"/>
      <c r="S4056"/>
      <c r="T4056" s="204">
        <v>42746.609131944446</v>
      </c>
      <c r="U4056"/>
      <c r="V4056">
        <v>0.4</v>
      </c>
      <c r="W4056">
        <v>5</v>
      </c>
      <c r="X4056" s="200" t="str">
        <f t="shared" si="63"/>
        <v>Pasco Criminal Traffic CGE CQ4-16</v>
      </c>
    </row>
    <row r="4057" spans="1:24" x14ac:dyDescent="0.25">
      <c r="A4057" t="s">
        <v>98</v>
      </c>
      <c r="B4057" t="s">
        <v>41</v>
      </c>
      <c r="C4057" t="s">
        <v>277</v>
      </c>
      <c r="D4057" s="202">
        <v>576376.16</v>
      </c>
      <c r="E4057"/>
      <c r="F4057"/>
      <c r="G4057"/>
      <c r="H4057"/>
      <c r="I4057" s="202">
        <v>151759.85999999999</v>
      </c>
      <c r="J4057"/>
      <c r="K4057"/>
      <c r="L4057"/>
      <c r="M4057"/>
      <c r="N4057"/>
      <c r="O4057" s="203"/>
      <c r="P4057"/>
      <c r="Q4057"/>
      <c r="R4057"/>
      <c r="S4057"/>
      <c r="T4057" s="204">
        <v>42746.609131944446</v>
      </c>
      <c r="U4057"/>
      <c r="V4057">
        <v>0.4</v>
      </c>
      <c r="W4057">
        <v>5</v>
      </c>
      <c r="X4057" s="200" t="str">
        <f t="shared" si="63"/>
        <v>Pasco Criminal Traffic CGE CQ4-17</v>
      </c>
    </row>
    <row r="4058" spans="1:24" x14ac:dyDescent="0.25">
      <c r="A4058" t="s">
        <v>98</v>
      </c>
      <c r="B4058" t="s">
        <v>46</v>
      </c>
      <c r="C4058" t="s">
        <v>270</v>
      </c>
      <c r="D4058" s="202">
        <v>227727.26</v>
      </c>
      <c r="E4058" s="202">
        <v>218244.66</v>
      </c>
      <c r="F4058" s="202">
        <v>218244.66</v>
      </c>
      <c r="G4058" s="202">
        <v>218244.66</v>
      </c>
      <c r="H4058" s="202">
        <v>218539.66</v>
      </c>
      <c r="I4058" s="202">
        <v>201609.68</v>
      </c>
      <c r="J4058" s="202">
        <v>204002.92</v>
      </c>
      <c r="K4058" s="202">
        <v>205145.92</v>
      </c>
      <c r="L4058" s="202">
        <v>205395.92</v>
      </c>
      <c r="M4058" s="202">
        <v>205815.92</v>
      </c>
      <c r="N4058"/>
      <c r="O4058" s="203"/>
      <c r="P4058"/>
      <c r="Q4058"/>
      <c r="R4058"/>
      <c r="S4058"/>
      <c r="T4058" s="204">
        <v>42746.609131944446</v>
      </c>
      <c r="U4058"/>
      <c r="V4058">
        <v>0.75</v>
      </c>
      <c r="W4058">
        <v>10</v>
      </c>
      <c r="X4058" s="200" t="str">
        <f t="shared" si="63"/>
        <v>Pasco Family CGE CQ1-16</v>
      </c>
    </row>
    <row r="4059" spans="1:24" x14ac:dyDescent="0.25">
      <c r="A4059" t="s">
        <v>98</v>
      </c>
      <c r="B4059" t="s">
        <v>46</v>
      </c>
      <c r="C4059" t="s">
        <v>274</v>
      </c>
      <c r="D4059" s="202">
        <v>242747.57</v>
      </c>
      <c r="E4059" s="202">
        <v>240022.66</v>
      </c>
      <c r="F4059" s="202">
        <v>240022.66</v>
      </c>
      <c r="G4059" s="202">
        <v>240022.66</v>
      </c>
      <c r="H4059"/>
      <c r="I4059" s="202">
        <v>213012.18</v>
      </c>
      <c r="J4059" s="202">
        <v>218046.93</v>
      </c>
      <c r="K4059" s="202">
        <v>219090.05</v>
      </c>
      <c r="L4059" s="202">
        <v>219694.05</v>
      </c>
      <c r="M4059"/>
      <c r="N4059"/>
      <c r="O4059" s="203"/>
      <c r="P4059"/>
      <c r="Q4059"/>
      <c r="R4059"/>
      <c r="S4059"/>
      <c r="T4059" s="204">
        <v>42746.609131944446</v>
      </c>
      <c r="U4059"/>
      <c r="V4059">
        <v>0.75</v>
      </c>
      <c r="W4059">
        <v>10</v>
      </c>
      <c r="X4059" s="200" t="str">
        <f t="shared" si="63"/>
        <v>Pasco Family CGE CQ1-17</v>
      </c>
    </row>
    <row r="4060" spans="1:24" x14ac:dyDescent="0.25">
      <c r="A4060" t="s">
        <v>98</v>
      </c>
      <c r="B4060" t="s">
        <v>46</v>
      </c>
      <c r="C4060" t="s">
        <v>271</v>
      </c>
      <c r="D4060" s="202">
        <v>266902.5</v>
      </c>
      <c r="E4060" s="202">
        <v>261509.8</v>
      </c>
      <c r="F4060" s="202">
        <v>260764.79999999999</v>
      </c>
      <c r="G4060" s="202">
        <v>263780.8</v>
      </c>
      <c r="H4060" s="202">
        <v>263805.8</v>
      </c>
      <c r="I4060" s="202">
        <v>226636.22</v>
      </c>
      <c r="J4060" s="202">
        <v>233331.45</v>
      </c>
      <c r="K4060" s="202">
        <v>234116</v>
      </c>
      <c r="L4060" s="202">
        <v>234888.5</v>
      </c>
      <c r="M4060" s="202">
        <v>235606.5</v>
      </c>
      <c r="N4060"/>
      <c r="O4060" s="203"/>
      <c r="P4060"/>
      <c r="Q4060"/>
      <c r="R4060"/>
      <c r="S4060"/>
      <c r="T4060" s="204">
        <v>42746.609131944446</v>
      </c>
      <c r="U4060"/>
      <c r="V4060">
        <v>0.75</v>
      </c>
      <c r="W4060">
        <v>10</v>
      </c>
      <c r="X4060" s="200" t="str">
        <f t="shared" si="63"/>
        <v>Pasco Family CGE CQ2-16</v>
      </c>
    </row>
    <row r="4061" spans="1:24" x14ac:dyDescent="0.25">
      <c r="A4061" t="s">
        <v>98</v>
      </c>
      <c r="B4061" t="s">
        <v>46</v>
      </c>
      <c r="C4061" t="s">
        <v>275</v>
      </c>
      <c r="D4061" s="202">
        <v>264650.18</v>
      </c>
      <c r="E4061" s="202">
        <v>263124.18</v>
      </c>
      <c r="F4061" s="202">
        <v>263124.18</v>
      </c>
      <c r="G4061"/>
      <c r="H4061"/>
      <c r="I4061" s="202">
        <v>237380.04</v>
      </c>
      <c r="J4061" s="202">
        <v>243823.53</v>
      </c>
      <c r="K4061" s="202">
        <v>244741.53</v>
      </c>
      <c r="L4061"/>
      <c r="M4061"/>
      <c r="N4061"/>
      <c r="O4061" s="203"/>
      <c r="P4061"/>
      <c r="Q4061"/>
      <c r="R4061"/>
      <c r="S4061"/>
      <c r="T4061" s="204">
        <v>42746.609131944446</v>
      </c>
      <c r="U4061"/>
      <c r="V4061">
        <v>0.75</v>
      </c>
      <c r="W4061">
        <v>10</v>
      </c>
      <c r="X4061" s="200" t="str">
        <f t="shared" si="63"/>
        <v>Pasco Family CGE CQ2-17</v>
      </c>
    </row>
    <row r="4062" spans="1:24" x14ac:dyDescent="0.25">
      <c r="A4062" t="s">
        <v>98</v>
      </c>
      <c r="B4062" t="s">
        <v>46</v>
      </c>
      <c r="C4062" t="s">
        <v>272</v>
      </c>
      <c r="D4062" s="202">
        <v>281283.63</v>
      </c>
      <c r="E4062" s="202">
        <v>275561.63</v>
      </c>
      <c r="F4062" s="202">
        <v>275507.63</v>
      </c>
      <c r="G4062" s="202">
        <v>275507.63</v>
      </c>
      <c r="H4062" s="202">
        <v>275507.63</v>
      </c>
      <c r="I4062" s="202">
        <v>248262.65</v>
      </c>
      <c r="J4062" s="202">
        <v>253604.95</v>
      </c>
      <c r="K4062" s="202">
        <v>254997.45</v>
      </c>
      <c r="L4062" s="202">
        <v>256669.9</v>
      </c>
      <c r="M4062" s="202">
        <v>257282.9</v>
      </c>
      <c r="N4062"/>
      <c r="O4062" s="203"/>
      <c r="P4062"/>
      <c r="Q4062"/>
      <c r="R4062"/>
      <c r="S4062"/>
      <c r="T4062" s="204">
        <v>42746.609131944446</v>
      </c>
      <c r="U4062"/>
      <c r="V4062">
        <v>0.75</v>
      </c>
      <c r="W4062">
        <v>10</v>
      </c>
      <c r="X4062" s="200" t="str">
        <f t="shared" si="63"/>
        <v>Pasco Family CGE CQ3-16</v>
      </c>
    </row>
    <row r="4063" spans="1:24" x14ac:dyDescent="0.25">
      <c r="A4063" t="s">
        <v>98</v>
      </c>
      <c r="B4063" t="s">
        <v>46</v>
      </c>
      <c r="C4063" t="s">
        <v>276</v>
      </c>
      <c r="D4063" s="202">
        <v>269142.15999999997</v>
      </c>
      <c r="E4063" s="202">
        <v>268581.15999999997</v>
      </c>
      <c r="F4063"/>
      <c r="G4063"/>
      <c r="H4063"/>
      <c r="I4063" s="202">
        <v>245296.13</v>
      </c>
      <c r="J4063" s="202">
        <v>250431.81</v>
      </c>
      <c r="K4063"/>
      <c r="L4063"/>
      <c r="M4063"/>
      <c r="N4063"/>
      <c r="O4063" s="203"/>
      <c r="P4063"/>
      <c r="Q4063"/>
      <c r="R4063"/>
      <c r="S4063"/>
      <c r="T4063" s="204">
        <v>42746.609131944446</v>
      </c>
      <c r="U4063"/>
      <c r="V4063">
        <v>0.75</v>
      </c>
      <c r="W4063">
        <v>10</v>
      </c>
      <c r="X4063" s="200" t="str">
        <f t="shared" si="63"/>
        <v>Pasco Family CGE CQ3-17</v>
      </c>
    </row>
    <row r="4064" spans="1:24" x14ac:dyDescent="0.25">
      <c r="A4064" t="s">
        <v>98</v>
      </c>
      <c r="B4064" t="s">
        <v>46</v>
      </c>
      <c r="C4064" t="s">
        <v>273</v>
      </c>
      <c r="D4064" s="202">
        <v>280493.87</v>
      </c>
      <c r="E4064" s="202">
        <v>274548.07</v>
      </c>
      <c r="F4064" s="202">
        <v>274012.05</v>
      </c>
      <c r="G4064" s="202">
        <v>274012.05</v>
      </c>
      <c r="H4064" s="202">
        <v>274430.02</v>
      </c>
      <c r="I4064" s="202">
        <v>241452.05</v>
      </c>
      <c r="J4064" s="202">
        <v>250495.55</v>
      </c>
      <c r="K4064" s="202">
        <v>252270.05</v>
      </c>
      <c r="L4064" s="202">
        <v>252595.05</v>
      </c>
      <c r="M4064" s="202">
        <v>253313.05</v>
      </c>
      <c r="N4064"/>
      <c r="O4064" s="203"/>
      <c r="P4064"/>
      <c r="Q4064"/>
      <c r="R4064"/>
      <c r="S4064"/>
      <c r="T4064" s="204">
        <v>42746.609131944446</v>
      </c>
      <c r="U4064"/>
      <c r="V4064">
        <v>0.75</v>
      </c>
      <c r="W4064">
        <v>10</v>
      </c>
      <c r="X4064" s="200" t="str">
        <f t="shared" si="63"/>
        <v>Pasco Family CGE CQ4-16</v>
      </c>
    </row>
    <row r="4065" spans="1:24" x14ac:dyDescent="0.25">
      <c r="A4065" t="s">
        <v>98</v>
      </c>
      <c r="B4065" t="s">
        <v>46</v>
      </c>
      <c r="C4065" t="s">
        <v>277</v>
      </c>
      <c r="D4065" s="202">
        <v>270522.55</v>
      </c>
      <c r="E4065"/>
      <c r="F4065"/>
      <c r="G4065"/>
      <c r="H4065"/>
      <c r="I4065" s="202">
        <v>241560.85</v>
      </c>
      <c r="J4065"/>
      <c r="K4065"/>
      <c r="L4065"/>
      <c r="M4065"/>
      <c r="N4065"/>
      <c r="O4065" s="203"/>
      <c r="P4065"/>
      <c r="Q4065"/>
      <c r="R4065"/>
      <c r="S4065"/>
      <c r="T4065" s="204">
        <v>42746.609131944446</v>
      </c>
      <c r="U4065"/>
      <c r="V4065">
        <v>0.75</v>
      </c>
      <c r="W4065">
        <v>10</v>
      </c>
      <c r="X4065" s="200" t="str">
        <f t="shared" si="63"/>
        <v>Pasco Family CGE CQ4-17</v>
      </c>
    </row>
    <row r="4066" spans="1:24" x14ac:dyDescent="0.25">
      <c r="A4066" t="s">
        <v>98</v>
      </c>
      <c r="B4066" t="s">
        <v>40</v>
      </c>
      <c r="C4066" t="s">
        <v>270</v>
      </c>
      <c r="D4066" s="202">
        <v>45443</v>
      </c>
      <c r="E4066" s="202">
        <v>45002</v>
      </c>
      <c r="F4066" s="202">
        <v>44827</v>
      </c>
      <c r="G4066" s="202">
        <v>43709</v>
      </c>
      <c r="H4066" s="202">
        <v>58581</v>
      </c>
      <c r="I4066" s="202">
        <v>3385</v>
      </c>
      <c r="J4066" s="202">
        <v>5825</v>
      </c>
      <c r="K4066" s="202">
        <v>6267.5</v>
      </c>
      <c r="L4066" s="202">
        <v>6437.5</v>
      </c>
      <c r="M4066" s="202">
        <v>8879.5</v>
      </c>
      <c r="N4066"/>
      <c r="O4066" s="203"/>
      <c r="P4066"/>
      <c r="Q4066"/>
      <c r="R4066"/>
      <c r="S4066"/>
      <c r="T4066" s="204">
        <v>42746.609131944446</v>
      </c>
      <c r="U4066"/>
      <c r="V4066">
        <v>0.09</v>
      </c>
      <c r="W4066">
        <v>4</v>
      </c>
      <c r="X4066" s="200" t="str">
        <f t="shared" si="63"/>
        <v>Pasco Juvenile Delinquency CGE CQ1-16</v>
      </c>
    </row>
    <row r="4067" spans="1:24" x14ac:dyDescent="0.25">
      <c r="A4067" t="s">
        <v>98</v>
      </c>
      <c r="B4067" t="s">
        <v>40</v>
      </c>
      <c r="C4067" t="s">
        <v>274</v>
      </c>
      <c r="D4067" s="202">
        <v>45712.42</v>
      </c>
      <c r="E4067" s="202">
        <v>45212.42</v>
      </c>
      <c r="F4067" s="202">
        <v>44760.42</v>
      </c>
      <c r="G4067" s="202">
        <v>43472.42</v>
      </c>
      <c r="H4067"/>
      <c r="I4067" s="202">
        <v>3746</v>
      </c>
      <c r="J4067" s="202">
        <v>6967</v>
      </c>
      <c r="K4067" s="202">
        <v>7891</v>
      </c>
      <c r="L4067" s="202">
        <v>8170.5</v>
      </c>
      <c r="M4067"/>
      <c r="N4067"/>
      <c r="O4067" s="203"/>
      <c r="P4067"/>
      <c r="Q4067"/>
      <c r="R4067"/>
      <c r="S4067"/>
      <c r="T4067" s="204">
        <v>42746.609131944446</v>
      </c>
      <c r="U4067"/>
      <c r="V4067">
        <v>0.09</v>
      </c>
      <c r="W4067">
        <v>4</v>
      </c>
      <c r="X4067" s="200" t="str">
        <f t="shared" si="63"/>
        <v>Pasco Juvenile Delinquency CGE CQ1-17</v>
      </c>
    </row>
    <row r="4068" spans="1:24" x14ac:dyDescent="0.25">
      <c r="A4068" t="s">
        <v>98</v>
      </c>
      <c r="B4068" t="s">
        <v>40</v>
      </c>
      <c r="C4068" t="s">
        <v>271</v>
      </c>
      <c r="D4068" s="202">
        <v>53650</v>
      </c>
      <c r="E4068" s="202">
        <v>52335</v>
      </c>
      <c r="F4068" s="202">
        <v>52335</v>
      </c>
      <c r="G4068" s="202">
        <v>71712</v>
      </c>
      <c r="H4068" s="202">
        <v>71712</v>
      </c>
      <c r="I4068" s="202">
        <v>4325</v>
      </c>
      <c r="J4068" s="202">
        <v>7674.57</v>
      </c>
      <c r="K4068" s="202">
        <v>9352.57</v>
      </c>
      <c r="L4068" s="202">
        <v>12718</v>
      </c>
      <c r="M4068" s="202">
        <v>13148</v>
      </c>
      <c r="N4068"/>
      <c r="O4068" s="203"/>
      <c r="P4068"/>
      <c r="Q4068"/>
      <c r="R4068"/>
      <c r="S4068"/>
      <c r="T4068" s="204">
        <v>42746.609131944446</v>
      </c>
      <c r="U4068"/>
      <c r="V4068">
        <v>0.09</v>
      </c>
      <c r="W4068">
        <v>4</v>
      </c>
      <c r="X4068" s="200" t="str">
        <f t="shared" si="63"/>
        <v>Pasco Juvenile Delinquency CGE CQ2-16</v>
      </c>
    </row>
    <row r="4069" spans="1:24" x14ac:dyDescent="0.25">
      <c r="A4069" t="s">
        <v>98</v>
      </c>
      <c r="B4069" t="s">
        <v>40</v>
      </c>
      <c r="C4069" t="s">
        <v>275</v>
      </c>
      <c r="D4069" s="202">
        <v>55656.49</v>
      </c>
      <c r="E4069" s="202">
        <v>54401</v>
      </c>
      <c r="F4069" s="202">
        <v>54326</v>
      </c>
      <c r="G4069"/>
      <c r="H4069"/>
      <c r="I4069" s="202">
        <v>8041.49</v>
      </c>
      <c r="J4069" s="202">
        <v>12237</v>
      </c>
      <c r="K4069" s="202">
        <v>12965</v>
      </c>
      <c r="L4069"/>
      <c r="M4069"/>
      <c r="N4069"/>
      <c r="O4069" s="203"/>
      <c r="P4069"/>
      <c r="Q4069"/>
      <c r="R4069"/>
      <c r="S4069"/>
      <c r="T4069" s="204">
        <v>42746.609131944446</v>
      </c>
      <c r="U4069"/>
      <c r="V4069">
        <v>0.09</v>
      </c>
      <c r="W4069">
        <v>4</v>
      </c>
      <c r="X4069" s="200" t="str">
        <f t="shared" si="63"/>
        <v>Pasco Juvenile Delinquency CGE CQ2-17</v>
      </c>
    </row>
    <row r="4070" spans="1:24" x14ac:dyDescent="0.25">
      <c r="A4070" t="s">
        <v>98</v>
      </c>
      <c r="B4070" t="s">
        <v>40</v>
      </c>
      <c r="C4070" t="s">
        <v>272</v>
      </c>
      <c r="D4070" s="202">
        <v>38547</v>
      </c>
      <c r="E4070" s="202">
        <v>37909</v>
      </c>
      <c r="F4070" s="202">
        <v>53265</v>
      </c>
      <c r="G4070" s="202">
        <v>53140</v>
      </c>
      <c r="H4070" s="202">
        <v>53015</v>
      </c>
      <c r="I4070" s="202">
        <v>5610.76</v>
      </c>
      <c r="J4070" s="202">
        <v>7664.9</v>
      </c>
      <c r="K4070" s="202">
        <v>10993.76</v>
      </c>
      <c r="L4070" s="202">
        <v>12516.76</v>
      </c>
      <c r="M4070" s="202">
        <v>13136.76</v>
      </c>
      <c r="N4070"/>
      <c r="O4070" s="203"/>
      <c r="P4070"/>
      <c r="Q4070"/>
      <c r="R4070"/>
      <c r="S4070"/>
      <c r="T4070" s="204">
        <v>42746.609131944446</v>
      </c>
      <c r="U4070"/>
      <c r="V4070">
        <v>0.09</v>
      </c>
      <c r="W4070">
        <v>4</v>
      </c>
      <c r="X4070" s="200" t="str">
        <f t="shared" si="63"/>
        <v>Pasco Juvenile Delinquency CGE CQ3-16</v>
      </c>
    </row>
    <row r="4071" spans="1:24" x14ac:dyDescent="0.25">
      <c r="A4071" t="s">
        <v>98</v>
      </c>
      <c r="B4071" t="s">
        <v>40</v>
      </c>
      <c r="C4071" t="s">
        <v>276</v>
      </c>
      <c r="D4071" s="202">
        <v>61047.49</v>
      </c>
      <c r="E4071" s="202">
        <v>60822.49</v>
      </c>
      <c r="F4071"/>
      <c r="G4071"/>
      <c r="H4071"/>
      <c r="I4071" s="202">
        <v>3448.99</v>
      </c>
      <c r="J4071" s="202">
        <v>6067.99</v>
      </c>
      <c r="K4071"/>
      <c r="L4071"/>
      <c r="M4071"/>
      <c r="N4071"/>
      <c r="O4071" s="203"/>
      <c r="P4071"/>
      <c r="Q4071"/>
      <c r="R4071"/>
      <c r="S4071"/>
      <c r="T4071" s="204">
        <v>42746.609131944446</v>
      </c>
      <c r="U4071"/>
      <c r="V4071">
        <v>0.09</v>
      </c>
      <c r="W4071">
        <v>4</v>
      </c>
      <c r="X4071" s="200" t="str">
        <f t="shared" si="63"/>
        <v>Pasco Juvenile Delinquency CGE CQ3-17</v>
      </c>
    </row>
    <row r="4072" spans="1:24" x14ac:dyDescent="0.25">
      <c r="A4072" t="s">
        <v>98</v>
      </c>
      <c r="B4072" t="s">
        <v>40</v>
      </c>
      <c r="C4072" t="s">
        <v>273</v>
      </c>
      <c r="D4072" s="202">
        <v>34293</v>
      </c>
      <c r="E4072" s="202">
        <v>45024.36</v>
      </c>
      <c r="F4072" s="202">
        <v>44574.36</v>
      </c>
      <c r="G4072" s="202">
        <v>44299.360000000001</v>
      </c>
      <c r="H4072" s="202">
        <v>44224.36</v>
      </c>
      <c r="I4072" s="202">
        <v>4470</v>
      </c>
      <c r="J4072" s="202">
        <v>7871.14</v>
      </c>
      <c r="K4072" s="202">
        <v>9788</v>
      </c>
      <c r="L4072" s="202">
        <v>10418</v>
      </c>
      <c r="M4072" s="202">
        <v>10418</v>
      </c>
      <c r="N4072"/>
      <c r="O4072" s="203"/>
      <c r="P4072"/>
      <c r="Q4072"/>
      <c r="R4072"/>
      <c r="S4072"/>
      <c r="T4072" s="204">
        <v>42746.609131944446</v>
      </c>
      <c r="U4072"/>
      <c r="V4072">
        <v>0.09</v>
      </c>
      <c r="W4072">
        <v>4</v>
      </c>
      <c r="X4072" s="200" t="str">
        <f t="shared" si="63"/>
        <v>Pasco Juvenile Delinquency CGE CQ4-16</v>
      </c>
    </row>
    <row r="4073" spans="1:24" x14ac:dyDescent="0.25">
      <c r="A4073" t="s">
        <v>98</v>
      </c>
      <c r="B4073" t="s">
        <v>40</v>
      </c>
      <c r="C4073" t="s">
        <v>277</v>
      </c>
      <c r="D4073" s="202">
        <v>63419.5</v>
      </c>
      <c r="E4073"/>
      <c r="F4073"/>
      <c r="G4073"/>
      <c r="H4073"/>
      <c r="I4073" s="202">
        <v>4691</v>
      </c>
      <c r="J4073"/>
      <c r="K4073"/>
      <c r="L4073"/>
      <c r="M4073"/>
      <c r="N4073"/>
      <c r="O4073" s="203"/>
      <c r="P4073"/>
      <c r="Q4073"/>
      <c r="R4073"/>
      <c r="S4073"/>
      <c r="T4073" s="204">
        <v>42746.609131944446</v>
      </c>
      <c r="U4073"/>
      <c r="V4073">
        <v>0.09</v>
      </c>
      <c r="W4073">
        <v>4</v>
      </c>
      <c r="X4073" s="200" t="str">
        <f t="shared" si="63"/>
        <v>Pasco Juvenile Delinquency CGE CQ4-17</v>
      </c>
    </row>
    <row r="4074" spans="1:24" x14ac:dyDescent="0.25">
      <c r="A4074" t="s">
        <v>98</v>
      </c>
      <c r="B4074" t="s">
        <v>45</v>
      </c>
      <c r="C4074" t="s">
        <v>270</v>
      </c>
      <c r="D4074" s="202">
        <v>128953.13</v>
      </c>
      <c r="E4074" s="202">
        <v>129081.13</v>
      </c>
      <c r="F4074" s="202">
        <v>129081.13</v>
      </c>
      <c r="G4074" s="202">
        <v>129081.13</v>
      </c>
      <c r="H4074" s="202">
        <v>129081.13</v>
      </c>
      <c r="I4074" s="202">
        <v>128020.63</v>
      </c>
      <c r="J4074" s="202">
        <v>128914.63</v>
      </c>
      <c r="K4074" s="202">
        <v>128914.63</v>
      </c>
      <c r="L4074" s="202">
        <v>128914.63</v>
      </c>
      <c r="M4074" s="202">
        <v>128914.63</v>
      </c>
      <c r="N4074"/>
      <c r="O4074" s="203"/>
      <c r="P4074"/>
      <c r="Q4074"/>
      <c r="R4074"/>
      <c r="S4074"/>
      <c r="T4074" s="204">
        <v>42746.609131944446</v>
      </c>
      <c r="U4074"/>
      <c r="V4074">
        <v>0.9</v>
      </c>
      <c r="W4074">
        <v>9</v>
      </c>
      <c r="X4074" s="200" t="str">
        <f t="shared" si="63"/>
        <v>Pasco Probate CGE CQ1-16</v>
      </c>
    </row>
    <row r="4075" spans="1:24" x14ac:dyDescent="0.25">
      <c r="A4075" t="s">
        <v>98</v>
      </c>
      <c r="B4075" t="s">
        <v>45</v>
      </c>
      <c r="C4075" t="s">
        <v>274</v>
      </c>
      <c r="D4075" s="202">
        <v>141197.60999999999</v>
      </c>
      <c r="E4075" s="202">
        <v>141457.60999999999</v>
      </c>
      <c r="F4075" s="202">
        <v>140767.60999999999</v>
      </c>
      <c r="G4075" s="202">
        <v>140422.60999999999</v>
      </c>
      <c r="H4075"/>
      <c r="I4075" s="202">
        <v>138422.17000000001</v>
      </c>
      <c r="J4075" s="202">
        <v>138515.87</v>
      </c>
      <c r="K4075" s="202">
        <v>139170.87</v>
      </c>
      <c r="L4075" s="202">
        <v>139170.87</v>
      </c>
      <c r="M4075"/>
      <c r="N4075"/>
      <c r="O4075" s="203"/>
      <c r="P4075"/>
      <c r="Q4075"/>
      <c r="R4075"/>
      <c r="S4075"/>
      <c r="T4075" s="204">
        <v>42746.609131944446</v>
      </c>
      <c r="U4075"/>
      <c r="V4075">
        <v>0.9</v>
      </c>
      <c r="W4075">
        <v>9</v>
      </c>
      <c r="X4075" s="200" t="str">
        <f t="shared" si="63"/>
        <v>Pasco Probate CGE CQ1-17</v>
      </c>
    </row>
    <row r="4076" spans="1:24" x14ac:dyDescent="0.25">
      <c r="A4076" t="s">
        <v>98</v>
      </c>
      <c r="B4076" t="s">
        <v>45</v>
      </c>
      <c r="C4076" t="s">
        <v>271</v>
      </c>
      <c r="D4076" s="202">
        <v>170383.16</v>
      </c>
      <c r="E4076" s="202">
        <v>170148.16</v>
      </c>
      <c r="F4076" s="202">
        <v>170148.16</v>
      </c>
      <c r="G4076" s="202">
        <v>170379.16</v>
      </c>
      <c r="H4076" s="202">
        <v>171051.16</v>
      </c>
      <c r="I4076" s="202">
        <v>166863.16</v>
      </c>
      <c r="J4076" s="202">
        <v>168919.16</v>
      </c>
      <c r="K4076" s="202">
        <v>168919.16</v>
      </c>
      <c r="L4076" s="202">
        <v>168919.16</v>
      </c>
      <c r="M4076" s="202">
        <v>168822.16</v>
      </c>
      <c r="N4076"/>
      <c r="O4076" s="203"/>
      <c r="P4076"/>
      <c r="Q4076"/>
      <c r="R4076"/>
      <c r="S4076"/>
      <c r="T4076" s="204">
        <v>42746.609131944446</v>
      </c>
      <c r="U4076"/>
      <c r="V4076">
        <v>0.9</v>
      </c>
      <c r="W4076">
        <v>9</v>
      </c>
      <c r="X4076" s="200" t="str">
        <f t="shared" si="63"/>
        <v>Pasco Probate CGE CQ2-16</v>
      </c>
    </row>
    <row r="4077" spans="1:24" x14ac:dyDescent="0.25">
      <c r="A4077" t="s">
        <v>98</v>
      </c>
      <c r="B4077" t="s">
        <v>45</v>
      </c>
      <c r="C4077" t="s">
        <v>275</v>
      </c>
      <c r="D4077" s="202">
        <v>165167.21</v>
      </c>
      <c r="E4077" s="202">
        <v>164636.21</v>
      </c>
      <c r="F4077" s="202">
        <v>164501.21</v>
      </c>
      <c r="G4077"/>
      <c r="H4077"/>
      <c r="I4077" s="202">
        <v>162589.76999999999</v>
      </c>
      <c r="J4077" s="202">
        <v>163955.76999999999</v>
      </c>
      <c r="K4077" s="202">
        <v>163982.73000000001</v>
      </c>
      <c r="L4077"/>
      <c r="M4077"/>
      <c r="N4077"/>
      <c r="O4077" s="203"/>
      <c r="P4077"/>
      <c r="Q4077"/>
      <c r="R4077"/>
      <c r="S4077"/>
      <c r="T4077" s="204">
        <v>42746.609131944446</v>
      </c>
      <c r="U4077"/>
      <c r="V4077">
        <v>0.9</v>
      </c>
      <c r="W4077">
        <v>9</v>
      </c>
      <c r="X4077" s="200" t="str">
        <f t="shared" si="63"/>
        <v>Pasco Probate CGE CQ2-17</v>
      </c>
    </row>
    <row r="4078" spans="1:24" x14ac:dyDescent="0.25">
      <c r="A4078" t="s">
        <v>98</v>
      </c>
      <c r="B4078" t="s">
        <v>45</v>
      </c>
      <c r="C4078" t="s">
        <v>272</v>
      </c>
      <c r="D4078" s="202">
        <v>173856.09</v>
      </c>
      <c r="E4078" s="202">
        <v>171738.09</v>
      </c>
      <c r="F4078" s="202">
        <v>171048.09</v>
      </c>
      <c r="G4078" s="202">
        <v>171048.09</v>
      </c>
      <c r="H4078" s="202">
        <v>171048.09</v>
      </c>
      <c r="I4078" s="202">
        <v>169605.62</v>
      </c>
      <c r="J4078" s="202">
        <v>170757.62</v>
      </c>
      <c r="K4078" s="202">
        <v>170087.62</v>
      </c>
      <c r="L4078" s="202">
        <v>170432.62</v>
      </c>
      <c r="M4078" s="202">
        <v>170432.62</v>
      </c>
      <c r="N4078"/>
      <c r="O4078" s="203"/>
      <c r="P4078"/>
      <c r="Q4078"/>
      <c r="R4078"/>
      <c r="S4078"/>
      <c r="T4078" s="204">
        <v>42746.609131944446</v>
      </c>
      <c r="U4078"/>
      <c r="V4078">
        <v>0.9</v>
      </c>
      <c r="W4078">
        <v>9</v>
      </c>
      <c r="X4078" s="200" t="str">
        <f t="shared" si="63"/>
        <v>Pasco Probate CGE CQ3-16</v>
      </c>
    </row>
    <row r="4079" spans="1:24" x14ac:dyDescent="0.25">
      <c r="A4079" t="s">
        <v>98</v>
      </c>
      <c r="B4079" t="s">
        <v>45</v>
      </c>
      <c r="C4079" t="s">
        <v>276</v>
      </c>
      <c r="D4079" s="202">
        <v>176817.7</v>
      </c>
      <c r="E4079" s="202">
        <v>176058.7</v>
      </c>
      <c r="F4079"/>
      <c r="G4079"/>
      <c r="H4079"/>
      <c r="I4079" s="202">
        <v>175091.38</v>
      </c>
      <c r="J4079" s="202">
        <v>176037.2</v>
      </c>
      <c r="K4079"/>
      <c r="L4079"/>
      <c r="M4079"/>
      <c r="N4079"/>
      <c r="O4079" s="203"/>
      <c r="P4079"/>
      <c r="Q4079"/>
      <c r="R4079"/>
      <c r="S4079"/>
      <c r="T4079" s="204">
        <v>42746.609131944446</v>
      </c>
      <c r="U4079"/>
      <c r="V4079">
        <v>0.9</v>
      </c>
      <c r="W4079">
        <v>9</v>
      </c>
      <c r="X4079" s="200" t="str">
        <f t="shared" si="63"/>
        <v>Pasco Probate CGE CQ3-17</v>
      </c>
    </row>
    <row r="4080" spans="1:24" x14ac:dyDescent="0.25">
      <c r="A4080" t="s">
        <v>98</v>
      </c>
      <c r="B4080" t="s">
        <v>45</v>
      </c>
      <c r="C4080" t="s">
        <v>273</v>
      </c>
      <c r="D4080" s="202">
        <v>179449.51</v>
      </c>
      <c r="E4080" s="202">
        <v>178999.51</v>
      </c>
      <c r="F4080" s="202">
        <v>178434.51</v>
      </c>
      <c r="G4080" s="202">
        <v>178434.51</v>
      </c>
      <c r="H4080" s="202">
        <v>178434.51</v>
      </c>
      <c r="I4080" s="202">
        <v>176144.51</v>
      </c>
      <c r="J4080" s="202">
        <v>175854.51</v>
      </c>
      <c r="K4080" s="202">
        <v>175684.51</v>
      </c>
      <c r="L4080" s="202">
        <v>175684.51</v>
      </c>
      <c r="M4080" s="202">
        <v>175684.51</v>
      </c>
      <c r="N4080"/>
      <c r="O4080" s="203"/>
      <c r="P4080"/>
      <c r="Q4080"/>
      <c r="R4080"/>
      <c r="S4080"/>
      <c r="T4080" s="204">
        <v>42746.609131944446</v>
      </c>
      <c r="U4080"/>
      <c r="V4080">
        <v>0.9</v>
      </c>
      <c r="W4080">
        <v>9</v>
      </c>
      <c r="X4080" s="200" t="str">
        <f t="shared" si="63"/>
        <v>Pasco Probate CGE CQ4-16</v>
      </c>
    </row>
    <row r="4081" spans="1:24" x14ac:dyDescent="0.25">
      <c r="A4081" t="s">
        <v>98</v>
      </c>
      <c r="B4081" t="s">
        <v>45</v>
      </c>
      <c r="C4081" t="s">
        <v>277</v>
      </c>
      <c r="D4081" s="202">
        <v>173927.91</v>
      </c>
      <c r="E4081"/>
      <c r="F4081"/>
      <c r="G4081"/>
      <c r="H4081"/>
      <c r="I4081" s="202">
        <v>171810.44</v>
      </c>
      <c r="J4081"/>
      <c r="K4081"/>
      <c r="L4081"/>
      <c r="M4081"/>
      <c r="N4081"/>
      <c r="O4081" s="203"/>
      <c r="P4081"/>
      <c r="Q4081"/>
      <c r="R4081"/>
      <c r="S4081"/>
      <c r="T4081" s="204">
        <v>42746.609131944446</v>
      </c>
      <c r="U4081"/>
      <c r="V4081">
        <v>0.9</v>
      </c>
      <c r="W4081">
        <v>9</v>
      </c>
      <c r="X4081" s="200" t="str">
        <f t="shared" si="63"/>
        <v>Pasco Probate CGE CQ4-17</v>
      </c>
    </row>
    <row r="4082" spans="1:24" x14ac:dyDescent="0.25">
      <c r="A4082" t="s">
        <v>99</v>
      </c>
      <c r="B4082" t="s">
        <v>280</v>
      </c>
      <c r="C4082" t="s">
        <v>270</v>
      </c>
      <c r="D4082" s="202">
        <v>740064</v>
      </c>
      <c r="E4082" s="202">
        <v>845064</v>
      </c>
      <c r="F4082" s="202">
        <v>845064</v>
      </c>
      <c r="G4082" s="202">
        <v>845064</v>
      </c>
      <c r="H4082" s="202">
        <v>845064</v>
      </c>
      <c r="I4082" s="202">
        <v>0</v>
      </c>
      <c r="J4082" s="202">
        <v>0</v>
      </c>
      <c r="K4082" s="202">
        <v>0</v>
      </c>
      <c r="L4082" s="202">
        <v>0</v>
      </c>
      <c r="M4082" s="202">
        <v>0</v>
      </c>
      <c r="N4082"/>
      <c r="O4082" s="203"/>
      <c r="P4082"/>
      <c r="Q4082"/>
      <c r="R4082"/>
      <c r="S4082"/>
      <c r="T4082" s="204">
        <v>42746.609131944446</v>
      </c>
      <c r="U4082"/>
      <c r="V4082">
        <v>0.09</v>
      </c>
      <c r="W4082">
        <v>2</v>
      </c>
      <c r="X4082" s="200" t="str">
        <f t="shared" si="63"/>
        <v>Pinellas Circ Crim Drug Trfc Cases CGE CQ1-16</v>
      </c>
    </row>
    <row r="4083" spans="1:24" x14ac:dyDescent="0.25">
      <c r="A4083" t="s">
        <v>99</v>
      </c>
      <c r="B4083" t="s">
        <v>280</v>
      </c>
      <c r="C4083" t="s">
        <v>274</v>
      </c>
      <c r="D4083" s="202">
        <v>900853</v>
      </c>
      <c r="E4083" s="202">
        <v>901689</v>
      </c>
      <c r="F4083" s="202">
        <v>849089</v>
      </c>
      <c r="G4083" s="202">
        <v>848939</v>
      </c>
      <c r="H4083"/>
      <c r="I4083" s="202">
        <v>0</v>
      </c>
      <c r="J4083" s="202">
        <v>0</v>
      </c>
      <c r="K4083" s="202">
        <v>0</v>
      </c>
      <c r="L4083" s="202">
        <v>0</v>
      </c>
      <c r="M4083"/>
      <c r="N4083"/>
      <c r="O4083" s="203"/>
      <c r="P4083"/>
      <c r="Q4083"/>
      <c r="R4083"/>
      <c r="S4083"/>
      <c r="T4083" s="204">
        <v>42746.609131944446</v>
      </c>
      <c r="U4083"/>
      <c r="V4083">
        <v>0.09</v>
      </c>
      <c r="W4083">
        <v>2</v>
      </c>
      <c r="X4083" s="200" t="str">
        <f t="shared" si="63"/>
        <v>Pinellas Circ Crim Drug Trfc Cases CGE CQ1-17</v>
      </c>
    </row>
    <row r="4084" spans="1:24" x14ac:dyDescent="0.25">
      <c r="A4084" t="s">
        <v>99</v>
      </c>
      <c r="B4084" t="s">
        <v>280</v>
      </c>
      <c r="C4084" t="s">
        <v>271</v>
      </c>
      <c r="D4084" s="202">
        <v>899428</v>
      </c>
      <c r="E4084" s="202">
        <v>1217878.1499999999</v>
      </c>
      <c r="F4084" s="202">
        <v>1270942.1499999999</v>
      </c>
      <c r="G4084" s="202">
        <v>1270942.1499999999</v>
      </c>
      <c r="H4084" s="202">
        <v>1272709</v>
      </c>
      <c r="I4084" s="202">
        <v>0</v>
      </c>
      <c r="J4084" s="202">
        <v>100.15</v>
      </c>
      <c r="K4084" s="202">
        <v>100.15</v>
      </c>
      <c r="L4084" s="202">
        <v>100.15</v>
      </c>
      <c r="M4084" s="202">
        <v>493</v>
      </c>
      <c r="N4084"/>
      <c r="O4084" s="203"/>
      <c r="P4084"/>
      <c r="Q4084"/>
      <c r="R4084"/>
      <c r="S4084"/>
      <c r="T4084" s="204">
        <v>42746.609131944446</v>
      </c>
      <c r="U4084"/>
      <c r="V4084">
        <v>0.09</v>
      </c>
      <c r="W4084">
        <v>2</v>
      </c>
      <c r="X4084" s="200" t="str">
        <f t="shared" si="63"/>
        <v>Pinellas Circ Crim Drug Trfc Cases CGE CQ2-16</v>
      </c>
    </row>
    <row r="4085" spans="1:24" x14ac:dyDescent="0.25">
      <c r="A4085" t="s">
        <v>99</v>
      </c>
      <c r="B4085" t="s">
        <v>280</v>
      </c>
      <c r="C4085" t="s">
        <v>275</v>
      </c>
      <c r="D4085" s="202">
        <v>1796384</v>
      </c>
      <c r="E4085" s="202">
        <v>1849384</v>
      </c>
      <c r="F4085" s="202">
        <v>1849384</v>
      </c>
      <c r="G4085"/>
      <c r="H4085"/>
      <c r="I4085" s="202">
        <v>0</v>
      </c>
      <c r="J4085" s="202">
        <v>0</v>
      </c>
      <c r="K4085" s="202">
        <v>0</v>
      </c>
      <c r="L4085"/>
      <c r="M4085"/>
      <c r="N4085"/>
      <c r="O4085" s="203"/>
      <c r="P4085"/>
      <c r="Q4085"/>
      <c r="R4085"/>
      <c r="S4085"/>
      <c r="T4085" s="204">
        <v>42746.609131944446</v>
      </c>
      <c r="U4085"/>
      <c r="V4085">
        <v>0.09</v>
      </c>
      <c r="W4085">
        <v>2</v>
      </c>
      <c r="X4085" s="200" t="str">
        <f t="shared" si="63"/>
        <v>Pinellas Circ Crim Drug Trfc Cases CGE CQ2-17</v>
      </c>
    </row>
    <row r="4086" spans="1:24" x14ac:dyDescent="0.25">
      <c r="A4086" t="s">
        <v>99</v>
      </c>
      <c r="B4086" t="s">
        <v>280</v>
      </c>
      <c r="C4086" t="s">
        <v>272</v>
      </c>
      <c r="D4086" s="202">
        <v>908102</v>
      </c>
      <c r="E4086" s="202">
        <v>801152</v>
      </c>
      <c r="F4086" s="202">
        <v>746977</v>
      </c>
      <c r="G4086" s="202">
        <v>746427</v>
      </c>
      <c r="H4086" s="202">
        <v>746845</v>
      </c>
      <c r="I4086" s="202">
        <v>0</v>
      </c>
      <c r="J4086" s="202">
        <v>0</v>
      </c>
      <c r="K4086" s="202">
        <v>0</v>
      </c>
      <c r="L4086" s="202">
        <v>0</v>
      </c>
      <c r="M4086" s="202">
        <v>0</v>
      </c>
      <c r="N4086"/>
      <c r="O4086" s="203"/>
      <c r="P4086"/>
      <c r="Q4086"/>
      <c r="R4086"/>
      <c r="S4086"/>
      <c r="T4086" s="204">
        <v>42746.609131944446</v>
      </c>
      <c r="U4086"/>
      <c r="V4086">
        <v>0.09</v>
      </c>
      <c r="W4086">
        <v>2</v>
      </c>
      <c r="X4086" s="200" t="str">
        <f t="shared" si="63"/>
        <v>Pinellas Circ Crim Drug Trfc Cases CGE CQ3-16</v>
      </c>
    </row>
    <row r="4087" spans="1:24" x14ac:dyDescent="0.25">
      <c r="A4087" t="s">
        <v>99</v>
      </c>
      <c r="B4087" t="s">
        <v>280</v>
      </c>
      <c r="C4087" t="s">
        <v>276</v>
      </c>
      <c r="D4087" s="202">
        <v>1504416</v>
      </c>
      <c r="E4087" s="202">
        <v>928816</v>
      </c>
      <c r="F4087"/>
      <c r="G4087"/>
      <c r="H4087"/>
      <c r="I4087" s="202">
        <v>0</v>
      </c>
      <c r="J4087" s="202">
        <v>0</v>
      </c>
      <c r="K4087"/>
      <c r="L4087"/>
      <c r="M4087"/>
      <c r="N4087"/>
      <c r="O4087" s="203"/>
      <c r="P4087"/>
      <c r="Q4087"/>
      <c r="R4087"/>
      <c r="S4087"/>
      <c r="T4087" s="204">
        <v>42746.609131944446</v>
      </c>
      <c r="U4087"/>
      <c r="V4087">
        <v>0.09</v>
      </c>
      <c r="W4087">
        <v>2</v>
      </c>
      <c r="X4087" s="200" t="str">
        <f t="shared" si="63"/>
        <v>Pinellas Circ Crim Drug Trfc Cases CGE CQ3-17</v>
      </c>
    </row>
    <row r="4088" spans="1:24" x14ac:dyDescent="0.25">
      <c r="A4088" t="s">
        <v>99</v>
      </c>
      <c r="B4088" t="s">
        <v>280</v>
      </c>
      <c r="C4088" t="s">
        <v>273</v>
      </c>
      <c r="D4088" s="202">
        <v>132589</v>
      </c>
      <c r="E4088" s="202">
        <v>1272641</v>
      </c>
      <c r="F4088" s="202">
        <v>1272641</v>
      </c>
      <c r="G4088" s="202">
        <v>1220273</v>
      </c>
      <c r="H4088" s="202">
        <v>1220273</v>
      </c>
      <c r="I4088" s="202">
        <v>0</v>
      </c>
      <c r="J4088" s="202">
        <v>0</v>
      </c>
      <c r="K4088" s="202">
        <v>0</v>
      </c>
      <c r="L4088" s="202">
        <v>0</v>
      </c>
      <c r="M4088" s="202">
        <v>0</v>
      </c>
      <c r="N4088"/>
      <c r="O4088" s="203"/>
      <c r="P4088"/>
      <c r="Q4088"/>
      <c r="R4088"/>
      <c r="S4088"/>
      <c r="T4088" s="204">
        <v>42746.609131944446</v>
      </c>
      <c r="U4088"/>
      <c r="V4088">
        <v>0.09</v>
      </c>
      <c r="W4088">
        <v>2</v>
      </c>
      <c r="X4088" s="200" t="str">
        <f t="shared" si="63"/>
        <v>Pinellas Circ Crim Drug Trfc Cases CGE CQ4-16</v>
      </c>
    </row>
    <row r="4089" spans="1:24" x14ac:dyDescent="0.25">
      <c r="A4089" t="s">
        <v>99</v>
      </c>
      <c r="B4089" t="s">
        <v>280</v>
      </c>
      <c r="C4089" t="s">
        <v>277</v>
      </c>
      <c r="D4089" s="202">
        <v>1118327</v>
      </c>
      <c r="E4089"/>
      <c r="F4089"/>
      <c r="G4089"/>
      <c r="H4089"/>
      <c r="I4089" s="202">
        <v>0</v>
      </c>
      <c r="J4089"/>
      <c r="K4089"/>
      <c r="L4089"/>
      <c r="M4089"/>
      <c r="N4089"/>
      <c r="O4089" s="203"/>
      <c r="P4089"/>
      <c r="Q4089"/>
      <c r="R4089"/>
      <c r="S4089"/>
      <c r="T4089" s="204">
        <v>42746.609131944446</v>
      </c>
      <c r="U4089"/>
      <c r="V4089">
        <v>0.09</v>
      </c>
      <c r="W4089">
        <v>2</v>
      </c>
      <c r="X4089" s="200" t="str">
        <f t="shared" si="63"/>
        <v>Pinellas Circ Crim Drug Trfc Cases CGE CQ4-17</v>
      </c>
    </row>
    <row r="4090" spans="1:24" x14ac:dyDescent="0.25">
      <c r="A4090" t="s">
        <v>99</v>
      </c>
      <c r="B4090" t="s">
        <v>42</v>
      </c>
      <c r="C4090" t="s">
        <v>270</v>
      </c>
      <c r="D4090" s="202">
        <v>1945310</v>
      </c>
      <c r="E4090" s="202">
        <v>1939534</v>
      </c>
      <c r="F4090" s="202">
        <v>1938074</v>
      </c>
      <c r="G4090" s="202">
        <v>1938019</v>
      </c>
      <c r="H4090" s="202">
        <v>1938019</v>
      </c>
      <c r="I4090" s="202">
        <v>1927008</v>
      </c>
      <c r="J4090" s="202">
        <v>1935145</v>
      </c>
      <c r="K4090" s="202">
        <v>1933817</v>
      </c>
      <c r="L4090" s="202">
        <v>1934325</v>
      </c>
      <c r="M4090" s="202">
        <v>1934329</v>
      </c>
      <c r="N4090"/>
      <c r="O4090" s="203"/>
      <c r="P4090"/>
      <c r="Q4090"/>
      <c r="R4090"/>
      <c r="S4090"/>
      <c r="T4090" s="204">
        <v>42746.609131944446</v>
      </c>
      <c r="U4090"/>
      <c r="V4090">
        <v>0.9</v>
      </c>
      <c r="W4090">
        <v>6</v>
      </c>
      <c r="X4090" s="200" t="str">
        <f t="shared" si="63"/>
        <v>Pinellas Circuit Civil CGE CQ1-16</v>
      </c>
    </row>
    <row r="4091" spans="1:24" x14ac:dyDescent="0.25">
      <c r="A4091" t="s">
        <v>99</v>
      </c>
      <c r="B4091" t="s">
        <v>42</v>
      </c>
      <c r="C4091" t="s">
        <v>274</v>
      </c>
      <c r="D4091" s="202">
        <v>2160190</v>
      </c>
      <c r="E4091" s="202">
        <v>2152435</v>
      </c>
      <c r="F4091" s="202">
        <v>2150244</v>
      </c>
      <c r="G4091" s="202">
        <v>2149702</v>
      </c>
      <c r="H4091"/>
      <c r="I4091" s="202">
        <v>2129788</v>
      </c>
      <c r="J4091" s="202">
        <v>2146024</v>
      </c>
      <c r="K4091" s="202">
        <v>2146491</v>
      </c>
      <c r="L4091" s="202">
        <v>2146040</v>
      </c>
      <c r="M4091"/>
      <c r="N4091"/>
      <c r="O4091" s="203"/>
      <c r="P4091"/>
      <c r="Q4091"/>
      <c r="R4091"/>
      <c r="S4091"/>
      <c r="T4091" s="204">
        <v>42746.609131944446</v>
      </c>
      <c r="U4091"/>
      <c r="V4091">
        <v>0.9</v>
      </c>
      <c r="W4091">
        <v>6</v>
      </c>
      <c r="X4091" s="200" t="str">
        <f t="shared" si="63"/>
        <v>Pinellas Circuit Civil CGE CQ1-17</v>
      </c>
    </row>
    <row r="4092" spans="1:24" x14ac:dyDescent="0.25">
      <c r="A4092" t="s">
        <v>99</v>
      </c>
      <c r="B4092" t="s">
        <v>42</v>
      </c>
      <c r="C4092" t="s">
        <v>271</v>
      </c>
      <c r="D4092" s="202">
        <v>1848417</v>
      </c>
      <c r="E4092" s="202">
        <v>1842740</v>
      </c>
      <c r="F4092" s="202">
        <v>1842738</v>
      </c>
      <c r="G4092" s="202">
        <v>1842728</v>
      </c>
      <c r="H4092" s="202">
        <v>1842712</v>
      </c>
      <c r="I4092" s="202">
        <v>1821793</v>
      </c>
      <c r="J4092" s="202">
        <v>1829696</v>
      </c>
      <c r="K4092" s="202">
        <v>1833846</v>
      </c>
      <c r="L4092" s="202">
        <v>1833903</v>
      </c>
      <c r="M4092" s="202">
        <v>1834299</v>
      </c>
      <c r="N4092"/>
      <c r="O4092" s="203"/>
      <c r="P4092"/>
      <c r="Q4092"/>
      <c r="R4092"/>
      <c r="S4092"/>
      <c r="T4092" s="204">
        <v>42746.609131944446</v>
      </c>
      <c r="U4092"/>
      <c r="V4092">
        <v>0.9</v>
      </c>
      <c r="W4092">
        <v>6</v>
      </c>
      <c r="X4092" s="200" t="str">
        <f t="shared" si="63"/>
        <v>Pinellas Circuit Civil CGE CQ2-16</v>
      </c>
    </row>
    <row r="4093" spans="1:24" x14ac:dyDescent="0.25">
      <c r="A4093" t="s">
        <v>99</v>
      </c>
      <c r="B4093" t="s">
        <v>42</v>
      </c>
      <c r="C4093" t="s">
        <v>275</v>
      </c>
      <c r="D4093" s="202">
        <v>2249864</v>
      </c>
      <c r="E4093" s="202">
        <v>2247836</v>
      </c>
      <c r="F4093" s="202">
        <v>2245911</v>
      </c>
      <c r="G4093"/>
      <c r="H4093"/>
      <c r="I4093" s="202">
        <v>2212053</v>
      </c>
      <c r="J4093" s="202">
        <v>2237975</v>
      </c>
      <c r="K4093" s="202">
        <v>2238975</v>
      </c>
      <c r="L4093"/>
      <c r="M4093"/>
      <c r="N4093"/>
      <c r="O4093" s="203"/>
      <c r="P4093"/>
      <c r="Q4093"/>
      <c r="R4093"/>
      <c r="S4093"/>
      <c r="T4093" s="204">
        <v>42746.609131944446</v>
      </c>
      <c r="U4093"/>
      <c r="V4093">
        <v>0.9</v>
      </c>
      <c r="W4093">
        <v>6</v>
      </c>
      <c r="X4093" s="200" t="str">
        <f t="shared" si="63"/>
        <v>Pinellas Circuit Civil CGE CQ2-17</v>
      </c>
    </row>
    <row r="4094" spans="1:24" x14ac:dyDescent="0.25">
      <c r="A4094" t="s">
        <v>99</v>
      </c>
      <c r="B4094" t="s">
        <v>42</v>
      </c>
      <c r="C4094" t="s">
        <v>272</v>
      </c>
      <c r="D4094" s="202">
        <v>2229922</v>
      </c>
      <c r="E4094" s="202">
        <v>2228227</v>
      </c>
      <c r="F4094" s="202">
        <v>2227560</v>
      </c>
      <c r="G4094" s="202">
        <v>2227048</v>
      </c>
      <c r="H4094" s="202">
        <v>2227034</v>
      </c>
      <c r="I4094" s="202">
        <v>2184510</v>
      </c>
      <c r="J4094" s="202">
        <v>2216179</v>
      </c>
      <c r="K4094" s="202">
        <v>2218101</v>
      </c>
      <c r="L4094" s="202">
        <v>2220190</v>
      </c>
      <c r="M4094" s="202">
        <v>2220249</v>
      </c>
      <c r="N4094"/>
      <c r="O4094" s="203"/>
      <c r="P4094"/>
      <c r="Q4094"/>
      <c r="R4094"/>
      <c r="S4094"/>
      <c r="T4094" s="204">
        <v>42746.609131944446</v>
      </c>
      <c r="U4094"/>
      <c r="V4094">
        <v>0.9</v>
      </c>
      <c r="W4094">
        <v>6</v>
      </c>
      <c r="X4094" s="200" t="str">
        <f t="shared" si="63"/>
        <v>Pinellas Circuit Civil CGE CQ3-16</v>
      </c>
    </row>
    <row r="4095" spans="1:24" x14ac:dyDescent="0.25">
      <c r="A4095" t="s">
        <v>99</v>
      </c>
      <c r="B4095" t="s">
        <v>42</v>
      </c>
      <c r="C4095" t="s">
        <v>276</v>
      </c>
      <c r="D4095" s="202">
        <v>2193337</v>
      </c>
      <c r="E4095" s="202">
        <v>2183646</v>
      </c>
      <c r="F4095"/>
      <c r="G4095"/>
      <c r="H4095"/>
      <c r="I4095" s="202">
        <v>2174283</v>
      </c>
      <c r="J4095" s="202">
        <v>2179215</v>
      </c>
      <c r="K4095"/>
      <c r="L4095"/>
      <c r="M4095"/>
      <c r="N4095"/>
      <c r="O4095" s="203"/>
      <c r="P4095"/>
      <c r="Q4095"/>
      <c r="R4095"/>
      <c r="S4095"/>
      <c r="T4095" s="204">
        <v>42746.609131944446</v>
      </c>
      <c r="U4095"/>
      <c r="V4095">
        <v>0.9</v>
      </c>
      <c r="W4095">
        <v>6</v>
      </c>
      <c r="X4095" s="200" t="str">
        <f t="shared" si="63"/>
        <v>Pinellas Circuit Civil CGE CQ3-17</v>
      </c>
    </row>
    <row r="4096" spans="1:24" x14ac:dyDescent="0.25">
      <c r="A4096" t="s">
        <v>99</v>
      </c>
      <c r="B4096" t="s">
        <v>42</v>
      </c>
      <c r="C4096" t="s">
        <v>273</v>
      </c>
      <c r="D4096" s="202">
        <v>2260862</v>
      </c>
      <c r="E4096" s="202">
        <v>2257224</v>
      </c>
      <c r="F4096" s="202">
        <v>2255850</v>
      </c>
      <c r="G4096" s="202">
        <v>2255800</v>
      </c>
      <c r="H4096" s="202">
        <v>2255763</v>
      </c>
      <c r="I4096" s="202">
        <v>2241879</v>
      </c>
      <c r="J4096" s="202">
        <v>2250184</v>
      </c>
      <c r="K4096" s="202">
        <v>2251049</v>
      </c>
      <c r="L4096" s="202">
        <v>2252021</v>
      </c>
      <c r="M4096" s="202">
        <v>2252040</v>
      </c>
      <c r="N4096"/>
      <c r="O4096" s="203"/>
      <c r="P4096"/>
      <c r="Q4096"/>
      <c r="R4096"/>
      <c r="S4096"/>
      <c r="T4096" s="204">
        <v>42746.609131944446</v>
      </c>
      <c r="U4096"/>
      <c r="V4096">
        <v>0.9</v>
      </c>
      <c r="W4096">
        <v>6</v>
      </c>
      <c r="X4096" s="200" t="str">
        <f t="shared" si="63"/>
        <v>Pinellas Circuit Civil CGE CQ4-16</v>
      </c>
    </row>
    <row r="4097" spans="1:24" x14ac:dyDescent="0.25">
      <c r="A4097" t="s">
        <v>99</v>
      </c>
      <c r="B4097" t="s">
        <v>42</v>
      </c>
      <c r="C4097" t="s">
        <v>277</v>
      </c>
      <c r="D4097" s="202">
        <v>1995551</v>
      </c>
      <c r="E4097"/>
      <c r="F4097"/>
      <c r="G4097"/>
      <c r="H4097"/>
      <c r="I4097" s="202">
        <v>1971999</v>
      </c>
      <c r="J4097"/>
      <c r="K4097"/>
      <c r="L4097"/>
      <c r="M4097"/>
      <c r="N4097"/>
      <c r="O4097" s="203"/>
      <c r="P4097"/>
      <c r="Q4097"/>
      <c r="R4097"/>
      <c r="S4097"/>
      <c r="T4097" s="204">
        <v>42746.609131944446</v>
      </c>
      <c r="U4097"/>
      <c r="V4097">
        <v>0.9</v>
      </c>
      <c r="W4097">
        <v>6</v>
      </c>
      <c r="X4097" s="200" t="str">
        <f t="shared" si="63"/>
        <v>Pinellas Circuit Civil CGE CQ4-17</v>
      </c>
    </row>
    <row r="4098" spans="1:24" x14ac:dyDescent="0.25">
      <c r="A4098" t="s">
        <v>99</v>
      </c>
      <c r="B4098" t="s">
        <v>38</v>
      </c>
      <c r="C4098" t="s">
        <v>270</v>
      </c>
      <c r="D4098" s="202">
        <v>2949315</v>
      </c>
      <c r="E4098" s="202">
        <v>2438649</v>
      </c>
      <c r="F4098" s="202">
        <v>2416099</v>
      </c>
      <c r="G4098" s="202">
        <v>2407558</v>
      </c>
      <c r="H4098" s="202">
        <v>2403730</v>
      </c>
      <c r="I4098" s="202">
        <v>99324</v>
      </c>
      <c r="J4098" s="202">
        <v>227170</v>
      </c>
      <c r="K4098" s="202">
        <v>245089</v>
      </c>
      <c r="L4098" s="202">
        <v>279596</v>
      </c>
      <c r="M4098" s="202">
        <v>298701</v>
      </c>
      <c r="N4098"/>
      <c r="O4098" s="203"/>
      <c r="P4098"/>
      <c r="Q4098"/>
      <c r="R4098"/>
      <c r="S4098"/>
      <c r="T4098" s="204">
        <v>42746.609131944446</v>
      </c>
      <c r="U4098"/>
      <c r="V4098">
        <v>0.09</v>
      </c>
      <c r="W4098">
        <v>1</v>
      </c>
      <c r="X4098" s="200" t="str">
        <f t="shared" ref="X4098:X4161" si="64">A4098&amp;" "&amp;B4098&amp;" "&amp;C4098</f>
        <v>Pinellas Circuit Criminal CGE CQ1-16</v>
      </c>
    </row>
    <row r="4099" spans="1:24" x14ac:dyDescent="0.25">
      <c r="A4099" t="s">
        <v>99</v>
      </c>
      <c r="B4099" t="s">
        <v>38</v>
      </c>
      <c r="C4099" t="s">
        <v>274</v>
      </c>
      <c r="D4099" s="202">
        <v>2550175</v>
      </c>
      <c r="E4099" s="202">
        <v>2526312</v>
      </c>
      <c r="F4099" s="202">
        <v>2459953</v>
      </c>
      <c r="G4099" s="202">
        <v>2451770</v>
      </c>
      <c r="H4099"/>
      <c r="I4099" s="202">
        <v>92720</v>
      </c>
      <c r="J4099" s="202">
        <v>159169</v>
      </c>
      <c r="K4099" s="202">
        <v>198278</v>
      </c>
      <c r="L4099" s="202">
        <v>235178</v>
      </c>
      <c r="M4099"/>
      <c r="N4099"/>
      <c r="O4099" s="203"/>
      <c r="P4099"/>
      <c r="Q4099"/>
      <c r="R4099"/>
      <c r="S4099"/>
      <c r="T4099" s="204">
        <v>42746.609131944446</v>
      </c>
      <c r="U4099"/>
      <c r="V4099">
        <v>0.09</v>
      </c>
      <c r="W4099">
        <v>1</v>
      </c>
      <c r="X4099" s="200" t="str">
        <f t="shared" si="64"/>
        <v>Pinellas Circuit Criminal CGE CQ1-17</v>
      </c>
    </row>
    <row r="4100" spans="1:24" x14ac:dyDescent="0.25">
      <c r="A4100" t="s">
        <v>99</v>
      </c>
      <c r="B4100" t="s">
        <v>38</v>
      </c>
      <c r="C4100" t="s">
        <v>271</v>
      </c>
      <c r="D4100" s="202">
        <v>3274077</v>
      </c>
      <c r="E4100" s="202">
        <v>3004885</v>
      </c>
      <c r="F4100" s="202">
        <v>2883717</v>
      </c>
      <c r="G4100" s="202">
        <v>2871510</v>
      </c>
      <c r="H4100" s="202">
        <v>2865510</v>
      </c>
      <c r="I4100" s="202">
        <v>97357</v>
      </c>
      <c r="J4100" s="202">
        <v>198314</v>
      </c>
      <c r="K4100" s="202">
        <v>225887</v>
      </c>
      <c r="L4100" s="202">
        <v>251782</v>
      </c>
      <c r="M4100" s="202">
        <v>331139</v>
      </c>
      <c r="N4100"/>
      <c r="O4100" s="203"/>
      <c r="P4100"/>
      <c r="Q4100"/>
      <c r="R4100"/>
      <c r="S4100"/>
      <c r="T4100" s="204">
        <v>42746.609131944446</v>
      </c>
      <c r="U4100"/>
      <c r="V4100">
        <v>0.09</v>
      </c>
      <c r="W4100">
        <v>1</v>
      </c>
      <c r="X4100" s="200" t="str">
        <f t="shared" si="64"/>
        <v>Pinellas Circuit Criminal CGE CQ2-16</v>
      </c>
    </row>
    <row r="4101" spans="1:24" x14ac:dyDescent="0.25">
      <c r="A4101" t="s">
        <v>99</v>
      </c>
      <c r="B4101" t="s">
        <v>38</v>
      </c>
      <c r="C4101" t="s">
        <v>275</v>
      </c>
      <c r="D4101" s="202">
        <v>3640581</v>
      </c>
      <c r="E4101" s="202">
        <v>3640434</v>
      </c>
      <c r="F4101" s="202">
        <v>3635875</v>
      </c>
      <c r="G4101"/>
      <c r="H4101"/>
      <c r="I4101" s="202">
        <v>113930</v>
      </c>
      <c r="J4101" s="202">
        <v>166413</v>
      </c>
      <c r="K4101" s="202">
        <v>210719</v>
      </c>
      <c r="L4101"/>
      <c r="M4101"/>
      <c r="N4101"/>
      <c r="O4101" s="203"/>
      <c r="P4101"/>
      <c r="Q4101"/>
      <c r="R4101"/>
      <c r="S4101"/>
      <c r="T4101" s="204">
        <v>42746.609131944446</v>
      </c>
      <c r="U4101"/>
      <c r="V4101">
        <v>0.09</v>
      </c>
      <c r="W4101">
        <v>1</v>
      </c>
      <c r="X4101" s="200" t="str">
        <f t="shared" si="64"/>
        <v>Pinellas Circuit Criminal CGE CQ2-17</v>
      </c>
    </row>
    <row r="4102" spans="1:24" x14ac:dyDescent="0.25">
      <c r="A4102" t="s">
        <v>99</v>
      </c>
      <c r="B4102" t="s">
        <v>38</v>
      </c>
      <c r="C4102" t="s">
        <v>272</v>
      </c>
      <c r="D4102" s="202">
        <v>2604071</v>
      </c>
      <c r="E4102" s="202">
        <v>2435896</v>
      </c>
      <c r="F4102" s="202">
        <v>2365633</v>
      </c>
      <c r="G4102" s="202">
        <v>2358389</v>
      </c>
      <c r="H4102" s="202">
        <v>2353886</v>
      </c>
      <c r="I4102" s="202">
        <v>90400</v>
      </c>
      <c r="J4102" s="202">
        <v>142880</v>
      </c>
      <c r="K4102" s="202">
        <v>179247</v>
      </c>
      <c r="L4102" s="202">
        <v>226156</v>
      </c>
      <c r="M4102" s="202">
        <v>257125</v>
      </c>
      <c r="N4102"/>
      <c r="O4102" s="203"/>
      <c r="P4102"/>
      <c r="Q4102"/>
      <c r="R4102"/>
      <c r="S4102"/>
      <c r="T4102" s="204">
        <v>42746.609131944446</v>
      </c>
      <c r="U4102"/>
      <c r="V4102">
        <v>0.09</v>
      </c>
      <c r="W4102">
        <v>1</v>
      </c>
      <c r="X4102" s="200" t="str">
        <f t="shared" si="64"/>
        <v>Pinellas Circuit Criminal CGE CQ3-16</v>
      </c>
    </row>
    <row r="4103" spans="1:24" x14ac:dyDescent="0.25">
      <c r="A4103" t="s">
        <v>99</v>
      </c>
      <c r="B4103" t="s">
        <v>38</v>
      </c>
      <c r="C4103" t="s">
        <v>276</v>
      </c>
      <c r="D4103" s="202">
        <v>3358841</v>
      </c>
      <c r="E4103" s="202">
        <v>2760141</v>
      </c>
      <c r="F4103"/>
      <c r="G4103"/>
      <c r="H4103"/>
      <c r="I4103" s="202">
        <v>100033</v>
      </c>
      <c r="J4103" s="202">
        <v>155940</v>
      </c>
      <c r="K4103"/>
      <c r="L4103"/>
      <c r="M4103"/>
      <c r="N4103"/>
      <c r="O4103" s="203"/>
      <c r="P4103"/>
      <c r="Q4103"/>
      <c r="R4103"/>
      <c r="S4103"/>
      <c r="T4103" s="204">
        <v>42746.609131944446</v>
      </c>
      <c r="U4103"/>
      <c r="V4103">
        <v>0.09</v>
      </c>
      <c r="W4103">
        <v>1</v>
      </c>
      <c r="X4103" s="200" t="str">
        <f t="shared" si="64"/>
        <v>Pinellas Circuit Criminal CGE CQ3-17</v>
      </c>
    </row>
    <row r="4104" spans="1:24" x14ac:dyDescent="0.25">
      <c r="A4104" t="s">
        <v>99</v>
      </c>
      <c r="B4104" t="s">
        <v>38</v>
      </c>
      <c r="C4104" t="s">
        <v>273</v>
      </c>
      <c r="D4104" s="202">
        <v>3189268</v>
      </c>
      <c r="E4104" s="202">
        <v>3094793</v>
      </c>
      <c r="F4104" s="202">
        <v>3084342</v>
      </c>
      <c r="G4104" s="202">
        <v>3026128</v>
      </c>
      <c r="H4104" s="202">
        <v>3022480</v>
      </c>
      <c r="I4104" s="202">
        <v>90957</v>
      </c>
      <c r="J4104" s="202">
        <v>149212</v>
      </c>
      <c r="K4104" s="202">
        <v>205433</v>
      </c>
      <c r="L4104" s="202">
        <v>249801</v>
      </c>
      <c r="M4104" s="202">
        <v>294306</v>
      </c>
      <c r="N4104"/>
      <c r="O4104" s="203"/>
      <c r="P4104"/>
      <c r="Q4104"/>
      <c r="R4104"/>
      <c r="S4104"/>
      <c r="T4104" s="204">
        <v>42746.609131944446</v>
      </c>
      <c r="U4104"/>
      <c r="V4104">
        <v>0.09</v>
      </c>
      <c r="W4104">
        <v>1</v>
      </c>
      <c r="X4104" s="200" t="str">
        <f t="shared" si="64"/>
        <v>Pinellas Circuit Criminal CGE CQ4-16</v>
      </c>
    </row>
    <row r="4105" spans="1:24" x14ac:dyDescent="0.25">
      <c r="A4105" t="s">
        <v>99</v>
      </c>
      <c r="B4105" t="s">
        <v>38</v>
      </c>
      <c r="C4105" t="s">
        <v>277</v>
      </c>
      <c r="D4105" s="202">
        <v>2800419</v>
      </c>
      <c r="E4105"/>
      <c r="F4105"/>
      <c r="G4105"/>
      <c r="H4105"/>
      <c r="I4105" s="202">
        <v>85454</v>
      </c>
      <c r="J4105"/>
      <c r="K4105"/>
      <c r="L4105"/>
      <c r="M4105"/>
      <c r="N4105"/>
      <c r="O4105" s="203"/>
      <c r="P4105"/>
      <c r="Q4105"/>
      <c r="R4105"/>
      <c r="S4105"/>
      <c r="T4105" s="204">
        <v>42746.609131944446</v>
      </c>
      <c r="U4105"/>
      <c r="V4105">
        <v>0.09</v>
      </c>
      <c r="W4105">
        <v>1</v>
      </c>
      <c r="X4105" s="200" t="str">
        <f t="shared" si="64"/>
        <v>Pinellas Circuit Criminal CGE CQ4-17</v>
      </c>
    </row>
    <row r="4106" spans="1:24" x14ac:dyDescent="0.25">
      <c r="A4106" t="s">
        <v>99</v>
      </c>
      <c r="B4106" t="s">
        <v>44</v>
      </c>
      <c r="C4106" t="s">
        <v>270</v>
      </c>
      <c r="D4106" s="202">
        <v>4742820</v>
      </c>
      <c r="E4106" s="202">
        <v>4011683</v>
      </c>
      <c r="F4106" s="202">
        <v>3890466</v>
      </c>
      <c r="G4106" s="202">
        <v>3841358</v>
      </c>
      <c r="H4106" s="202">
        <v>3817889</v>
      </c>
      <c r="I4106" s="202">
        <v>1963397</v>
      </c>
      <c r="J4106" s="202">
        <v>2656012</v>
      </c>
      <c r="K4106" s="202">
        <v>2807970</v>
      </c>
      <c r="L4106" s="202">
        <v>2853042</v>
      </c>
      <c r="M4106" s="202">
        <v>2883728</v>
      </c>
      <c r="N4106"/>
      <c r="O4106" s="203"/>
      <c r="P4106"/>
      <c r="Q4106"/>
      <c r="R4106"/>
      <c r="S4106"/>
      <c r="T4106" s="204">
        <v>42746.609131944446</v>
      </c>
      <c r="U4106"/>
      <c r="V4106">
        <v>0.9</v>
      </c>
      <c r="W4106">
        <v>8</v>
      </c>
      <c r="X4106" s="200" t="str">
        <f t="shared" si="64"/>
        <v>Pinellas Civil Traffic CGE CQ1-16</v>
      </c>
    </row>
    <row r="4107" spans="1:24" x14ac:dyDescent="0.25">
      <c r="A4107" t="s">
        <v>99</v>
      </c>
      <c r="B4107" t="s">
        <v>44</v>
      </c>
      <c r="C4107" t="s">
        <v>274</v>
      </c>
      <c r="D4107" s="202">
        <v>4380233</v>
      </c>
      <c r="E4107" s="202">
        <v>3687749</v>
      </c>
      <c r="F4107" s="202">
        <v>3593241</v>
      </c>
      <c r="G4107" s="202">
        <v>3554740</v>
      </c>
      <c r="H4107"/>
      <c r="I4107" s="202">
        <v>2045224</v>
      </c>
      <c r="J4107" s="202">
        <v>2723489</v>
      </c>
      <c r="K4107" s="202">
        <v>2957865</v>
      </c>
      <c r="L4107" s="202">
        <v>3041553</v>
      </c>
      <c r="M4107"/>
      <c r="N4107"/>
      <c r="O4107" s="203"/>
      <c r="P4107"/>
      <c r="Q4107"/>
      <c r="R4107"/>
      <c r="S4107"/>
      <c r="T4107" s="204">
        <v>42746.609131944446</v>
      </c>
      <c r="U4107"/>
      <c r="V4107">
        <v>0.9</v>
      </c>
      <c r="W4107">
        <v>8</v>
      </c>
      <c r="X4107" s="200" t="str">
        <f t="shared" si="64"/>
        <v>Pinellas Civil Traffic CGE CQ1-17</v>
      </c>
    </row>
    <row r="4108" spans="1:24" x14ac:dyDescent="0.25">
      <c r="A4108" t="s">
        <v>99</v>
      </c>
      <c r="B4108" t="s">
        <v>44</v>
      </c>
      <c r="C4108" t="s">
        <v>271</v>
      </c>
      <c r="D4108" s="202">
        <v>5745971</v>
      </c>
      <c r="E4108" s="202">
        <v>4867846</v>
      </c>
      <c r="F4108" s="202">
        <v>4761613</v>
      </c>
      <c r="G4108" s="202">
        <v>4719646</v>
      </c>
      <c r="H4108" s="202">
        <v>4700904</v>
      </c>
      <c r="I4108" s="202">
        <v>2826351</v>
      </c>
      <c r="J4108" s="202">
        <v>3609544</v>
      </c>
      <c r="K4108" s="202">
        <v>3784807</v>
      </c>
      <c r="L4108" s="202">
        <v>3851695</v>
      </c>
      <c r="M4108" s="202">
        <v>3916944</v>
      </c>
      <c r="N4108"/>
      <c r="O4108" s="203"/>
      <c r="P4108"/>
      <c r="Q4108"/>
      <c r="R4108"/>
      <c r="S4108"/>
      <c r="T4108" s="204">
        <v>42746.609131944446</v>
      </c>
      <c r="U4108"/>
      <c r="V4108">
        <v>0.9</v>
      </c>
      <c r="W4108">
        <v>8</v>
      </c>
      <c r="X4108" s="200" t="str">
        <f t="shared" si="64"/>
        <v>Pinellas Civil Traffic CGE CQ2-16</v>
      </c>
    </row>
    <row r="4109" spans="1:24" x14ac:dyDescent="0.25">
      <c r="A4109" t="s">
        <v>99</v>
      </c>
      <c r="B4109" t="s">
        <v>44</v>
      </c>
      <c r="C4109" t="s">
        <v>275</v>
      </c>
      <c r="D4109" s="202">
        <v>4350779</v>
      </c>
      <c r="E4109" s="202">
        <v>3688450</v>
      </c>
      <c r="F4109" s="202">
        <v>3611338</v>
      </c>
      <c r="G4109"/>
      <c r="H4109"/>
      <c r="I4109" s="202">
        <v>2092232</v>
      </c>
      <c r="J4109" s="202">
        <v>2820413</v>
      </c>
      <c r="K4109" s="202">
        <v>3011828</v>
      </c>
      <c r="L4109"/>
      <c r="M4109"/>
      <c r="N4109"/>
      <c r="O4109" s="203"/>
      <c r="P4109"/>
      <c r="Q4109"/>
      <c r="R4109"/>
      <c r="S4109"/>
      <c r="T4109" s="204">
        <v>42746.609131944446</v>
      </c>
      <c r="U4109"/>
      <c r="V4109">
        <v>0.9</v>
      </c>
      <c r="W4109">
        <v>8</v>
      </c>
      <c r="X4109" s="200" t="str">
        <f t="shared" si="64"/>
        <v>Pinellas Civil Traffic CGE CQ2-17</v>
      </c>
    </row>
    <row r="4110" spans="1:24" x14ac:dyDescent="0.25">
      <c r="A4110" t="s">
        <v>99</v>
      </c>
      <c r="B4110" t="s">
        <v>44</v>
      </c>
      <c r="C4110" t="s">
        <v>272</v>
      </c>
      <c r="D4110" s="202">
        <v>5147331</v>
      </c>
      <c r="E4110" s="202">
        <v>4385088</v>
      </c>
      <c r="F4110" s="202">
        <v>4260370</v>
      </c>
      <c r="G4110" s="202">
        <v>4219760</v>
      </c>
      <c r="H4110" s="202">
        <v>4189688</v>
      </c>
      <c r="I4110" s="202">
        <v>2432149</v>
      </c>
      <c r="J4110" s="202">
        <v>3215738</v>
      </c>
      <c r="K4110" s="202">
        <v>3422871</v>
      </c>
      <c r="L4110" s="202">
        <v>3532463</v>
      </c>
      <c r="M4110" s="202">
        <v>3635915</v>
      </c>
      <c r="N4110"/>
      <c r="O4110" s="203"/>
      <c r="P4110"/>
      <c r="Q4110"/>
      <c r="R4110"/>
      <c r="S4110"/>
      <c r="T4110" s="204">
        <v>42746.609131944446</v>
      </c>
      <c r="U4110"/>
      <c r="V4110">
        <v>0.9</v>
      </c>
      <c r="W4110">
        <v>8</v>
      </c>
      <c r="X4110" s="200" t="str">
        <f t="shared" si="64"/>
        <v>Pinellas Civil Traffic CGE CQ3-16</v>
      </c>
    </row>
    <row r="4111" spans="1:24" x14ac:dyDescent="0.25">
      <c r="A4111" t="s">
        <v>99</v>
      </c>
      <c r="B4111" t="s">
        <v>44</v>
      </c>
      <c r="C4111" t="s">
        <v>276</v>
      </c>
      <c r="D4111" s="202">
        <v>4532350</v>
      </c>
      <c r="E4111" s="202">
        <v>3944630</v>
      </c>
      <c r="F4111"/>
      <c r="G4111"/>
      <c r="H4111"/>
      <c r="I4111" s="202">
        <v>2194404</v>
      </c>
      <c r="J4111" s="202">
        <v>2974360</v>
      </c>
      <c r="K4111"/>
      <c r="L4111"/>
      <c r="M4111"/>
      <c r="N4111"/>
      <c r="O4111" s="203"/>
      <c r="P4111"/>
      <c r="Q4111"/>
      <c r="R4111"/>
      <c r="S4111"/>
      <c r="T4111" s="204">
        <v>42746.609131944446</v>
      </c>
      <c r="U4111"/>
      <c r="V4111">
        <v>0.9</v>
      </c>
      <c r="W4111">
        <v>8</v>
      </c>
      <c r="X4111" s="200" t="str">
        <f t="shared" si="64"/>
        <v>Pinellas Civil Traffic CGE CQ3-17</v>
      </c>
    </row>
    <row r="4112" spans="1:24" x14ac:dyDescent="0.25">
      <c r="A4112" t="s">
        <v>99</v>
      </c>
      <c r="B4112" t="s">
        <v>44</v>
      </c>
      <c r="C4112" t="s">
        <v>273</v>
      </c>
      <c r="D4112" s="202">
        <v>4880626</v>
      </c>
      <c r="E4112" s="202">
        <v>4151222</v>
      </c>
      <c r="F4112" s="202">
        <v>4035312</v>
      </c>
      <c r="G4112" s="202">
        <v>3989264</v>
      </c>
      <c r="H4112" s="202">
        <v>3966019</v>
      </c>
      <c r="I4112" s="202">
        <v>2169471</v>
      </c>
      <c r="J4112" s="202">
        <v>2942804</v>
      </c>
      <c r="K4112" s="202">
        <v>3269079</v>
      </c>
      <c r="L4112" s="202">
        <v>3366714</v>
      </c>
      <c r="M4112" s="202">
        <v>3427703</v>
      </c>
      <c r="N4112"/>
      <c r="O4112" s="203"/>
      <c r="P4112"/>
      <c r="Q4112"/>
      <c r="R4112"/>
      <c r="S4112"/>
      <c r="T4112" s="204">
        <v>42746.609131944446</v>
      </c>
      <c r="U4112"/>
      <c r="V4112">
        <v>0.9</v>
      </c>
      <c r="W4112">
        <v>8</v>
      </c>
      <c r="X4112" s="200" t="str">
        <f t="shared" si="64"/>
        <v>Pinellas Civil Traffic CGE CQ4-16</v>
      </c>
    </row>
    <row r="4113" spans="1:24" x14ac:dyDescent="0.25">
      <c r="A4113" t="s">
        <v>99</v>
      </c>
      <c r="B4113" t="s">
        <v>44</v>
      </c>
      <c r="C4113" t="s">
        <v>277</v>
      </c>
      <c r="D4113" s="202">
        <v>4627549</v>
      </c>
      <c r="E4113"/>
      <c r="F4113"/>
      <c r="G4113"/>
      <c r="H4113"/>
      <c r="I4113" s="202">
        <v>2213807</v>
      </c>
      <c r="J4113"/>
      <c r="K4113"/>
      <c r="L4113"/>
      <c r="M4113"/>
      <c r="N4113"/>
      <c r="O4113" s="203"/>
      <c r="P4113"/>
      <c r="Q4113"/>
      <c r="R4113"/>
      <c r="S4113"/>
      <c r="T4113" s="204">
        <v>42746.609131944446</v>
      </c>
      <c r="U4113"/>
      <c r="V4113">
        <v>0.9</v>
      </c>
      <c r="W4113">
        <v>8</v>
      </c>
      <c r="X4113" s="200" t="str">
        <f t="shared" si="64"/>
        <v>Pinellas Civil Traffic CGE CQ4-17</v>
      </c>
    </row>
    <row r="4114" spans="1:24" x14ac:dyDescent="0.25">
      <c r="A4114" t="s">
        <v>99</v>
      </c>
      <c r="B4114" t="s">
        <v>43</v>
      </c>
      <c r="C4114" t="s">
        <v>270</v>
      </c>
      <c r="D4114" s="202">
        <v>1148807</v>
      </c>
      <c r="E4114" s="202">
        <v>1148158</v>
      </c>
      <c r="F4114" s="202">
        <v>1147333</v>
      </c>
      <c r="G4114" s="202">
        <v>1147148</v>
      </c>
      <c r="H4114" s="202">
        <v>1147148</v>
      </c>
      <c r="I4114" s="202">
        <v>1142409</v>
      </c>
      <c r="J4114" s="202">
        <v>1142313</v>
      </c>
      <c r="K4114" s="202">
        <v>1141527</v>
      </c>
      <c r="L4114" s="202">
        <v>1141527</v>
      </c>
      <c r="M4114" s="202">
        <v>1141527</v>
      </c>
      <c r="N4114"/>
      <c r="O4114" s="203"/>
      <c r="P4114"/>
      <c r="Q4114"/>
      <c r="R4114"/>
      <c r="S4114"/>
      <c r="T4114" s="204">
        <v>42746.609131944446</v>
      </c>
      <c r="U4114"/>
      <c r="V4114">
        <v>0.9</v>
      </c>
      <c r="W4114">
        <v>7</v>
      </c>
      <c r="X4114" s="200" t="str">
        <f t="shared" si="64"/>
        <v>Pinellas County Civil CGE CQ1-16</v>
      </c>
    </row>
    <row r="4115" spans="1:24" x14ac:dyDescent="0.25">
      <c r="A4115" t="s">
        <v>99</v>
      </c>
      <c r="B4115" t="s">
        <v>43</v>
      </c>
      <c r="C4115" t="s">
        <v>274</v>
      </c>
      <c r="D4115" s="202">
        <v>1277514</v>
      </c>
      <c r="E4115" s="202">
        <v>1277041</v>
      </c>
      <c r="F4115" s="202">
        <v>1276555</v>
      </c>
      <c r="G4115" s="202">
        <v>1275895</v>
      </c>
      <c r="H4115"/>
      <c r="I4115" s="202">
        <v>1274851</v>
      </c>
      <c r="J4115" s="202">
        <v>1274684</v>
      </c>
      <c r="K4115" s="202">
        <v>1274684</v>
      </c>
      <c r="L4115" s="202">
        <v>1274684</v>
      </c>
      <c r="M4115"/>
      <c r="N4115"/>
      <c r="O4115" s="203"/>
      <c r="P4115"/>
      <c r="Q4115"/>
      <c r="R4115"/>
      <c r="S4115"/>
      <c r="T4115" s="204">
        <v>42746.609131944446</v>
      </c>
      <c r="U4115"/>
      <c r="V4115">
        <v>0.9</v>
      </c>
      <c r="W4115">
        <v>7</v>
      </c>
      <c r="X4115" s="200" t="str">
        <f t="shared" si="64"/>
        <v>Pinellas County Civil CGE CQ1-17</v>
      </c>
    </row>
    <row r="4116" spans="1:24" x14ac:dyDescent="0.25">
      <c r="A4116" t="s">
        <v>99</v>
      </c>
      <c r="B4116" t="s">
        <v>43</v>
      </c>
      <c r="C4116" t="s">
        <v>271</v>
      </c>
      <c r="D4116" s="202">
        <v>1185729</v>
      </c>
      <c r="E4116" s="202">
        <v>1185054</v>
      </c>
      <c r="F4116" s="202">
        <v>1184990</v>
      </c>
      <c r="G4116" s="202">
        <v>1184990</v>
      </c>
      <c r="H4116" s="202">
        <v>1184905</v>
      </c>
      <c r="I4116" s="202">
        <v>1182655</v>
      </c>
      <c r="J4116" s="202">
        <v>1182912</v>
      </c>
      <c r="K4116" s="202">
        <v>1182912</v>
      </c>
      <c r="L4116" s="202">
        <v>1182912</v>
      </c>
      <c r="M4116" s="202">
        <v>1182912</v>
      </c>
      <c r="N4116"/>
      <c r="O4116" s="203"/>
      <c r="P4116"/>
      <c r="Q4116"/>
      <c r="R4116"/>
      <c r="S4116"/>
      <c r="T4116" s="204">
        <v>42746.609131944446</v>
      </c>
      <c r="U4116"/>
      <c r="V4116">
        <v>0.9</v>
      </c>
      <c r="W4116">
        <v>7</v>
      </c>
      <c r="X4116" s="200" t="str">
        <f t="shared" si="64"/>
        <v>Pinellas County Civil CGE CQ2-16</v>
      </c>
    </row>
    <row r="4117" spans="1:24" x14ac:dyDescent="0.25">
      <c r="A4117" t="s">
        <v>99</v>
      </c>
      <c r="B4117" t="s">
        <v>43</v>
      </c>
      <c r="C4117" t="s">
        <v>275</v>
      </c>
      <c r="D4117" s="202">
        <v>1274908</v>
      </c>
      <c r="E4117" s="202">
        <v>1274181</v>
      </c>
      <c r="F4117" s="202">
        <v>1273741</v>
      </c>
      <c r="G4117"/>
      <c r="H4117"/>
      <c r="I4117" s="202">
        <v>1272568</v>
      </c>
      <c r="J4117" s="202">
        <v>1272696</v>
      </c>
      <c r="K4117" s="202">
        <v>1272811</v>
      </c>
      <c r="L4117"/>
      <c r="M4117"/>
      <c r="N4117"/>
      <c r="O4117" s="203"/>
      <c r="P4117"/>
      <c r="Q4117"/>
      <c r="R4117"/>
      <c r="S4117"/>
      <c r="T4117" s="204">
        <v>42746.609131944446</v>
      </c>
      <c r="U4117"/>
      <c r="V4117">
        <v>0.9</v>
      </c>
      <c r="W4117">
        <v>7</v>
      </c>
      <c r="X4117" s="200" t="str">
        <f t="shared" si="64"/>
        <v>Pinellas County Civil CGE CQ2-17</v>
      </c>
    </row>
    <row r="4118" spans="1:24" x14ac:dyDescent="0.25">
      <c r="A4118" t="s">
        <v>99</v>
      </c>
      <c r="B4118" t="s">
        <v>43</v>
      </c>
      <c r="C4118" t="s">
        <v>272</v>
      </c>
      <c r="D4118" s="202">
        <v>1181728</v>
      </c>
      <c r="E4118" s="202">
        <v>1180729</v>
      </c>
      <c r="F4118" s="202">
        <v>1180729</v>
      </c>
      <c r="G4118" s="202">
        <v>1180729</v>
      </c>
      <c r="H4118" s="202">
        <v>1180059</v>
      </c>
      <c r="I4118" s="202">
        <v>1177850</v>
      </c>
      <c r="J4118" s="202">
        <v>1177680</v>
      </c>
      <c r="K4118" s="202">
        <v>1177980</v>
      </c>
      <c r="L4118" s="202">
        <v>1177980</v>
      </c>
      <c r="M4118" s="202">
        <v>1177980</v>
      </c>
      <c r="N4118"/>
      <c r="O4118" s="203"/>
      <c r="P4118"/>
      <c r="Q4118"/>
      <c r="R4118"/>
      <c r="S4118"/>
      <c r="T4118" s="204">
        <v>42746.609131944446</v>
      </c>
      <c r="U4118"/>
      <c r="V4118">
        <v>0.9</v>
      </c>
      <c r="W4118">
        <v>7</v>
      </c>
      <c r="X4118" s="200" t="str">
        <f t="shared" si="64"/>
        <v>Pinellas County Civil CGE CQ3-16</v>
      </c>
    </row>
    <row r="4119" spans="1:24" x14ac:dyDescent="0.25">
      <c r="A4119" t="s">
        <v>99</v>
      </c>
      <c r="B4119" t="s">
        <v>43</v>
      </c>
      <c r="C4119" t="s">
        <v>276</v>
      </c>
      <c r="D4119" s="202">
        <v>1220106</v>
      </c>
      <c r="E4119" s="202">
        <v>1219141</v>
      </c>
      <c r="F4119"/>
      <c r="G4119"/>
      <c r="H4119"/>
      <c r="I4119" s="202">
        <v>1217886</v>
      </c>
      <c r="J4119" s="202">
        <v>1218730</v>
      </c>
      <c r="K4119"/>
      <c r="L4119"/>
      <c r="M4119"/>
      <c r="N4119"/>
      <c r="O4119" s="203"/>
      <c r="P4119"/>
      <c r="Q4119"/>
      <c r="R4119"/>
      <c r="S4119"/>
      <c r="T4119" s="204">
        <v>42746.609131944446</v>
      </c>
      <c r="U4119"/>
      <c r="V4119">
        <v>0.9</v>
      </c>
      <c r="W4119">
        <v>7</v>
      </c>
      <c r="X4119" s="200" t="str">
        <f t="shared" si="64"/>
        <v>Pinellas County Civil CGE CQ3-17</v>
      </c>
    </row>
    <row r="4120" spans="1:24" x14ac:dyDescent="0.25">
      <c r="A4120" t="s">
        <v>99</v>
      </c>
      <c r="B4120" t="s">
        <v>43</v>
      </c>
      <c r="C4120" t="s">
        <v>273</v>
      </c>
      <c r="D4120" s="202">
        <v>1156098</v>
      </c>
      <c r="E4120" s="202">
        <v>1155365</v>
      </c>
      <c r="F4120" s="202">
        <v>1155355</v>
      </c>
      <c r="G4120" s="202">
        <v>1154525</v>
      </c>
      <c r="H4120" s="202">
        <v>1153815</v>
      </c>
      <c r="I4120" s="202">
        <v>1153324</v>
      </c>
      <c r="J4120" s="202">
        <v>1153710</v>
      </c>
      <c r="K4120" s="202">
        <v>1153710</v>
      </c>
      <c r="L4120" s="202">
        <v>1153340</v>
      </c>
      <c r="M4120" s="202">
        <v>1153340</v>
      </c>
      <c r="N4120"/>
      <c r="O4120" s="203"/>
      <c r="P4120"/>
      <c r="Q4120"/>
      <c r="R4120"/>
      <c r="S4120"/>
      <c r="T4120" s="204">
        <v>42746.609131944446</v>
      </c>
      <c r="U4120"/>
      <c r="V4120">
        <v>0.9</v>
      </c>
      <c r="W4120">
        <v>7</v>
      </c>
      <c r="X4120" s="200" t="str">
        <f t="shared" si="64"/>
        <v>Pinellas County Civil CGE CQ4-16</v>
      </c>
    </row>
    <row r="4121" spans="1:24" x14ac:dyDescent="0.25">
      <c r="A4121" t="s">
        <v>99</v>
      </c>
      <c r="B4121" t="s">
        <v>43</v>
      </c>
      <c r="C4121" t="s">
        <v>277</v>
      </c>
      <c r="D4121" s="202">
        <v>1165581</v>
      </c>
      <c r="E4121"/>
      <c r="F4121"/>
      <c r="G4121"/>
      <c r="H4121"/>
      <c r="I4121" s="202">
        <v>1164537</v>
      </c>
      <c r="J4121"/>
      <c r="K4121"/>
      <c r="L4121"/>
      <c r="M4121"/>
      <c r="N4121"/>
      <c r="O4121" s="203"/>
      <c r="P4121"/>
      <c r="Q4121"/>
      <c r="R4121"/>
      <c r="S4121"/>
      <c r="T4121" s="204">
        <v>42746.609131944446</v>
      </c>
      <c r="U4121"/>
      <c r="V4121">
        <v>0.9</v>
      </c>
      <c r="W4121">
        <v>7</v>
      </c>
      <c r="X4121" s="200" t="str">
        <f t="shared" si="64"/>
        <v>Pinellas County Civil CGE CQ4-17</v>
      </c>
    </row>
    <row r="4122" spans="1:24" x14ac:dyDescent="0.25">
      <c r="A4122" t="s">
        <v>99</v>
      </c>
      <c r="B4122" t="s">
        <v>39</v>
      </c>
      <c r="C4122" t="s">
        <v>270</v>
      </c>
      <c r="D4122" s="202">
        <v>1591373</v>
      </c>
      <c r="E4122" s="202">
        <v>1421580</v>
      </c>
      <c r="F4122" s="202">
        <v>1395961</v>
      </c>
      <c r="G4122" s="202">
        <v>1390364</v>
      </c>
      <c r="H4122" s="202">
        <v>1383553</v>
      </c>
      <c r="I4122" s="202">
        <v>149800</v>
      </c>
      <c r="J4122" s="202">
        <v>289717</v>
      </c>
      <c r="K4122" s="202">
        <v>349327</v>
      </c>
      <c r="L4122" s="202">
        <v>398049</v>
      </c>
      <c r="M4122" s="202">
        <v>431528</v>
      </c>
      <c r="N4122"/>
      <c r="O4122" s="203"/>
      <c r="P4122"/>
      <c r="Q4122"/>
      <c r="R4122"/>
      <c r="S4122"/>
      <c r="T4122" s="204">
        <v>42746.609131944446</v>
      </c>
      <c r="U4122"/>
      <c r="V4122">
        <v>0.4</v>
      </c>
      <c r="W4122">
        <v>3</v>
      </c>
      <c r="X4122" s="200" t="str">
        <f t="shared" si="64"/>
        <v>Pinellas County Criminal CGE CQ1-16</v>
      </c>
    </row>
    <row r="4123" spans="1:24" x14ac:dyDescent="0.25">
      <c r="A4123" t="s">
        <v>99</v>
      </c>
      <c r="B4123" t="s">
        <v>39</v>
      </c>
      <c r="C4123" t="s">
        <v>274</v>
      </c>
      <c r="D4123" s="202">
        <v>1638323</v>
      </c>
      <c r="E4123" s="202">
        <v>1563847</v>
      </c>
      <c r="F4123" s="202">
        <v>1551359</v>
      </c>
      <c r="G4123" s="202">
        <v>1543931</v>
      </c>
      <c r="H4123"/>
      <c r="I4123" s="202">
        <v>224601</v>
      </c>
      <c r="J4123" s="202">
        <v>371983</v>
      </c>
      <c r="K4123" s="202">
        <v>444425</v>
      </c>
      <c r="L4123" s="202">
        <v>498704</v>
      </c>
      <c r="M4123"/>
      <c r="N4123"/>
      <c r="O4123" s="203"/>
      <c r="P4123"/>
      <c r="Q4123"/>
      <c r="R4123"/>
      <c r="S4123"/>
      <c r="T4123" s="204">
        <v>42746.609131944446</v>
      </c>
      <c r="U4123"/>
      <c r="V4123">
        <v>0.4</v>
      </c>
      <c r="W4123">
        <v>3</v>
      </c>
      <c r="X4123" s="200" t="str">
        <f t="shared" si="64"/>
        <v>Pinellas County Criminal CGE CQ1-17</v>
      </c>
    </row>
    <row r="4124" spans="1:24" x14ac:dyDescent="0.25">
      <c r="A4124" t="s">
        <v>99</v>
      </c>
      <c r="B4124" t="s">
        <v>39</v>
      </c>
      <c r="C4124" t="s">
        <v>271</v>
      </c>
      <c r="D4124" s="202">
        <v>1840834</v>
      </c>
      <c r="E4124" s="202">
        <v>1639451</v>
      </c>
      <c r="F4124" s="202">
        <v>1617319</v>
      </c>
      <c r="G4124" s="202">
        <v>1607627</v>
      </c>
      <c r="H4124" s="202">
        <v>1595249</v>
      </c>
      <c r="I4124" s="202">
        <v>198823</v>
      </c>
      <c r="J4124" s="202">
        <v>388806</v>
      </c>
      <c r="K4124" s="202">
        <v>462514</v>
      </c>
      <c r="L4124" s="202">
        <v>516420</v>
      </c>
      <c r="M4124" s="202">
        <v>553308</v>
      </c>
      <c r="N4124"/>
      <c r="O4124" s="203"/>
      <c r="P4124"/>
      <c r="Q4124"/>
      <c r="R4124"/>
      <c r="S4124"/>
      <c r="T4124" s="204">
        <v>42746.609131944446</v>
      </c>
      <c r="U4124"/>
      <c r="V4124">
        <v>0.4</v>
      </c>
      <c r="W4124">
        <v>3</v>
      </c>
      <c r="X4124" s="200" t="str">
        <f t="shared" si="64"/>
        <v>Pinellas County Criminal CGE CQ2-16</v>
      </c>
    </row>
    <row r="4125" spans="1:24" x14ac:dyDescent="0.25">
      <c r="A4125" t="s">
        <v>99</v>
      </c>
      <c r="B4125" t="s">
        <v>39</v>
      </c>
      <c r="C4125" t="s">
        <v>275</v>
      </c>
      <c r="D4125" s="202">
        <v>1843689</v>
      </c>
      <c r="E4125" s="202">
        <v>1766466</v>
      </c>
      <c r="F4125" s="202">
        <v>1749243</v>
      </c>
      <c r="G4125"/>
      <c r="H4125"/>
      <c r="I4125" s="202">
        <v>267916</v>
      </c>
      <c r="J4125" s="202">
        <v>430656</v>
      </c>
      <c r="K4125" s="202">
        <v>506035</v>
      </c>
      <c r="L4125"/>
      <c r="M4125"/>
      <c r="N4125"/>
      <c r="O4125" s="203"/>
      <c r="P4125"/>
      <c r="Q4125"/>
      <c r="R4125"/>
      <c r="S4125"/>
      <c r="T4125" s="204">
        <v>42746.609131944446</v>
      </c>
      <c r="U4125"/>
      <c r="V4125">
        <v>0.4</v>
      </c>
      <c r="W4125">
        <v>3</v>
      </c>
      <c r="X4125" s="200" t="str">
        <f t="shared" si="64"/>
        <v>Pinellas County Criminal CGE CQ2-17</v>
      </c>
    </row>
    <row r="4126" spans="1:24" x14ac:dyDescent="0.25">
      <c r="A4126" t="s">
        <v>99</v>
      </c>
      <c r="B4126" t="s">
        <v>39</v>
      </c>
      <c r="C4126" t="s">
        <v>272</v>
      </c>
      <c r="D4126" s="202">
        <v>1890326</v>
      </c>
      <c r="E4126" s="202">
        <v>1820251</v>
      </c>
      <c r="F4126" s="202">
        <v>1795694</v>
      </c>
      <c r="G4126" s="202">
        <v>1785073</v>
      </c>
      <c r="H4126" s="202">
        <v>1773288</v>
      </c>
      <c r="I4126" s="202">
        <v>274430</v>
      </c>
      <c r="J4126" s="202">
        <v>403760</v>
      </c>
      <c r="K4126" s="202">
        <v>483386</v>
      </c>
      <c r="L4126" s="202">
        <v>552408</v>
      </c>
      <c r="M4126" s="202">
        <v>594434</v>
      </c>
      <c r="N4126"/>
      <c r="O4126" s="203"/>
      <c r="P4126"/>
      <c r="Q4126"/>
      <c r="R4126"/>
      <c r="S4126"/>
      <c r="T4126" s="204">
        <v>42746.609131944446</v>
      </c>
      <c r="U4126"/>
      <c r="V4126">
        <v>0.4</v>
      </c>
      <c r="W4126">
        <v>3</v>
      </c>
      <c r="X4126" s="200" t="str">
        <f t="shared" si="64"/>
        <v>Pinellas County Criminal CGE CQ3-16</v>
      </c>
    </row>
    <row r="4127" spans="1:24" x14ac:dyDescent="0.25">
      <c r="A4127" t="s">
        <v>99</v>
      </c>
      <c r="B4127" t="s">
        <v>39</v>
      </c>
      <c r="C4127" t="s">
        <v>276</v>
      </c>
      <c r="D4127" s="202">
        <v>1968305</v>
      </c>
      <c r="E4127" s="202">
        <v>1898313</v>
      </c>
      <c r="F4127"/>
      <c r="G4127"/>
      <c r="H4127"/>
      <c r="I4127" s="202">
        <v>272735</v>
      </c>
      <c r="J4127" s="202">
        <v>447745</v>
      </c>
      <c r="K4127"/>
      <c r="L4127"/>
      <c r="M4127"/>
      <c r="N4127"/>
      <c r="O4127" s="203"/>
      <c r="P4127"/>
      <c r="Q4127"/>
      <c r="R4127"/>
      <c r="S4127"/>
      <c r="T4127" s="204">
        <v>42746.609131944446</v>
      </c>
      <c r="U4127"/>
      <c r="V4127">
        <v>0.4</v>
      </c>
      <c r="W4127">
        <v>3</v>
      </c>
      <c r="X4127" s="200" t="str">
        <f t="shared" si="64"/>
        <v>Pinellas County Criminal CGE CQ3-17</v>
      </c>
    </row>
    <row r="4128" spans="1:24" x14ac:dyDescent="0.25">
      <c r="A4128" t="s">
        <v>99</v>
      </c>
      <c r="B4128" t="s">
        <v>39</v>
      </c>
      <c r="C4128" t="s">
        <v>273</v>
      </c>
      <c r="D4128" s="202">
        <v>1910213</v>
      </c>
      <c r="E4128" s="202">
        <v>1809484</v>
      </c>
      <c r="F4128" s="202">
        <v>1790915</v>
      </c>
      <c r="G4128" s="202">
        <v>1776759</v>
      </c>
      <c r="H4128" s="202">
        <v>1773370</v>
      </c>
      <c r="I4128" s="202">
        <v>266441</v>
      </c>
      <c r="J4128" s="202">
        <v>384645</v>
      </c>
      <c r="K4128" s="202">
        <v>466987</v>
      </c>
      <c r="L4128" s="202">
        <v>528228</v>
      </c>
      <c r="M4128" s="202">
        <v>564705</v>
      </c>
      <c r="N4128"/>
      <c r="O4128" s="203"/>
      <c r="P4128"/>
      <c r="Q4128"/>
      <c r="R4128"/>
      <c r="S4128"/>
      <c r="T4128" s="204">
        <v>42746.609131944446</v>
      </c>
      <c r="U4128"/>
      <c r="V4128">
        <v>0.4</v>
      </c>
      <c r="W4128">
        <v>3</v>
      </c>
      <c r="X4128" s="200" t="str">
        <f t="shared" si="64"/>
        <v>Pinellas County Criminal CGE CQ4-16</v>
      </c>
    </row>
    <row r="4129" spans="1:24" x14ac:dyDescent="0.25">
      <c r="A4129" t="s">
        <v>99</v>
      </c>
      <c r="B4129" t="s">
        <v>39</v>
      </c>
      <c r="C4129" t="s">
        <v>277</v>
      </c>
      <c r="D4129" s="202">
        <v>1920035</v>
      </c>
      <c r="E4129"/>
      <c r="F4129"/>
      <c r="G4129"/>
      <c r="H4129"/>
      <c r="I4129" s="202">
        <v>289345</v>
      </c>
      <c r="J4129"/>
      <c r="K4129"/>
      <c r="L4129"/>
      <c r="M4129"/>
      <c r="N4129"/>
      <c r="O4129" s="203"/>
      <c r="P4129"/>
      <c r="Q4129"/>
      <c r="R4129"/>
      <c r="S4129"/>
      <c r="T4129" s="204">
        <v>42746.609131944446</v>
      </c>
      <c r="U4129"/>
      <c r="V4129">
        <v>0.4</v>
      </c>
      <c r="W4129">
        <v>3</v>
      </c>
      <c r="X4129" s="200" t="str">
        <f t="shared" si="64"/>
        <v>Pinellas County Criminal CGE CQ4-17</v>
      </c>
    </row>
    <row r="4130" spans="1:24" x14ac:dyDescent="0.25">
      <c r="A4130" t="s">
        <v>99</v>
      </c>
      <c r="B4130" t="s">
        <v>41</v>
      </c>
      <c r="C4130" t="s">
        <v>270</v>
      </c>
      <c r="D4130" s="202">
        <v>1742221</v>
      </c>
      <c r="E4130" s="202">
        <v>1709522</v>
      </c>
      <c r="F4130" s="202">
        <v>1686632</v>
      </c>
      <c r="G4130" s="202">
        <v>1668721</v>
      </c>
      <c r="H4130" s="202">
        <v>1660927</v>
      </c>
      <c r="I4130" s="202">
        <v>419091</v>
      </c>
      <c r="J4130" s="202">
        <v>759144</v>
      </c>
      <c r="K4130" s="202">
        <v>895801</v>
      </c>
      <c r="L4130" s="202">
        <v>999375</v>
      </c>
      <c r="M4130" s="202">
        <v>1053374</v>
      </c>
      <c r="N4130"/>
      <c r="O4130" s="203"/>
      <c r="P4130"/>
      <c r="Q4130"/>
      <c r="R4130"/>
      <c r="S4130"/>
      <c r="T4130" s="204">
        <v>42746.609131944446</v>
      </c>
      <c r="U4130"/>
      <c r="V4130">
        <v>0.4</v>
      </c>
      <c r="W4130">
        <v>5</v>
      </c>
      <c r="X4130" s="200" t="str">
        <f t="shared" si="64"/>
        <v>Pinellas Criminal Traffic CGE CQ1-16</v>
      </c>
    </row>
    <row r="4131" spans="1:24" x14ac:dyDescent="0.25">
      <c r="A4131" t="s">
        <v>99</v>
      </c>
      <c r="B4131" t="s">
        <v>41</v>
      </c>
      <c r="C4131" t="s">
        <v>274</v>
      </c>
      <c r="D4131" s="202">
        <v>1986584</v>
      </c>
      <c r="E4131" s="202">
        <v>1947283</v>
      </c>
      <c r="F4131" s="202">
        <v>1927882</v>
      </c>
      <c r="G4131" s="202">
        <v>1914401</v>
      </c>
      <c r="H4131"/>
      <c r="I4131" s="202">
        <v>685854</v>
      </c>
      <c r="J4131" s="202">
        <v>940823</v>
      </c>
      <c r="K4131" s="202">
        <v>1090221</v>
      </c>
      <c r="L4131" s="202">
        <v>1207580</v>
      </c>
      <c r="M4131"/>
      <c r="N4131"/>
      <c r="O4131" s="203"/>
      <c r="P4131"/>
      <c r="Q4131"/>
      <c r="R4131"/>
      <c r="S4131"/>
      <c r="T4131" s="204">
        <v>42746.609131944446</v>
      </c>
      <c r="U4131"/>
      <c r="V4131">
        <v>0.4</v>
      </c>
      <c r="W4131">
        <v>5</v>
      </c>
      <c r="X4131" s="200" t="str">
        <f t="shared" si="64"/>
        <v>Pinellas Criminal Traffic CGE CQ1-17</v>
      </c>
    </row>
    <row r="4132" spans="1:24" x14ac:dyDescent="0.25">
      <c r="A4132" t="s">
        <v>99</v>
      </c>
      <c r="B4132" t="s">
        <v>41</v>
      </c>
      <c r="C4132" t="s">
        <v>271</v>
      </c>
      <c r="D4132" s="202">
        <v>1999526</v>
      </c>
      <c r="E4132" s="202">
        <v>1926194</v>
      </c>
      <c r="F4132" s="202">
        <v>1904694</v>
      </c>
      <c r="G4132" s="202">
        <v>1887825</v>
      </c>
      <c r="H4132" s="202">
        <v>1868234</v>
      </c>
      <c r="I4132" s="202">
        <v>508423</v>
      </c>
      <c r="J4132" s="202">
        <v>971848</v>
      </c>
      <c r="K4132" s="202">
        <v>1121645</v>
      </c>
      <c r="L4132" s="202">
        <v>1229850</v>
      </c>
      <c r="M4132" s="202">
        <v>1308342</v>
      </c>
      <c r="N4132"/>
      <c r="O4132" s="203"/>
      <c r="P4132"/>
      <c r="Q4132"/>
      <c r="R4132"/>
      <c r="S4132"/>
      <c r="T4132" s="204">
        <v>42746.609131944446</v>
      </c>
      <c r="U4132"/>
      <c r="V4132">
        <v>0.4</v>
      </c>
      <c r="W4132">
        <v>5</v>
      </c>
      <c r="X4132" s="200" t="str">
        <f t="shared" si="64"/>
        <v>Pinellas Criminal Traffic CGE CQ2-16</v>
      </c>
    </row>
    <row r="4133" spans="1:24" x14ac:dyDescent="0.25">
      <c r="A4133" t="s">
        <v>99</v>
      </c>
      <c r="B4133" t="s">
        <v>41</v>
      </c>
      <c r="C4133" t="s">
        <v>275</v>
      </c>
      <c r="D4133" s="202">
        <v>2278959</v>
      </c>
      <c r="E4133" s="202">
        <v>2240135</v>
      </c>
      <c r="F4133" s="202">
        <v>2223552</v>
      </c>
      <c r="G4133"/>
      <c r="H4133"/>
      <c r="I4133" s="202">
        <v>740017</v>
      </c>
      <c r="J4133" s="202">
        <v>1153223</v>
      </c>
      <c r="K4133" s="202">
        <v>1329550</v>
      </c>
      <c r="L4133"/>
      <c r="M4133"/>
      <c r="N4133"/>
      <c r="O4133" s="203"/>
      <c r="P4133"/>
      <c r="Q4133"/>
      <c r="R4133"/>
      <c r="S4133"/>
      <c r="T4133" s="204">
        <v>42746.609131944446</v>
      </c>
      <c r="U4133"/>
      <c r="V4133">
        <v>0.4</v>
      </c>
      <c r="W4133">
        <v>5</v>
      </c>
      <c r="X4133" s="200" t="str">
        <f t="shared" si="64"/>
        <v>Pinellas Criminal Traffic CGE CQ2-17</v>
      </c>
    </row>
    <row r="4134" spans="1:24" x14ac:dyDescent="0.25">
      <c r="A4134" t="s">
        <v>99</v>
      </c>
      <c r="B4134" t="s">
        <v>41</v>
      </c>
      <c r="C4134" t="s">
        <v>272</v>
      </c>
      <c r="D4134" s="202">
        <v>2205911</v>
      </c>
      <c r="E4134" s="202">
        <v>2166100</v>
      </c>
      <c r="F4134" s="202">
        <v>2132174</v>
      </c>
      <c r="G4134" s="202">
        <v>2107074</v>
      </c>
      <c r="H4134" s="202">
        <v>2092240</v>
      </c>
      <c r="I4134" s="202">
        <v>729799</v>
      </c>
      <c r="J4134" s="202">
        <v>1018286</v>
      </c>
      <c r="K4134" s="202">
        <v>1195685</v>
      </c>
      <c r="L4134" s="202">
        <v>1363855</v>
      </c>
      <c r="M4134" s="202">
        <v>1438881</v>
      </c>
      <c r="N4134"/>
      <c r="O4134" s="203"/>
      <c r="P4134"/>
      <c r="Q4134"/>
      <c r="R4134"/>
      <c r="S4134"/>
      <c r="T4134" s="204">
        <v>42746.609131944446</v>
      </c>
      <c r="U4134"/>
      <c r="V4134">
        <v>0.4</v>
      </c>
      <c r="W4134">
        <v>5</v>
      </c>
      <c r="X4134" s="200" t="str">
        <f t="shared" si="64"/>
        <v>Pinellas Criminal Traffic CGE CQ3-16</v>
      </c>
    </row>
    <row r="4135" spans="1:24" x14ac:dyDescent="0.25">
      <c r="A4135" t="s">
        <v>99</v>
      </c>
      <c r="B4135" t="s">
        <v>41</v>
      </c>
      <c r="C4135" t="s">
        <v>276</v>
      </c>
      <c r="D4135" s="202">
        <v>2209236</v>
      </c>
      <c r="E4135" s="202">
        <v>2182328</v>
      </c>
      <c r="F4135"/>
      <c r="G4135"/>
      <c r="H4135"/>
      <c r="I4135" s="202">
        <v>750345</v>
      </c>
      <c r="J4135" s="202">
        <v>1069489</v>
      </c>
      <c r="K4135"/>
      <c r="L4135"/>
      <c r="M4135"/>
      <c r="N4135"/>
      <c r="O4135" s="203"/>
      <c r="P4135"/>
      <c r="Q4135"/>
      <c r="R4135"/>
      <c r="S4135"/>
      <c r="T4135" s="204">
        <v>42746.609131944446</v>
      </c>
      <c r="U4135"/>
      <c r="V4135">
        <v>0.4</v>
      </c>
      <c r="W4135">
        <v>5</v>
      </c>
      <c r="X4135" s="200" t="str">
        <f t="shared" si="64"/>
        <v>Pinellas Criminal Traffic CGE CQ3-17</v>
      </c>
    </row>
    <row r="4136" spans="1:24" x14ac:dyDescent="0.25">
      <c r="A4136" t="s">
        <v>99</v>
      </c>
      <c r="B4136" t="s">
        <v>41</v>
      </c>
      <c r="C4136" t="s">
        <v>273</v>
      </c>
      <c r="D4136" s="202">
        <v>2064553</v>
      </c>
      <c r="E4136" s="202">
        <v>2022484</v>
      </c>
      <c r="F4136" s="202">
        <v>2001690</v>
      </c>
      <c r="G4136" s="202">
        <v>1987147</v>
      </c>
      <c r="H4136" s="202">
        <v>1975419</v>
      </c>
      <c r="I4136" s="202">
        <v>648902</v>
      </c>
      <c r="J4136" s="202">
        <v>893777</v>
      </c>
      <c r="K4136" s="202">
        <v>1096084</v>
      </c>
      <c r="L4136" s="202">
        <v>1228524</v>
      </c>
      <c r="M4136" s="202">
        <v>1302379</v>
      </c>
      <c r="N4136"/>
      <c r="O4136" s="203"/>
      <c r="P4136"/>
      <c r="Q4136"/>
      <c r="R4136"/>
      <c r="S4136"/>
      <c r="T4136" s="204">
        <v>42746.609131944446</v>
      </c>
      <c r="U4136"/>
      <c r="V4136">
        <v>0.4</v>
      </c>
      <c r="W4136">
        <v>5</v>
      </c>
      <c r="X4136" s="200" t="str">
        <f t="shared" si="64"/>
        <v>Pinellas Criminal Traffic CGE CQ4-16</v>
      </c>
    </row>
    <row r="4137" spans="1:24" x14ac:dyDescent="0.25">
      <c r="A4137" t="s">
        <v>99</v>
      </c>
      <c r="B4137" t="s">
        <v>41</v>
      </c>
      <c r="C4137" t="s">
        <v>277</v>
      </c>
      <c r="D4137" s="202">
        <v>2040251</v>
      </c>
      <c r="E4137"/>
      <c r="F4137"/>
      <c r="G4137"/>
      <c r="H4137"/>
      <c r="I4137" s="202">
        <v>743393</v>
      </c>
      <c r="J4137"/>
      <c r="K4137"/>
      <c r="L4137"/>
      <c r="M4137"/>
      <c r="N4137"/>
      <c r="O4137" s="203"/>
      <c r="P4137"/>
      <c r="Q4137"/>
      <c r="R4137"/>
      <c r="S4137"/>
      <c r="T4137" s="204">
        <v>42746.609131944446</v>
      </c>
      <c r="U4137"/>
      <c r="V4137">
        <v>0.4</v>
      </c>
      <c r="W4137">
        <v>5</v>
      </c>
      <c r="X4137" s="200" t="str">
        <f t="shared" si="64"/>
        <v>Pinellas Criminal Traffic CGE CQ4-17</v>
      </c>
    </row>
    <row r="4138" spans="1:24" x14ac:dyDescent="0.25">
      <c r="A4138" t="s">
        <v>99</v>
      </c>
      <c r="B4138" t="s">
        <v>46</v>
      </c>
      <c r="C4138" t="s">
        <v>270</v>
      </c>
      <c r="D4138" s="202">
        <v>478669</v>
      </c>
      <c r="E4138" s="202">
        <v>477443</v>
      </c>
      <c r="F4138" s="202">
        <v>476061</v>
      </c>
      <c r="G4138" s="202">
        <v>476019</v>
      </c>
      <c r="H4138" s="202">
        <v>475896</v>
      </c>
      <c r="I4138" s="202">
        <v>470255</v>
      </c>
      <c r="J4138" s="202">
        <v>470629</v>
      </c>
      <c r="K4138" s="202">
        <v>470771</v>
      </c>
      <c r="L4138" s="202">
        <v>470831</v>
      </c>
      <c r="M4138" s="202">
        <v>470831</v>
      </c>
      <c r="N4138"/>
      <c r="O4138" s="203"/>
      <c r="P4138"/>
      <c r="Q4138"/>
      <c r="R4138"/>
      <c r="S4138"/>
      <c r="T4138" s="204">
        <v>42746.609131944446</v>
      </c>
      <c r="U4138"/>
      <c r="V4138">
        <v>0.75</v>
      </c>
      <c r="W4138">
        <v>10</v>
      </c>
      <c r="X4138" s="200" t="str">
        <f t="shared" si="64"/>
        <v>Pinellas Family CGE CQ1-16</v>
      </c>
    </row>
    <row r="4139" spans="1:24" x14ac:dyDescent="0.25">
      <c r="A4139" t="s">
        <v>99</v>
      </c>
      <c r="B4139" t="s">
        <v>46</v>
      </c>
      <c r="C4139" t="s">
        <v>274</v>
      </c>
      <c r="D4139" s="202">
        <v>505950</v>
      </c>
      <c r="E4139" s="202">
        <v>504893</v>
      </c>
      <c r="F4139" s="202">
        <v>503356</v>
      </c>
      <c r="G4139" s="202">
        <v>503356</v>
      </c>
      <c r="H4139"/>
      <c r="I4139" s="202">
        <v>497549</v>
      </c>
      <c r="J4139" s="202">
        <v>498863</v>
      </c>
      <c r="K4139" s="202">
        <v>498978</v>
      </c>
      <c r="L4139" s="202">
        <v>499313</v>
      </c>
      <c r="M4139"/>
      <c r="N4139"/>
      <c r="O4139" s="203"/>
      <c r="P4139"/>
      <c r="Q4139"/>
      <c r="R4139"/>
      <c r="S4139"/>
      <c r="T4139" s="204">
        <v>42746.609131944446</v>
      </c>
      <c r="U4139"/>
      <c r="V4139">
        <v>0.75</v>
      </c>
      <c r="W4139">
        <v>10</v>
      </c>
      <c r="X4139" s="200" t="str">
        <f t="shared" si="64"/>
        <v>Pinellas Family CGE CQ1-17</v>
      </c>
    </row>
    <row r="4140" spans="1:24" x14ac:dyDescent="0.25">
      <c r="A4140" t="s">
        <v>99</v>
      </c>
      <c r="B4140" t="s">
        <v>46</v>
      </c>
      <c r="C4140" t="s">
        <v>271</v>
      </c>
      <c r="D4140" s="202">
        <v>538239</v>
      </c>
      <c r="E4140" s="202">
        <v>533543</v>
      </c>
      <c r="F4140" s="202">
        <v>533526</v>
      </c>
      <c r="G4140" s="202">
        <v>533522</v>
      </c>
      <c r="H4140" s="202">
        <v>533522</v>
      </c>
      <c r="I4140" s="202">
        <v>530509</v>
      </c>
      <c r="J4140" s="202">
        <v>532031</v>
      </c>
      <c r="K4140" s="202">
        <v>532072</v>
      </c>
      <c r="L4140" s="202">
        <v>532237</v>
      </c>
      <c r="M4140" s="202">
        <v>532237</v>
      </c>
      <c r="N4140"/>
      <c r="O4140" s="203"/>
      <c r="P4140"/>
      <c r="Q4140"/>
      <c r="R4140"/>
      <c r="S4140"/>
      <c r="T4140" s="204">
        <v>42746.609131944446</v>
      </c>
      <c r="U4140"/>
      <c r="V4140">
        <v>0.75</v>
      </c>
      <c r="W4140">
        <v>10</v>
      </c>
      <c r="X4140" s="200" t="str">
        <f t="shared" si="64"/>
        <v>Pinellas Family CGE CQ2-16</v>
      </c>
    </row>
    <row r="4141" spans="1:24" x14ac:dyDescent="0.25">
      <c r="A4141" t="s">
        <v>99</v>
      </c>
      <c r="B4141" t="s">
        <v>46</v>
      </c>
      <c r="C4141" t="s">
        <v>275</v>
      </c>
      <c r="D4141" s="202">
        <v>552880</v>
      </c>
      <c r="E4141" s="202">
        <v>549856</v>
      </c>
      <c r="F4141" s="202">
        <v>549413</v>
      </c>
      <c r="G4141"/>
      <c r="H4141"/>
      <c r="I4141" s="202">
        <v>542960</v>
      </c>
      <c r="J4141" s="202">
        <v>544925</v>
      </c>
      <c r="K4141" s="202">
        <v>544946</v>
      </c>
      <c r="L4141"/>
      <c r="M4141"/>
      <c r="N4141"/>
      <c r="O4141" s="203"/>
      <c r="P4141"/>
      <c r="Q4141"/>
      <c r="R4141"/>
      <c r="S4141"/>
      <c r="T4141" s="204">
        <v>42746.609131944446</v>
      </c>
      <c r="U4141"/>
      <c r="V4141">
        <v>0.75</v>
      </c>
      <c r="W4141">
        <v>10</v>
      </c>
      <c r="X4141" s="200" t="str">
        <f t="shared" si="64"/>
        <v>Pinellas Family CGE CQ2-17</v>
      </c>
    </row>
    <row r="4142" spans="1:24" x14ac:dyDescent="0.25">
      <c r="A4142" t="s">
        <v>99</v>
      </c>
      <c r="B4142" t="s">
        <v>46</v>
      </c>
      <c r="C4142" t="s">
        <v>272</v>
      </c>
      <c r="D4142" s="202">
        <v>522011</v>
      </c>
      <c r="E4142" s="202">
        <v>520973</v>
      </c>
      <c r="F4142" s="202">
        <v>520973</v>
      </c>
      <c r="G4142" s="202">
        <v>520973</v>
      </c>
      <c r="H4142" s="202">
        <v>520963</v>
      </c>
      <c r="I4142" s="202">
        <v>515609</v>
      </c>
      <c r="J4142" s="202">
        <v>517204</v>
      </c>
      <c r="K4142" s="202">
        <v>517398</v>
      </c>
      <c r="L4142" s="202">
        <v>517410</v>
      </c>
      <c r="M4142" s="202">
        <v>517466</v>
      </c>
      <c r="N4142"/>
      <c r="O4142" s="203"/>
      <c r="P4142"/>
      <c r="Q4142"/>
      <c r="R4142"/>
      <c r="S4142"/>
      <c r="T4142" s="204">
        <v>42746.609131944446</v>
      </c>
      <c r="U4142"/>
      <c r="V4142">
        <v>0.75</v>
      </c>
      <c r="W4142">
        <v>10</v>
      </c>
      <c r="X4142" s="200" t="str">
        <f t="shared" si="64"/>
        <v>Pinellas Family CGE CQ3-16</v>
      </c>
    </row>
    <row r="4143" spans="1:24" x14ac:dyDescent="0.25">
      <c r="A4143" t="s">
        <v>99</v>
      </c>
      <c r="B4143" t="s">
        <v>46</v>
      </c>
      <c r="C4143" t="s">
        <v>276</v>
      </c>
      <c r="D4143" s="202">
        <v>556964</v>
      </c>
      <c r="E4143" s="202">
        <v>555457</v>
      </c>
      <c r="F4143"/>
      <c r="G4143"/>
      <c r="H4143"/>
      <c r="I4143" s="202">
        <v>549612</v>
      </c>
      <c r="J4143" s="202">
        <v>553319</v>
      </c>
      <c r="K4143"/>
      <c r="L4143"/>
      <c r="M4143"/>
      <c r="N4143"/>
      <c r="O4143" s="203"/>
      <c r="P4143"/>
      <c r="Q4143"/>
      <c r="R4143"/>
      <c r="S4143"/>
      <c r="T4143" s="204">
        <v>42746.609131944446</v>
      </c>
      <c r="U4143"/>
      <c r="V4143">
        <v>0.75</v>
      </c>
      <c r="W4143">
        <v>10</v>
      </c>
      <c r="X4143" s="200" t="str">
        <f t="shared" si="64"/>
        <v>Pinellas Family CGE CQ3-17</v>
      </c>
    </row>
    <row r="4144" spans="1:24" x14ac:dyDescent="0.25">
      <c r="A4144" t="s">
        <v>99</v>
      </c>
      <c r="B4144" t="s">
        <v>46</v>
      </c>
      <c r="C4144" t="s">
        <v>273</v>
      </c>
      <c r="D4144" s="202">
        <v>530941</v>
      </c>
      <c r="E4144" s="202">
        <v>530809</v>
      </c>
      <c r="F4144" s="202">
        <v>530809</v>
      </c>
      <c r="G4144" s="202">
        <v>530371</v>
      </c>
      <c r="H4144" s="202">
        <v>530396</v>
      </c>
      <c r="I4144" s="202">
        <v>524692</v>
      </c>
      <c r="J4144" s="202">
        <v>526387</v>
      </c>
      <c r="K4144" s="202">
        <v>526413</v>
      </c>
      <c r="L4144" s="202">
        <v>526513</v>
      </c>
      <c r="M4144" s="202">
        <v>526128</v>
      </c>
      <c r="N4144"/>
      <c r="O4144" s="203"/>
      <c r="P4144"/>
      <c r="Q4144"/>
      <c r="R4144"/>
      <c r="S4144"/>
      <c r="T4144" s="204">
        <v>42746.609131944446</v>
      </c>
      <c r="U4144"/>
      <c r="V4144">
        <v>0.75</v>
      </c>
      <c r="W4144">
        <v>10</v>
      </c>
      <c r="X4144" s="200" t="str">
        <f t="shared" si="64"/>
        <v>Pinellas Family CGE CQ4-16</v>
      </c>
    </row>
    <row r="4145" spans="1:24" x14ac:dyDescent="0.25">
      <c r="A4145" t="s">
        <v>99</v>
      </c>
      <c r="B4145" t="s">
        <v>46</v>
      </c>
      <c r="C4145" t="s">
        <v>277</v>
      </c>
      <c r="D4145" s="202">
        <v>518634</v>
      </c>
      <c r="E4145"/>
      <c r="F4145"/>
      <c r="G4145"/>
      <c r="H4145"/>
      <c r="I4145" s="202">
        <v>510917</v>
      </c>
      <c r="J4145"/>
      <c r="K4145"/>
      <c r="L4145"/>
      <c r="M4145"/>
      <c r="N4145"/>
      <c r="O4145" s="203"/>
      <c r="P4145"/>
      <c r="Q4145"/>
      <c r="R4145"/>
      <c r="S4145"/>
      <c r="T4145" s="204">
        <v>42746.609131944446</v>
      </c>
      <c r="U4145"/>
      <c r="V4145">
        <v>0.75</v>
      </c>
      <c r="W4145">
        <v>10</v>
      </c>
      <c r="X4145" s="200" t="str">
        <f t="shared" si="64"/>
        <v>Pinellas Family CGE CQ4-17</v>
      </c>
    </row>
    <row r="4146" spans="1:24" x14ac:dyDescent="0.25">
      <c r="A4146" t="s">
        <v>99</v>
      </c>
      <c r="B4146" t="s">
        <v>40</v>
      </c>
      <c r="C4146" t="s">
        <v>270</v>
      </c>
      <c r="D4146" s="202">
        <v>68427</v>
      </c>
      <c r="E4146" s="202">
        <v>67953</v>
      </c>
      <c r="F4146" s="202">
        <v>67845</v>
      </c>
      <c r="G4146" s="202">
        <v>67832</v>
      </c>
      <c r="H4146" s="202">
        <v>67632</v>
      </c>
      <c r="I4146" s="202">
        <v>3287</v>
      </c>
      <c r="J4146" s="202">
        <v>4279</v>
      </c>
      <c r="K4146" s="202">
        <v>4642</v>
      </c>
      <c r="L4146" s="202">
        <v>4895</v>
      </c>
      <c r="M4146" s="202">
        <v>5055</v>
      </c>
      <c r="N4146"/>
      <c r="O4146" s="203"/>
      <c r="P4146"/>
      <c r="Q4146"/>
      <c r="R4146"/>
      <c r="S4146"/>
      <c r="T4146" s="204">
        <v>42746.609131944446</v>
      </c>
      <c r="U4146"/>
      <c r="V4146">
        <v>0.09</v>
      </c>
      <c r="W4146">
        <v>4</v>
      </c>
      <c r="X4146" s="200" t="str">
        <f t="shared" si="64"/>
        <v>Pinellas Juvenile Delinquency CGE CQ1-16</v>
      </c>
    </row>
    <row r="4147" spans="1:24" x14ac:dyDescent="0.25">
      <c r="A4147" t="s">
        <v>99</v>
      </c>
      <c r="B4147" t="s">
        <v>40</v>
      </c>
      <c r="C4147" t="s">
        <v>274</v>
      </c>
      <c r="D4147" s="202">
        <v>107968</v>
      </c>
      <c r="E4147" s="202">
        <v>106990</v>
      </c>
      <c r="F4147" s="202">
        <v>105195</v>
      </c>
      <c r="G4147" s="202">
        <v>104805</v>
      </c>
      <c r="H4147"/>
      <c r="I4147" s="202">
        <v>2433</v>
      </c>
      <c r="J4147" s="202">
        <v>3220</v>
      </c>
      <c r="K4147" s="202">
        <v>3329</v>
      </c>
      <c r="L4147" s="202">
        <v>3563</v>
      </c>
      <c r="M4147"/>
      <c r="N4147"/>
      <c r="O4147" s="203"/>
      <c r="P4147"/>
      <c r="Q4147"/>
      <c r="R4147"/>
      <c r="S4147"/>
      <c r="T4147" s="204">
        <v>42746.609131944446</v>
      </c>
      <c r="U4147"/>
      <c r="V4147">
        <v>0.09</v>
      </c>
      <c r="W4147">
        <v>4</v>
      </c>
      <c r="X4147" s="200" t="str">
        <f t="shared" si="64"/>
        <v>Pinellas Juvenile Delinquency CGE CQ1-17</v>
      </c>
    </row>
    <row r="4148" spans="1:24" x14ac:dyDescent="0.25">
      <c r="A4148" t="s">
        <v>99</v>
      </c>
      <c r="B4148" t="s">
        <v>40</v>
      </c>
      <c r="C4148" t="s">
        <v>271</v>
      </c>
      <c r="D4148" s="202">
        <v>85331</v>
      </c>
      <c r="E4148" s="202">
        <v>84780</v>
      </c>
      <c r="F4148" s="202">
        <v>84528</v>
      </c>
      <c r="G4148" s="202">
        <v>80302</v>
      </c>
      <c r="H4148" s="202">
        <v>87988</v>
      </c>
      <c r="I4148" s="202">
        <v>4373</v>
      </c>
      <c r="J4148" s="202">
        <v>5396</v>
      </c>
      <c r="K4148" s="202">
        <v>5798</v>
      </c>
      <c r="L4148" s="202">
        <v>6141</v>
      </c>
      <c r="M4148" s="202">
        <v>6451</v>
      </c>
      <c r="N4148"/>
      <c r="O4148" s="203"/>
      <c r="P4148"/>
      <c r="Q4148"/>
      <c r="R4148"/>
      <c r="S4148"/>
      <c r="T4148" s="204">
        <v>42746.609131944446</v>
      </c>
      <c r="U4148"/>
      <c r="V4148">
        <v>0.09</v>
      </c>
      <c r="W4148">
        <v>4</v>
      </c>
      <c r="X4148" s="200" t="str">
        <f t="shared" si="64"/>
        <v>Pinellas Juvenile Delinquency CGE CQ2-16</v>
      </c>
    </row>
    <row r="4149" spans="1:24" x14ac:dyDescent="0.25">
      <c r="A4149" t="s">
        <v>99</v>
      </c>
      <c r="B4149" t="s">
        <v>40</v>
      </c>
      <c r="C4149" t="s">
        <v>275</v>
      </c>
      <c r="D4149" s="202">
        <v>110735</v>
      </c>
      <c r="E4149" s="202">
        <v>108383</v>
      </c>
      <c r="F4149" s="202">
        <v>107826</v>
      </c>
      <c r="G4149"/>
      <c r="H4149"/>
      <c r="I4149" s="202">
        <v>2592</v>
      </c>
      <c r="J4149" s="202">
        <v>3401</v>
      </c>
      <c r="K4149" s="202">
        <v>3579</v>
      </c>
      <c r="L4149"/>
      <c r="M4149"/>
      <c r="N4149"/>
      <c r="O4149" s="203"/>
      <c r="P4149"/>
      <c r="Q4149"/>
      <c r="R4149"/>
      <c r="S4149"/>
      <c r="T4149" s="204">
        <v>42746.609131944446</v>
      </c>
      <c r="U4149"/>
      <c r="V4149">
        <v>0.09</v>
      </c>
      <c r="W4149">
        <v>4</v>
      </c>
      <c r="X4149" s="200" t="str">
        <f t="shared" si="64"/>
        <v>Pinellas Juvenile Delinquency CGE CQ2-17</v>
      </c>
    </row>
    <row r="4150" spans="1:24" x14ac:dyDescent="0.25">
      <c r="A4150" t="s">
        <v>99</v>
      </c>
      <c r="B4150" t="s">
        <v>40</v>
      </c>
      <c r="C4150" t="s">
        <v>272</v>
      </c>
      <c r="D4150" s="202">
        <v>83110</v>
      </c>
      <c r="E4150" s="202">
        <v>82960</v>
      </c>
      <c r="F4150" s="202">
        <v>82901</v>
      </c>
      <c r="G4150" s="202">
        <v>82660</v>
      </c>
      <c r="H4150" s="202">
        <v>82055</v>
      </c>
      <c r="I4150" s="202">
        <v>2811</v>
      </c>
      <c r="J4150" s="202">
        <v>3331</v>
      </c>
      <c r="K4150" s="202">
        <v>4427</v>
      </c>
      <c r="L4150" s="202">
        <v>4530</v>
      </c>
      <c r="M4150" s="202">
        <v>4550</v>
      </c>
      <c r="N4150"/>
      <c r="O4150" s="203"/>
      <c r="P4150"/>
      <c r="Q4150"/>
      <c r="R4150"/>
      <c r="S4150"/>
      <c r="T4150" s="204">
        <v>42746.609131944446</v>
      </c>
      <c r="U4150"/>
      <c r="V4150">
        <v>0.09</v>
      </c>
      <c r="W4150">
        <v>4</v>
      </c>
      <c r="X4150" s="200" t="str">
        <f t="shared" si="64"/>
        <v>Pinellas Juvenile Delinquency CGE CQ3-16</v>
      </c>
    </row>
    <row r="4151" spans="1:24" x14ac:dyDescent="0.25">
      <c r="A4151" t="s">
        <v>99</v>
      </c>
      <c r="B4151" t="s">
        <v>40</v>
      </c>
      <c r="C4151" t="s">
        <v>276</v>
      </c>
      <c r="D4151" s="202">
        <v>106341</v>
      </c>
      <c r="E4151" s="202">
        <v>105974</v>
      </c>
      <c r="F4151"/>
      <c r="G4151"/>
      <c r="H4151"/>
      <c r="I4151" s="202">
        <v>1327</v>
      </c>
      <c r="J4151" s="202">
        <v>1761</v>
      </c>
      <c r="K4151"/>
      <c r="L4151"/>
      <c r="M4151"/>
      <c r="N4151"/>
      <c r="O4151" s="203"/>
      <c r="P4151"/>
      <c r="Q4151"/>
      <c r="R4151"/>
      <c r="S4151"/>
      <c r="T4151" s="204">
        <v>42746.609131944446</v>
      </c>
      <c r="U4151"/>
      <c r="V4151">
        <v>0.09</v>
      </c>
      <c r="W4151">
        <v>4</v>
      </c>
      <c r="X4151" s="200" t="str">
        <f t="shared" si="64"/>
        <v>Pinellas Juvenile Delinquency CGE CQ3-17</v>
      </c>
    </row>
    <row r="4152" spans="1:24" x14ac:dyDescent="0.25">
      <c r="A4152" t="s">
        <v>99</v>
      </c>
      <c r="B4152" t="s">
        <v>40</v>
      </c>
      <c r="C4152" t="s">
        <v>273</v>
      </c>
      <c r="D4152" s="202">
        <v>88654</v>
      </c>
      <c r="E4152" s="202">
        <v>87533</v>
      </c>
      <c r="F4152" s="202">
        <v>87115</v>
      </c>
      <c r="G4152" s="202">
        <v>86788</v>
      </c>
      <c r="H4152" s="202">
        <v>86067</v>
      </c>
      <c r="I4152" s="202">
        <v>2887</v>
      </c>
      <c r="J4152" s="202">
        <v>3613</v>
      </c>
      <c r="K4152" s="202">
        <v>4717</v>
      </c>
      <c r="L4152" s="202">
        <v>4904</v>
      </c>
      <c r="M4152" s="202">
        <v>4937</v>
      </c>
      <c r="N4152"/>
      <c r="O4152" s="203"/>
      <c r="P4152"/>
      <c r="Q4152"/>
      <c r="R4152"/>
      <c r="S4152"/>
      <c r="T4152" s="204">
        <v>42746.609131944446</v>
      </c>
      <c r="U4152"/>
      <c r="V4152">
        <v>0.09</v>
      </c>
      <c r="W4152">
        <v>4</v>
      </c>
      <c r="X4152" s="200" t="str">
        <f t="shared" si="64"/>
        <v>Pinellas Juvenile Delinquency CGE CQ4-16</v>
      </c>
    </row>
    <row r="4153" spans="1:24" x14ac:dyDescent="0.25">
      <c r="A4153" t="s">
        <v>99</v>
      </c>
      <c r="B4153" t="s">
        <v>40</v>
      </c>
      <c r="C4153" t="s">
        <v>277</v>
      </c>
      <c r="D4153" s="202">
        <v>71484</v>
      </c>
      <c r="E4153"/>
      <c r="F4153"/>
      <c r="G4153"/>
      <c r="H4153"/>
      <c r="I4153" s="202">
        <v>1750</v>
      </c>
      <c r="J4153"/>
      <c r="K4153"/>
      <c r="L4153"/>
      <c r="M4153"/>
      <c r="N4153"/>
      <c r="O4153" s="203"/>
      <c r="P4153"/>
      <c r="Q4153"/>
      <c r="R4153"/>
      <c r="S4153"/>
      <c r="T4153" s="204">
        <v>42746.609131944446</v>
      </c>
      <c r="U4153"/>
      <c r="V4153">
        <v>0.09</v>
      </c>
      <c r="W4153">
        <v>4</v>
      </c>
      <c r="X4153" s="200" t="str">
        <f t="shared" si="64"/>
        <v>Pinellas Juvenile Delinquency CGE CQ4-17</v>
      </c>
    </row>
    <row r="4154" spans="1:24" x14ac:dyDescent="0.25">
      <c r="A4154" t="s">
        <v>99</v>
      </c>
      <c r="B4154" t="s">
        <v>45</v>
      </c>
      <c r="C4154" t="s">
        <v>270</v>
      </c>
      <c r="D4154" s="202">
        <v>397647</v>
      </c>
      <c r="E4154" s="202">
        <v>392452</v>
      </c>
      <c r="F4154" s="202">
        <v>392057</v>
      </c>
      <c r="G4154" s="202">
        <v>391313</v>
      </c>
      <c r="H4154" s="202">
        <v>391313</v>
      </c>
      <c r="I4154" s="202">
        <v>387408</v>
      </c>
      <c r="J4154" s="202">
        <v>390647</v>
      </c>
      <c r="K4154" s="202">
        <v>390953</v>
      </c>
      <c r="L4154" s="202">
        <v>390258</v>
      </c>
      <c r="M4154" s="202">
        <v>390504</v>
      </c>
      <c r="N4154"/>
      <c r="O4154" s="203"/>
      <c r="P4154"/>
      <c r="Q4154"/>
      <c r="R4154"/>
      <c r="S4154"/>
      <c r="T4154" s="204">
        <v>42746.609131944446</v>
      </c>
      <c r="U4154"/>
      <c r="V4154">
        <v>0.9</v>
      </c>
      <c r="W4154">
        <v>9</v>
      </c>
      <c r="X4154" s="200" t="str">
        <f t="shared" si="64"/>
        <v>Pinellas Probate CGE CQ1-16</v>
      </c>
    </row>
    <row r="4155" spans="1:24" x14ac:dyDescent="0.25">
      <c r="A4155" t="s">
        <v>99</v>
      </c>
      <c r="B4155" t="s">
        <v>45</v>
      </c>
      <c r="C4155" t="s">
        <v>274</v>
      </c>
      <c r="D4155" s="202">
        <v>392426</v>
      </c>
      <c r="E4155" s="202">
        <v>391216</v>
      </c>
      <c r="F4155" s="202">
        <v>391216</v>
      </c>
      <c r="G4155" s="202">
        <v>391216</v>
      </c>
      <c r="H4155"/>
      <c r="I4155" s="202">
        <v>386116</v>
      </c>
      <c r="J4155" s="202">
        <v>390617</v>
      </c>
      <c r="K4155" s="202">
        <v>390802</v>
      </c>
      <c r="L4155" s="202">
        <v>390802</v>
      </c>
      <c r="M4155"/>
      <c r="N4155"/>
      <c r="O4155" s="203"/>
      <c r="P4155"/>
      <c r="Q4155"/>
      <c r="R4155"/>
      <c r="S4155"/>
      <c r="T4155" s="204">
        <v>42746.609131944446</v>
      </c>
      <c r="U4155"/>
      <c r="V4155">
        <v>0.9</v>
      </c>
      <c r="W4155">
        <v>9</v>
      </c>
      <c r="X4155" s="200" t="str">
        <f t="shared" si="64"/>
        <v>Pinellas Probate CGE CQ1-17</v>
      </c>
    </row>
    <row r="4156" spans="1:24" x14ac:dyDescent="0.25">
      <c r="A4156" t="s">
        <v>99</v>
      </c>
      <c r="B4156" t="s">
        <v>45</v>
      </c>
      <c r="C4156" t="s">
        <v>271</v>
      </c>
      <c r="D4156" s="202">
        <v>431778</v>
      </c>
      <c r="E4156" s="202">
        <v>426924</v>
      </c>
      <c r="F4156" s="202">
        <v>426041</v>
      </c>
      <c r="G4156" s="202">
        <v>426041</v>
      </c>
      <c r="H4156" s="202">
        <v>426041</v>
      </c>
      <c r="I4156" s="202">
        <v>406573</v>
      </c>
      <c r="J4156" s="202">
        <v>426253</v>
      </c>
      <c r="K4156" s="202">
        <v>425615</v>
      </c>
      <c r="L4156" s="202">
        <v>425745</v>
      </c>
      <c r="M4156" s="202">
        <v>425765</v>
      </c>
      <c r="N4156"/>
      <c r="O4156" s="203"/>
      <c r="P4156"/>
      <c r="Q4156"/>
      <c r="R4156"/>
      <c r="S4156"/>
      <c r="T4156" s="204">
        <v>42746.609131944446</v>
      </c>
      <c r="U4156"/>
      <c r="V4156">
        <v>0.9</v>
      </c>
      <c r="W4156">
        <v>9</v>
      </c>
      <c r="X4156" s="200" t="str">
        <f t="shared" si="64"/>
        <v>Pinellas Probate CGE CQ2-16</v>
      </c>
    </row>
    <row r="4157" spans="1:24" x14ac:dyDescent="0.25">
      <c r="A4157" t="s">
        <v>99</v>
      </c>
      <c r="B4157" t="s">
        <v>45</v>
      </c>
      <c r="C4157" t="s">
        <v>275</v>
      </c>
      <c r="D4157" s="202">
        <v>419833</v>
      </c>
      <c r="E4157" s="202">
        <v>418407</v>
      </c>
      <c r="F4157" s="202">
        <v>418407</v>
      </c>
      <c r="G4157"/>
      <c r="H4157"/>
      <c r="I4157" s="202">
        <v>406952</v>
      </c>
      <c r="J4157" s="202">
        <v>417038</v>
      </c>
      <c r="K4157" s="202">
        <v>416413</v>
      </c>
      <c r="L4157"/>
      <c r="M4157"/>
      <c r="N4157"/>
      <c r="O4157" s="203"/>
      <c r="P4157"/>
      <c r="Q4157"/>
      <c r="R4157"/>
      <c r="S4157"/>
      <c r="T4157" s="204">
        <v>42746.609131944446</v>
      </c>
      <c r="U4157"/>
      <c r="V4157">
        <v>0.9</v>
      </c>
      <c r="W4157">
        <v>9</v>
      </c>
      <c r="X4157" s="200" t="str">
        <f t="shared" si="64"/>
        <v>Pinellas Probate CGE CQ2-17</v>
      </c>
    </row>
    <row r="4158" spans="1:24" x14ac:dyDescent="0.25">
      <c r="A4158" t="s">
        <v>99</v>
      </c>
      <c r="B4158" t="s">
        <v>45</v>
      </c>
      <c r="C4158" t="s">
        <v>272</v>
      </c>
      <c r="D4158" s="202">
        <v>440594</v>
      </c>
      <c r="E4158" s="202">
        <v>440212</v>
      </c>
      <c r="F4158" s="202">
        <v>440212</v>
      </c>
      <c r="G4158" s="202">
        <v>440212</v>
      </c>
      <c r="H4158" s="202">
        <v>440212</v>
      </c>
      <c r="I4158" s="202">
        <v>432196</v>
      </c>
      <c r="J4158" s="202">
        <v>438948</v>
      </c>
      <c r="K4158" s="202">
        <v>439714</v>
      </c>
      <c r="L4158" s="202">
        <v>439714</v>
      </c>
      <c r="M4158" s="202">
        <v>439714</v>
      </c>
      <c r="N4158"/>
      <c r="O4158" s="203"/>
      <c r="P4158"/>
      <c r="Q4158"/>
      <c r="R4158"/>
      <c r="S4158"/>
      <c r="T4158" s="204">
        <v>42746.609131944446</v>
      </c>
      <c r="U4158"/>
      <c r="V4158">
        <v>0.9</v>
      </c>
      <c r="W4158">
        <v>9</v>
      </c>
      <c r="X4158" s="200" t="str">
        <f t="shared" si="64"/>
        <v>Pinellas Probate CGE CQ3-16</v>
      </c>
    </row>
    <row r="4159" spans="1:24" x14ac:dyDescent="0.25">
      <c r="A4159" t="s">
        <v>99</v>
      </c>
      <c r="B4159" t="s">
        <v>45</v>
      </c>
      <c r="C4159" t="s">
        <v>276</v>
      </c>
      <c r="D4159" s="202">
        <v>418484</v>
      </c>
      <c r="E4159" s="202">
        <v>418036</v>
      </c>
      <c r="F4159"/>
      <c r="G4159"/>
      <c r="H4159"/>
      <c r="I4159" s="202">
        <v>412269</v>
      </c>
      <c r="J4159" s="202">
        <v>417474</v>
      </c>
      <c r="K4159"/>
      <c r="L4159"/>
      <c r="M4159"/>
      <c r="N4159"/>
      <c r="O4159" s="203"/>
      <c r="P4159"/>
      <c r="Q4159"/>
      <c r="R4159"/>
      <c r="S4159"/>
      <c r="T4159" s="204">
        <v>42746.609131944446</v>
      </c>
      <c r="U4159"/>
      <c r="V4159">
        <v>0.9</v>
      </c>
      <c r="W4159">
        <v>9</v>
      </c>
      <c r="X4159" s="200" t="str">
        <f t="shared" si="64"/>
        <v>Pinellas Probate CGE CQ3-17</v>
      </c>
    </row>
    <row r="4160" spans="1:24" x14ac:dyDescent="0.25">
      <c r="A4160" t="s">
        <v>99</v>
      </c>
      <c r="B4160" t="s">
        <v>45</v>
      </c>
      <c r="C4160" t="s">
        <v>273</v>
      </c>
      <c r="D4160" s="202">
        <v>391405</v>
      </c>
      <c r="E4160" s="202">
        <v>389249</v>
      </c>
      <c r="F4160" s="202">
        <v>389249</v>
      </c>
      <c r="G4160" s="202">
        <v>389247</v>
      </c>
      <c r="H4160" s="202">
        <v>389247</v>
      </c>
      <c r="I4160" s="202">
        <v>383044</v>
      </c>
      <c r="J4160" s="202">
        <v>388686</v>
      </c>
      <c r="K4160" s="202">
        <v>389026</v>
      </c>
      <c r="L4160" s="202">
        <v>389111</v>
      </c>
      <c r="M4160" s="202">
        <v>389111</v>
      </c>
      <c r="N4160"/>
      <c r="O4160" s="203"/>
      <c r="P4160"/>
      <c r="Q4160"/>
      <c r="R4160"/>
      <c r="S4160"/>
      <c r="T4160" s="204">
        <v>42746.609131944446</v>
      </c>
      <c r="U4160"/>
      <c r="V4160">
        <v>0.9</v>
      </c>
      <c r="W4160">
        <v>9</v>
      </c>
      <c r="X4160" s="200" t="str">
        <f t="shared" si="64"/>
        <v>Pinellas Probate CGE CQ4-16</v>
      </c>
    </row>
    <row r="4161" spans="1:24" x14ac:dyDescent="0.25">
      <c r="A4161" t="s">
        <v>99</v>
      </c>
      <c r="B4161" t="s">
        <v>45</v>
      </c>
      <c r="C4161" t="s">
        <v>277</v>
      </c>
      <c r="D4161" s="202">
        <v>431531</v>
      </c>
      <c r="E4161"/>
      <c r="F4161"/>
      <c r="G4161"/>
      <c r="H4161"/>
      <c r="I4161" s="202">
        <v>426813</v>
      </c>
      <c r="J4161"/>
      <c r="K4161"/>
      <c r="L4161"/>
      <c r="M4161"/>
      <c r="N4161"/>
      <c r="O4161" s="203"/>
      <c r="P4161"/>
      <c r="Q4161"/>
      <c r="R4161"/>
      <c r="S4161"/>
      <c r="T4161" s="204">
        <v>42746.609131944446</v>
      </c>
      <c r="U4161"/>
      <c r="V4161">
        <v>0.9</v>
      </c>
      <c r="W4161">
        <v>9</v>
      </c>
      <c r="X4161" s="200" t="str">
        <f t="shared" si="64"/>
        <v>Pinellas Probate CGE CQ4-17</v>
      </c>
    </row>
    <row r="4162" spans="1:24" x14ac:dyDescent="0.25">
      <c r="A4162" t="s">
        <v>100</v>
      </c>
      <c r="B4162" t="s">
        <v>280</v>
      </c>
      <c r="C4162" t="s">
        <v>270</v>
      </c>
      <c r="D4162" s="202">
        <v>0</v>
      </c>
      <c r="E4162" s="202">
        <v>0</v>
      </c>
      <c r="F4162" s="202">
        <v>0</v>
      </c>
      <c r="G4162" s="202">
        <v>0</v>
      </c>
      <c r="H4162" s="202">
        <v>1139359</v>
      </c>
      <c r="I4162" s="202">
        <v>0</v>
      </c>
      <c r="J4162" s="202">
        <v>0</v>
      </c>
      <c r="K4162" s="202">
        <v>0</v>
      </c>
      <c r="L4162" s="202">
        <v>0</v>
      </c>
      <c r="M4162" s="202">
        <v>100</v>
      </c>
      <c r="N4162"/>
      <c r="O4162" s="203"/>
      <c r="P4162"/>
      <c r="Q4162"/>
      <c r="R4162"/>
      <c r="S4162"/>
      <c r="T4162" s="204">
        <v>42746.609131944446</v>
      </c>
      <c r="U4162"/>
      <c r="V4162">
        <v>0.09</v>
      </c>
      <c r="W4162">
        <v>2</v>
      </c>
      <c r="X4162" s="200" t="str">
        <f t="shared" ref="X4162:X4225" si="65">A4162&amp;" "&amp;B4162&amp;" "&amp;C4162</f>
        <v>Polk Circ Crim Drug Trfc Cases CGE CQ1-16</v>
      </c>
    </row>
    <row r="4163" spans="1:24" x14ac:dyDescent="0.25">
      <c r="A4163" t="s">
        <v>100</v>
      </c>
      <c r="B4163" t="s">
        <v>280</v>
      </c>
      <c r="C4163" t="s">
        <v>274</v>
      </c>
      <c r="D4163" s="202">
        <v>2073894</v>
      </c>
      <c r="E4163" s="202">
        <v>2073894</v>
      </c>
      <c r="F4163" s="202">
        <v>2073894</v>
      </c>
      <c r="G4163" s="202">
        <v>2073894</v>
      </c>
      <c r="H4163"/>
      <c r="I4163" s="202">
        <v>100</v>
      </c>
      <c r="J4163" s="202">
        <v>100</v>
      </c>
      <c r="K4163" s="202">
        <v>100</v>
      </c>
      <c r="L4163" s="202">
        <v>100</v>
      </c>
      <c r="M4163"/>
      <c r="N4163"/>
      <c r="O4163" s="203"/>
      <c r="P4163"/>
      <c r="Q4163"/>
      <c r="R4163"/>
      <c r="S4163"/>
      <c r="T4163" s="204">
        <v>42746.609131944446</v>
      </c>
      <c r="U4163"/>
      <c r="V4163">
        <v>0.09</v>
      </c>
      <c r="W4163">
        <v>2</v>
      </c>
      <c r="X4163" s="200" t="str">
        <f t="shared" si="65"/>
        <v>Polk Circ Crim Drug Trfc Cases CGE CQ1-17</v>
      </c>
    </row>
    <row r="4164" spans="1:24" x14ac:dyDescent="0.25">
      <c r="A4164" t="s">
        <v>100</v>
      </c>
      <c r="B4164" t="s">
        <v>280</v>
      </c>
      <c r="C4164" t="s">
        <v>271</v>
      </c>
      <c r="D4164" s="202">
        <v>0</v>
      </c>
      <c r="E4164" s="202">
        <v>0</v>
      </c>
      <c r="F4164" s="202">
        <v>0</v>
      </c>
      <c r="G4164" s="202">
        <v>949897</v>
      </c>
      <c r="H4164" s="202">
        <v>949897</v>
      </c>
      <c r="I4164" s="202">
        <v>0</v>
      </c>
      <c r="J4164" s="202">
        <v>0</v>
      </c>
      <c r="K4164" s="202">
        <v>0</v>
      </c>
      <c r="L4164" s="202">
        <v>25</v>
      </c>
      <c r="M4164" s="202">
        <v>25</v>
      </c>
      <c r="N4164"/>
      <c r="O4164" s="203"/>
      <c r="P4164"/>
      <c r="Q4164"/>
      <c r="R4164"/>
      <c r="S4164"/>
      <c r="T4164" s="204">
        <v>42746.609131944446</v>
      </c>
      <c r="U4164"/>
      <c r="V4164">
        <v>0.09</v>
      </c>
      <c r="W4164">
        <v>2</v>
      </c>
      <c r="X4164" s="200" t="str">
        <f t="shared" si="65"/>
        <v>Polk Circ Crim Drug Trfc Cases CGE CQ2-16</v>
      </c>
    </row>
    <row r="4165" spans="1:24" x14ac:dyDescent="0.25">
      <c r="A4165" t="s">
        <v>100</v>
      </c>
      <c r="B4165" t="s">
        <v>280</v>
      </c>
      <c r="C4165" t="s">
        <v>275</v>
      </c>
      <c r="D4165" s="202">
        <v>950997</v>
      </c>
      <c r="E4165" s="202">
        <v>950997</v>
      </c>
      <c r="F4165" s="202">
        <v>950997</v>
      </c>
      <c r="G4165"/>
      <c r="H4165"/>
      <c r="I4165" s="202">
        <v>100</v>
      </c>
      <c r="J4165" s="202">
        <v>272</v>
      </c>
      <c r="K4165" s="202">
        <v>372</v>
      </c>
      <c r="L4165"/>
      <c r="M4165"/>
      <c r="N4165"/>
      <c r="O4165" s="203"/>
      <c r="P4165"/>
      <c r="Q4165"/>
      <c r="R4165"/>
      <c r="S4165"/>
      <c r="T4165" s="204">
        <v>42746.609131944446</v>
      </c>
      <c r="U4165"/>
      <c r="V4165">
        <v>0.09</v>
      </c>
      <c r="W4165">
        <v>2</v>
      </c>
      <c r="X4165" s="200" t="str">
        <f t="shared" si="65"/>
        <v>Polk Circ Crim Drug Trfc Cases CGE CQ2-17</v>
      </c>
    </row>
    <row r="4166" spans="1:24" x14ac:dyDescent="0.25">
      <c r="A4166" t="s">
        <v>100</v>
      </c>
      <c r="B4166" t="s">
        <v>280</v>
      </c>
      <c r="C4166" t="s">
        <v>272</v>
      </c>
      <c r="D4166" s="202">
        <v>0</v>
      </c>
      <c r="E4166" s="202">
        <v>0</v>
      </c>
      <c r="F4166" s="202">
        <v>1294254</v>
      </c>
      <c r="G4166" s="202">
        <v>1294254</v>
      </c>
      <c r="H4166" s="202">
        <v>1294254</v>
      </c>
      <c r="I4166" s="202">
        <v>0</v>
      </c>
      <c r="J4166" s="202">
        <v>0</v>
      </c>
      <c r="K4166" s="202">
        <v>0</v>
      </c>
      <c r="L4166" s="202">
        <v>0</v>
      </c>
      <c r="M4166" s="202">
        <v>0</v>
      </c>
      <c r="N4166"/>
      <c r="O4166" s="203"/>
      <c r="P4166"/>
      <c r="Q4166"/>
      <c r="R4166"/>
      <c r="S4166"/>
      <c r="T4166" s="204">
        <v>42746.609131944446</v>
      </c>
      <c r="U4166"/>
      <c r="V4166">
        <v>0.09</v>
      </c>
      <c r="W4166">
        <v>2</v>
      </c>
      <c r="X4166" s="200" t="str">
        <f t="shared" si="65"/>
        <v>Polk Circ Crim Drug Trfc Cases CGE CQ3-16</v>
      </c>
    </row>
    <row r="4167" spans="1:24" x14ac:dyDescent="0.25">
      <c r="A4167" t="s">
        <v>100</v>
      </c>
      <c r="B4167" t="s">
        <v>280</v>
      </c>
      <c r="C4167" t="s">
        <v>276</v>
      </c>
      <c r="D4167" s="202">
        <v>2319681</v>
      </c>
      <c r="E4167" s="202">
        <v>2319681</v>
      </c>
      <c r="F4167"/>
      <c r="G4167"/>
      <c r="H4167"/>
      <c r="I4167" s="202">
        <v>0</v>
      </c>
      <c r="J4167" s="202">
        <v>277</v>
      </c>
      <c r="K4167"/>
      <c r="L4167"/>
      <c r="M4167"/>
      <c r="N4167"/>
      <c r="O4167" s="203"/>
      <c r="P4167"/>
      <c r="Q4167"/>
      <c r="R4167"/>
      <c r="S4167"/>
      <c r="T4167" s="204">
        <v>42746.609131944446</v>
      </c>
      <c r="U4167"/>
      <c r="V4167">
        <v>0.09</v>
      </c>
      <c r="W4167">
        <v>2</v>
      </c>
      <c r="X4167" s="200" t="str">
        <f t="shared" si="65"/>
        <v>Polk Circ Crim Drug Trfc Cases CGE CQ3-17</v>
      </c>
    </row>
    <row r="4168" spans="1:24" x14ac:dyDescent="0.25">
      <c r="A4168" t="s">
        <v>100</v>
      </c>
      <c r="B4168" t="s">
        <v>280</v>
      </c>
      <c r="C4168" t="s">
        <v>273</v>
      </c>
      <c r="D4168" s="202">
        <v>0</v>
      </c>
      <c r="E4168" s="202">
        <v>1872489</v>
      </c>
      <c r="F4168" s="202">
        <v>1872489</v>
      </c>
      <c r="G4168" s="202">
        <v>1872489</v>
      </c>
      <c r="H4168" s="202">
        <v>1872489</v>
      </c>
      <c r="I4168" s="202">
        <v>0</v>
      </c>
      <c r="J4168" s="202">
        <v>100</v>
      </c>
      <c r="K4168" s="202">
        <v>100</v>
      </c>
      <c r="L4168" s="202">
        <v>100</v>
      </c>
      <c r="M4168" s="202">
        <v>156.41999999999999</v>
      </c>
      <c r="N4168"/>
      <c r="O4168" s="203"/>
      <c r="P4168"/>
      <c r="Q4168"/>
      <c r="R4168"/>
      <c r="S4168"/>
      <c r="T4168" s="204">
        <v>42746.609131944446</v>
      </c>
      <c r="U4168"/>
      <c r="V4168">
        <v>0.09</v>
      </c>
      <c r="W4168">
        <v>2</v>
      </c>
      <c r="X4168" s="200" t="str">
        <f t="shared" si="65"/>
        <v>Polk Circ Crim Drug Trfc Cases CGE CQ4-16</v>
      </c>
    </row>
    <row r="4169" spans="1:24" x14ac:dyDescent="0.25">
      <c r="A4169" t="s">
        <v>100</v>
      </c>
      <c r="B4169" t="s">
        <v>280</v>
      </c>
      <c r="C4169" t="s">
        <v>277</v>
      </c>
      <c r="D4169" s="202">
        <v>3423577</v>
      </c>
      <c r="E4169"/>
      <c r="F4169"/>
      <c r="G4169"/>
      <c r="H4169"/>
      <c r="I4169" s="202">
        <v>2132.2800000000002</v>
      </c>
      <c r="J4169"/>
      <c r="K4169"/>
      <c r="L4169"/>
      <c r="M4169"/>
      <c r="N4169"/>
      <c r="O4169" s="203"/>
      <c r="P4169"/>
      <c r="Q4169"/>
      <c r="R4169"/>
      <c r="S4169"/>
      <c r="T4169" s="204">
        <v>42746.609131944446</v>
      </c>
      <c r="U4169"/>
      <c r="V4169">
        <v>0.09</v>
      </c>
      <c r="W4169">
        <v>2</v>
      </c>
      <c r="X4169" s="200" t="str">
        <f t="shared" si="65"/>
        <v>Polk Circ Crim Drug Trfc Cases CGE CQ4-17</v>
      </c>
    </row>
    <row r="4170" spans="1:24" x14ac:dyDescent="0.25">
      <c r="A4170" t="s">
        <v>100</v>
      </c>
      <c r="B4170" t="s">
        <v>42</v>
      </c>
      <c r="C4170" t="s">
        <v>270</v>
      </c>
      <c r="D4170" s="202">
        <v>994205.7</v>
      </c>
      <c r="E4170" s="202">
        <v>994105.7</v>
      </c>
      <c r="F4170" s="202">
        <v>994105.7</v>
      </c>
      <c r="G4170" s="202">
        <v>994105.7</v>
      </c>
      <c r="H4170" s="202">
        <v>994105.7</v>
      </c>
      <c r="I4170" s="202">
        <v>984406.7</v>
      </c>
      <c r="J4170" s="202">
        <v>986901.7</v>
      </c>
      <c r="K4170" s="202">
        <v>986951.7</v>
      </c>
      <c r="L4170" s="202">
        <v>987001.7</v>
      </c>
      <c r="M4170" s="202">
        <v>987001.7</v>
      </c>
      <c r="N4170"/>
      <c r="O4170" s="203"/>
      <c r="P4170"/>
      <c r="Q4170"/>
      <c r="R4170"/>
      <c r="S4170"/>
      <c r="T4170" s="204">
        <v>42746.609131944446</v>
      </c>
      <c r="U4170"/>
      <c r="V4170">
        <v>0.9</v>
      </c>
      <c r="W4170">
        <v>6</v>
      </c>
      <c r="X4170" s="200" t="str">
        <f t="shared" si="65"/>
        <v>Polk Circuit Civil CGE CQ1-16</v>
      </c>
    </row>
    <row r="4171" spans="1:24" x14ac:dyDescent="0.25">
      <c r="A4171" t="s">
        <v>100</v>
      </c>
      <c r="B4171" t="s">
        <v>42</v>
      </c>
      <c r="C4171" t="s">
        <v>274</v>
      </c>
      <c r="D4171" s="202">
        <v>919559.67</v>
      </c>
      <c r="E4171" s="202">
        <v>919139.67</v>
      </c>
      <c r="F4171" s="202">
        <v>919139.67</v>
      </c>
      <c r="G4171" s="202">
        <v>919139.67</v>
      </c>
      <c r="H4171"/>
      <c r="I4171" s="202">
        <v>912754.67</v>
      </c>
      <c r="J4171" s="202">
        <v>913899.67</v>
      </c>
      <c r="K4171" s="202">
        <v>913899.67</v>
      </c>
      <c r="L4171" s="202">
        <v>913954.67</v>
      </c>
      <c r="M4171"/>
      <c r="N4171"/>
      <c r="O4171" s="203"/>
      <c r="P4171"/>
      <c r="Q4171"/>
      <c r="R4171"/>
      <c r="S4171"/>
      <c r="T4171" s="204">
        <v>42746.609131944446</v>
      </c>
      <c r="U4171"/>
      <c r="V4171">
        <v>0.9</v>
      </c>
      <c r="W4171">
        <v>6</v>
      </c>
      <c r="X4171" s="200" t="str">
        <f t="shared" si="65"/>
        <v>Polk Circuit Civil CGE CQ1-17</v>
      </c>
    </row>
    <row r="4172" spans="1:24" x14ac:dyDescent="0.25">
      <c r="A4172" t="s">
        <v>100</v>
      </c>
      <c r="B4172" t="s">
        <v>42</v>
      </c>
      <c r="C4172" t="s">
        <v>271</v>
      </c>
      <c r="D4172" s="202">
        <v>1207813.52</v>
      </c>
      <c r="E4172" s="202">
        <v>1207713.52</v>
      </c>
      <c r="F4172" s="202">
        <v>1207663.52</v>
      </c>
      <c r="G4172" s="202">
        <v>1207663.52</v>
      </c>
      <c r="H4172" s="202">
        <v>1207663.52</v>
      </c>
      <c r="I4172" s="202">
        <v>1201202.1399999999</v>
      </c>
      <c r="J4172" s="202">
        <v>1202452.1399999999</v>
      </c>
      <c r="K4172" s="202">
        <v>1202452.1399999999</v>
      </c>
      <c r="L4172" s="202">
        <v>1202452.1399999999</v>
      </c>
      <c r="M4172" s="202">
        <v>1202502.1399999999</v>
      </c>
      <c r="N4172"/>
      <c r="O4172" s="203"/>
      <c r="P4172"/>
      <c r="Q4172"/>
      <c r="R4172"/>
      <c r="S4172"/>
      <c r="T4172" s="204">
        <v>42746.609131944446</v>
      </c>
      <c r="U4172"/>
      <c r="V4172">
        <v>0.9</v>
      </c>
      <c r="W4172">
        <v>6</v>
      </c>
      <c r="X4172" s="200" t="str">
        <f t="shared" si="65"/>
        <v>Polk Circuit Civil CGE CQ2-16</v>
      </c>
    </row>
    <row r="4173" spans="1:24" x14ac:dyDescent="0.25">
      <c r="A4173" t="s">
        <v>100</v>
      </c>
      <c r="B4173" t="s">
        <v>42</v>
      </c>
      <c r="C4173" t="s">
        <v>275</v>
      </c>
      <c r="D4173" s="202">
        <v>923657.61</v>
      </c>
      <c r="E4173" s="202">
        <v>923657.61</v>
      </c>
      <c r="F4173" s="202">
        <v>923657.61</v>
      </c>
      <c r="G4173"/>
      <c r="H4173"/>
      <c r="I4173" s="202">
        <v>918422.35</v>
      </c>
      <c r="J4173" s="202">
        <v>919367.35</v>
      </c>
      <c r="K4173" s="202">
        <v>919417.35</v>
      </c>
      <c r="L4173"/>
      <c r="M4173"/>
      <c r="N4173"/>
      <c r="O4173" s="203"/>
      <c r="P4173"/>
      <c r="Q4173"/>
      <c r="R4173"/>
      <c r="S4173"/>
      <c r="T4173" s="204">
        <v>42746.609131944446</v>
      </c>
      <c r="U4173"/>
      <c r="V4173">
        <v>0.9</v>
      </c>
      <c r="W4173">
        <v>6</v>
      </c>
      <c r="X4173" s="200" t="str">
        <f t="shared" si="65"/>
        <v>Polk Circuit Civil CGE CQ2-17</v>
      </c>
    </row>
    <row r="4174" spans="1:24" x14ac:dyDescent="0.25">
      <c r="A4174" t="s">
        <v>100</v>
      </c>
      <c r="B4174" t="s">
        <v>42</v>
      </c>
      <c r="C4174" t="s">
        <v>272</v>
      </c>
      <c r="D4174" s="202">
        <v>1099110.95</v>
      </c>
      <c r="E4174" s="202">
        <v>1099110.95</v>
      </c>
      <c r="F4174" s="202">
        <v>1098715.95</v>
      </c>
      <c r="G4174" s="202">
        <v>1098715.95</v>
      </c>
      <c r="H4174" s="202">
        <v>1098715.95</v>
      </c>
      <c r="I4174" s="202">
        <v>1090175.95</v>
      </c>
      <c r="J4174" s="202">
        <v>1091910.95</v>
      </c>
      <c r="K4174" s="202">
        <v>1091910.95</v>
      </c>
      <c r="L4174" s="202">
        <v>1091910.95</v>
      </c>
      <c r="M4174" s="202">
        <v>1091910.95</v>
      </c>
      <c r="N4174"/>
      <c r="O4174" s="203"/>
      <c r="P4174"/>
      <c r="Q4174"/>
      <c r="R4174"/>
      <c r="S4174"/>
      <c r="T4174" s="204">
        <v>42746.609131944446</v>
      </c>
      <c r="U4174"/>
      <c r="V4174">
        <v>0.9</v>
      </c>
      <c r="W4174">
        <v>6</v>
      </c>
      <c r="X4174" s="200" t="str">
        <f t="shared" si="65"/>
        <v>Polk Circuit Civil CGE CQ3-16</v>
      </c>
    </row>
    <row r="4175" spans="1:24" x14ac:dyDescent="0.25">
      <c r="A4175" t="s">
        <v>100</v>
      </c>
      <c r="B4175" t="s">
        <v>42</v>
      </c>
      <c r="C4175" t="s">
        <v>276</v>
      </c>
      <c r="D4175" s="202">
        <v>1049046.1200000001</v>
      </c>
      <c r="E4175" s="202">
        <v>1049046.1200000001</v>
      </c>
      <c r="F4175"/>
      <c r="G4175"/>
      <c r="H4175"/>
      <c r="I4175" s="202">
        <v>1037591.12</v>
      </c>
      <c r="J4175" s="202">
        <v>1039426.12</v>
      </c>
      <c r="K4175"/>
      <c r="L4175"/>
      <c r="M4175"/>
      <c r="N4175"/>
      <c r="O4175" s="203"/>
      <c r="P4175"/>
      <c r="Q4175"/>
      <c r="R4175"/>
      <c r="S4175"/>
      <c r="T4175" s="204">
        <v>42746.609131944446</v>
      </c>
      <c r="U4175"/>
      <c r="V4175">
        <v>0.9</v>
      </c>
      <c r="W4175">
        <v>6</v>
      </c>
      <c r="X4175" s="200" t="str">
        <f t="shared" si="65"/>
        <v>Polk Circuit Civil CGE CQ3-17</v>
      </c>
    </row>
    <row r="4176" spans="1:24" x14ac:dyDescent="0.25">
      <c r="A4176" t="s">
        <v>100</v>
      </c>
      <c r="B4176" t="s">
        <v>42</v>
      </c>
      <c r="C4176" t="s">
        <v>273</v>
      </c>
      <c r="D4176" s="202">
        <v>1454147.54</v>
      </c>
      <c r="E4176" s="202">
        <v>1454097.54</v>
      </c>
      <c r="F4176" s="202">
        <v>1454097.54</v>
      </c>
      <c r="G4176" s="202">
        <v>1454097.54</v>
      </c>
      <c r="H4176" s="202">
        <v>1454097.54</v>
      </c>
      <c r="I4176" s="202">
        <v>1447567.54</v>
      </c>
      <c r="J4176" s="202">
        <v>1449817.54</v>
      </c>
      <c r="K4176" s="202">
        <v>1449817.54</v>
      </c>
      <c r="L4176" s="202">
        <v>1449817.54</v>
      </c>
      <c r="M4176" s="202">
        <v>1449817.54</v>
      </c>
      <c r="N4176"/>
      <c r="O4176" s="203"/>
      <c r="P4176"/>
      <c r="Q4176"/>
      <c r="R4176"/>
      <c r="S4176"/>
      <c r="T4176" s="204">
        <v>42746.609131944446</v>
      </c>
      <c r="U4176"/>
      <c r="V4176">
        <v>0.9</v>
      </c>
      <c r="W4176">
        <v>6</v>
      </c>
      <c r="X4176" s="200" t="str">
        <f t="shared" si="65"/>
        <v>Polk Circuit Civil CGE CQ4-16</v>
      </c>
    </row>
    <row r="4177" spans="1:24" x14ac:dyDescent="0.25">
      <c r="A4177" t="s">
        <v>100</v>
      </c>
      <c r="B4177" t="s">
        <v>42</v>
      </c>
      <c r="C4177" t="s">
        <v>277</v>
      </c>
      <c r="D4177" s="202">
        <v>971468.06</v>
      </c>
      <c r="E4177"/>
      <c r="F4177"/>
      <c r="G4177"/>
      <c r="H4177"/>
      <c r="I4177" s="202">
        <v>963498.56</v>
      </c>
      <c r="J4177"/>
      <c r="K4177"/>
      <c r="L4177"/>
      <c r="M4177"/>
      <c r="N4177"/>
      <c r="O4177" s="203"/>
      <c r="P4177"/>
      <c r="Q4177"/>
      <c r="R4177"/>
      <c r="S4177"/>
      <c r="T4177" s="204">
        <v>42746.609131944446</v>
      </c>
      <c r="U4177"/>
      <c r="V4177">
        <v>0.9</v>
      </c>
      <c r="W4177">
        <v>6</v>
      </c>
      <c r="X4177" s="200" t="str">
        <f t="shared" si="65"/>
        <v>Polk Circuit Civil CGE CQ4-17</v>
      </c>
    </row>
    <row r="4178" spans="1:24" x14ac:dyDescent="0.25">
      <c r="A4178" t="s">
        <v>100</v>
      </c>
      <c r="B4178" t="s">
        <v>38</v>
      </c>
      <c r="C4178" t="s">
        <v>270</v>
      </c>
      <c r="D4178" s="202">
        <v>2540865.39</v>
      </c>
      <c r="E4178" s="202">
        <v>2531667.88</v>
      </c>
      <c r="F4178" s="202">
        <v>2526088.2000000002</v>
      </c>
      <c r="G4178" s="202">
        <v>2141456.31</v>
      </c>
      <c r="H4178" s="202">
        <v>2138096.5</v>
      </c>
      <c r="I4178" s="202">
        <v>39364.629999999997</v>
      </c>
      <c r="J4178" s="202">
        <v>92292.33</v>
      </c>
      <c r="K4178" s="202">
        <v>131850.01999999999</v>
      </c>
      <c r="L4178" s="202">
        <v>118757.75999999999</v>
      </c>
      <c r="M4178" s="202">
        <v>138325.71</v>
      </c>
      <c r="N4178"/>
      <c r="O4178" s="203"/>
      <c r="P4178"/>
      <c r="Q4178"/>
      <c r="R4178"/>
      <c r="S4178"/>
      <c r="T4178" s="204">
        <v>42746.609131944446</v>
      </c>
      <c r="U4178"/>
      <c r="V4178">
        <v>0.09</v>
      </c>
      <c r="W4178">
        <v>1</v>
      </c>
      <c r="X4178" s="200" t="str">
        <f t="shared" si="65"/>
        <v>Polk Circuit Criminal CGE CQ1-16</v>
      </c>
    </row>
    <row r="4179" spans="1:24" x14ac:dyDescent="0.25">
      <c r="A4179" t="s">
        <v>100</v>
      </c>
      <c r="B4179" t="s">
        <v>38</v>
      </c>
      <c r="C4179" t="s">
        <v>274</v>
      </c>
      <c r="D4179" s="202">
        <v>3324021.52</v>
      </c>
      <c r="E4179" s="202">
        <v>3324326.52</v>
      </c>
      <c r="F4179" s="202">
        <v>3324230.74</v>
      </c>
      <c r="G4179" s="202">
        <v>3322541.17</v>
      </c>
      <c r="H4179"/>
      <c r="I4179" s="202">
        <v>46811.03</v>
      </c>
      <c r="J4179" s="202">
        <v>114486.26</v>
      </c>
      <c r="K4179" s="202">
        <v>150419.13</v>
      </c>
      <c r="L4179" s="202">
        <v>173030.13</v>
      </c>
      <c r="M4179"/>
      <c r="N4179"/>
      <c r="O4179" s="203"/>
      <c r="P4179"/>
      <c r="Q4179"/>
      <c r="R4179"/>
      <c r="S4179"/>
      <c r="T4179" s="204">
        <v>42746.609131944446</v>
      </c>
      <c r="U4179"/>
      <c r="V4179">
        <v>0.09</v>
      </c>
      <c r="W4179">
        <v>1</v>
      </c>
      <c r="X4179" s="200" t="str">
        <f t="shared" si="65"/>
        <v>Polk Circuit Criminal CGE CQ1-17</v>
      </c>
    </row>
    <row r="4180" spans="1:24" x14ac:dyDescent="0.25">
      <c r="A4180" t="s">
        <v>100</v>
      </c>
      <c r="B4180" t="s">
        <v>38</v>
      </c>
      <c r="C4180" t="s">
        <v>271</v>
      </c>
      <c r="D4180" s="202">
        <v>2933955.06</v>
      </c>
      <c r="E4180" s="202">
        <v>2933229.88</v>
      </c>
      <c r="F4180" s="202">
        <v>2501074.02</v>
      </c>
      <c r="G4180" s="202">
        <v>2496107.6</v>
      </c>
      <c r="H4180" s="202">
        <v>2491978.7999999998</v>
      </c>
      <c r="I4180" s="202">
        <v>86162.6</v>
      </c>
      <c r="J4180" s="202">
        <v>160835.93</v>
      </c>
      <c r="K4180" s="202">
        <v>158310.32999999999</v>
      </c>
      <c r="L4180" s="202">
        <v>189916.13</v>
      </c>
      <c r="M4180" s="202">
        <v>219503.85</v>
      </c>
      <c r="N4180"/>
      <c r="O4180" s="203"/>
      <c r="P4180"/>
      <c r="Q4180"/>
      <c r="R4180"/>
      <c r="S4180"/>
      <c r="T4180" s="204">
        <v>42746.609131944446</v>
      </c>
      <c r="U4180"/>
      <c r="V4180">
        <v>0.09</v>
      </c>
      <c r="W4180">
        <v>1</v>
      </c>
      <c r="X4180" s="200" t="str">
        <f t="shared" si="65"/>
        <v>Polk Circuit Criminal CGE CQ2-16</v>
      </c>
    </row>
    <row r="4181" spans="1:24" x14ac:dyDescent="0.25">
      <c r="A4181" t="s">
        <v>100</v>
      </c>
      <c r="B4181" t="s">
        <v>38</v>
      </c>
      <c r="C4181" t="s">
        <v>275</v>
      </c>
      <c r="D4181" s="202">
        <v>2529603.64</v>
      </c>
      <c r="E4181" s="202">
        <v>2526534.36</v>
      </c>
      <c r="F4181" s="202">
        <v>2526085.61</v>
      </c>
      <c r="G4181"/>
      <c r="H4181"/>
      <c r="I4181" s="202">
        <v>62027.9</v>
      </c>
      <c r="J4181" s="202">
        <v>136666.69</v>
      </c>
      <c r="K4181" s="202">
        <v>176310.97</v>
      </c>
      <c r="L4181"/>
      <c r="M4181"/>
      <c r="N4181"/>
      <c r="O4181" s="203"/>
      <c r="P4181"/>
      <c r="Q4181"/>
      <c r="R4181"/>
      <c r="S4181"/>
      <c r="T4181" s="204">
        <v>42746.609131944446</v>
      </c>
      <c r="U4181"/>
      <c r="V4181">
        <v>0.09</v>
      </c>
      <c r="W4181">
        <v>1</v>
      </c>
      <c r="X4181" s="200" t="str">
        <f t="shared" si="65"/>
        <v>Polk Circuit Criminal CGE CQ2-17</v>
      </c>
    </row>
    <row r="4182" spans="1:24" x14ac:dyDescent="0.25">
      <c r="A4182" t="s">
        <v>100</v>
      </c>
      <c r="B4182" t="s">
        <v>38</v>
      </c>
      <c r="C4182" t="s">
        <v>272</v>
      </c>
      <c r="D4182" s="202">
        <v>3454013.71</v>
      </c>
      <c r="E4182" s="202">
        <v>3050014.67</v>
      </c>
      <c r="F4182" s="202">
        <v>2996175.17</v>
      </c>
      <c r="G4182" s="202">
        <v>2994817</v>
      </c>
      <c r="H4182" s="202">
        <v>2991822.26</v>
      </c>
      <c r="I4182" s="202">
        <v>66128.62</v>
      </c>
      <c r="J4182" s="202">
        <v>108741.48</v>
      </c>
      <c r="K4182" s="202">
        <v>145600.07</v>
      </c>
      <c r="L4182" s="202">
        <v>181705.48</v>
      </c>
      <c r="M4182" s="202">
        <v>206150.16</v>
      </c>
      <c r="N4182"/>
      <c r="O4182" s="203"/>
      <c r="P4182"/>
      <c r="Q4182"/>
      <c r="R4182"/>
      <c r="S4182"/>
      <c r="T4182" s="204">
        <v>42746.609131944446</v>
      </c>
      <c r="U4182"/>
      <c r="V4182">
        <v>0.09</v>
      </c>
      <c r="W4182">
        <v>1</v>
      </c>
      <c r="X4182" s="200" t="str">
        <f t="shared" si="65"/>
        <v>Polk Circuit Criminal CGE CQ3-16</v>
      </c>
    </row>
    <row r="4183" spans="1:24" x14ac:dyDescent="0.25">
      <c r="A4183" t="s">
        <v>100</v>
      </c>
      <c r="B4183" t="s">
        <v>38</v>
      </c>
      <c r="C4183" t="s">
        <v>276</v>
      </c>
      <c r="D4183" s="202">
        <v>3962684.67</v>
      </c>
      <c r="E4183" s="202">
        <v>3959678.88</v>
      </c>
      <c r="F4183"/>
      <c r="G4183"/>
      <c r="H4183"/>
      <c r="I4183" s="202">
        <v>71234.070000000007</v>
      </c>
      <c r="J4183" s="202">
        <v>143759.04000000001</v>
      </c>
      <c r="K4183"/>
      <c r="L4183"/>
      <c r="M4183"/>
      <c r="N4183"/>
      <c r="O4183" s="203"/>
      <c r="P4183"/>
      <c r="Q4183"/>
      <c r="R4183"/>
      <c r="S4183"/>
      <c r="T4183" s="204">
        <v>42746.609131944446</v>
      </c>
      <c r="U4183"/>
      <c r="V4183">
        <v>0.09</v>
      </c>
      <c r="W4183">
        <v>1</v>
      </c>
      <c r="X4183" s="200" t="str">
        <f t="shared" si="65"/>
        <v>Polk Circuit Criminal CGE CQ3-17</v>
      </c>
    </row>
    <row r="4184" spans="1:24" x14ac:dyDescent="0.25">
      <c r="A4184" t="s">
        <v>100</v>
      </c>
      <c r="B4184" t="s">
        <v>38</v>
      </c>
      <c r="C4184" t="s">
        <v>273</v>
      </c>
      <c r="D4184" s="202">
        <v>3577208.29</v>
      </c>
      <c r="E4184" s="202">
        <v>3575605.11</v>
      </c>
      <c r="F4184" s="202">
        <v>3521094.25</v>
      </c>
      <c r="G4184" s="202">
        <v>3518575.66</v>
      </c>
      <c r="H4184" s="202">
        <v>3517611.74</v>
      </c>
      <c r="I4184" s="202">
        <v>49986.76</v>
      </c>
      <c r="J4184" s="202">
        <v>120172.74</v>
      </c>
      <c r="K4184" s="202">
        <v>170175.82</v>
      </c>
      <c r="L4184" s="202">
        <v>202955.16</v>
      </c>
      <c r="M4184" s="202">
        <v>225097.74</v>
      </c>
      <c r="N4184"/>
      <c r="O4184" s="203"/>
      <c r="P4184"/>
      <c r="Q4184"/>
      <c r="R4184"/>
      <c r="S4184"/>
      <c r="T4184" s="204">
        <v>42746.609131944446</v>
      </c>
      <c r="U4184"/>
      <c r="V4184">
        <v>0.09</v>
      </c>
      <c r="W4184">
        <v>1</v>
      </c>
      <c r="X4184" s="200" t="str">
        <f t="shared" si="65"/>
        <v>Polk Circuit Criminal CGE CQ4-16</v>
      </c>
    </row>
    <row r="4185" spans="1:24" x14ac:dyDescent="0.25">
      <c r="A4185" t="s">
        <v>100</v>
      </c>
      <c r="B4185" t="s">
        <v>38</v>
      </c>
      <c r="C4185" t="s">
        <v>277</v>
      </c>
      <c r="D4185" s="202">
        <v>6353942.4100000001</v>
      </c>
      <c r="E4185"/>
      <c r="F4185"/>
      <c r="G4185"/>
      <c r="H4185"/>
      <c r="I4185" s="202">
        <v>63067.96</v>
      </c>
      <c r="J4185"/>
      <c r="K4185"/>
      <c r="L4185"/>
      <c r="M4185"/>
      <c r="N4185"/>
      <c r="O4185" s="203"/>
      <c r="P4185"/>
      <c r="Q4185"/>
      <c r="R4185"/>
      <c r="S4185"/>
      <c r="T4185" s="204">
        <v>42746.609131944446</v>
      </c>
      <c r="U4185"/>
      <c r="V4185">
        <v>0.09</v>
      </c>
      <c r="W4185">
        <v>1</v>
      </c>
      <c r="X4185" s="200" t="str">
        <f t="shared" si="65"/>
        <v>Polk Circuit Criminal CGE CQ4-17</v>
      </c>
    </row>
    <row r="4186" spans="1:24" x14ac:dyDescent="0.25">
      <c r="A4186" t="s">
        <v>100</v>
      </c>
      <c r="B4186" t="s">
        <v>44</v>
      </c>
      <c r="C4186" t="s">
        <v>270</v>
      </c>
      <c r="D4186" s="202">
        <v>2776724.96</v>
      </c>
      <c r="E4186" s="202">
        <v>2700684.2</v>
      </c>
      <c r="F4186" s="202">
        <v>2695090.22</v>
      </c>
      <c r="G4186" s="202">
        <v>2693412.22</v>
      </c>
      <c r="H4186" s="202">
        <v>2691819.22</v>
      </c>
      <c r="I4186" s="202">
        <v>1229568.72</v>
      </c>
      <c r="J4186" s="202">
        <v>2261980.1600000001</v>
      </c>
      <c r="K4186" s="202">
        <v>2366824.83</v>
      </c>
      <c r="L4186" s="202">
        <v>2398387.7400000002</v>
      </c>
      <c r="M4186" s="202">
        <v>2420659.12</v>
      </c>
      <c r="N4186"/>
      <c r="O4186" s="203"/>
      <c r="P4186"/>
      <c r="Q4186"/>
      <c r="R4186"/>
      <c r="S4186"/>
      <c r="T4186" s="204">
        <v>42746.609131944446</v>
      </c>
      <c r="U4186"/>
      <c r="V4186">
        <v>0.9</v>
      </c>
      <c r="W4186">
        <v>8</v>
      </c>
      <c r="X4186" s="200" t="str">
        <f t="shared" si="65"/>
        <v>Polk Civil Traffic CGE CQ1-16</v>
      </c>
    </row>
    <row r="4187" spans="1:24" x14ac:dyDescent="0.25">
      <c r="A4187" t="s">
        <v>100</v>
      </c>
      <c r="B4187" t="s">
        <v>44</v>
      </c>
      <c r="C4187" t="s">
        <v>274</v>
      </c>
      <c r="D4187" s="202">
        <v>3219491.61</v>
      </c>
      <c r="E4187" s="202">
        <v>3161340.59</v>
      </c>
      <c r="F4187" s="202">
        <v>3155953.3</v>
      </c>
      <c r="G4187" s="202">
        <v>3154922.21</v>
      </c>
      <c r="H4187"/>
      <c r="I4187" s="202">
        <v>1319211.47</v>
      </c>
      <c r="J4187" s="202">
        <v>2577908.1800000002</v>
      </c>
      <c r="K4187" s="202">
        <v>2715241.95</v>
      </c>
      <c r="L4187" s="202">
        <v>2754919.14</v>
      </c>
      <c r="M4187"/>
      <c r="N4187"/>
      <c r="O4187" s="203"/>
      <c r="P4187"/>
      <c r="Q4187"/>
      <c r="R4187"/>
      <c r="S4187"/>
      <c r="T4187" s="204">
        <v>42746.609131944446</v>
      </c>
      <c r="U4187"/>
      <c r="V4187">
        <v>0.9</v>
      </c>
      <c r="W4187">
        <v>8</v>
      </c>
      <c r="X4187" s="200" t="str">
        <f t="shared" si="65"/>
        <v>Polk Civil Traffic CGE CQ1-17</v>
      </c>
    </row>
    <row r="4188" spans="1:24" x14ac:dyDescent="0.25">
      <c r="A4188" t="s">
        <v>100</v>
      </c>
      <c r="B4188" t="s">
        <v>44</v>
      </c>
      <c r="C4188" t="s">
        <v>271</v>
      </c>
      <c r="D4188" s="202">
        <v>2864812.27</v>
      </c>
      <c r="E4188" s="202">
        <v>2793579.34</v>
      </c>
      <c r="F4188" s="202">
        <v>2785548.33</v>
      </c>
      <c r="G4188" s="202">
        <v>2785937.29</v>
      </c>
      <c r="H4188" s="202">
        <v>2785023.58</v>
      </c>
      <c r="I4188" s="202">
        <v>1344082.38</v>
      </c>
      <c r="J4188" s="202">
        <v>2284110.27</v>
      </c>
      <c r="K4188" s="202">
        <v>2396002.15</v>
      </c>
      <c r="L4188" s="202">
        <v>2438297</v>
      </c>
      <c r="M4188" s="202">
        <v>2497940.7599999998</v>
      </c>
      <c r="N4188"/>
      <c r="O4188" s="203"/>
      <c r="P4188"/>
      <c r="Q4188"/>
      <c r="R4188"/>
      <c r="S4188"/>
      <c r="T4188" s="204">
        <v>42746.609131944446</v>
      </c>
      <c r="U4188"/>
      <c r="V4188">
        <v>0.9</v>
      </c>
      <c r="W4188">
        <v>8</v>
      </c>
      <c r="X4188" s="200" t="str">
        <f t="shared" si="65"/>
        <v>Polk Civil Traffic CGE CQ2-16</v>
      </c>
    </row>
    <row r="4189" spans="1:24" x14ac:dyDescent="0.25">
      <c r="A4189" t="s">
        <v>100</v>
      </c>
      <c r="B4189" t="s">
        <v>44</v>
      </c>
      <c r="C4189" t="s">
        <v>275</v>
      </c>
      <c r="D4189" s="202">
        <v>3427292.81</v>
      </c>
      <c r="E4189" s="202">
        <v>3363635.67</v>
      </c>
      <c r="F4189" s="202">
        <v>3362102.69</v>
      </c>
      <c r="G4189"/>
      <c r="H4189"/>
      <c r="I4189" s="202">
        <v>1589340.98</v>
      </c>
      <c r="J4189" s="202">
        <v>2676649.75</v>
      </c>
      <c r="K4189" s="202">
        <v>2838867.44</v>
      </c>
      <c r="L4189"/>
      <c r="M4189"/>
      <c r="N4189"/>
      <c r="O4189" s="203"/>
      <c r="P4189"/>
      <c r="Q4189"/>
      <c r="R4189"/>
      <c r="S4189"/>
      <c r="T4189" s="204">
        <v>42746.609131944446</v>
      </c>
      <c r="U4189"/>
      <c r="V4189">
        <v>0.9</v>
      </c>
      <c r="W4189">
        <v>8</v>
      </c>
      <c r="X4189" s="200" t="str">
        <f t="shared" si="65"/>
        <v>Polk Civil Traffic CGE CQ2-17</v>
      </c>
    </row>
    <row r="4190" spans="1:24" x14ac:dyDescent="0.25">
      <c r="A4190" t="s">
        <v>100</v>
      </c>
      <c r="B4190" t="s">
        <v>44</v>
      </c>
      <c r="C4190" t="s">
        <v>272</v>
      </c>
      <c r="D4190" s="202">
        <v>2952807.31</v>
      </c>
      <c r="E4190" s="202">
        <v>2865358.72</v>
      </c>
      <c r="F4190" s="202">
        <v>2861355.07</v>
      </c>
      <c r="G4190" s="202">
        <v>2859048.8</v>
      </c>
      <c r="H4190" s="202">
        <v>2858384.8</v>
      </c>
      <c r="I4190" s="202">
        <v>1255865.76</v>
      </c>
      <c r="J4190" s="202">
        <v>2267129.12</v>
      </c>
      <c r="K4190" s="202">
        <v>2414872.92</v>
      </c>
      <c r="L4190" s="202">
        <v>2512428.2000000002</v>
      </c>
      <c r="M4190" s="202">
        <v>2543248.5099999998</v>
      </c>
      <c r="N4190"/>
      <c r="O4190" s="203"/>
      <c r="P4190"/>
      <c r="Q4190"/>
      <c r="R4190"/>
      <c r="S4190"/>
      <c r="T4190" s="204">
        <v>42746.609131944446</v>
      </c>
      <c r="U4190"/>
      <c r="V4190">
        <v>0.9</v>
      </c>
      <c r="W4190">
        <v>8</v>
      </c>
      <c r="X4190" s="200" t="str">
        <f t="shared" si="65"/>
        <v>Polk Civil Traffic CGE CQ3-16</v>
      </c>
    </row>
    <row r="4191" spans="1:24" x14ac:dyDescent="0.25">
      <c r="A4191" t="s">
        <v>100</v>
      </c>
      <c r="B4191" t="s">
        <v>44</v>
      </c>
      <c r="C4191" t="s">
        <v>276</v>
      </c>
      <c r="D4191" s="202">
        <v>3888462.21</v>
      </c>
      <c r="E4191" s="202">
        <v>3785707.5</v>
      </c>
      <c r="F4191"/>
      <c r="G4191"/>
      <c r="H4191"/>
      <c r="I4191" s="202">
        <v>1618179.61</v>
      </c>
      <c r="J4191" s="202">
        <v>2853245.26</v>
      </c>
      <c r="K4191"/>
      <c r="L4191"/>
      <c r="M4191"/>
      <c r="N4191"/>
      <c r="O4191" s="203"/>
      <c r="P4191"/>
      <c r="Q4191"/>
      <c r="R4191"/>
      <c r="S4191"/>
      <c r="T4191" s="204">
        <v>42746.609131944446</v>
      </c>
      <c r="U4191"/>
      <c r="V4191">
        <v>0.9</v>
      </c>
      <c r="W4191">
        <v>8</v>
      </c>
      <c r="X4191" s="200" t="str">
        <f t="shared" si="65"/>
        <v>Polk Civil Traffic CGE CQ3-17</v>
      </c>
    </row>
    <row r="4192" spans="1:24" x14ac:dyDescent="0.25">
      <c r="A4192" t="s">
        <v>100</v>
      </c>
      <c r="B4192" t="s">
        <v>44</v>
      </c>
      <c r="C4192" t="s">
        <v>273</v>
      </c>
      <c r="D4192" s="202">
        <v>2781404.8</v>
      </c>
      <c r="E4192" s="202">
        <v>2716648.78</v>
      </c>
      <c r="F4192" s="202">
        <v>2714840.41</v>
      </c>
      <c r="G4192" s="202">
        <v>2714028.89</v>
      </c>
      <c r="H4192" s="202">
        <v>2712599.89</v>
      </c>
      <c r="I4192" s="202">
        <v>1262538.1399999999</v>
      </c>
      <c r="J4192" s="202">
        <v>2166200.94</v>
      </c>
      <c r="K4192" s="202">
        <v>2345289.06</v>
      </c>
      <c r="L4192" s="202">
        <v>2390378.1</v>
      </c>
      <c r="M4192" s="202">
        <v>2410863.58</v>
      </c>
      <c r="N4192"/>
      <c r="O4192" s="203"/>
      <c r="P4192"/>
      <c r="Q4192"/>
      <c r="R4192"/>
      <c r="S4192"/>
      <c r="T4192" s="204">
        <v>42746.609131944446</v>
      </c>
      <c r="U4192"/>
      <c r="V4192">
        <v>0.9</v>
      </c>
      <c r="W4192">
        <v>8</v>
      </c>
      <c r="X4192" s="200" t="str">
        <f t="shared" si="65"/>
        <v>Polk Civil Traffic CGE CQ4-16</v>
      </c>
    </row>
    <row r="4193" spans="1:24" x14ac:dyDescent="0.25">
      <c r="A4193" t="s">
        <v>100</v>
      </c>
      <c r="B4193" t="s">
        <v>44</v>
      </c>
      <c r="C4193" t="s">
        <v>277</v>
      </c>
      <c r="D4193" s="202">
        <v>3822995.9</v>
      </c>
      <c r="E4193"/>
      <c r="F4193"/>
      <c r="G4193"/>
      <c r="H4193"/>
      <c r="I4193" s="202">
        <v>1607334.83</v>
      </c>
      <c r="J4193"/>
      <c r="K4193"/>
      <c r="L4193"/>
      <c r="M4193"/>
      <c r="N4193"/>
      <c r="O4193" s="203"/>
      <c r="P4193"/>
      <c r="Q4193"/>
      <c r="R4193"/>
      <c r="S4193"/>
      <c r="T4193" s="204">
        <v>42746.609131944446</v>
      </c>
      <c r="U4193"/>
      <c r="V4193">
        <v>0.9</v>
      </c>
      <c r="W4193">
        <v>8</v>
      </c>
      <c r="X4193" s="200" t="str">
        <f t="shared" si="65"/>
        <v>Polk Civil Traffic CGE CQ4-17</v>
      </c>
    </row>
    <row r="4194" spans="1:24" x14ac:dyDescent="0.25">
      <c r="A4194" t="s">
        <v>100</v>
      </c>
      <c r="B4194" t="s">
        <v>43</v>
      </c>
      <c r="C4194" t="s">
        <v>270</v>
      </c>
      <c r="D4194" s="202">
        <v>981041.89</v>
      </c>
      <c r="E4194" s="202">
        <v>980991.89</v>
      </c>
      <c r="F4194" s="202">
        <v>980991.89</v>
      </c>
      <c r="G4194" s="202">
        <v>980991.89</v>
      </c>
      <c r="H4194" s="202">
        <v>980991.89</v>
      </c>
      <c r="I4194" s="202">
        <v>979360.89</v>
      </c>
      <c r="J4194" s="202">
        <v>979610.89</v>
      </c>
      <c r="K4194" s="202">
        <v>979610.89</v>
      </c>
      <c r="L4194" s="202">
        <v>979610.89</v>
      </c>
      <c r="M4194" s="202">
        <v>979610.89</v>
      </c>
      <c r="N4194"/>
      <c r="O4194" s="203"/>
      <c r="P4194"/>
      <c r="Q4194"/>
      <c r="R4194"/>
      <c r="S4194"/>
      <c r="T4194" s="204">
        <v>42746.609131944446</v>
      </c>
      <c r="U4194"/>
      <c r="V4194">
        <v>0.9</v>
      </c>
      <c r="W4194">
        <v>7</v>
      </c>
      <c r="X4194" s="200" t="str">
        <f t="shared" si="65"/>
        <v>Polk County Civil CGE CQ1-16</v>
      </c>
    </row>
    <row r="4195" spans="1:24" x14ac:dyDescent="0.25">
      <c r="A4195" t="s">
        <v>100</v>
      </c>
      <c r="B4195" t="s">
        <v>43</v>
      </c>
      <c r="C4195" t="s">
        <v>274</v>
      </c>
      <c r="D4195" s="202">
        <v>1094883.97</v>
      </c>
      <c r="E4195" s="202">
        <v>1094883.97</v>
      </c>
      <c r="F4195" s="202">
        <v>1094883.97</v>
      </c>
      <c r="G4195" s="202">
        <v>1094883.97</v>
      </c>
      <c r="H4195"/>
      <c r="I4195" s="202">
        <v>1090139.1200000001</v>
      </c>
      <c r="J4195" s="202">
        <v>1092057.1100000001</v>
      </c>
      <c r="K4195" s="202">
        <v>1092757.1100000001</v>
      </c>
      <c r="L4195" s="202">
        <v>1092807.1100000001</v>
      </c>
      <c r="M4195"/>
      <c r="N4195"/>
      <c r="O4195" s="203"/>
      <c r="P4195"/>
      <c r="Q4195"/>
      <c r="R4195"/>
      <c r="S4195"/>
      <c r="T4195" s="204">
        <v>42746.609131944446</v>
      </c>
      <c r="U4195"/>
      <c r="V4195">
        <v>0.9</v>
      </c>
      <c r="W4195">
        <v>7</v>
      </c>
      <c r="X4195" s="200" t="str">
        <f t="shared" si="65"/>
        <v>Polk County Civil CGE CQ1-17</v>
      </c>
    </row>
    <row r="4196" spans="1:24" x14ac:dyDescent="0.25">
      <c r="A4196" t="s">
        <v>100</v>
      </c>
      <c r="B4196" t="s">
        <v>43</v>
      </c>
      <c r="C4196" t="s">
        <v>271</v>
      </c>
      <c r="D4196" s="202">
        <v>986595.43</v>
      </c>
      <c r="E4196" s="202">
        <v>986595.43</v>
      </c>
      <c r="F4196" s="202">
        <v>986595.43</v>
      </c>
      <c r="G4196" s="202">
        <v>986595.43</v>
      </c>
      <c r="H4196" s="202">
        <v>986595.43</v>
      </c>
      <c r="I4196" s="202">
        <v>984006.93</v>
      </c>
      <c r="J4196" s="202">
        <v>984156.93</v>
      </c>
      <c r="K4196" s="202">
        <v>984554.91</v>
      </c>
      <c r="L4196" s="202">
        <v>984156.93</v>
      </c>
      <c r="M4196" s="202">
        <v>984156.93</v>
      </c>
      <c r="N4196"/>
      <c r="O4196" s="203"/>
      <c r="P4196"/>
      <c r="Q4196"/>
      <c r="R4196"/>
      <c r="S4196"/>
      <c r="T4196" s="204">
        <v>42746.609131944446</v>
      </c>
      <c r="U4196"/>
      <c r="V4196">
        <v>0.9</v>
      </c>
      <c r="W4196">
        <v>7</v>
      </c>
      <c r="X4196" s="200" t="str">
        <f t="shared" si="65"/>
        <v>Polk County Civil CGE CQ2-16</v>
      </c>
    </row>
    <row r="4197" spans="1:24" x14ac:dyDescent="0.25">
      <c r="A4197" t="s">
        <v>100</v>
      </c>
      <c r="B4197" t="s">
        <v>43</v>
      </c>
      <c r="C4197" t="s">
        <v>275</v>
      </c>
      <c r="D4197" s="202">
        <v>934945.85</v>
      </c>
      <c r="E4197" s="202">
        <v>934945.85</v>
      </c>
      <c r="F4197" s="202">
        <v>934945.85</v>
      </c>
      <c r="G4197"/>
      <c r="H4197"/>
      <c r="I4197" s="202">
        <v>924905.86</v>
      </c>
      <c r="J4197" s="202">
        <v>932376.86</v>
      </c>
      <c r="K4197" s="202">
        <v>932721.96</v>
      </c>
      <c r="L4197"/>
      <c r="M4197"/>
      <c r="N4197"/>
      <c r="O4197" s="203"/>
      <c r="P4197"/>
      <c r="Q4197"/>
      <c r="R4197"/>
      <c r="S4197"/>
      <c r="T4197" s="204">
        <v>42746.609131944446</v>
      </c>
      <c r="U4197"/>
      <c r="V4197">
        <v>0.9</v>
      </c>
      <c r="W4197">
        <v>7</v>
      </c>
      <c r="X4197" s="200" t="str">
        <f t="shared" si="65"/>
        <v>Polk County Civil CGE CQ2-17</v>
      </c>
    </row>
    <row r="4198" spans="1:24" x14ac:dyDescent="0.25">
      <c r="A4198" t="s">
        <v>100</v>
      </c>
      <c r="B4198" t="s">
        <v>43</v>
      </c>
      <c r="C4198" t="s">
        <v>272</v>
      </c>
      <c r="D4198" s="202">
        <v>809073.77</v>
      </c>
      <c r="E4198" s="202">
        <v>808885.27</v>
      </c>
      <c r="F4198" s="202">
        <v>808885.27</v>
      </c>
      <c r="G4198" s="202">
        <v>808885.27</v>
      </c>
      <c r="H4198" s="202">
        <v>808885.27</v>
      </c>
      <c r="I4198" s="202">
        <v>806955.27</v>
      </c>
      <c r="J4198" s="202">
        <v>807365.27</v>
      </c>
      <c r="K4198" s="202">
        <v>807365.27</v>
      </c>
      <c r="L4198" s="202">
        <v>807365.27</v>
      </c>
      <c r="M4198" s="202">
        <v>807365.27</v>
      </c>
      <c r="N4198"/>
      <c r="O4198" s="203"/>
      <c r="P4198"/>
      <c r="Q4198"/>
      <c r="R4198"/>
      <c r="S4198"/>
      <c r="T4198" s="204">
        <v>42746.609131944446</v>
      </c>
      <c r="U4198"/>
      <c r="V4198">
        <v>0.9</v>
      </c>
      <c r="W4198">
        <v>7</v>
      </c>
      <c r="X4198" s="200" t="str">
        <f t="shared" si="65"/>
        <v>Polk County Civil CGE CQ3-16</v>
      </c>
    </row>
    <row r="4199" spans="1:24" x14ac:dyDescent="0.25">
      <c r="A4199" t="s">
        <v>100</v>
      </c>
      <c r="B4199" t="s">
        <v>43</v>
      </c>
      <c r="C4199" t="s">
        <v>276</v>
      </c>
      <c r="D4199" s="202">
        <v>987646.14</v>
      </c>
      <c r="E4199" s="202">
        <v>987646.14</v>
      </c>
      <c r="F4199"/>
      <c r="G4199"/>
      <c r="H4199"/>
      <c r="I4199" s="202">
        <v>979585.64</v>
      </c>
      <c r="J4199" s="202">
        <v>979720.64</v>
      </c>
      <c r="K4199"/>
      <c r="L4199"/>
      <c r="M4199"/>
      <c r="N4199"/>
      <c r="O4199" s="203"/>
      <c r="P4199"/>
      <c r="Q4199"/>
      <c r="R4199"/>
      <c r="S4199"/>
      <c r="T4199" s="204">
        <v>42746.609131944446</v>
      </c>
      <c r="U4199"/>
      <c r="V4199">
        <v>0.9</v>
      </c>
      <c r="W4199">
        <v>7</v>
      </c>
      <c r="X4199" s="200" t="str">
        <f t="shared" si="65"/>
        <v>Polk County Civil CGE CQ3-17</v>
      </c>
    </row>
    <row r="4200" spans="1:24" x14ac:dyDescent="0.25">
      <c r="A4200" t="s">
        <v>100</v>
      </c>
      <c r="B4200" t="s">
        <v>43</v>
      </c>
      <c r="C4200" t="s">
        <v>273</v>
      </c>
      <c r="D4200" s="202">
        <v>930773.31</v>
      </c>
      <c r="E4200" s="202">
        <v>930658.31</v>
      </c>
      <c r="F4200" s="202">
        <v>930658.31</v>
      </c>
      <c r="G4200" s="202">
        <v>930658.31</v>
      </c>
      <c r="H4200" s="202">
        <v>930658.31</v>
      </c>
      <c r="I4200" s="202">
        <v>910959.31</v>
      </c>
      <c r="J4200" s="202">
        <v>909922.81</v>
      </c>
      <c r="K4200" s="202">
        <v>910858.81</v>
      </c>
      <c r="L4200" s="202">
        <v>910908.81</v>
      </c>
      <c r="M4200" s="202">
        <v>910908.81</v>
      </c>
      <c r="N4200"/>
      <c r="O4200" s="203"/>
      <c r="P4200"/>
      <c r="Q4200"/>
      <c r="R4200"/>
      <c r="S4200"/>
      <c r="T4200" s="204">
        <v>42746.609131944446</v>
      </c>
      <c r="U4200"/>
      <c r="V4200">
        <v>0.9</v>
      </c>
      <c r="W4200">
        <v>7</v>
      </c>
      <c r="X4200" s="200" t="str">
        <f t="shared" si="65"/>
        <v>Polk County Civil CGE CQ4-16</v>
      </c>
    </row>
    <row r="4201" spans="1:24" x14ac:dyDescent="0.25">
      <c r="A4201" t="s">
        <v>100</v>
      </c>
      <c r="B4201" t="s">
        <v>43</v>
      </c>
      <c r="C4201" t="s">
        <v>277</v>
      </c>
      <c r="D4201" s="202">
        <v>897607.86</v>
      </c>
      <c r="E4201"/>
      <c r="F4201"/>
      <c r="G4201"/>
      <c r="H4201"/>
      <c r="I4201" s="202">
        <v>892768.43</v>
      </c>
      <c r="J4201"/>
      <c r="K4201"/>
      <c r="L4201"/>
      <c r="M4201"/>
      <c r="N4201"/>
      <c r="O4201" s="203"/>
      <c r="P4201"/>
      <c r="Q4201"/>
      <c r="R4201"/>
      <c r="S4201"/>
      <c r="T4201" s="204">
        <v>42746.609131944446</v>
      </c>
      <c r="U4201"/>
      <c r="V4201">
        <v>0.9</v>
      </c>
      <c r="W4201">
        <v>7</v>
      </c>
      <c r="X4201" s="200" t="str">
        <f t="shared" si="65"/>
        <v>Polk County Civil CGE CQ4-17</v>
      </c>
    </row>
    <row r="4202" spans="1:24" x14ac:dyDescent="0.25">
      <c r="A4202" t="s">
        <v>100</v>
      </c>
      <c r="B4202" t="s">
        <v>39</v>
      </c>
      <c r="C4202" t="s">
        <v>270</v>
      </c>
      <c r="D4202" s="202">
        <v>1061651.9099999999</v>
      </c>
      <c r="E4202" s="202">
        <v>1050483.92</v>
      </c>
      <c r="F4202" s="202">
        <v>1024974.97</v>
      </c>
      <c r="G4202" s="202">
        <v>963973.14</v>
      </c>
      <c r="H4202" s="202">
        <v>942215.86</v>
      </c>
      <c r="I4202" s="202">
        <v>111025.19</v>
      </c>
      <c r="J4202" s="202">
        <v>190475.3</v>
      </c>
      <c r="K4202" s="202">
        <v>228492.51</v>
      </c>
      <c r="L4202" s="202">
        <v>248371.02</v>
      </c>
      <c r="M4202" s="202">
        <v>270977.31</v>
      </c>
      <c r="N4202"/>
      <c r="O4202" s="203"/>
      <c r="P4202"/>
      <c r="Q4202"/>
      <c r="R4202"/>
      <c r="S4202"/>
      <c r="T4202" s="204">
        <v>42746.609131944446</v>
      </c>
      <c r="U4202"/>
      <c r="V4202">
        <v>0.4</v>
      </c>
      <c r="W4202">
        <v>3</v>
      </c>
      <c r="X4202" s="200" t="str">
        <f t="shared" si="65"/>
        <v>Polk County Criminal CGE CQ1-16</v>
      </c>
    </row>
    <row r="4203" spans="1:24" x14ac:dyDescent="0.25">
      <c r="A4203" t="s">
        <v>100</v>
      </c>
      <c r="B4203" t="s">
        <v>39</v>
      </c>
      <c r="C4203" t="s">
        <v>274</v>
      </c>
      <c r="D4203" s="202">
        <v>866855.82</v>
      </c>
      <c r="E4203" s="202">
        <v>861266.37</v>
      </c>
      <c r="F4203" s="202">
        <v>854838.66</v>
      </c>
      <c r="G4203" s="202">
        <v>849940.41</v>
      </c>
      <c r="H4203"/>
      <c r="I4203" s="202">
        <v>132381.63</v>
      </c>
      <c r="J4203" s="202">
        <v>228268.37</v>
      </c>
      <c r="K4203" s="202">
        <v>269332.47999999998</v>
      </c>
      <c r="L4203" s="202">
        <v>296543.17</v>
      </c>
      <c r="M4203"/>
      <c r="N4203"/>
      <c r="O4203" s="203"/>
      <c r="P4203"/>
      <c r="Q4203"/>
      <c r="R4203"/>
      <c r="S4203"/>
      <c r="T4203" s="204">
        <v>42746.609131944446</v>
      </c>
      <c r="U4203"/>
      <c r="V4203">
        <v>0.4</v>
      </c>
      <c r="W4203">
        <v>3</v>
      </c>
      <c r="X4203" s="200" t="str">
        <f t="shared" si="65"/>
        <v>Polk County Criminal CGE CQ1-17</v>
      </c>
    </row>
    <row r="4204" spans="1:24" x14ac:dyDescent="0.25">
      <c r="A4204" t="s">
        <v>100</v>
      </c>
      <c r="B4204" t="s">
        <v>39</v>
      </c>
      <c r="C4204" t="s">
        <v>271</v>
      </c>
      <c r="D4204" s="202">
        <v>1113086.08</v>
      </c>
      <c r="E4204" s="202">
        <v>1109166.57</v>
      </c>
      <c r="F4204" s="202">
        <v>971204.91</v>
      </c>
      <c r="G4204" s="202">
        <v>961972.95</v>
      </c>
      <c r="H4204" s="202">
        <v>958667.12</v>
      </c>
      <c r="I4204" s="202">
        <v>142925.21</v>
      </c>
      <c r="J4204" s="202">
        <v>237454.16</v>
      </c>
      <c r="K4204" s="202">
        <v>263842.28999999998</v>
      </c>
      <c r="L4204" s="202">
        <v>293988.01</v>
      </c>
      <c r="M4204" s="202">
        <v>317785.65000000002</v>
      </c>
      <c r="N4204"/>
      <c r="O4204" s="203"/>
      <c r="P4204"/>
      <c r="Q4204"/>
      <c r="R4204"/>
      <c r="S4204"/>
      <c r="T4204" s="204">
        <v>42746.609131944446</v>
      </c>
      <c r="U4204"/>
      <c r="V4204">
        <v>0.4</v>
      </c>
      <c r="W4204">
        <v>3</v>
      </c>
      <c r="X4204" s="200" t="str">
        <f t="shared" si="65"/>
        <v>Polk County Criminal CGE CQ2-16</v>
      </c>
    </row>
    <row r="4205" spans="1:24" x14ac:dyDescent="0.25">
      <c r="A4205" t="s">
        <v>100</v>
      </c>
      <c r="B4205" t="s">
        <v>39</v>
      </c>
      <c r="C4205" t="s">
        <v>275</v>
      </c>
      <c r="D4205" s="202">
        <v>882545.15</v>
      </c>
      <c r="E4205" s="202">
        <v>867227.02</v>
      </c>
      <c r="F4205" s="202">
        <v>829740.1</v>
      </c>
      <c r="G4205"/>
      <c r="H4205"/>
      <c r="I4205" s="202">
        <v>154855.17000000001</v>
      </c>
      <c r="J4205" s="202">
        <v>243032.25</v>
      </c>
      <c r="K4205" s="202">
        <v>289024.27</v>
      </c>
      <c r="L4205"/>
      <c r="M4205"/>
      <c r="N4205"/>
      <c r="O4205" s="203"/>
      <c r="P4205"/>
      <c r="Q4205"/>
      <c r="R4205"/>
      <c r="S4205"/>
      <c r="T4205" s="204">
        <v>42746.609131944446</v>
      </c>
      <c r="U4205"/>
      <c r="V4205">
        <v>0.4</v>
      </c>
      <c r="W4205">
        <v>3</v>
      </c>
      <c r="X4205" s="200" t="str">
        <f t="shared" si="65"/>
        <v>Polk County Criminal CGE CQ2-17</v>
      </c>
    </row>
    <row r="4206" spans="1:24" x14ac:dyDescent="0.25">
      <c r="A4206" t="s">
        <v>100</v>
      </c>
      <c r="B4206" t="s">
        <v>39</v>
      </c>
      <c r="C4206" t="s">
        <v>272</v>
      </c>
      <c r="D4206" s="202">
        <v>1174843.18</v>
      </c>
      <c r="E4206" s="202">
        <v>1006778.33</v>
      </c>
      <c r="F4206" s="202">
        <v>998820.55</v>
      </c>
      <c r="G4206" s="202">
        <v>995307.43</v>
      </c>
      <c r="H4206" s="202">
        <v>988571.4</v>
      </c>
      <c r="I4206" s="202">
        <v>147699.20000000001</v>
      </c>
      <c r="J4206" s="202">
        <v>221739.74</v>
      </c>
      <c r="K4206" s="202">
        <v>273414.03999999998</v>
      </c>
      <c r="L4206" s="202">
        <v>317947.62</v>
      </c>
      <c r="M4206" s="202">
        <v>339783.13</v>
      </c>
      <c r="N4206"/>
      <c r="O4206" s="203"/>
      <c r="P4206"/>
      <c r="Q4206"/>
      <c r="R4206"/>
      <c r="S4206"/>
      <c r="T4206" s="204">
        <v>42746.609131944446</v>
      </c>
      <c r="U4206"/>
      <c r="V4206">
        <v>0.4</v>
      </c>
      <c r="W4206">
        <v>3</v>
      </c>
      <c r="X4206" s="200" t="str">
        <f t="shared" si="65"/>
        <v>Polk County Criminal CGE CQ3-16</v>
      </c>
    </row>
    <row r="4207" spans="1:24" x14ac:dyDescent="0.25">
      <c r="A4207" t="s">
        <v>100</v>
      </c>
      <c r="B4207" t="s">
        <v>39</v>
      </c>
      <c r="C4207" t="s">
        <v>276</v>
      </c>
      <c r="D4207" s="202">
        <v>1032981.92</v>
      </c>
      <c r="E4207" s="202">
        <v>1002884.63</v>
      </c>
      <c r="F4207"/>
      <c r="G4207"/>
      <c r="H4207"/>
      <c r="I4207" s="202">
        <v>179614.68</v>
      </c>
      <c r="J4207" s="202">
        <v>280968.74</v>
      </c>
      <c r="K4207"/>
      <c r="L4207"/>
      <c r="M4207"/>
      <c r="N4207"/>
      <c r="O4207" s="203"/>
      <c r="P4207"/>
      <c r="Q4207"/>
      <c r="R4207"/>
      <c r="S4207"/>
      <c r="T4207" s="204">
        <v>42746.609131944446</v>
      </c>
      <c r="U4207"/>
      <c r="V4207">
        <v>0.4</v>
      </c>
      <c r="W4207">
        <v>3</v>
      </c>
      <c r="X4207" s="200" t="str">
        <f t="shared" si="65"/>
        <v>Polk County Criminal CGE CQ3-17</v>
      </c>
    </row>
    <row r="4208" spans="1:24" x14ac:dyDescent="0.25">
      <c r="A4208" t="s">
        <v>100</v>
      </c>
      <c r="B4208" t="s">
        <v>39</v>
      </c>
      <c r="C4208" t="s">
        <v>273</v>
      </c>
      <c r="D4208" s="202">
        <v>1032001.54</v>
      </c>
      <c r="E4208" s="202">
        <v>1053173.2</v>
      </c>
      <c r="F4208" s="202">
        <v>1045241.41</v>
      </c>
      <c r="G4208" s="202">
        <v>1041299.79</v>
      </c>
      <c r="H4208" s="202">
        <v>1038299.3</v>
      </c>
      <c r="I4208" s="202">
        <v>150727.98000000001</v>
      </c>
      <c r="J4208" s="202">
        <v>242424.04</v>
      </c>
      <c r="K4208" s="202">
        <v>303877.61</v>
      </c>
      <c r="L4208" s="202">
        <v>341563.35</v>
      </c>
      <c r="M4208" s="202">
        <v>374151.44</v>
      </c>
      <c r="N4208"/>
      <c r="O4208" s="203"/>
      <c r="P4208"/>
      <c r="Q4208"/>
      <c r="R4208"/>
      <c r="S4208"/>
      <c r="T4208" s="204">
        <v>42746.609131944446</v>
      </c>
      <c r="U4208"/>
      <c r="V4208">
        <v>0.4</v>
      </c>
      <c r="W4208">
        <v>3</v>
      </c>
      <c r="X4208" s="200" t="str">
        <f t="shared" si="65"/>
        <v>Polk County Criminal CGE CQ4-16</v>
      </c>
    </row>
    <row r="4209" spans="1:24" x14ac:dyDescent="0.25">
      <c r="A4209" t="s">
        <v>100</v>
      </c>
      <c r="B4209" t="s">
        <v>39</v>
      </c>
      <c r="C4209" t="s">
        <v>277</v>
      </c>
      <c r="D4209" s="202">
        <v>1093558.3700000001</v>
      </c>
      <c r="E4209"/>
      <c r="F4209"/>
      <c r="G4209"/>
      <c r="H4209"/>
      <c r="I4209" s="202">
        <v>204442.46</v>
      </c>
      <c r="J4209"/>
      <c r="K4209"/>
      <c r="L4209"/>
      <c r="M4209"/>
      <c r="N4209"/>
      <c r="O4209" s="203"/>
      <c r="P4209"/>
      <c r="Q4209"/>
      <c r="R4209"/>
      <c r="S4209"/>
      <c r="T4209" s="204">
        <v>42746.609131944446</v>
      </c>
      <c r="U4209"/>
      <c r="V4209">
        <v>0.4</v>
      </c>
      <c r="W4209">
        <v>3</v>
      </c>
      <c r="X4209" s="200" t="str">
        <f t="shared" si="65"/>
        <v>Polk County Criminal CGE CQ4-17</v>
      </c>
    </row>
    <row r="4210" spans="1:24" x14ac:dyDescent="0.25">
      <c r="A4210" t="s">
        <v>100</v>
      </c>
      <c r="B4210" t="s">
        <v>41</v>
      </c>
      <c r="C4210" t="s">
        <v>270</v>
      </c>
      <c r="D4210" s="202">
        <v>653649.42000000004</v>
      </c>
      <c r="E4210" s="202">
        <v>647610.47</v>
      </c>
      <c r="F4210" s="202">
        <v>632054.97</v>
      </c>
      <c r="G4210" s="202">
        <v>593925.24</v>
      </c>
      <c r="H4210" s="202">
        <v>580322.92000000004</v>
      </c>
      <c r="I4210" s="202">
        <v>144190.29</v>
      </c>
      <c r="J4210" s="202">
        <v>247419.86</v>
      </c>
      <c r="K4210" s="202">
        <v>287738.94</v>
      </c>
      <c r="L4210" s="202">
        <v>307934.3</v>
      </c>
      <c r="M4210" s="202">
        <v>328008.84999999998</v>
      </c>
      <c r="N4210"/>
      <c r="O4210" s="203"/>
      <c r="P4210"/>
      <c r="Q4210"/>
      <c r="R4210"/>
      <c r="S4210"/>
      <c r="T4210" s="204">
        <v>42746.609131944446</v>
      </c>
      <c r="U4210"/>
      <c r="V4210">
        <v>0.4</v>
      </c>
      <c r="W4210">
        <v>5</v>
      </c>
      <c r="X4210" s="200" t="str">
        <f t="shared" si="65"/>
        <v>Polk Criminal Traffic CGE CQ1-16</v>
      </c>
    </row>
    <row r="4211" spans="1:24" x14ac:dyDescent="0.25">
      <c r="A4211" t="s">
        <v>100</v>
      </c>
      <c r="B4211" t="s">
        <v>41</v>
      </c>
      <c r="C4211" t="s">
        <v>274</v>
      </c>
      <c r="D4211" s="202">
        <v>580919.4</v>
      </c>
      <c r="E4211" s="202">
        <v>581367.65</v>
      </c>
      <c r="F4211" s="202">
        <v>578401.11</v>
      </c>
      <c r="G4211" s="202">
        <v>573615.88</v>
      </c>
      <c r="H4211"/>
      <c r="I4211" s="202">
        <v>132904.4</v>
      </c>
      <c r="J4211" s="202">
        <v>223211.54</v>
      </c>
      <c r="K4211" s="202">
        <v>263588.78000000003</v>
      </c>
      <c r="L4211" s="202">
        <v>296089.28999999998</v>
      </c>
      <c r="M4211"/>
      <c r="N4211"/>
      <c r="O4211" s="203"/>
      <c r="P4211"/>
      <c r="Q4211"/>
      <c r="R4211"/>
      <c r="S4211"/>
      <c r="T4211" s="204">
        <v>42746.609131944446</v>
      </c>
      <c r="U4211"/>
      <c r="V4211">
        <v>0.4</v>
      </c>
      <c r="W4211">
        <v>5</v>
      </c>
      <c r="X4211" s="200" t="str">
        <f t="shared" si="65"/>
        <v>Polk Criminal Traffic CGE CQ1-17</v>
      </c>
    </row>
    <row r="4212" spans="1:24" x14ac:dyDescent="0.25">
      <c r="A4212" t="s">
        <v>100</v>
      </c>
      <c r="B4212" t="s">
        <v>41</v>
      </c>
      <c r="C4212" t="s">
        <v>271</v>
      </c>
      <c r="D4212" s="202">
        <v>729848.34</v>
      </c>
      <c r="E4212" s="202">
        <v>726292.61</v>
      </c>
      <c r="F4212" s="202">
        <v>639328.81999999995</v>
      </c>
      <c r="G4212" s="202">
        <v>627335.62</v>
      </c>
      <c r="H4212" s="202">
        <v>620449.80000000005</v>
      </c>
      <c r="I4212" s="202">
        <v>189716.35</v>
      </c>
      <c r="J4212" s="202">
        <v>289990.36</v>
      </c>
      <c r="K4212" s="202">
        <v>290875.51</v>
      </c>
      <c r="L4212" s="202">
        <v>328064.03999999998</v>
      </c>
      <c r="M4212" s="202">
        <v>358435.46</v>
      </c>
      <c r="N4212"/>
      <c r="O4212" s="203"/>
      <c r="P4212"/>
      <c r="Q4212"/>
      <c r="R4212"/>
      <c r="S4212"/>
      <c r="T4212" s="204">
        <v>42746.609131944446</v>
      </c>
      <c r="U4212"/>
      <c r="V4212">
        <v>0.4</v>
      </c>
      <c r="W4212">
        <v>5</v>
      </c>
      <c r="X4212" s="200" t="str">
        <f t="shared" si="65"/>
        <v>Polk Criminal Traffic CGE CQ2-16</v>
      </c>
    </row>
    <row r="4213" spans="1:24" x14ac:dyDescent="0.25">
      <c r="A4213" t="s">
        <v>100</v>
      </c>
      <c r="B4213" t="s">
        <v>41</v>
      </c>
      <c r="C4213" t="s">
        <v>275</v>
      </c>
      <c r="D4213" s="202">
        <v>601091.64</v>
      </c>
      <c r="E4213" s="202">
        <v>599074.35</v>
      </c>
      <c r="F4213" s="202">
        <v>597157.39</v>
      </c>
      <c r="G4213"/>
      <c r="H4213"/>
      <c r="I4213" s="202">
        <v>161068.73000000001</v>
      </c>
      <c r="J4213" s="202">
        <v>249224.79</v>
      </c>
      <c r="K4213" s="202">
        <v>275036.06</v>
      </c>
      <c r="L4213"/>
      <c r="M4213"/>
      <c r="N4213"/>
      <c r="O4213" s="203"/>
      <c r="P4213"/>
      <c r="Q4213"/>
      <c r="R4213"/>
      <c r="S4213"/>
      <c r="T4213" s="204">
        <v>42746.609131944446</v>
      </c>
      <c r="U4213"/>
      <c r="V4213">
        <v>0.4</v>
      </c>
      <c r="W4213">
        <v>5</v>
      </c>
      <c r="X4213" s="200" t="str">
        <f t="shared" si="65"/>
        <v>Polk Criminal Traffic CGE CQ2-17</v>
      </c>
    </row>
    <row r="4214" spans="1:24" x14ac:dyDescent="0.25">
      <c r="A4214" t="s">
        <v>100</v>
      </c>
      <c r="B4214" t="s">
        <v>41</v>
      </c>
      <c r="C4214" t="s">
        <v>272</v>
      </c>
      <c r="D4214" s="202">
        <v>771313.37</v>
      </c>
      <c r="E4214" s="202">
        <v>666925.18000000005</v>
      </c>
      <c r="F4214" s="202">
        <v>666047.65</v>
      </c>
      <c r="G4214" s="202">
        <v>655426.71</v>
      </c>
      <c r="H4214" s="202">
        <v>649830.29</v>
      </c>
      <c r="I4214" s="202">
        <v>175821.21</v>
      </c>
      <c r="J4214" s="202">
        <v>231545.92</v>
      </c>
      <c r="K4214" s="202">
        <v>277155.07</v>
      </c>
      <c r="L4214" s="202">
        <v>340871.78</v>
      </c>
      <c r="M4214" s="202">
        <v>368797.69</v>
      </c>
      <c r="N4214"/>
      <c r="O4214" s="203"/>
      <c r="P4214"/>
      <c r="Q4214"/>
      <c r="R4214"/>
      <c r="S4214"/>
      <c r="T4214" s="204">
        <v>42746.609131944446</v>
      </c>
      <c r="U4214"/>
      <c r="V4214">
        <v>0.4</v>
      </c>
      <c r="W4214">
        <v>5</v>
      </c>
      <c r="X4214" s="200" t="str">
        <f t="shared" si="65"/>
        <v>Polk Criminal Traffic CGE CQ3-16</v>
      </c>
    </row>
    <row r="4215" spans="1:24" x14ac:dyDescent="0.25">
      <c r="A4215" t="s">
        <v>100</v>
      </c>
      <c r="B4215" t="s">
        <v>41</v>
      </c>
      <c r="C4215" t="s">
        <v>276</v>
      </c>
      <c r="D4215" s="202">
        <v>686430.99</v>
      </c>
      <c r="E4215" s="202">
        <v>687217.78</v>
      </c>
      <c r="F4215"/>
      <c r="G4215"/>
      <c r="H4215"/>
      <c r="I4215" s="202">
        <v>159027.72</v>
      </c>
      <c r="J4215" s="202">
        <v>262793.19</v>
      </c>
      <c r="K4215"/>
      <c r="L4215"/>
      <c r="M4215"/>
      <c r="N4215"/>
      <c r="O4215" s="203"/>
      <c r="P4215"/>
      <c r="Q4215"/>
      <c r="R4215"/>
      <c r="S4215"/>
      <c r="T4215" s="204">
        <v>42746.609131944446</v>
      </c>
      <c r="U4215"/>
      <c r="V4215">
        <v>0.4</v>
      </c>
      <c r="W4215">
        <v>5</v>
      </c>
      <c r="X4215" s="200" t="str">
        <f t="shared" si="65"/>
        <v>Polk Criminal Traffic CGE CQ3-17</v>
      </c>
    </row>
    <row r="4216" spans="1:24" x14ac:dyDescent="0.25">
      <c r="A4216" t="s">
        <v>100</v>
      </c>
      <c r="B4216" t="s">
        <v>41</v>
      </c>
      <c r="C4216" t="s">
        <v>273</v>
      </c>
      <c r="D4216" s="202">
        <v>617015.57999999996</v>
      </c>
      <c r="E4216" s="202">
        <v>644923.31999999995</v>
      </c>
      <c r="F4216" s="202">
        <v>642847.31999999995</v>
      </c>
      <c r="G4216" s="202">
        <v>640438.81999999995</v>
      </c>
      <c r="H4216" s="202">
        <v>630784.06999999995</v>
      </c>
      <c r="I4216" s="202">
        <v>159716.82</v>
      </c>
      <c r="J4216" s="202">
        <v>247870.97</v>
      </c>
      <c r="K4216" s="202">
        <v>307038.46000000002</v>
      </c>
      <c r="L4216" s="202">
        <v>342606.53</v>
      </c>
      <c r="M4216" s="202">
        <v>364116.44</v>
      </c>
      <c r="N4216"/>
      <c r="O4216" s="203"/>
      <c r="P4216"/>
      <c r="Q4216"/>
      <c r="R4216"/>
      <c r="S4216"/>
      <c r="T4216" s="204">
        <v>42746.609131944446</v>
      </c>
      <c r="U4216"/>
      <c r="V4216">
        <v>0.4</v>
      </c>
      <c r="W4216">
        <v>5</v>
      </c>
      <c r="X4216" s="200" t="str">
        <f t="shared" si="65"/>
        <v>Polk Criminal Traffic CGE CQ4-16</v>
      </c>
    </row>
    <row r="4217" spans="1:24" x14ac:dyDescent="0.25">
      <c r="A4217" t="s">
        <v>100</v>
      </c>
      <c r="B4217" t="s">
        <v>41</v>
      </c>
      <c r="C4217" t="s">
        <v>277</v>
      </c>
      <c r="D4217" s="202">
        <v>709462.49</v>
      </c>
      <c r="E4217"/>
      <c r="F4217"/>
      <c r="G4217"/>
      <c r="H4217"/>
      <c r="I4217" s="202">
        <v>186056.09</v>
      </c>
      <c r="J4217"/>
      <c r="K4217"/>
      <c r="L4217"/>
      <c r="M4217"/>
      <c r="N4217"/>
      <c r="O4217" s="203"/>
      <c r="P4217"/>
      <c r="Q4217"/>
      <c r="R4217"/>
      <c r="S4217"/>
      <c r="T4217" s="204">
        <v>42746.609131944446</v>
      </c>
      <c r="U4217"/>
      <c r="V4217">
        <v>0.4</v>
      </c>
      <c r="W4217">
        <v>5</v>
      </c>
      <c r="X4217" s="200" t="str">
        <f t="shared" si="65"/>
        <v>Polk Criminal Traffic CGE CQ4-17</v>
      </c>
    </row>
    <row r="4218" spans="1:24" x14ac:dyDescent="0.25">
      <c r="A4218" t="s">
        <v>100</v>
      </c>
      <c r="B4218" t="s">
        <v>46</v>
      </c>
      <c r="C4218" t="s">
        <v>270</v>
      </c>
      <c r="D4218" s="202">
        <v>224422.28</v>
      </c>
      <c r="E4218" s="202">
        <v>224422.28</v>
      </c>
      <c r="F4218" s="202">
        <v>224422.28</v>
      </c>
      <c r="G4218" s="202">
        <v>224422.28</v>
      </c>
      <c r="H4218" s="202">
        <v>224422.28</v>
      </c>
      <c r="I4218" s="202">
        <v>222877.88</v>
      </c>
      <c r="J4218" s="202">
        <v>223020.28</v>
      </c>
      <c r="K4218" s="202">
        <v>223020.28</v>
      </c>
      <c r="L4218" s="202">
        <v>223020.28</v>
      </c>
      <c r="M4218" s="202">
        <v>223020.28</v>
      </c>
      <c r="N4218"/>
      <c r="O4218" s="203"/>
      <c r="P4218"/>
      <c r="Q4218"/>
      <c r="R4218"/>
      <c r="S4218"/>
      <c r="T4218" s="204">
        <v>42746.609131944446</v>
      </c>
      <c r="U4218"/>
      <c r="V4218">
        <v>0.75</v>
      </c>
      <c r="W4218">
        <v>10</v>
      </c>
      <c r="X4218" s="200" t="str">
        <f t="shared" si="65"/>
        <v>Polk Family CGE CQ1-16</v>
      </c>
    </row>
    <row r="4219" spans="1:24" x14ac:dyDescent="0.25">
      <c r="A4219" t="s">
        <v>100</v>
      </c>
      <c r="B4219" t="s">
        <v>46</v>
      </c>
      <c r="C4219" t="s">
        <v>274</v>
      </c>
      <c r="D4219" s="202">
        <v>223402.14</v>
      </c>
      <c r="E4219" s="202">
        <v>223402.14</v>
      </c>
      <c r="F4219" s="202">
        <v>223402.14</v>
      </c>
      <c r="G4219" s="202">
        <v>223402.14</v>
      </c>
      <c r="H4219"/>
      <c r="I4219" s="202">
        <v>218623.14</v>
      </c>
      <c r="J4219" s="202">
        <v>219183.87</v>
      </c>
      <c r="K4219" s="202">
        <v>219656.87</v>
      </c>
      <c r="L4219" s="202">
        <v>220199.67</v>
      </c>
      <c r="M4219"/>
      <c r="N4219"/>
      <c r="O4219" s="203"/>
      <c r="P4219"/>
      <c r="Q4219"/>
      <c r="R4219"/>
      <c r="S4219"/>
      <c r="T4219" s="204">
        <v>42746.609131944446</v>
      </c>
      <c r="U4219"/>
      <c r="V4219">
        <v>0.75</v>
      </c>
      <c r="W4219">
        <v>10</v>
      </c>
      <c r="X4219" s="200" t="str">
        <f t="shared" si="65"/>
        <v>Polk Family CGE CQ1-17</v>
      </c>
    </row>
    <row r="4220" spans="1:24" x14ac:dyDescent="0.25">
      <c r="A4220" t="s">
        <v>100</v>
      </c>
      <c r="B4220" t="s">
        <v>46</v>
      </c>
      <c r="C4220" t="s">
        <v>271</v>
      </c>
      <c r="D4220" s="202">
        <v>291428.43</v>
      </c>
      <c r="E4220" s="202">
        <v>291428.43</v>
      </c>
      <c r="F4220" s="202">
        <v>291428.43</v>
      </c>
      <c r="G4220" s="202">
        <v>291428.43</v>
      </c>
      <c r="H4220" s="202">
        <v>291428.43</v>
      </c>
      <c r="I4220" s="202">
        <v>287834.43</v>
      </c>
      <c r="J4220" s="202">
        <v>287821.43</v>
      </c>
      <c r="K4220" s="202">
        <v>287821.43</v>
      </c>
      <c r="L4220" s="202">
        <v>287821.43</v>
      </c>
      <c r="M4220" s="202">
        <v>287821.43</v>
      </c>
      <c r="N4220"/>
      <c r="O4220" s="203"/>
      <c r="P4220"/>
      <c r="Q4220"/>
      <c r="R4220"/>
      <c r="S4220"/>
      <c r="T4220" s="204">
        <v>42746.609131944446</v>
      </c>
      <c r="U4220"/>
      <c r="V4220">
        <v>0.75</v>
      </c>
      <c r="W4220">
        <v>10</v>
      </c>
      <c r="X4220" s="200" t="str">
        <f t="shared" si="65"/>
        <v>Polk Family CGE CQ2-16</v>
      </c>
    </row>
    <row r="4221" spans="1:24" x14ac:dyDescent="0.25">
      <c r="A4221" t="s">
        <v>100</v>
      </c>
      <c r="B4221" t="s">
        <v>46</v>
      </c>
      <c r="C4221" t="s">
        <v>275</v>
      </c>
      <c r="D4221" s="202">
        <v>256008.75</v>
      </c>
      <c r="E4221" s="202">
        <v>256008.75</v>
      </c>
      <c r="F4221" s="202">
        <v>256008.75</v>
      </c>
      <c r="G4221"/>
      <c r="H4221"/>
      <c r="I4221" s="202">
        <v>246616.71</v>
      </c>
      <c r="J4221" s="202">
        <v>248116.21</v>
      </c>
      <c r="K4221" s="202">
        <v>247716.21</v>
      </c>
      <c r="L4221"/>
      <c r="M4221"/>
      <c r="N4221"/>
      <c r="O4221" s="203"/>
      <c r="P4221"/>
      <c r="Q4221"/>
      <c r="R4221"/>
      <c r="S4221"/>
      <c r="T4221" s="204">
        <v>42746.609131944446</v>
      </c>
      <c r="U4221"/>
      <c r="V4221">
        <v>0.75</v>
      </c>
      <c r="W4221">
        <v>10</v>
      </c>
      <c r="X4221" s="200" t="str">
        <f t="shared" si="65"/>
        <v>Polk Family CGE CQ2-17</v>
      </c>
    </row>
    <row r="4222" spans="1:24" x14ac:dyDescent="0.25">
      <c r="A4222" t="s">
        <v>100</v>
      </c>
      <c r="B4222" t="s">
        <v>46</v>
      </c>
      <c r="C4222" t="s">
        <v>272</v>
      </c>
      <c r="D4222" s="202">
        <v>274249.09999999998</v>
      </c>
      <c r="E4222" s="202">
        <v>274249.09999999998</v>
      </c>
      <c r="F4222" s="202">
        <v>274249.09999999998</v>
      </c>
      <c r="G4222" s="202">
        <v>274249.09999999998</v>
      </c>
      <c r="H4222" s="202">
        <v>274249.09999999998</v>
      </c>
      <c r="I4222" s="202">
        <v>270044.2</v>
      </c>
      <c r="J4222" s="202">
        <v>271304.7</v>
      </c>
      <c r="K4222" s="202">
        <v>271304.7</v>
      </c>
      <c r="L4222" s="202">
        <v>271354.7</v>
      </c>
      <c r="M4222" s="202">
        <v>271354.7</v>
      </c>
      <c r="N4222"/>
      <c r="O4222" s="203"/>
      <c r="P4222"/>
      <c r="Q4222"/>
      <c r="R4222"/>
      <c r="S4222"/>
      <c r="T4222" s="204">
        <v>42746.609131944446</v>
      </c>
      <c r="U4222"/>
      <c r="V4222">
        <v>0.75</v>
      </c>
      <c r="W4222">
        <v>10</v>
      </c>
      <c r="X4222" s="200" t="str">
        <f t="shared" si="65"/>
        <v>Polk Family CGE CQ3-16</v>
      </c>
    </row>
    <row r="4223" spans="1:24" x14ac:dyDescent="0.25">
      <c r="A4223" t="s">
        <v>100</v>
      </c>
      <c r="B4223" t="s">
        <v>46</v>
      </c>
      <c r="C4223" t="s">
        <v>276</v>
      </c>
      <c r="D4223" s="202">
        <v>289297.78999999998</v>
      </c>
      <c r="E4223" s="202">
        <v>288897.78999999998</v>
      </c>
      <c r="F4223"/>
      <c r="G4223"/>
      <c r="H4223"/>
      <c r="I4223" s="202">
        <v>284658.78999999998</v>
      </c>
      <c r="J4223" s="202">
        <v>285801.78999999998</v>
      </c>
      <c r="K4223"/>
      <c r="L4223"/>
      <c r="M4223"/>
      <c r="N4223"/>
      <c r="O4223" s="203"/>
      <c r="P4223"/>
      <c r="Q4223"/>
      <c r="R4223"/>
      <c r="S4223"/>
      <c r="T4223" s="204">
        <v>42746.609131944446</v>
      </c>
      <c r="U4223"/>
      <c r="V4223">
        <v>0.75</v>
      </c>
      <c r="W4223">
        <v>10</v>
      </c>
      <c r="X4223" s="200" t="str">
        <f t="shared" si="65"/>
        <v>Polk Family CGE CQ3-17</v>
      </c>
    </row>
    <row r="4224" spans="1:24" x14ac:dyDescent="0.25">
      <c r="A4224" t="s">
        <v>100</v>
      </c>
      <c r="B4224" t="s">
        <v>46</v>
      </c>
      <c r="C4224" t="s">
        <v>273</v>
      </c>
      <c r="D4224" s="202">
        <v>260078.93</v>
      </c>
      <c r="E4224" s="202">
        <v>260078.93</v>
      </c>
      <c r="F4224" s="202">
        <v>260078.93</v>
      </c>
      <c r="G4224" s="202">
        <v>260078.93</v>
      </c>
      <c r="H4224" s="202">
        <v>260078.93</v>
      </c>
      <c r="I4224" s="202">
        <v>254325.93</v>
      </c>
      <c r="J4224" s="202">
        <v>255565.93</v>
      </c>
      <c r="K4224" s="202">
        <v>255565.93</v>
      </c>
      <c r="L4224" s="202">
        <v>255965.93</v>
      </c>
      <c r="M4224" s="202">
        <v>255965.93</v>
      </c>
      <c r="N4224"/>
      <c r="O4224" s="203"/>
      <c r="P4224"/>
      <c r="Q4224"/>
      <c r="R4224"/>
      <c r="S4224"/>
      <c r="T4224" s="204">
        <v>42746.609131944446</v>
      </c>
      <c r="U4224"/>
      <c r="V4224">
        <v>0.75</v>
      </c>
      <c r="W4224">
        <v>10</v>
      </c>
      <c r="X4224" s="200" t="str">
        <f t="shared" si="65"/>
        <v>Polk Family CGE CQ4-16</v>
      </c>
    </row>
    <row r="4225" spans="1:24" x14ac:dyDescent="0.25">
      <c r="A4225" t="s">
        <v>100</v>
      </c>
      <c r="B4225" t="s">
        <v>46</v>
      </c>
      <c r="C4225" t="s">
        <v>277</v>
      </c>
      <c r="D4225" s="202">
        <v>237377.14</v>
      </c>
      <c r="E4225"/>
      <c r="F4225"/>
      <c r="G4225"/>
      <c r="H4225"/>
      <c r="I4225" s="202">
        <v>232482.14</v>
      </c>
      <c r="J4225"/>
      <c r="K4225"/>
      <c r="L4225"/>
      <c r="M4225"/>
      <c r="N4225"/>
      <c r="O4225" s="203"/>
      <c r="P4225"/>
      <c r="Q4225"/>
      <c r="R4225"/>
      <c r="S4225"/>
      <c r="T4225" s="204">
        <v>42746.609131944446</v>
      </c>
      <c r="U4225"/>
      <c r="V4225">
        <v>0.75</v>
      </c>
      <c r="W4225">
        <v>10</v>
      </c>
      <c r="X4225" s="200" t="str">
        <f t="shared" si="65"/>
        <v>Polk Family CGE CQ4-17</v>
      </c>
    </row>
    <row r="4226" spans="1:24" x14ac:dyDescent="0.25">
      <c r="A4226" t="s">
        <v>100</v>
      </c>
      <c r="B4226" t="s">
        <v>40</v>
      </c>
      <c r="C4226" t="s">
        <v>270</v>
      </c>
      <c r="D4226" s="202">
        <v>133234</v>
      </c>
      <c r="E4226" s="202">
        <v>132846</v>
      </c>
      <c r="F4226" s="202">
        <v>132762.57</v>
      </c>
      <c r="G4226" s="202">
        <v>131668.57</v>
      </c>
      <c r="H4226" s="202">
        <v>131280.57</v>
      </c>
      <c r="I4226" s="202">
        <v>5411.03</v>
      </c>
      <c r="J4226" s="202">
        <v>14535.64</v>
      </c>
      <c r="K4226" s="202">
        <v>16278.16</v>
      </c>
      <c r="L4226" s="202">
        <v>19706.36</v>
      </c>
      <c r="M4226" s="202">
        <v>21125.38</v>
      </c>
      <c r="N4226"/>
      <c r="O4226" s="203"/>
      <c r="P4226"/>
      <c r="Q4226"/>
      <c r="R4226"/>
      <c r="S4226"/>
      <c r="T4226" s="204">
        <v>42746.609131944446</v>
      </c>
      <c r="U4226"/>
      <c r="V4226">
        <v>0.09</v>
      </c>
      <c r="W4226">
        <v>4</v>
      </c>
      <c r="X4226" s="200" t="str">
        <f t="shared" ref="X4226:X4289" si="66">A4226&amp;" "&amp;B4226&amp;" "&amp;C4226</f>
        <v>Polk Juvenile Delinquency CGE CQ1-16</v>
      </c>
    </row>
    <row r="4227" spans="1:24" x14ac:dyDescent="0.25">
      <c r="A4227" t="s">
        <v>100</v>
      </c>
      <c r="B4227" t="s">
        <v>40</v>
      </c>
      <c r="C4227" t="s">
        <v>274</v>
      </c>
      <c r="D4227" s="202">
        <v>160378.81</v>
      </c>
      <c r="E4227" s="202">
        <v>160115.81</v>
      </c>
      <c r="F4227" s="202">
        <v>159947.81</v>
      </c>
      <c r="G4227" s="202">
        <v>159548.81</v>
      </c>
      <c r="H4227"/>
      <c r="I4227" s="202">
        <v>6030.2</v>
      </c>
      <c r="J4227" s="202">
        <v>12640.09</v>
      </c>
      <c r="K4227" s="202">
        <v>18825.11</v>
      </c>
      <c r="L4227" s="202">
        <v>22553</v>
      </c>
      <c r="M4227"/>
      <c r="N4227"/>
      <c r="O4227" s="203"/>
      <c r="P4227"/>
      <c r="Q4227"/>
      <c r="R4227"/>
      <c r="S4227"/>
      <c r="T4227" s="204">
        <v>42746.609131944446</v>
      </c>
      <c r="U4227"/>
      <c r="V4227">
        <v>0.09</v>
      </c>
      <c r="W4227">
        <v>4</v>
      </c>
      <c r="X4227" s="200" t="str">
        <f t="shared" si="66"/>
        <v>Polk Juvenile Delinquency CGE CQ1-17</v>
      </c>
    </row>
    <row r="4228" spans="1:24" x14ac:dyDescent="0.25">
      <c r="A4228" t="s">
        <v>100</v>
      </c>
      <c r="B4228" t="s">
        <v>40</v>
      </c>
      <c r="C4228" t="s">
        <v>271</v>
      </c>
      <c r="D4228" s="202">
        <v>182921.46</v>
      </c>
      <c r="E4228" s="202">
        <v>182429.86</v>
      </c>
      <c r="F4228" s="202">
        <v>182226.86</v>
      </c>
      <c r="G4228" s="202">
        <v>181477.86</v>
      </c>
      <c r="H4228" s="202">
        <v>179199.3</v>
      </c>
      <c r="I4228" s="202">
        <v>8567.7099999999991</v>
      </c>
      <c r="J4228" s="202">
        <v>17109.12</v>
      </c>
      <c r="K4228" s="202">
        <v>25300.93</v>
      </c>
      <c r="L4228" s="202">
        <v>28799.759999999998</v>
      </c>
      <c r="M4228" s="202">
        <v>32399.94</v>
      </c>
      <c r="N4228"/>
      <c r="O4228" s="203"/>
      <c r="P4228"/>
      <c r="Q4228"/>
      <c r="R4228"/>
      <c r="S4228"/>
      <c r="T4228" s="204">
        <v>42746.609131944446</v>
      </c>
      <c r="U4228"/>
      <c r="V4228">
        <v>0.09</v>
      </c>
      <c r="W4228">
        <v>4</v>
      </c>
      <c r="X4228" s="200" t="str">
        <f t="shared" si="66"/>
        <v>Polk Juvenile Delinquency CGE CQ2-16</v>
      </c>
    </row>
    <row r="4229" spans="1:24" x14ac:dyDescent="0.25">
      <c r="A4229" t="s">
        <v>100</v>
      </c>
      <c r="B4229" t="s">
        <v>40</v>
      </c>
      <c r="C4229" t="s">
        <v>275</v>
      </c>
      <c r="D4229" s="202">
        <v>154232.34</v>
      </c>
      <c r="E4229" s="202">
        <v>154232.34</v>
      </c>
      <c r="F4229" s="202">
        <v>154094.34</v>
      </c>
      <c r="G4229"/>
      <c r="H4229"/>
      <c r="I4229" s="202">
        <v>6441.76</v>
      </c>
      <c r="J4229" s="202">
        <v>12547.94</v>
      </c>
      <c r="K4229" s="202">
        <v>17984.64</v>
      </c>
      <c r="L4229"/>
      <c r="M4229"/>
      <c r="N4229"/>
      <c r="O4229" s="203"/>
      <c r="P4229"/>
      <c r="Q4229"/>
      <c r="R4229"/>
      <c r="S4229"/>
      <c r="T4229" s="204">
        <v>42746.609131944446</v>
      </c>
      <c r="U4229"/>
      <c r="V4229">
        <v>0.09</v>
      </c>
      <c r="W4229">
        <v>4</v>
      </c>
      <c r="X4229" s="200" t="str">
        <f t="shared" si="66"/>
        <v>Polk Juvenile Delinquency CGE CQ2-17</v>
      </c>
    </row>
    <row r="4230" spans="1:24" x14ac:dyDescent="0.25">
      <c r="A4230" t="s">
        <v>100</v>
      </c>
      <c r="B4230" t="s">
        <v>40</v>
      </c>
      <c r="C4230" t="s">
        <v>272</v>
      </c>
      <c r="D4230" s="202">
        <v>170181.01</v>
      </c>
      <c r="E4230" s="202">
        <v>169821.51</v>
      </c>
      <c r="F4230" s="202">
        <v>169715.51</v>
      </c>
      <c r="G4230" s="202">
        <v>169149.51</v>
      </c>
      <c r="H4230" s="202">
        <v>168743.51</v>
      </c>
      <c r="I4230" s="202">
        <v>5853.6</v>
      </c>
      <c r="J4230" s="202">
        <v>11122.73</v>
      </c>
      <c r="K4230" s="202">
        <v>17223.669999999998</v>
      </c>
      <c r="L4230" s="202">
        <v>23497.42</v>
      </c>
      <c r="M4230" s="202">
        <v>25827.22</v>
      </c>
      <c r="N4230"/>
      <c r="O4230" s="203"/>
      <c r="P4230"/>
      <c r="Q4230"/>
      <c r="R4230"/>
      <c r="S4230"/>
      <c r="T4230" s="204">
        <v>42746.609131944446</v>
      </c>
      <c r="U4230"/>
      <c r="V4230">
        <v>0.09</v>
      </c>
      <c r="W4230">
        <v>4</v>
      </c>
      <c r="X4230" s="200" t="str">
        <f t="shared" si="66"/>
        <v>Polk Juvenile Delinquency CGE CQ3-16</v>
      </c>
    </row>
    <row r="4231" spans="1:24" x14ac:dyDescent="0.25">
      <c r="A4231" t="s">
        <v>100</v>
      </c>
      <c r="B4231" t="s">
        <v>40</v>
      </c>
      <c r="C4231" t="s">
        <v>276</v>
      </c>
      <c r="D4231" s="202">
        <v>201826.53</v>
      </c>
      <c r="E4231" s="202">
        <v>201656.33</v>
      </c>
      <c r="F4231"/>
      <c r="G4231"/>
      <c r="H4231"/>
      <c r="I4231" s="202">
        <v>6164.15</v>
      </c>
      <c r="J4231" s="202">
        <v>15517.71</v>
      </c>
      <c r="K4231"/>
      <c r="L4231"/>
      <c r="M4231"/>
      <c r="N4231"/>
      <c r="O4231" s="203"/>
      <c r="P4231"/>
      <c r="Q4231"/>
      <c r="R4231"/>
      <c r="S4231"/>
      <c r="T4231" s="204">
        <v>42746.609131944446</v>
      </c>
      <c r="U4231"/>
      <c r="V4231">
        <v>0.09</v>
      </c>
      <c r="W4231">
        <v>4</v>
      </c>
      <c r="X4231" s="200" t="str">
        <f t="shared" si="66"/>
        <v>Polk Juvenile Delinquency CGE CQ3-17</v>
      </c>
    </row>
    <row r="4232" spans="1:24" x14ac:dyDescent="0.25">
      <c r="A4232" t="s">
        <v>100</v>
      </c>
      <c r="B4232" t="s">
        <v>40</v>
      </c>
      <c r="C4232" t="s">
        <v>273</v>
      </c>
      <c r="D4232" s="202">
        <v>167756.57999999999</v>
      </c>
      <c r="E4232" s="202">
        <v>165968.53</v>
      </c>
      <c r="F4232" s="202">
        <v>165643.57999999999</v>
      </c>
      <c r="G4232" s="202">
        <v>165399.43</v>
      </c>
      <c r="H4232" s="202">
        <v>164426.65</v>
      </c>
      <c r="I4232" s="202">
        <v>4736.68</v>
      </c>
      <c r="J4232" s="202">
        <v>10673.45</v>
      </c>
      <c r="K4232" s="202">
        <v>18234.13</v>
      </c>
      <c r="L4232" s="202">
        <v>23641.85</v>
      </c>
      <c r="M4232" s="202">
        <v>26487.49</v>
      </c>
      <c r="N4232"/>
      <c r="O4232" s="203"/>
      <c r="P4232"/>
      <c r="Q4232"/>
      <c r="R4232"/>
      <c r="S4232"/>
      <c r="T4232" s="204">
        <v>42746.609131944446</v>
      </c>
      <c r="U4232"/>
      <c r="V4232">
        <v>0.09</v>
      </c>
      <c r="W4232">
        <v>4</v>
      </c>
      <c r="X4232" s="200" t="str">
        <f t="shared" si="66"/>
        <v>Polk Juvenile Delinquency CGE CQ4-16</v>
      </c>
    </row>
    <row r="4233" spans="1:24" x14ac:dyDescent="0.25">
      <c r="A4233" t="s">
        <v>100</v>
      </c>
      <c r="B4233" t="s">
        <v>40</v>
      </c>
      <c r="C4233" t="s">
        <v>277</v>
      </c>
      <c r="D4233" s="202">
        <v>170139.66</v>
      </c>
      <c r="E4233"/>
      <c r="F4233"/>
      <c r="G4233"/>
      <c r="H4233"/>
      <c r="I4233" s="202">
        <v>6360.7</v>
      </c>
      <c r="J4233"/>
      <c r="K4233"/>
      <c r="L4233"/>
      <c r="M4233"/>
      <c r="N4233"/>
      <c r="O4233" s="203"/>
      <c r="P4233"/>
      <c r="Q4233"/>
      <c r="R4233"/>
      <c r="S4233"/>
      <c r="T4233" s="204">
        <v>42746.609131944446</v>
      </c>
      <c r="U4233"/>
      <c r="V4233">
        <v>0.09</v>
      </c>
      <c r="W4233">
        <v>4</v>
      </c>
      <c r="X4233" s="200" t="str">
        <f t="shared" si="66"/>
        <v>Polk Juvenile Delinquency CGE CQ4-17</v>
      </c>
    </row>
    <row r="4234" spans="1:24" x14ac:dyDescent="0.25">
      <c r="A4234" t="s">
        <v>100</v>
      </c>
      <c r="B4234" t="s">
        <v>45</v>
      </c>
      <c r="C4234" t="s">
        <v>270</v>
      </c>
      <c r="D4234" s="202">
        <v>175388.77</v>
      </c>
      <c r="E4234" s="202">
        <v>175388.77</v>
      </c>
      <c r="F4234" s="202">
        <v>175388.77</v>
      </c>
      <c r="G4234" s="202">
        <v>175388.77</v>
      </c>
      <c r="H4234" s="202">
        <v>175388.77</v>
      </c>
      <c r="I4234" s="202">
        <v>175328.77</v>
      </c>
      <c r="J4234" s="202">
        <v>175388.77</v>
      </c>
      <c r="K4234" s="202">
        <v>175388.77</v>
      </c>
      <c r="L4234" s="202">
        <v>175388.77</v>
      </c>
      <c r="M4234" s="202">
        <v>175388.77</v>
      </c>
      <c r="N4234"/>
      <c r="O4234" s="203"/>
      <c r="P4234"/>
      <c r="Q4234"/>
      <c r="R4234"/>
      <c r="S4234"/>
      <c r="T4234" s="204">
        <v>42746.609131944446</v>
      </c>
      <c r="U4234"/>
      <c r="V4234">
        <v>0.9</v>
      </c>
      <c r="W4234">
        <v>9</v>
      </c>
      <c r="X4234" s="200" t="str">
        <f t="shared" si="66"/>
        <v>Polk Probate CGE CQ1-16</v>
      </c>
    </row>
    <row r="4235" spans="1:24" x14ac:dyDescent="0.25">
      <c r="A4235" t="s">
        <v>100</v>
      </c>
      <c r="B4235" t="s">
        <v>45</v>
      </c>
      <c r="C4235" t="s">
        <v>274</v>
      </c>
      <c r="D4235" s="202">
        <v>174172.72</v>
      </c>
      <c r="E4235" s="202">
        <v>173541.72</v>
      </c>
      <c r="F4235" s="202">
        <v>173541.72</v>
      </c>
      <c r="G4235" s="202">
        <v>173541.72</v>
      </c>
      <c r="H4235"/>
      <c r="I4235" s="202">
        <v>173306.72</v>
      </c>
      <c r="J4235" s="202">
        <v>173306.72</v>
      </c>
      <c r="K4235" s="202">
        <v>173306.72</v>
      </c>
      <c r="L4235" s="202">
        <v>173306.72</v>
      </c>
      <c r="M4235"/>
      <c r="N4235"/>
      <c r="O4235" s="203"/>
      <c r="P4235"/>
      <c r="Q4235"/>
      <c r="R4235"/>
      <c r="S4235"/>
      <c r="T4235" s="204">
        <v>42746.609131944446</v>
      </c>
      <c r="U4235"/>
      <c r="V4235">
        <v>0.9</v>
      </c>
      <c r="W4235">
        <v>9</v>
      </c>
      <c r="X4235" s="200" t="str">
        <f t="shared" si="66"/>
        <v>Polk Probate CGE CQ1-17</v>
      </c>
    </row>
    <row r="4236" spans="1:24" x14ac:dyDescent="0.25">
      <c r="A4236" t="s">
        <v>100</v>
      </c>
      <c r="B4236" t="s">
        <v>45</v>
      </c>
      <c r="C4236" t="s">
        <v>271</v>
      </c>
      <c r="D4236" s="202">
        <v>198984.22</v>
      </c>
      <c r="E4236" s="202">
        <v>198943.22</v>
      </c>
      <c r="F4236" s="202">
        <v>198943.22</v>
      </c>
      <c r="G4236" s="202">
        <v>198943.22</v>
      </c>
      <c r="H4236" s="202">
        <v>198943.22</v>
      </c>
      <c r="I4236" s="202">
        <v>197941.22</v>
      </c>
      <c r="J4236" s="202">
        <v>198286.22</v>
      </c>
      <c r="K4236" s="202">
        <v>198455.22</v>
      </c>
      <c r="L4236" s="202">
        <v>198455.22</v>
      </c>
      <c r="M4236" s="202">
        <v>198455.22</v>
      </c>
      <c r="N4236"/>
      <c r="O4236" s="203"/>
      <c r="P4236"/>
      <c r="Q4236"/>
      <c r="R4236"/>
      <c r="S4236"/>
      <c r="T4236" s="204">
        <v>42746.609131944446</v>
      </c>
      <c r="U4236"/>
      <c r="V4236">
        <v>0.9</v>
      </c>
      <c r="W4236">
        <v>9</v>
      </c>
      <c r="X4236" s="200" t="str">
        <f t="shared" si="66"/>
        <v>Polk Probate CGE CQ2-16</v>
      </c>
    </row>
    <row r="4237" spans="1:24" x14ac:dyDescent="0.25">
      <c r="A4237" t="s">
        <v>100</v>
      </c>
      <c r="B4237" t="s">
        <v>45</v>
      </c>
      <c r="C4237" t="s">
        <v>275</v>
      </c>
      <c r="D4237" s="202">
        <v>187457.91</v>
      </c>
      <c r="E4237" s="202">
        <v>187457.91</v>
      </c>
      <c r="F4237" s="202">
        <v>187457.91</v>
      </c>
      <c r="G4237"/>
      <c r="H4237"/>
      <c r="I4237" s="202">
        <v>186737.91</v>
      </c>
      <c r="J4237" s="202">
        <v>186737.91</v>
      </c>
      <c r="K4237" s="202">
        <v>187137.91</v>
      </c>
      <c r="L4237"/>
      <c r="M4237"/>
      <c r="N4237"/>
      <c r="O4237" s="203"/>
      <c r="P4237"/>
      <c r="Q4237"/>
      <c r="R4237"/>
      <c r="S4237"/>
      <c r="T4237" s="204">
        <v>42746.609131944446</v>
      </c>
      <c r="U4237"/>
      <c r="V4237">
        <v>0.9</v>
      </c>
      <c r="W4237">
        <v>9</v>
      </c>
      <c r="X4237" s="200" t="str">
        <f t="shared" si="66"/>
        <v>Polk Probate CGE CQ2-17</v>
      </c>
    </row>
    <row r="4238" spans="1:24" x14ac:dyDescent="0.25">
      <c r="A4238" t="s">
        <v>100</v>
      </c>
      <c r="B4238" t="s">
        <v>45</v>
      </c>
      <c r="C4238" t="s">
        <v>272</v>
      </c>
      <c r="D4238" s="202">
        <v>195780.84</v>
      </c>
      <c r="E4238" s="202">
        <v>195780.84</v>
      </c>
      <c r="F4238" s="202">
        <v>195780.84</v>
      </c>
      <c r="G4238" s="202">
        <v>195780.84</v>
      </c>
      <c r="H4238" s="202">
        <v>195780.84</v>
      </c>
      <c r="I4238" s="202">
        <v>195204.84</v>
      </c>
      <c r="J4238" s="202">
        <v>195451.84</v>
      </c>
      <c r="K4238" s="202">
        <v>195451.84</v>
      </c>
      <c r="L4238" s="202">
        <v>195451.84</v>
      </c>
      <c r="M4238" s="202">
        <v>195451.84</v>
      </c>
      <c r="N4238"/>
      <c r="O4238" s="203"/>
      <c r="P4238"/>
      <c r="Q4238"/>
      <c r="R4238"/>
      <c r="S4238"/>
      <c r="T4238" s="204">
        <v>42746.609131944446</v>
      </c>
      <c r="U4238"/>
      <c r="V4238">
        <v>0.9</v>
      </c>
      <c r="W4238">
        <v>9</v>
      </c>
      <c r="X4238" s="200" t="str">
        <f t="shared" si="66"/>
        <v>Polk Probate CGE CQ3-16</v>
      </c>
    </row>
    <row r="4239" spans="1:24" x14ac:dyDescent="0.25">
      <c r="A4239" t="s">
        <v>100</v>
      </c>
      <c r="B4239" t="s">
        <v>45</v>
      </c>
      <c r="C4239" t="s">
        <v>276</v>
      </c>
      <c r="D4239" s="202">
        <v>182224.72</v>
      </c>
      <c r="E4239" s="202">
        <v>182224.72</v>
      </c>
      <c r="F4239"/>
      <c r="G4239"/>
      <c r="H4239"/>
      <c r="I4239" s="202">
        <v>179637.72</v>
      </c>
      <c r="J4239" s="202">
        <v>179637.72</v>
      </c>
      <c r="K4239"/>
      <c r="L4239"/>
      <c r="M4239"/>
      <c r="N4239"/>
      <c r="O4239" s="203"/>
      <c r="P4239"/>
      <c r="Q4239"/>
      <c r="R4239"/>
      <c r="S4239"/>
      <c r="T4239" s="204">
        <v>42746.609131944446</v>
      </c>
      <c r="U4239"/>
      <c r="V4239">
        <v>0.9</v>
      </c>
      <c r="W4239">
        <v>9</v>
      </c>
      <c r="X4239" s="200" t="str">
        <f t="shared" si="66"/>
        <v>Polk Probate CGE CQ3-17</v>
      </c>
    </row>
    <row r="4240" spans="1:24" x14ac:dyDescent="0.25">
      <c r="A4240" t="s">
        <v>100</v>
      </c>
      <c r="B4240" t="s">
        <v>45</v>
      </c>
      <c r="C4240" t="s">
        <v>273</v>
      </c>
      <c r="D4240" s="202">
        <v>197652.3</v>
      </c>
      <c r="E4240" s="202">
        <v>197611.3</v>
      </c>
      <c r="F4240" s="202">
        <v>197611.3</v>
      </c>
      <c r="G4240" s="202">
        <v>197611.3</v>
      </c>
      <c r="H4240" s="202">
        <v>197611.3</v>
      </c>
      <c r="I4240" s="202">
        <v>196984.3</v>
      </c>
      <c r="J4240" s="202">
        <v>196984.3</v>
      </c>
      <c r="K4240" s="202">
        <v>196984.3</v>
      </c>
      <c r="L4240" s="202">
        <v>197149.3</v>
      </c>
      <c r="M4240" s="202">
        <v>197149.3</v>
      </c>
      <c r="N4240"/>
      <c r="O4240" s="203"/>
      <c r="P4240"/>
      <c r="Q4240"/>
      <c r="R4240"/>
      <c r="S4240"/>
      <c r="T4240" s="204">
        <v>42746.609131944446</v>
      </c>
      <c r="U4240"/>
      <c r="V4240">
        <v>0.9</v>
      </c>
      <c r="W4240">
        <v>9</v>
      </c>
      <c r="X4240" s="200" t="str">
        <f t="shared" si="66"/>
        <v>Polk Probate CGE CQ4-16</v>
      </c>
    </row>
    <row r="4241" spans="1:24" x14ac:dyDescent="0.25">
      <c r="A4241" t="s">
        <v>100</v>
      </c>
      <c r="B4241" t="s">
        <v>45</v>
      </c>
      <c r="C4241" t="s">
        <v>277</v>
      </c>
      <c r="D4241" s="202">
        <v>187016.83</v>
      </c>
      <c r="E4241"/>
      <c r="F4241"/>
      <c r="G4241"/>
      <c r="H4241"/>
      <c r="I4241" s="202">
        <v>185564.33</v>
      </c>
      <c r="J4241"/>
      <c r="K4241"/>
      <c r="L4241"/>
      <c r="M4241"/>
      <c r="N4241"/>
      <c r="O4241" s="203"/>
      <c r="P4241"/>
      <c r="Q4241"/>
      <c r="R4241"/>
      <c r="S4241"/>
      <c r="T4241" s="204">
        <v>42746.609131944446</v>
      </c>
      <c r="U4241"/>
      <c r="V4241">
        <v>0.9</v>
      </c>
      <c r="W4241">
        <v>9</v>
      </c>
      <c r="X4241" s="200" t="str">
        <f t="shared" si="66"/>
        <v>Polk Probate CGE CQ4-17</v>
      </c>
    </row>
    <row r="4242" spans="1:24" x14ac:dyDescent="0.25">
      <c r="A4242" t="s">
        <v>278</v>
      </c>
      <c r="B4242" t="s">
        <v>280</v>
      </c>
      <c r="C4242" t="s">
        <v>270</v>
      </c>
      <c r="D4242" s="202">
        <v>159540</v>
      </c>
      <c r="E4242" s="202">
        <v>159540</v>
      </c>
      <c r="F4242" s="202">
        <v>159540</v>
      </c>
      <c r="G4242" s="202">
        <v>159540</v>
      </c>
      <c r="H4242" s="202">
        <v>159540</v>
      </c>
      <c r="I4242" s="202">
        <v>0</v>
      </c>
      <c r="J4242" s="202">
        <v>0</v>
      </c>
      <c r="K4242" s="202">
        <v>0</v>
      </c>
      <c r="L4242" s="202">
        <v>0</v>
      </c>
      <c r="M4242" s="202">
        <v>0</v>
      </c>
      <c r="N4242"/>
      <c r="O4242" s="203"/>
      <c r="P4242"/>
      <c r="Q4242"/>
      <c r="R4242"/>
      <c r="S4242"/>
      <c r="T4242" s="204">
        <v>42746.609131944446</v>
      </c>
      <c r="U4242"/>
      <c r="V4242">
        <v>0.09</v>
      </c>
      <c r="W4242">
        <v>2</v>
      </c>
      <c r="X4242" s="200" t="str">
        <f t="shared" si="66"/>
        <v>PUTNAM Circ Crim Drug Trfc Cases CGE CQ1-16</v>
      </c>
    </row>
    <row r="4243" spans="1:24" x14ac:dyDescent="0.25">
      <c r="A4243" t="s">
        <v>278</v>
      </c>
      <c r="B4243" t="s">
        <v>280</v>
      </c>
      <c r="C4243" t="s">
        <v>274</v>
      </c>
      <c r="D4243" s="202">
        <v>159540</v>
      </c>
      <c r="E4243" s="202">
        <v>159540</v>
      </c>
      <c r="F4243" s="202">
        <v>159540</v>
      </c>
      <c r="G4243" s="202">
        <v>159540</v>
      </c>
      <c r="H4243"/>
      <c r="I4243" s="202">
        <v>0</v>
      </c>
      <c r="J4243" s="202">
        <v>0</v>
      </c>
      <c r="K4243" s="202">
        <v>0</v>
      </c>
      <c r="L4243" s="202">
        <v>0</v>
      </c>
      <c r="M4243"/>
      <c r="N4243"/>
      <c r="O4243" s="203"/>
      <c r="P4243"/>
      <c r="Q4243"/>
      <c r="R4243"/>
      <c r="S4243"/>
      <c r="T4243" s="204">
        <v>42746.609131944446</v>
      </c>
      <c r="U4243"/>
      <c r="V4243">
        <v>0.09</v>
      </c>
      <c r="W4243">
        <v>2</v>
      </c>
      <c r="X4243" s="200" t="str">
        <f t="shared" si="66"/>
        <v>PUTNAM Circ Crim Drug Trfc Cases CGE CQ1-17</v>
      </c>
    </row>
    <row r="4244" spans="1:24" x14ac:dyDescent="0.25">
      <c r="A4244" t="s">
        <v>278</v>
      </c>
      <c r="B4244" t="s">
        <v>280</v>
      </c>
      <c r="C4244" t="s">
        <v>271</v>
      </c>
      <c r="D4244" s="202">
        <v>265450</v>
      </c>
      <c r="E4244" s="202">
        <v>265450</v>
      </c>
      <c r="F4244" s="202">
        <v>265450</v>
      </c>
      <c r="G4244" s="202">
        <v>265450</v>
      </c>
      <c r="H4244" s="202">
        <v>265450</v>
      </c>
      <c r="I4244" s="202">
        <v>0</v>
      </c>
      <c r="J4244" s="202">
        <v>0</v>
      </c>
      <c r="K4244" s="202">
        <v>0</v>
      </c>
      <c r="L4244" s="202">
        <v>0</v>
      </c>
      <c r="M4244" s="202">
        <v>0</v>
      </c>
      <c r="N4244"/>
      <c r="O4244" s="203"/>
      <c r="P4244"/>
      <c r="Q4244"/>
      <c r="R4244"/>
      <c r="S4244"/>
      <c r="T4244" s="204">
        <v>42746.609131944446</v>
      </c>
      <c r="U4244"/>
      <c r="V4244">
        <v>0.09</v>
      </c>
      <c r="W4244">
        <v>2</v>
      </c>
      <c r="X4244" s="200" t="str">
        <f t="shared" si="66"/>
        <v>PUTNAM Circ Crim Drug Trfc Cases CGE CQ2-16</v>
      </c>
    </row>
    <row r="4245" spans="1:24" x14ac:dyDescent="0.25">
      <c r="A4245" t="s">
        <v>278</v>
      </c>
      <c r="B4245" t="s">
        <v>280</v>
      </c>
      <c r="C4245" t="s">
        <v>275</v>
      </c>
      <c r="D4245" s="202">
        <v>53180</v>
      </c>
      <c r="E4245" s="202">
        <v>53180</v>
      </c>
      <c r="F4245" s="202">
        <v>53180</v>
      </c>
      <c r="G4245"/>
      <c r="H4245"/>
      <c r="I4245" s="202">
        <v>0</v>
      </c>
      <c r="J4245" s="202">
        <v>0</v>
      </c>
      <c r="K4245" s="202">
        <v>0</v>
      </c>
      <c r="L4245"/>
      <c r="M4245"/>
      <c r="N4245"/>
      <c r="O4245" s="203"/>
      <c r="P4245"/>
      <c r="Q4245"/>
      <c r="R4245"/>
      <c r="S4245"/>
      <c r="T4245" s="204">
        <v>42746.609131944446</v>
      </c>
      <c r="U4245"/>
      <c r="V4245">
        <v>0.09</v>
      </c>
      <c r="W4245">
        <v>2</v>
      </c>
      <c r="X4245" s="200" t="str">
        <f t="shared" si="66"/>
        <v>PUTNAM Circ Crim Drug Trfc Cases CGE CQ2-17</v>
      </c>
    </row>
    <row r="4246" spans="1:24" x14ac:dyDescent="0.25">
      <c r="A4246" t="s">
        <v>278</v>
      </c>
      <c r="B4246" t="s">
        <v>280</v>
      </c>
      <c r="C4246" t="s">
        <v>272</v>
      </c>
      <c r="D4246" s="202">
        <v>212570</v>
      </c>
      <c r="E4246" s="202">
        <v>212570</v>
      </c>
      <c r="F4246" s="202">
        <v>212570</v>
      </c>
      <c r="G4246" s="202">
        <v>212570</v>
      </c>
      <c r="H4246" s="202">
        <v>212570</v>
      </c>
      <c r="I4246" s="202">
        <v>0</v>
      </c>
      <c r="J4246" s="202">
        <v>0</v>
      </c>
      <c r="K4246" s="202">
        <v>0</v>
      </c>
      <c r="L4246" s="202">
        <v>0</v>
      </c>
      <c r="M4246" s="202">
        <v>0</v>
      </c>
      <c r="N4246"/>
      <c r="O4246" s="203"/>
      <c r="P4246"/>
      <c r="Q4246"/>
      <c r="R4246"/>
      <c r="S4246"/>
      <c r="T4246" s="204">
        <v>42746.609131944446</v>
      </c>
      <c r="U4246"/>
      <c r="V4246">
        <v>0.09</v>
      </c>
      <c r="W4246">
        <v>2</v>
      </c>
      <c r="X4246" s="200" t="str">
        <f t="shared" si="66"/>
        <v>PUTNAM Circ Crim Drug Trfc Cases CGE CQ3-16</v>
      </c>
    </row>
    <row r="4247" spans="1:24" x14ac:dyDescent="0.25">
      <c r="A4247" t="s">
        <v>278</v>
      </c>
      <c r="B4247" t="s">
        <v>280</v>
      </c>
      <c r="C4247" t="s">
        <v>276</v>
      </c>
      <c r="D4247" s="202">
        <v>423730</v>
      </c>
      <c r="E4247" s="202">
        <v>423730</v>
      </c>
      <c r="F4247"/>
      <c r="G4247"/>
      <c r="H4247"/>
      <c r="I4247" s="202">
        <v>0</v>
      </c>
      <c r="J4247" s="202">
        <v>0</v>
      </c>
      <c r="K4247"/>
      <c r="L4247"/>
      <c r="M4247"/>
      <c r="N4247"/>
      <c r="O4247" s="203"/>
      <c r="P4247"/>
      <c r="Q4247"/>
      <c r="R4247"/>
      <c r="S4247"/>
      <c r="T4247" s="204">
        <v>42746.609131944446</v>
      </c>
      <c r="U4247"/>
      <c r="V4247">
        <v>0.09</v>
      </c>
      <c r="W4247">
        <v>2</v>
      </c>
      <c r="X4247" s="200" t="str">
        <f t="shared" si="66"/>
        <v>PUTNAM Circ Crim Drug Trfc Cases CGE CQ3-17</v>
      </c>
    </row>
    <row r="4248" spans="1:24" x14ac:dyDescent="0.25">
      <c r="A4248" t="s">
        <v>278</v>
      </c>
      <c r="B4248" t="s">
        <v>280</v>
      </c>
      <c r="C4248" t="s">
        <v>273</v>
      </c>
      <c r="D4248" s="202">
        <v>318765</v>
      </c>
      <c r="E4248" s="202">
        <v>581945</v>
      </c>
      <c r="F4248" s="202">
        <v>581945</v>
      </c>
      <c r="G4248" s="202">
        <v>581945</v>
      </c>
      <c r="H4248" s="202">
        <v>581945</v>
      </c>
      <c r="I4248" s="202">
        <v>0</v>
      </c>
      <c r="J4248" s="202">
        <v>0</v>
      </c>
      <c r="K4248" s="202">
        <v>15</v>
      </c>
      <c r="L4248" s="202">
        <v>26.48</v>
      </c>
      <c r="M4248" s="202">
        <v>26.48</v>
      </c>
      <c r="N4248"/>
      <c r="O4248" s="203"/>
      <c r="P4248"/>
      <c r="Q4248"/>
      <c r="R4248"/>
      <c r="S4248"/>
      <c r="T4248" s="204">
        <v>42746.609131944446</v>
      </c>
      <c r="U4248"/>
      <c r="V4248">
        <v>0.09</v>
      </c>
      <c r="W4248">
        <v>2</v>
      </c>
      <c r="X4248" s="200" t="str">
        <f t="shared" si="66"/>
        <v>PUTNAM Circ Crim Drug Trfc Cases CGE CQ4-16</v>
      </c>
    </row>
    <row r="4249" spans="1:24" x14ac:dyDescent="0.25">
      <c r="A4249" t="s">
        <v>278</v>
      </c>
      <c r="B4249" t="s">
        <v>280</v>
      </c>
      <c r="C4249" t="s">
        <v>277</v>
      </c>
      <c r="D4249" s="202">
        <v>0</v>
      </c>
      <c r="E4249"/>
      <c r="F4249"/>
      <c r="G4249"/>
      <c r="H4249"/>
      <c r="I4249" s="202"/>
      <c r="J4249"/>
      <c r="K4249"/>
      <c r="L4249"/>
      <c r="M4249"/>
      <c r="N4249"/>
      <c r="O4249" s="203"/>
      <c r="P4249"/>
      <c r="Q4249"/>
      <c r="R4249"/>
      <c r="S4249"/>
      <c r="T4249" s="204">
        <v>42746.609131944446</v>
      </c>
      <c r="U4249"/>
      <c r="V4249">
        <v>0.09</v>
      </c>
      <c r="W4249">
        <v>2</v>
      </c>
      <c r="X4249" s="200" t="str">
        <f t="shared" si="66"/>
        <v>PUTNAM Circ Crim Drug Trfc Cases CGE CQ4-17</v>
      </c>
    </row>
    <row r="4250" spans="1:24" x14ac:dyDescent="0.25">
      <c r="A4250" t="s">
        <v>278</v>
      </c>
      <c r="B4250" t="s">
        <v>42</v>
      </c>
      <c r="C4250" t="s">
        <v>270</v>
      </c>
      <c r="D4250" s="202">
        <v>108927.4</v>
      </c>
      <c r="E4250" s="202">
        <v>108927.4</v>
      </c>
      <c r="F4250" s="202">
        <v>108927.4</v>
      </c>
      <c r="G4250" s="202">
        <v>109727.4</v>
      </c>
      <c r="H4250" s="202">
        <v>109727.4</v>
      </c>
      <c r="I4250" s="202">
        <v>106626.9</v>
      </c>
      <c r="J4250" s="202">
        <v>108736.4</v>
      </c>
      <c r="K4250" s="202">
        <v>108736.4</v>
      </c>
      <c r="L4250" s="202">
        <v>108736.4</v>
      </c>
      <c r="M4250" s="202">
        <v>108736.4</v>
      </c>
      <c r="N4250"/>
      <c r="O4250" s="203"/>
      <c r="P4250"/>
      <c r="Q4250"/>
      <c r="R4250"/>
      <c r="S4250"/>
      <c r="T4250" s="204">
        <v>42746.609131944446</v>
      </c>
      <c r="U4250"/>
      <c r="V4250">
        <v>0.9</v>
      </c>
      <c r="W4250">
        <v>6</v>
      </c>
      <c r="X4250" s="200" t="str">
        <f t="shared" si="66"/>
        <v>PUTNAM Circuit Civil CGE CQ1-16</v>
      </c>
    </row>
    <row r="4251" spans="1:24" x14ac:dyDescent="0.25">
      <c r="A4251" t="s">
        <v>278</v>
      </c>
      <c r="B4251" t="s">
        <v>42</v>
      </c>
      <c r="C4251" t="s">
        <v>274</v>
      </c>
      <c r="D4251" s="202">
        <v>89954.68</v>
      </c>
      <c r="E4251" s="202">
        <v>89954.68</v>
      </c>
      <c r="F4251" s="202">
        <v>89954.68</v>
      </c>
      <c r="G4251" s="202">
        <v>89884.68</v>
      </c>
      <c r="H4251"/>
      <c r="I4251" s="202">
        <v>84627.18</v>
      </c>
      <c r="J4251" s="202">
        <v>89814.68</v>
      </c>
      <c r="K4251" s="202">
        <v>89814.68</v>
      </c>
      <c r="L4251" s="202">
        <v>89814.68</v>
      </c>
      <c r="M4251"/>
      <c r="N4251"/>
      <c r="O4251" s="203"/>
      <c r="P4251"/>
      <c r="Q4251"/>
      <c r="R4251"/>
      <c r="S4251"/>
      <c r="T4251" s="204">
        <v>42746.609131944446</v>
      </c>
      <c r="U4251"/>
      <c r="V4251">
        <v>0.9</v>
      </c>
      <c r="W4251">
        <v>6</v>
      </c>
      <c r="X4251" s="200" t="str">
        <f t="shared" si="66"/>
        <v>PUTNAM Circuit Civil CGE CQ1-17</v>
      </c>
    </row>
    <row r="4252" spans="1:24" x14ac:dyDescent="0.25">
      <c r="A4252" t="s">
        <v>278</v>
      </c>
      <c r="B4252" t="s">
        <v>42</v>
      </c>
      <c r="C4252" t="s">
        <v>271</v>
      </c>
      <c r="D4252" s="202">
        <v>95302.399999999994</v>
      </c>
      <c r="E4252" s="202">
        <v>95302.399999999994</v>
      </c>
      <c r="F4252" s="202">
        <v>96902.399999999994</v>
      </c>
      <c r="G4252" s="202">
        <v>96502.399999999994</v>
      </c>
      <c r="H4252" s="202">
        <v>96502.399999999994</v>
      </c>
      <c r="I4252" s="202">
        <v>90697.4</v>
      </c>
      <c r="J4252" s="202">
        <v>95219.4</v>
      </c>
      <c r="K4252" s="202">
        <v>95219.4</v>
      </c>
      <c r="L4252" s="202">
        <v>95227.4</v>
      </c>
      <c r="M4252" s="202">
        <v>95227.4</v>
      </c>
      <c r="N4252"/>
      <c r="O4252" s="203"/>
      <c r="P4252"/>
      <c r="Q4252"/>
      <c r="R4252"/>
      <c r="S4252"/>
      <c r="T4252" s="204">
        <v>42746.609131944446</v>
      </c>
      <c r="U4252"/>
      <c r="V4252">
        <v>0.9</v>
      </c>
      <c r="W4252">
        <v>6</v>
      </c>
      <c r="X4252" s="200" t="str">
        <f t="shared" si="66"/>
        <v>PUTNAM Circuit Civil CGE CQ2-16</v>
      </c>
    </row>
    <row r="4253" spans="1:24" x14ac:dyDescent="0.25">
      <c r="A4253" t="s">
        <v>278</v>
      </c>
      <c r="B4253" t="s">
        <v>42</v>
      </c>
      <c r="C4253" t="s">
        <v>275</v>
      </c>
      <c r="D4253" s="202">
        <v>104314.24000000001</v>
      </c>
      <c r="E4253" s="202">
        <v>108151.74</v>
      </c>
      <c r="F4253" s="202">
        <v>107724.74</v>
      </c>
      <c r="G4253"/>
      <c r="H4253"/>
      <c r="I4253" s="202">
        <v>98577.24</v>
      </c>
      <c r="J4253" s="202">
        <v>107724.74</v>
      </c>
      <c r="K4253" s="202">
        <v>107724.74</v>
      </c>
      <c r="L4253"/>
      <c r="M4253"/>
      <c r="N4253"/>
      <c r="O4253" s="203"/>
      <c r="P4253"/>
      <c r="Q4253"/>
      <c r="R4253"/>
      <c r="S4253"/>
      <c r="T4253" s="204">
        <v>42746.609131944446</v>
      </c>
      <c r="U4253"/>
      <c r="V4253">
        <v>0.9</v>
      </c>
      <c r="W4253">
        <v>6</v>
      </c>
      <c r="X4253" s="200" t="str">
        <f t="shared" si="66"/>
        <v>PUTNAM Circuit Civil CGE CQ2-17</v>
      </c>
    </row>
    <row r="4254" spans="1:24" x14ac:dyDescent="0.25">
      <c r="A4254" t="s">
        <v>278</v>
      </c>
      <c r="B4254" t="s">
        <v>42</v>
      </c>
      <c r="C4254" t="s">
        <v>272</v>
      </c>
      <c r="D4254" s="202">
        <v>113938.75</v>
      </c>
      <c r="E4254" s="202">
        <v>113938.75</v>
      </c>
      <c r="F4254" s="202">
        <v>113938.75</v>
      </c>
      <c r="G4254" s="202">
        <v>113938.75</v>
      </c>
      <c r="H4254" s="202">
        <v>113768.75</v>
      </c>
      <c r="I4254" s="202">
        <v>112555.75</v>
      </c>
      <c r="J4254" s="202">
        <v>113550.75</v>
      </c>
      <c r="K4254" s="202">
        <v>113550.75</v>
      </c>
      <c r="L4254" s="202">
        <v>113550.75</v>
      </c>
      <c r="M4254" s="202">
        <v>113550.75</v>
      </c>
      <c r="N4254"/>
      <c r="O4254" s="203"/>
      <c r="P4254"/>
      <c r="Q4254"/>
      <c r="R4254"/>
      <c r="S4254"/>
      <c r="T4254" s="204">
        <v>42746.609131944446</v>
      </c>
      <c r="U4254"/>
      <c r="V4254">
        <v>0.9</v>
      </c>
      <c r="W4254">
        <v>6</v>
      </c>
      <c r="X4254" s="200" t="str">
        <f t="shared" si="66"/>
        <v>PUTNAM Circuit Civil CGE CQ3-16</v>
      </c>
    </row>
    <row r="4255" spans="1:24" x14ac:dyDescent="0.25">
      <c r="A4255" t="s">
        <v>278</v>
      </c>
      <c r="B4255" t="s">
        <v>42</v>
      </c>
      <c r="C4255" t="s">
        <v>276</v>
      </c>
      <c r="D4255" s="202">
        <v>74234.45</v>
      </c>
      <c r="E4255" s="202">
        <v>73834.45</v>
      </c>
      <c r="F4255"/>
      <c r="G4255"/>
      <c r="H4255"/>
      <c r="I4255" s="202">
        <v>72156.95</v>
      </c>
      <c r="J4255" s="202">
        <v>73834.45</v>
      </c>
      <c r="K4255"/>
      <c r="L4255"/>
      <c r="M4255"/>
      <c r="N4255"/>
      <c r="O4255" s="203"/>
      <c r="P4255"/>
      <c r="Q4255"/>
      <c r="R4255"/>
      <c r="S4255"/>
      <c r="T4255" s="204">
        <v>42746.609131944446</v>
      </c>
      <c r="U4255"/>
      <c r="V4255">
        <v>0.9</v>
      </c>
      <c r="W4255">
        <v>6</v>
      </c>
      <c r="X4255" s="200" t="str">
        <f t="shared" si="66"/>
        <v>PUTNAM Circuit Civil CGE CQ3-17</v>
      </c>
    </row>
    <row r="4256" spans="1:24" x14ac:dyDescent="0.25">
      <c r="A4256" t="s">
        <v>278</v>
      </c>
      <c r="B4256" t="s">
        <v>42</v>
      </c>
      <c r="C4256" t="s">
        <v>273</v>
      </c>
      <c r="D4256" s="202">
        <v>87821.119999999995</v>
      </c>
      <c r="E4256" s="202">
        <v>107161.5</v>
      </c>
      <c r="F4256" s="202">
        <v>107161.5</v>
      </c>
      <c r="G4256" s="202">
        <v>107161.5</v>
      </c>
      <c r="H4256" s="202">
        <v>107160.5</v>
      </c>
      <c r="I4256" s="202">
        <v>85780.21</v>
      </c>
      <c r="J4256" s="202">
        <v>107160.5</v>
      </c>
      <c r="K4256" s="202">
        <v>107160.5</v>
      </c>
      <c r="L4256" s="202">
        <v>107160.5</v>
      </c>
      <c r="M4256" s="202">
        <v>107160.5</v>
      </c>
      <c r="N4256"/>
      <c r="O4256" s="203"/>
      <c r="P4256"/>
      <c r="Q4256"/>
      <c r="R4256"/>
      <c r="S4256"/>
      <c r="T4256" s="204">
        <v>42746.609131944446</v>
      </c>
      <c r="U4256"/>
      <c r="V4256">
        <v>0.9</v>
      </c>
      <c r="W4256">
        <v>6</v>
      </c>
      <c r="X4256" s="200" t="str">
        <f t="shared" si="66"/>
        <v>PUTNAM Circuit Civil CGE CQ4-16</v>
      </c>
    </row>
    <row r="4257" spans="1:24" x14ac:dyDescent="0.25">
      <c r="A4257" t="s">
        <v>278</v>
      </c>
      <c r="B4257" t="s">
        <v>42</v>
      </c>
      <c r="C4257" t="s">
        <v>277</v>
      </c>
      <c r="D4257" s="202">
        <v>87524.5</v>
      </c>
      <c r="E4257"/>
      <c r="F4257"/>
      <c r="G4257"/>
      <c r="H4257"/>
      <c r="I4257" s="202">
        <v>83444.5</v>
      </c>
      <c r="J4257"/>
      <c r="K4257"/>
      <c r="L4257"/>
      <c r="M4257"/>
      <c r="N4257"/>
      <c r="O4257" s="203"/>
      <c r="P4257"/>
      <c r="Q4257"/>
      <c r="R4257"/>
      <c r="S4257"/>
      <c r="T4257" s="204">
        <v>42746.609131944446</v>
      </c>
      <c r="U4257"/>
      <c r="V4257">
        <v>0.9</v>
      </c>
      <c r="W4257">
        <v>6</v>
      </c>
      <c r="X4257" s="200" t="str">
        <f t="shared" si="66"/>
        <v>PUTNAM Circuit Civil CGE CQ4-17</v>
      </c>
    </row>
    <row r="4258" spans="1:24" x14ac:dyDescent="0.25">
      <c r="A4258" t="s">
        <v>278</v>
      </c>
      <c r="B4258" t="s">
        <v>38</v>
      </c>
      <c r="C4258" t="s">
        <v>270</v>
      </c>
      <c r="D4258" s="202">
        <v>286189.13</v>
      </c>
      <c r="E4258" s="202">
        <v>286189.13</v>
      </c>
      <c r="F4258" s="202">
        <v>286030.13</v>
      </c>
      <c r="G4258" s="202">
        <v>286515.13</v>
      </c>
      <c r="H4258" s="202">
        <v>286265.13</v>
      </c>
      <c r="I4258" s="202">
        <v>2103.86</v>
      </c>
      <c r="J4258" s="202">
        <v>5211.83</v>
      </c>
      <c r="K4258" s="202">
        <v>6023.82</v>
      </c>
      <c r="L4258" s="202">
        <v>8650.99</v>
      </c>
      <c r="M4258" s="202">
        <v>10426.25</v>
      </c>
      <c r="N4258"/>
      <c r="O4258" s="203"/>
      <c r="P4258"/>
      <c r="Q4258"/>
      <c r="R4258"/>
      <c r="S4258"/>
      <c r="T4258" s="204">
        <v>42746.609131944446</v>
      </c>
      <c r="U4258"/>
      <c r="V4258">
        <v>0.09</v>
      </c>
      <c r="W4258">
        <v>1</v>
      </c>
      <c r="X4258" s="200" t="str">
        <f t="shared" si="66"/>
        <v>PUTNAM Circuit Criminal CGE CQ1-16</v>
      </c>
    </row>
    <row r="4259" spans="1:24" x14ac:dyDescent="0.25">
      <c r="A4259" t="s">
        <v>278</v>
      </c>
      <c r="B4259" t="s">
        <v>38</v>
      </c>
      <c r="C4259" t="s">
        <v>274</v>
      </c>
      <c r="D4259" s="202">
        <v>324771.62</v>
      </c>
      <c r="E4259" s="202">
        <v>324871.62</v>
      </c>
      <c r="F4259" s="202">
        <v>325004.62</v>
      </c>
      <c r="G4259" s="202">
        <v>324389.62</v>
      </c>
      <c r="H4259"/>
      <c r="I4259" s="202">
        <v>3394.99</v>
      </c>
      <c r="J4259" s="202">
        <v>5378.9</v>
      </c>
      <c r="K4259" s="202">
        <v>6677.67</v>
      </c>
      <c r="L4259" s="202">
        <v>11227.9</v>
      </c>
      <c r="M4259"/>
      <c r="N4259"/>
      <c r="O4259" s="203"/>
      <c r="P4259"/>
      <c r="Q4259"/>
      <c r="R4259"/>
      <c r="S4259"/>
      <c r="T4259" s="204">
        <v>42746.609131944446</v>
      </c>
      <c r="U4259"/>
      <c r="V4259">
        <v>0.09</v>
      </c>
      <c r="W4259">
        <v>1</v>
      </c>
      <c r="X4259" s="200" t="str">
        <f t="shared" si="66"/>
        <v>PUTNAM Circuit Criminal CGE CQ1-17</v>
      </c>
    </row>
    <row r="4260" spans="1:24" x14ac:dyDescent="0.25">
      <c r="A4260" t="s">
        <v>278</v>
      </c>
      <c r="B4260" t="s">
        <v>38</v>
      </c>
      <c r="C4260" t="s">
        <v>271</v>
      </c>
      <c r="D4260" s="202">
        <v>437829.24</v>
      </c>
      <c r="E4260" s="202">
        <v>437540.24</v>
      </c>
      <c r="F4260" s="202">
        <v>437720.24</v>
      </c>
      <c r="G4260" s="202">
        <v>436695.24</v>
      </c>
      <c r="H4260" s="202">
        <v>436110.24</v>
      </c>
      <c r="I4260" s="202">
        <v>8020.94</v>
      </c>
      <c r="J4260" s="202">
        <v>10058.02</v>
      </c>
      <c r="K4260" s="202">
        <v>11940.76</v>
      </c>
      <c r="L4260" s="202">
        <v>14889.11</v>
      </c>
      <c r="M4260" s="202">
        <v>19401.05</v>
      </c>
      <c r="N4260"/>
      <c r="O4260" s="203"/>
      <c r="P4260"/>
      <c r="Q4260"/>
      <c r="R4260"/>
      <c r="S4260"/>
      <c r="T4260" s="204">
        <v>42746.609131944446</v>
      </c>
      <c r="U4260"/>
      <c r="V4260">
        <v>0.09</v>
      </c>
      <c r="W4260">
        <v>1</v>
      </c>
      <c r="X4260" s="200" t="str">
        <f t="shared" si="66"/>
        <v>PUTNAM Circuit Criminal CGE CQ2-16</v>
      </c>
    </row>
    <row r="4261" spans="1:24" x14ac:dyDescent="0.25">
      <c r="A4261" t="s">
        <v>278</v>
      </c>
      <c r="B4261" t="s">
        <v>38</v>
      </c>
      <c r="C4261" t="s">
        <v>275</v>
      </c>
      <c r="D4261" s="202">
        <v>233583.11</v>
      </c>
      <c r="E4261" s="202">
        <v>233016.11</v>
      </c>
      <c r="F4261" s="202">
        <v>232264.11</v>
      </c>
      <c r="G4261"/>
      <c r="H4261"/>
      <c r="I4261" s="202">
        <v>7134.47</v>
      </c>
      <c r="J4261" s="202">
        <v>9299.82</v>
      </c>
      <c r="K4261" s="202">
        <v>11396.95</v>
      </c>
      <c r="L4261"/>
      <c r="M4261"/>
      <c r="N4261"/>
      <c r="O4261" s="203"/>
      <c r="P4261"/>
      <c r="Q4261"/>
      <c r="R4261"/>
      <c r="S4261"/>
      <c r="T4261" s="204">
        <v>42746.609131944446</v>
      </c>
      <c r="U4261"/>
      <c r="V4261">
        <v>0.09</v>
      </c>
      <c r="W4261">
        <v>1</v>
      </c>
      <c r="X4261" s="200" t="str">
        <f t="shared" si="66"/>
        <v>PUTNAM Circuit Criminal CGE CQ2-17</v>
      </c>
    </row>
    <row r="4262" spans="1:24" x14ac:dyDescent="0.25">
      <c r="A4262" t="s">
        <v>278</v>
      </c>
      <c r="B4262" t="s">
        <v>38</v>
      </c>
      <c r="C4262" t="s">
        <v>272</v>
      </c>
      <c r="D4262" s="202">
        <v>359419.13</v>
      </c>
      <c r="E4262" s="202">
        <v>359971.13</v>
      </c>
      <c r="F4262" s="202">
        <v>359971.13</v>
      </c>
      <c r="G4262" s="202">
        <v>359971.13</v>
      </c>
      <c r="H4262" s="202">
        <v>359291.13</v>
      </c>
      <c r="I4262" s="202">
        <v>3928.62</v>
      </c>
      <c r="J4262" s="202">
        <v>7996.3</v>
      </c>
      <c r="K4262" s="202">
        <v>10363.49</v>
      </c>
      <c r="L4262" s="202">
        <v>12830.03</v>
      </c>
      <c r="M4262" s="202">
        <v>15864.41</v>
      </c>
      <c r="N4262"/>
      <c r="O4262" s="203"/>
      <c r="P4262"/>
      <c r="Q4262"/>
      <c r="R4262"/>
      <c r="S4262"/>
      <c r="T4262" s="204">
        <v>42746.609131944446</v>
      </c>
      <c r="U4262"/>
      <c r="V4262">
        <v>0.09</v>
      </c>
      <c r="W4262">
        <v>1</v>
      </c>
      <c r="X4262" s="200" t="str">
        <f t="shared" si="66"/>
        <v>PUTNAM Circuit Criminal CGE CQ3-16</v>
      </c>
    </row>
    <row r="4263" spans="1:24" x14ac:dyDescent="0.25">
      <c r="A4263" t="s">
        <v>278</v>
      </c>
      <c r="B4263" t="s">
        <v>38</v>
      </c>
      <c r="C4263" t="s">
        <v>276</v>
      </c>
      <c r="D4263" s="202">
        <v>651095.80000000005</v>
      </c>
      <c r="E4263" s="202">
        <v>651514.80000000005</v>
      </c>
      <c r="F4263"/>
      <c r="G4263"/>
      <c r="H4263"/>
      <c r="I4263" s="202">
        <v>4652.0600000000004</v>
      </c>
      <c r="J4263" s="202">
        <v>9609.68</v>
      </c>
      <c r="K4263"/>
      <c r="L4263"/>
      <c r="M4263"/>
      <c r="N4263"/>
      <c r="O4263" s="203"/>
      <c r="P4263"/>
      <c r="Q4263"/>
      <c r="R4263"/>
      <c r="S4263"/>
      <c r="T4263" s="204">
        <v>42746.609131944446</v>
      </c>
      <c r="U4263"/>
      <c r="V4263">
        <v>0.09</v>
      </c>
      <c r="W4263">
        <v>1</v>
      </c>
      <c r="X4263" s="200" t="str">
        <f t="shared" si="66"/>
        <v>PUTNAM Circuit Criminal CGE CQ3-17</v>
      </c>
    </row>
    <row r="4264" spans="1:24" x14ac:dyDescent="0.25">
      <c r="A4264" t="s">
        <v>278</v>
      </c>
      <c r="B4264" t="s">
        <v>38</v>
      </c>
      <c r="C4264" t="s">
        <v>273</v>
      </c>
      <c r="D4264" s="202">
        <v>475021.55</v>
      </c>
      <c r="E4264" s="202">
        <v>757411.42</v>
      </c>
      <c r="F4264" s="202">
        <v>757411.42</v>
      </c>
      <c r="G4264" s="202">
        <v>756996.42</v>
      </c>
      <c r="H4264" s="202">
        <v>756996.42</v>
      </c>
      <c r="I4264" s="202">
        <v>3429.64</v>
      </c>
      <c r="J4264" s="202">
        <v>6716.32</v>
      </c>
      <c r="K4264" s="202">
        <v>12433.46</v>
      </c>
      <c r="L4264" s="202">
        <v>15013.09</v>
      </c>
      <c r="M4264" s="202">
        <v>18125.849999999999</v>
      </c>
      <c r="N4264"/>
      <c r="O4264" s="203"/>
      <c r="P4264"/>
      <c r="Q4264"/>
      <c r="R4264"/>
      <c r="S4264"/>
      <c r="T4264" s="204">
        <v>42746.609131944446</v>
      </c>
      <c r="U4264"/>
      <c r="V4264">
        <v>0.09</v>
      </c>
      <c r="W4264">
        <v>1</v>
      </c>
      <c r="X4264" s="200" t="str">
        <f t="shared" si="66"/>
        <v>PUTNAM Circuit Criminal CGE CQ4-16</v>
      </c>
    </row>
    <row r="4265" spans="1:24" x14ac:dyDescent="0.25">
      <c r="A4265" t="s">
        <v>278</v>
      </c>
      <c r="B4265" t="s">
        <v>38</v>
      </c>
      <c r="C4265" t="s">
        <v>277</v>
      </c>
      <c r="D4265" s="202">
        <v>170111.69</v>
      </c>
      <c r="E4265"/>
      <c r="F4265"/>
      <c r="G4265"/>
      <c r="H4265"/>
      <c r="I4265" s="202">
        <v>2543.11</v>
      </c>
      <c r="J4265"/>
      <c r="K4265"/>
      <c r="L4265"/>
      <c r="M4265"/>
      <c r="N4265"/>
      <c r="O4265" s="203"/>
      <c r="P4265"/>
      <c r="Q4265"/>
      <c r="R4265"/>
      <c r="S4265"/>
      <c r="T4265" s="204">
        <v>42746.609131944446</v>
      </c>
      <c r="U4265"/>
      <c r="V4265">
        <v>0.09</v>
      </c>
      <c r="W4265">
        <v>1</v>
      </c>
      <c r="X4265" s="200" t="str">
        <f t="shared" si="66"/>
        <v>PUTNAM Circuit Criminal CGE CQ4-17</v>
      </c>
    </row>
    <row r="4266" spans="1:24" x14ac:dyDescent="0.25">
      <c r="A4266" t="s">
        <v>278</v>
      </c>
      <c r="B4266" t="s">
        <v>44</v>
      </c>
      <c r="C4266" t="s">
        <v>270</v>
      </c>
      <c r="D4266" s="202">
        <v>219649.4</v>
      </c>
      <c r="E4266" s="202">
        <v>257027.54</v>
      </c>
      <c r="F4266" s="202">
        <v>248349.94</v>
      </c>
      <c r="G4266" s="202">
        <v>248495.14</v>
      </c>
      <c r="H4266" s="202">
        <v>246331.74</v>
      </c>
      <c r="I4266" s="202">
        <v>74786.5</v>
      </c>
      <c r="J4266" s="202">
        <v>149797.34</v>
      </c>
      <c r="K4266" s="202">
        <v>165385.74</v>
      </c>
      <c r="L4266" s="202">
        <v>170461.34</v>
      </c>
      <c r="M4266" s="202">
        <v>173848.54</v>
      </c>
      <c r="N4266"/>
      <c r="O4266" s="203"/>
      <c r="P4266"/>
      <c r="Q4266"/>
      <c r="R4266"/>
      <c r="S4266"/>
      <c r="T4266" s="204">
        <v>42746.609131944446</v>
      </c>
      <c r="U4266"/>
      <c r="V4266">
        <v>0.9</v>
      </c>
      <c r="W4266">
        <v>8</v>
      </c>
      <c r="X4266" s="200" t="str">
        <f t="shared" si="66"/>
        <v>PUTNAM Civil Traffic CGE CQ1-16</v>
      </c>
    </row>
    <row r="4267" spans="1:24" x14ac:dyDescent="0.25">
      <c r="A4267" t="s">
        <v>278</v>
      </c>
      <c r="B4267" t="s">
        <v>44</v>
      </c>
      <c r="C4267" t="s">
        <v>274</v>
      </c>
      <c r="D4267" s="202">
        <v>175480.75</v>
      </c>
      <c r="E4267" s="202">
        <v>201344.95</v>
      </c>
      <c r="F4267" s="202">
        <v>195167.15</v>
      </c>
      <c r="G4267" s="202">
        <v>195263.15</v>
      </c>
      <c r="H4267"/>
      <c r="I4267" s="202">
        <v>52598.5</v>
      </c>
      <c r="J4267" s="202">
        <v>111004.1</v>
      </c>
      <c r="K4267" s="202">
        <v>125818.1</v>
      </c>
      <c r="L4267" s="202">
        <v>131910.70000000001</v>
      </c>
      <c r="M4267"/>
      <c r="N4267"/>
      <c r="O4267" s="203"/>
      <c r="P4267"/>
      <c r="Q4267"/>
      <c r="R4267"/>
      <c r="S4267"/>
      <c r="T4267" s="204">
        <v>42746.609131944446</v>
      </c>
      <c r="U4267"/>
      <c r="V4267">
        <v>0.9</v>
      </c>
      <c r="W4267">
        <v>8</v>
      </c>
      <c r="X4267" s="200" t="str">
        <f t="shared" si="66"/>
        <v>PUTNAM Civil Traffic CGE CQ1-17</v>
      </c>
    </row>
    <row r="4268" spans="1:24" x14ac:dyDescent="0.25">
      <c r="A4268" t="s">
        <v>278</v>
      </c>
      <c r="B4268" t="s">
        <v>44</v>
      </c>
      <c r="C4268" t="s">
        <v>271</v>
      </c>
      <c r="D4268" s="202">
        <v>203058.75</v>
      </c>
      <c r="E4268" s="202">
        <v>229277.18</v>
      </c>
      <c r="F4268" s="202">
        <v>225816.74</v>
      </c>
      <c r="G4268" s="202">
        <v>225665.34</v>
      </c>
      <c r="H4268" s="202">
        <v>225356.86</v>
      </c>
      <c r="I4268" s="202">
        <v>77406.25</v>
      </c>
      <c r="J4268" s="202">
        <v>133438.20000000001</v>
      </c>
      <c r="K4268" s="202">
        <v>154241.9</v>
      </c>
      <c r="L4268" s="202">
        <v>160487.1</v>
      </c>
      <c r="M4268" s="202">
        <v>164439.26</v>
      </c>
      <c r="N4268"/>
      <c r="O4268" s="203"/>
      <c r="P4268"/>
      <c r="Q4268"/>
      <c r="R4268"/>
      <c r="S4268"/>
      <c r="T4268" s="204">
        <v>42746.609131944446</v>
      </c>
      <c r="U4268"/>
      <c r="V4268">
        <v>0.9</v>
      </c>
      <c r="W4268">
        <v>8</v>
      </c>
      <c r="X4268" s="200" t="str">
        <f t="shared" si="66"/>
        <v>PUTNAM Civil Traffic CGE CQ2-16</v>
      </c>
    </row>
    <row r="4269" spans="1:24" x14ac:dyDescent="0.25">
      <c r="A4269" t="s">
        <v>278</v>
      </c>
      <c r="B4269" t="s">
        <v>44</v>
      </c>
      <c r="C4269" t="s">
        <v>275</v>
      </c>
      <c r="D4269" s="202">
        <v>190759.38</v>
      </c>
      <c r="E4269" s="202">
        <v>233748.98</v>
      </c>
      <c r="F4269" s="202">
        <v>230929.98</v>
      </c>
      <c r="G4269"/>
      <c r="H4269"/>
      <c r="I4269" s="202">
        <v>68340.88</v>
      </c>
      <c r="J4269" s="202">
        <v>125395.28</v>
      </c>
      <c r="K4269" s="202">
        <v>138153.88</v>
      </c>
      <c r="L4269"/>
      <c r="M4269"/>
      <c r="N4269"/>
      <c r="O4269" s="203"/>
      <c r="P4269"/>
      <c r="Q4269"/>
      <c r="R4269"/>
      <c r="S4269"/>
      <c r="T4269" s="204">
        <v>42746.609131944446</v>
      </c>
      <c r="U4269"/>
      <c r="V4269">
        <v>0.9</v>
      </c>
      <c r="W4269">
        <v>8</v>
      </c>
      <c r="X4269" s="200" t="str">
        <f t="shared" si="66"/>
        <v>PUTNAM Civil Traffic CGE CQ2-17</v>
      </c>
    </row>
    <row r="4270" spans="1:24" x14ac:dyDescent="0.25">
      <c r="A4270" t="s">
        <v>278</v>
      </c>
      <c r="B4270" t="s">
        <v>44</v>
      </c>
      <c r="C4270" t="s">
        <v>272</v>
      </c>
      <c r="D4270" s="202">
        <v>180596.93</v>
      </c>
      <c r="E4270" s="202">
        <v>226096.18</v>
      </c>
      <c r="F4270" s="202">
        <v>222731.51</v>
      </c>
      <c r="G4270" s="202">
        <v>221018.11</v>
      </c>
      <c r="H4270" s="202">
        <v>220841.11</v>
      </c>
      <c r="I4270" s="202">
        <v>64795.43</v>
      </c>
      <c r="J4270" s="202">
        <v>124023.67999999999</v>
      </c>
      <c r="K4270" s="202">
        <v>142048.41</v>
      </c>
      <c r="L4270" s="202">
        <v>151759.60999999999</v>
      </c>
      <c r="M4270" s="202">
        <v>154948.60999999999</v>
      </c>
      <c r="N4270"/>
      <c r="O4270" s="203"/>
      <c r="P4270"/>
      <c r="Q4270"/>
      <c r="R4270"/>
      <c r="S4270"/>
      <c r="T4270" s="204">
        <v>42746.609131944446</v>
      </c>
      <c r="U4270"/>
      <c r="V4270">
        <v>0.9</v>
      </c>
      <c r="W4270">
        <v>8</v>
      </c>
      <c r="X4270" s="200" t="str">
        <f t="shared" si="66"/>
        <v>PUTNAM Civil Traffic CGE CQ3-16</v>
      </c>
    </row>
    <row r="4271" spans="1:24" x14ac:dyDescent="0.25">
      <c r="A4271" t="s">
        <v>278</v>
      </c>
      <c r="B4271" t="s">
        <v>44</v>
      </c>
      <c r="C4271" t="s">
        <v>276</v>
      </c>
      <c r="D4271" s="202">
        <v>184331.75</v>
      </c>
      <c r="E4271" s="202">
        <v>252820.1</v>
      </c>
      <c r="F4271"/>
      <c r="G4271"/>
      <c r="H4271"/>
      <c r="I4271" s="202">
        <v>62510.5</v>
      </c>
      <c r="J4271" s="202">
        <v>125040.1</v>
      </c>
      <c r="K4271"/>
      <c r="L4271"/>
      <c r="M4271"/>
      <c r="N4271"/>
      <c r="O4271" s="203"/>
      <c r="P4271"/>
      <c r="Q4271"/>
      <c r="R4271"/>
      <c r="S4271"/>
      <c r="T4271" s="204">
        <v>42746.609131944446</v>
      </c>
      <c r="U4271"/>
      <c r="V4271">
        <v>0.9</v>
      </c>
      <c r="W4271">
        <v>8</v>
      </c>
      <c r="X4271" s="200" t="str">
        <f t="shared" si="66"/>
        <v>PUTNAM Civil Traffic CGE CQ3-17</v>
      </c>
    </row>
    <row r="4272" spans="1:24" x14ac:dyDescent="0.25">
      <c r="A4272" t="s">
        <v>278</v>
      </c>
      <c r="B4272" t="s">
        <v>44</v>
      </c>
      <c r="C4272" t="s">
        <v>273</v>
      </c>
      <c r="D4272" s="202">
        <v>269824.84999999998</v>
      </c>
      <c r="E4272" s="202">
        <v>194662.75</v>
      </c>
      <c r="F4272" s="202">
        <v>192191.65</v>
      </c>
      <c r="G4272" s="202">
        <v>189217.25</v>
      </c>
      <c r="H4272" s="202">
        <v>188783.25</v>
      </c>
      <c r="I4272" s="202">
        <v>91218.65</v>
      </c>
      <c r="J4272" s="202">
        <v>103800.75</v>
      </c>
      <c r="K4272" s="202">
        <v>120455.35</v>
      </c>
      <c r="L4272" s="202">
        <v>126711.25</v>
      </c>
      <c r="M4272" s="202">
        <v>129156.25</v>
      </c>
      <c r="N4272"/>
      <c r="O4272" s="203"/>
      <c r="P4272"/>
      <c r="Q4272"/>
      <c r="R4272"/>
      <c r="S4272"/>
      <c r="T4272" s="204">
        <v>42746.609131944446</v>
      </c>
      <c r="U4272"/>
      <c r="V4272">
        <v>0.9</v>
      </c>
      <c r="W4272">
        <v>8</v>
      </c>
      <c r="X4272" s="200" t="str">
        <f t="shared" si="66"/>
        <v>PUTNAM Civil Traffic CGE CQ4-16</v>
      </c>
    </row>
    <row r="4273" spans="1:24" x14ac:dyDescent="0.25">
      <c r="A4273" t="s">
        <v>278</v>
      </c>
      <c r="B4273" t="s">
        <v>44</v>
      </c>
      <c r="C4273" t="s">
        <v>277</v>
      </c>
      <c r="D4273" s="202">
        <v>170523.3</v>
      </c>
      <c r="E4273"/>
      <c r="F4273"/>
      <c r="G4273"/>
      <c r="H4273"/>
      <c r="I4273" s="202">
        <v>50555.199999999997</v>
      </c>
      <c r="J4273"/>
      <c r="K4273"/>
      <c r="L4273"/>
      <c r="M4273"/>
      <c r="N4273"/>
      <c r="O4273" s="203"/>
      <c r="P4273"/>
      <c r="Q4273"/>
      <c r="R4273"/>
      <c r="S4273"/>
      <c r="T4273" s="204">
        <v>42746.609131944446</v>
      </c>
      <c r="U4273"/>
      <c r="V4273">
        <v>0.9</v>
      </c>
      <c r="W4273">
        <v>8</v>
      </c>
      <c r="X4273" s="200" t="str">
        <f t="shared" si="66"/>
        <v>PUTNAM Civil Traffic CGE CQ4-17</v>
      </c>
    </row>
    <row r="4274" spans="1:24" x14ac:dyDescent="0.25">
      <c r="A4274" t="s">
        <v>278</v>
      </c>
      <c r="B4274" t="s">
        <v>43</v>
      </c>
      <c r="C4274" t="s">
        <v>270</v>
      </c>
      <c r="D4274" s="202">
        <v>61007.47</v>
      </c>
      <c r="E4274" s="202">
        <v>60832.47</v>
      </c>
      <c r="F4274" s="202">
        <v>60832.47</v>
      </c>
      <c r="G4274" s="202">
        <v>60832.47</v>
      </c>
      <c r="H4274" s="202">
        <v>61017.47</v>
      </c>
      <c r="I4274" s="202">
        <v>60137.47</v>
      </c>
      <c r="J4274" s="202">
        <v>60752.47</v>
      </c>
      <c r="K4274" s="202">
        <v>60752.47</v>
      </c>
      <c r="L4274" s="202">
        <v>60752.47</v>
      </c>
      <c r="M4274" s="202">
        <v>60752.47</v>
      </c>
      <c r="N4274"/>
      <c r="O4274" s="203"/>
      <c r="P4274"/>
      <c r="Q4274"/>
      <c r="R4274"/>
      <c r="S4274"/>
      <c r="T4274" s="204">
        <v>42746.609131944446</v>
      </c>
      <c r="U4274"/>
      <c r="V4274">
        <v>0.9</v>
      </c>
      <c r="W4274">
        <v>7</v>
      </c>
      <c r="X4274" s="200" t="str">
        <f t="shared" si="66"/>
        <v>PUTNAM County Civil CGE CQ1-16</v>
      </c>
    </row>
    <row r="4275" spans="1:24" x14ac:dyDescent="0.25">
      <c r="A4275" t="s">
        <v>278</v>
      </c>
      <c r="B4275" t="s">
        <v>43</v>
      </c>
      <c r="C4275" t="s">
        <v>274</v>
      </c>
      <c r="D4275" s="202">
        <v>64705.31</v>
      </c>
      <c r="E4275" s="202">
        <v>64705.31</v>
      </c>
      <c r="F4275" s="202">
        <v>64702.31</v>
      </c>
      <c r="G4275" s="202">
        <v>64382.31</v>
      </c>
      <c r="H4275"/>
      <c r="I4275" s="202">
        <v>63597.31</v>
      </c>
      <c r="J4275" s="202">
        <v>63577.31</v>
      </c>
      <c r="K4275" s="202">
        <v>63577.31</v>
      </c>
      <c r="L4275" s="202">
        <v>63577.31</v>
      </c>
      <c r="M4275"/>
      <c r="N4275"/>
      <c r="O4275" s="203"/>
      <c r="P4275"/>
      <c r="Q4275"/>
      <c r="R4275"/>
      <c r="S4275"/>
      <c r="T4275" s="204">
        <v>42746.609131944446</v>
      </c>
      <c r="U4275"/>
      <c r="V4275">
        <v>0.9</v>
      </c>
      <c r="W4275">
        <v>7</v>
      </c>
      <c r="X4275" s="200" t="str">
        <f t="shared" si="66"/>
        <v>PUTNAM County Civil CGE CQ1-17</v>
      </c>
    </row>
    <row r="4276" spans="1:24" x14ac:dyDescent="0.25">
      <c r="A4276" t="s">
        <v>278</v>
      </c>
      <c r="B4276" t="s">
        <v>43</v>
      </c>
      <c r="C4276" t="s">
        <v>271</v>
      </c>
      <c r="D4276" s="202">
        <v>61959.199999999997</v>
      </c>
      <c r="E4276" s="202">
        <v>61959.199999999997</v>
      </c>
      <c r="F4276" s="202">
        <v>61959.199999999997</v>
      </c>
      <c r="G4276" s="202">
        <v>61959.199999999997</v>
      </c>
      <c r="H4276" s="202">
        <v>62154.2</v>
      </c>
      <c r="I4276" s="202">
        <v>58967.199999999997</v>
      </c>
      <c r="J4276" s="202">
        <v>60782.2</v>
      </c>
      <c r="K4276" s="202">
        <v>60782.2</v>
      </c>
      <c r="L4276" s="202">
        <v>60782.2</v>
      </c>
      <c r="M4276" s="202">
        <v>60977.2</v>
      </c>
      <c r="N4276"/>
      <c r="O4276" s="203"/>
      <c r="P4276"/>
      <c r="Q4276"/>
      <c r="R4276"/>
      <c r="S4276"/>
      <c r="T4276" s="204">
        <v>42746.609131944446</v>
      </c>
      <c r="U4276"/>
      <c r="V4276">
        <v>0.9</v>
      </c>
      <c r="W4276">
        <v>7</v>
      </c>
      <c r="X4276" s="200" t="str">
        <f t="shared" si="66"/>
        <v>PUTNAM County Civil CGE CQ2-16</v>
      </c>
    </row>
    <row r="4277" spans="1:24" x14ac:dyDescent="0.25">
      <c r="A4277" t="s">
        <v>278</v>
      </c>
      <c r="B4277" t="s">
        <v>43</v>
      </c>
      <c r="C4277" t="s">
        <v>275</v>
      </c>
      <c r="D4277" s="202">
        <v>67329.53</v>
      </c>
      <c r="E4277" s="202">
        <v>63044.53</v>
      </c>
      <c r="F4277" s="202">
        <v>63043.53</v>
      </c>
      <c r="G4277"/>
      <c r="H4277"/>
      <c r="I4277" s="202">
        <v>61663.53</v>
      </c>
      <c r="J4277" s="202">
        <v>62363.53</v>
      </c>
      <c r="K4277" s="202">
        <v>62558.53</v>
      </c>
      <c r="L4277"/>
      <c r="M4277"/>
      <c r="N4277"/>
      <c r="O4277" s="203"/>
      <c r="P4277"/>
      <c r="Q4277"/>
      <c r="R4277"/>
      <c r="S4277"/>
      <c r="T4277" s="204">
        <v>42746.609131944446</v>
      </c>
      <c r="U4277"/>
      <c r="V4277">
        <v>0.9</v>
      </c>
      <c r="W4277">
        <v>7</v>
      </c>
      <c r="X4277" s="200" t="str">
        <f t="shared" si="66"/>
        <v>PUTNAM County Civil CGE CQ2-17</v>
      </c>
    </row>
    <row r="4278" spans="1:24" x14ac:dyDescent="0.25">
      <c r="A4278" t="s">
        <v>278</v>
      </c>
      <c r="B4278" t="s">
        <v>43</v>
      </c>
      <c r="C4278" t="s">
        <v>272</v>
      </c>
      <c r="D4278" s="202">
        <v>74967.11</v>
      </c>
      <c r="E4278" s="202">
        <v>74297.11</v>
      </c>
      <c r="F4278" s="202">
        <v>74297.11</v>
      </c>
      <c r="G4278" s="202">
        <v>74297.11</v>
      </c>
      <c r="H4278" s="202">
        <v>73958.09</v>
      </c>
      <c r="I4278" s="202">
        <v>73258.09</v>
      </c>
      <c r="J4278" s="202">
        <v>73958.09</v>
      </c>
      <c r="K4278" s="202">
        <v>73958.09</v>
      </c>
      <c r="L4278" s="202">
        <v>73958.09</v>
      </c>
      <c r="M4278" s="202">
        <v>73958.09</v>
      </c>
      <c r="N4278"/>
      <c r="O4278" s="203"/>
      <c r="P4278"/>
      <c r="Q4278"/>
      <c r="R4278"/>
      <c r="S4278"/>
      <c r="T4278" s="204">
        <v>42746.609131944446</v>
      </c>
      <c r="U4278"/>
      <c r="V4278">
        <v>0.9</v>
      </c>
      <c r="W4278">
        <v>7</v>
      </c>
      <c r="X4278" s="200" t="str">
        <f t="shared" si="66"/>
        <v>PUTNAM County Civil CGE CQ3-16</v>
      </c>
    </row>
    <row r="4279" spans="1:24" x14ac:dyDescent="0.25">
      <c r="A4279" t="s">
        <v>278</v>
      </c>
      <c r="B4279" t="s">
        <v>43</v>
      </c>
      <c r="C4279" t="s">
        <v>276</v>
      </c>
      <c r="D4279" s="202">
        <v>57454.2</v>
      </c>
      <c r="E4279" s="202">
        <v>57589.2</v>
      </c>
      <c r="F4279"/>
      <c r="G4279"/>
      <c r="H4279"/>
      <c r="I4279" s="202">
        <v>55732.2</v>
      </c>
      <c r="J4279" s="202">
        <v>57589.2</v>
      </c>
      <c r="K4279"/>
      <c r="L4279"/>
      <c r="M4279"/>
      <c r="N4279"/>
      <c r="O4279" s="203"/>
      <c r="P4279"/>
      <c r="Q4279"/>
      <c r="R4279"/>
      <c r="S4279"/>
      <c r="T4279" s="204">
        <v>42746.609131944446</v>
      </c>
      <c r="U4279"/>
      <c r="V4279">
        <v>0.9</v>
      </c>
      <c r="W4279">
        <v>7</v>
      </c>
      <c r="X4279" s="200" t="str">
        <f t="shared" si="66"/>
        <v>PUTNAM County Civil CGE CQ3-17</v>
      </c>
    </row>
    <row r="4280" spans="1:24" x14ac:dyDescent="0.25">
      <c r="A4280" t="s">
        <v>278</v>
      </c>
      <c r="B4280" t="s">
        <v>43</v>
      </c>
      <c r="C4280" t="s">
        <v>273</v>
      </c>
      <c r="D4280" s="202">
        <v>76533.75</v>
      </c>
      <c r="E4280" s="202">
        <v>81900.639999999999</v>
      </c>
      <c r="F4280" s="202">
        <v>81900.639999999999</v>
      </c>
      <c r="G4280" s="202">
        <v>80585.64</v>
      </c>
      <c r="H4280" s="202">
        <v>80585.64</v>
      </c>
      <c r="I4280" s="202">
        <v>73918.75</v>
      </c>
      <c r="J4280" s="202">
        <v>80585.64</v>
      </c>
      <c r="K4280" s="202">
        <v>80585.64</v>
      </c>
      <c r="L4280" s="202">
        <v>80585.64</v>
      </c>
      <c r="M4280" s="202">
        <v>80585.64</v>
      </c>
      <c r="N4280"/>
      <c r="O4280" s="203"/>
      <c r="P4280"/>
      <c r="Q4280"/>
      <c r="R4280"/>
      <c r="S4280"/>
      <c r="T4280" s="204">
        <v>42746.609131944446</v>
      </c>
      <c r="U4280"/>
      <c r="V4280">
        <v>0.9</v>
      </c>
      <c r="W4280">
        <v>7</v>
      </c>
      <c r="X4280" s="200" t="str">
        <f t="shared" si="66"/>
        <v>PUTNAM County Civil CGE CQ4-16</v>
      </c>
    </row>
    <row r="4281" spans="1:24" x14ac:dyDescent="0.25">
      <c r="A4281" t="s">
        <v>278</v>
      </c>
      <c r="B4281" t="s">
        <v>43</v>
      </c>
      <c r="C4281" t="s">
        <v>277</v>
      </c>
      <c r="D4281" s="202">
        <v>73018.84</v>
      </c>
      <c r="E4281"/>
      <c r="F4281"/>
      <c r="G4281"/>
      <c r="H4281"/>
      <c r="I4281" s="202">
        <v>70968.84</v>
      </c>
      <c r="J4281"/>
      <c r="K4281"/>
      <c r="L4281"/>
      <c r="M4281"/>
      <c r="N4281"/>
      <c r="O4281" s="203"/>
      <c r="P4281"/>
      <c r="Q4281"/>
      <c r="R4281"/>
      <c r="S4281"/>
      <c r="T4281" s="204">
        <v>42746.609131944446</v>
      </c>
      <c r="U4281"/>
      <c r="V4281">
        <v>0.9</v>
      </c>
      <c r="W4281">
        <v>7</v>
      </c>
      <c r="X4281" s="200" t="str">
        <f t="shared" si="66"/>
        <v>PUTNAM County Civil CGE CQ4-17</v>
      </c>
    </row>
    <row r="4282" spans="1:24" x14ac:dyDescent="0.25">
      <c r="A4282" t="s">
        <v>278</v>
      </c>
      <c r="B4282" t="s">
        <v>39</v>
      </c>
      <c r="C4282" t="s">
        <v>270</v>
      </c>
      <c r="D4282" s="202">
        <v>77590.100000000006</v>
      </c>
      <c r="E4282" s="202">
        <v>77237.259999999995</v>
      </c>
      <c r="F4282" s="202">
        <v>76912.259999999995</v>
      </c>
      <c r="G4282" s="202">
        <v>75293.259999999995</v>
      </c>
      <c r="H4282" s="202">
        <v>75293.259999999995</v>
      </c>
      <c r="I4282" s="202">
        <v>4723.3999999999996</v>
      </c>
      <c r="J4282" s="202">
        <v>16980.46</v>
      </c>
      <c r="K4282" s="202">
        <v>25008.76</v>
      </c>
      <c r="L4282" s="202">
        <v>27572.240000000002</v>
      </c>
      <c r="M4282" s="202">
        <v>29889.9</v>
      </c>
      <c r="N4282"/>
      <c r="O4282" s="203"/>
      <c r="P4282"/>
      <c r="Q4282"/>
      <c r="R4282"/>
      <c r="S4282"/>
      <c r="T4282" s="204">
        <v>42746.609131944446</v>
      </c>
      <c r="U4282"/>
      <c r="V4282">
        <v>0.4</v>
      </c>
      <c r="W4282">
        <v>3</v>
      </c>
      <c r="X4282" s="200" t="str">
        <f t="shared" si="66"/>
        <v>PUTNAM County Criminal CGE CQ1-16</v>
      </c>
    </row>
    <row r="4283" spans="1:24" x14ac:dyDescent="0.25">
      <c r="A4283" t="s">
        <v>278</v>
      </c>
      <c r="B4283" t="s">
        <v>39</v>
      </c>
      <c r="C4283" t="s">
        <v>274</v>
      </c>
      <c r="D4283" s="202">
        <v>87491.04</v>
      </c>
      <c r="E4283" s="202">
        <v>88086.04</v>
      </c>
      <c r="F4283" s="202">
        <v>88237.04</v>
      </c>
      <c r="G4283" s="202">
        <v>87898.04</v>
      </c>
      <c r="H4283"/>
      <c r="I4283" s="202">
        <v>5178.03</v>
      </c>
      <c r="J4283" s="202">
        <v>18893.060000000001</v>
      </c>
      <c r="K4283" s="202">
        <v>29361.119999999999</v>
      </c>
      <c r="L4283" s="202">
        <v>33145.15</v>
      </c>
      <c r="M4283"/>
      <c r="N4283"/>
      <c r="O4283" s="203"/>
      <c r="P4283"/>
      <c r="Q4283"/>
      <c r="R4283"/>
      <c r="S4283"/>
      <c r="T4283" s="204">
        <v>42746.609131944446</v>
      </c>
      <c r="U4283"/>
      <c r="V4283">
        <v>0.4</v>
      </c>
      <c r="W4283">
        <v>3</v>
      </c>
      <c r="X4283" s="200" t="str">
        <f t="shared" si="66"/>
        <v>PUTNAM County Criminal CGE CQ1-17</v>
      </c>
    </row>
    <row r="4284" spans="1:24" x14ac:dyDescent="0.25">
      <c r="A4284" t="s">
        <v>278</v>
      </c>
      <c r="B4284" t="s">
        <v>39</v>
      </c>
      <c r="C4284" t="s">
        <v>271</v>
      </c>
      <c r="D4284" s="202">
        <v>99001.94</v>
      </c>
      <c r="E4284" s="202">
        <v>99024.94</v>
      </c>
      <c r="F4284" s="202">
        <v>99726.44</v>
      </c>
      <c r="G4284" s="202">
        <v>99254.44</v>
      </c>
      <c r="H4284" s="202">
        <v>99264.44</v>
      </c>
      <c r="I4284" s="202">
        <v>12819.67</v>
      </c>
      <c r="J4284" s="202">
        <v>22441.85</v>
      </c>
      <c r="K4284" s="202">
        <v>33796.26</v>
      </c>
      <c r="L4284" s="202">
        <v>37333.61</v>
      </c>
      <c r="M4284" s="202">
        <v>39333.11</v>
      </c>
      <c r="N4284"/>
      <c r="O4284" s="203"/>
      <c r="P4284"/>
      <c r="Q4284"/>
      <c r="R4284"/>
      <c r="S4284"/>
      <c r="T4284" s="204">
        <v>42746.609131944446</v>
      </c>
      <c r="U4284"/>
      <c r="V4284">
        <v>0.4</v>
      </c>
      <c r="W4284">
        <v>3</v>
      </c>
      <c r="X4284" s="200" t="str">
        <f t="shared" si="66"/>
        <v>PUTNAM County Criminal CGE CQ2-16</v>
      </c>
    </row>
    <row r="4285" spans="1:24" x14ac:dyDescent="0.25">
      <c r="A4285" t="s">
        <v>278</v>
      </c>
      <c r="B4285" t="s">
        <v>39</v>
      </c>
      <c r="C4285" t="s">
        <v>275</v>
      </c>
      <c r="D4285" s="202">
        <v>79598.34</v>
      </c>
      <c r="E4285" s="202">
        <v>81108.34</v>
      </c>
      <c r="F4285" s="202">
        <v>81108.34</v>
      </c>
      <c r="G4285"/>
      <c r="H4285"/>
      <c r="I4285" s="202">
        <v>6878.16</v>
      </c>
      <c r="J4285" s="202">
        <v>14207.97</v>
      </c>
      <c r="K4285" s="202">
        <v>21739.040000000001</v>
      </c>
      <c r="L4285"/>
      <c r="M4285"/>
      <c r="N4285"/>
      <c r="O4285" s="203"/>
      <c r="P4285"/>
      <c r="Q4285"/>
      <c r="R4285"/>
      <c r="S4285"/>
      <c r="T4285" s="204">
        <v>42746.609131944446</v>
      </c>
      <c r="U4285"/>
      <c r="V4285">
        <v>0.4</v>
      </c>
      <c r="W4285">
        <v>3</v>
      </c>
      <c r="X4285" s="200" t="str">
        <f t="shared" si="66"/>
        <v>PUTNAM County Criminal CGE CQ2-17</v>
      </c>
    </row>
    <row r="4286" spans="1:24" x14ac:dyDescent="0.25">
      <c r="A4286" t="s">
        <v>278</v>
      </c>
      <c r="B4286" t="s">
        <v>39</v>
      </c>
      <c r="C4286" t="s">
        <v>272</v>
      </c>
      <c r="D4286" s="202">
        <v>109731.29</v>
      </c>
      <c r="E4286" s="202">
        <v>110835.27</v>
      </c>
      <c r="F4286" s="202">
        <v>110695.27</v>
      </c>
      <c r="G4286" s="202">
        <v>110695.27</v>
      </c>
      <c r="H4286" s="202">
        <v>110695.27</v>
      </c>
      <c r="I4286" s="202">
        <v>10892.29</v>
      </c>
      <c r="J4286" s="202">
        <v>22940.95</v>
      </c>
      <c r="K4286" s="202">
        <v>32188.1</v>
      </c>
      <c r="L4286" s="202">
        <v>37469.620000000003</v>
      </c>
      <c r="M4286" s="202">
        <v>41720.769999999997</v>
      </c>
      <c r="N4286"/>
      <c r="O4286" s="203"/>
      <c r="P4286"/>
      <c r="Q4286"/>
      <c r="R4286"/>
      <c r="S4286"/>
      <c r="T4286" s="204">
        <v>42746.609131944446</v>
      </c>
      <c r="U4286"/>
      <c r="V4286">
        <v>0.4</v>
      </c>
      <c r="W4286">
        <v>3</v>
      </c>
      <c r="X4286" s="200" t="str">
        <f t="shared" si="66"/>
        <v>PUTNAM County Criminal CGE CQ3-16</v>
      </c>
    </row>
    <row r="4287" spans="1:24" x14ac:dyDescent="0.25">
      <c r="A4287" t="s">
        <v>278</v>
      </c>
      <c r="B4287" t="s">
        <v>39</v>
      </c>
      <c r="C4287" t="s">
        <v>276</v>
      </c>
      <c r="D4287" s="202">
        <v>70464.45</v>
      </c>
      <c r="E4287" s="202">
        <v>70812.45</v>
      </c>
      <c r="F4287"/>
      <c r="G4287"/>
      <c r="H4287"/>
      <c r="I4287" s="202">
        <v>7088.88</v>
      </c>
      <c r="J4287" s="202">
        <v>13238.89</v>
      </c>
      <c r="K4287"/>
      <c r="L4287"/>
      <c r="M4287"/>
      <c r="N4287"/>
      <c r="O4287" s="203"/>
      <c r="P4287"/>
      <c r="Q4287"/>
      <c r="R4287"/>
      <c r="S4287"/>
      <c r="T4287" s="204">
        <v>42746.609131944446</v>
      </c>
      <c r="U4287"/>
      <c r="V4287">
        <v>0.4</v>
      </c>
      <c r="W4287">
        <v>3</v>
      </c>
      <c r="X4287" s="200" t="str">
        <f t="shared" si="66"/>
        <v>PUTNAM County Criminal CGE CQ3-17</v>
      </c>
    </row>
    <row r="4288" spans="1:24" x14ac:dyDescent="0.25">
      <c r="A4288" t="s">
        <v>278</v>
      </c>
      <c r="B4288" t="s">
        <v>39</v>
      </c>
      <c r="C4288" t="s">
        <v>273</v>
      </c>
      <c r="D4288" s="202">
        <v>91307.45</v>
      </c>
      <c r="E4288" s="202">
        <v>90382.75</v>
      </c>
      <c r="F4288" s="202">
        <v>90432.75</v>
      </c>
      <c r="G4288" s="202">
        <v>89528.75</v>
      </c>
      <c r="H4288" s="202">
        <v>89528.75</v>
      </c>
      <c r="I4288" s="202">
        <v>7044.35</v>
      </c>
      <c r="J4288" s="202">
        <v>16779.43</v>
      </c>
      <c r="K4288" s="202">
        <v>24648.23</v>
      </c>
      <c r="L4288" s="202">
        <v>28771.51</v>
      </c>
      <c r="M4288" s="202">
        <v>31669.7</v>
      </c>
      <c r="N4288"/>
      <c r="O4288" s="203"/>
      <c r="P4288"/>
      <c r="Q4288"/>
      <c r="R4288"/>
      <c r="S4288"/>
      <c r="T4288" s="204">
        <v>42746.609131944446</v>
      </c>
      <c r="U4288"/>
      <c r="V4288">
        <v>0.4</v>
      </c>
      <c r="W4288">
        <v>3</v>
      </c>
      <c r="X4288" s="200" t="str">
        <f t="shared" si="66"/>
        <v>PUTNAM County Criminal CGE CQ4-16</v>
      </c>
    </row>
    <row r="4289" spans="1:24" x14ac:dyDescent="0.25">
      <c r="A4289" t="s">
        <v>278</v>
      </c>
      <c r="B4289" t="s">
        <v>39</v>
      </c>
      <c r="C4289" t="s">
        <v>277</v>
      </c>
      <c r="D4289" s="202">
        <v>58188.160000000003</v>
      </c>
      <c r="E4289"/>
      <c r="F4289"/>
      <c r="G4289"/>
      <c r="H4289"/>
      <c r="I4289" s="202">
        <v>4597.5200000000004</v>
      </c>
      <c r="J4289"/>
      <c r="K4289"/>
      <c r="L4289"/>
      <c r="M4289"/>
      <c r="N4289"/>
      <c r="O4289" s="203"/>
      <c r="P4289"/>
      <c r="Q4289"/>
      <c r="R4289"/>
      <c r="S4289"/>
      <c r="T4289" s="204">
        <v>42746.609131944446</v>
      </c>
      <c r="U4289"/>
      <c r="V4289">
        <v>0.4</v>
      </c>
      <c r="W4289">
        <v>3</v>
      </c>
      <c r="X4289" s="200" t="str">
        <f t="shared" si="66"/>
        <v>PUTNAM County Criminal CGE CQ4-17</v>
      </c>
    </row>
    <row r="4290" spans="1:24" x14ac:dyDescent="0.25">
      <c r="A4290" t="s">
        <v>278</v>
      </c>
      <c r="B4290" t="s">
        <v>41</v>
      </c>
      <c r="C4290" t="s">
        <v>270</v>
      </c>
      <c r="D4290" s="202">
        <v>113576.48</v>
      </c>
      <c r="E4290" s="202">
        <v>113380.48</v>
      </c>
      <c r="F4290" s="202">
        <v>113430.48</v>
      </c>
      <c r="G4290" s="202">
        <v>114580.48</v>
      </c>
      <c r="H4290" s="202">
        <v>114206.48</v>
      </c>
      <c r="I4290" s="202">
        <v>16965.75</v>
      </c>
      <c r="J4290" s="202">
        <v>59143.64</v>
      </c>
      <c r="K4290" s="202">
        <v>75994.14</v>
      </c>
      <c r="L4290" s="202">
        <v>81220.39</v>
      </c>
      <c r="M4290" s="202">
        <v>82974.39</v>
      </c>
      <c r="N4290"/>
      <c r="O4290" s="203"/>
      <c r="P4290"/>
      <c r="Q4290"/>
      <c r="R4290"/>
      <c r="S4290"/>
      <c r="T4290" s="204">
        <v>42746.609131944446</v>
      </c>
      <c r="U4290"/>
      <c r="V4290">
        <v>0.4</v>
      </c>
      <c r="W4290">
        <v>5</v>
      </c>
      <c r="X4290" s="200" t="str">
        <f t="shared" ref="X4290:X4353" si="67">A4290&amp;" "&amp;B4290&amp;" "&amp;C4290</f>
        <v>PUTNAM Criminal Traffic CGE CQ1-16</v>
      </c>
    </row>
    <row r="4291" spans="1:24" x14ac:dyDescent="0.25">
      <c r="A4291" t="s">
        <v>278</v>
      </c>
      <c r="B4291" t="s">
        <v>41</v>
      </c>
      <c r="C4291" t="s">
        <v>274</v>
      </c>
      <c r="D4291" s="202">
        <v>60299.5</v>
      </c>
      <c r="E4291" s="202">
        <v>62249</v>
      </c>
      <c r="F4291" s="202">
        <v>61816</v>
      </c>
      <c r="G4291" s="202">
        <v>61816</v>
      </c>
      <c r="H4291"/>
      <c r="I4291" s="202">
        <v>11224.5</v>
      </c>
      <c r="J4291" s="202">
        <v>23141.94</v>
      </c>
      <c r="K4291" s="202">
        <v>29875.34</v>
      </c>
      <c r="L4291" s="202">
        <v>31731.84</v>
      </c>
      <c r="M4291"/>
      <c r="N4291"/>
      <c r="O4291" s="203"/>
      <c r="P4291"/>
      <c r="Q4291"/>
      <c r="R4291"/>
      <c r="S4291"/>
      <c r="T4291" s="204">
        <v>42746.609131944446</v>
      </c>
      <c r="U4291"/>
      <c r="V4291">
        <v>0.4</v>
      </c>
      <c r="W4291">
        <v>5</v>
      </c>
      <c r="X4291" s="200" t="str">
        <f t="shared" si="67"/>
        <v>PUTNAM Criminal Traffic CGE CQ1-17</v>
      </c>
    </row>
    <row r="4292" spans="1:24" x14ac:dyDescent="0.25">
      <c r="A4292" t="s">
        <v>278</v>
      </c>
      <c r="B4292" t="s">
        <v>41</v>
      </c>
      <c r="C4292" t="s">
        <v>271</v>
      </c>
      <c r="D4292" s="202">
        <v>123087.67999999999</v>
      </c>
      <c r="E4292" s="202">
        <v>124260.68</v>
      </c>
      <c r="F4292" s="202">
        <v>123195.68</v>
      </c>
      <c r="G4292" s="202">
        <v>122045.68</v>
      </c>
      <c r="H4292" s="202">
        <v>122545.68</v>
      </c>
      <c r="I4292" s="202">
        <v>36474.15</v>
      </c>
      <c r="J4292" s="202">
        <v>60227.54</v>
      </c>
      <c r="K4292" s="202">
        <v>70695.89</v>
      </c>
      <c r="L4292" s="202">
        <v>73779.25</v>
      </c>
      <c r="M4292" s="202">
        <v>77437.240000000005</v>
      </c>
      <c r="N4292"/>
      <c r="O4292" s="203"/>
      <c r="P4292"/>
      <c r="Q4292"/>
      <c r="R4292"/>
      <c r="S4292"/>
      <c r="T4292" s="204">
        <v>42746.609131944446</v>
      </c>
      <c r="U4292"/>
      <c r="V4292">
        <v>0.4</v>
      </c>
      <c r="W4292">
        <v>5</v>
      </c>
      <c r="X4292" s="200" t="str">
        <f t="shared" si="67"/>
        <v>PUTNAM Criminal Traffic CGE CQ2-16</v>
      </c>
    </row>
    <row r="4293" spans="1:24" x14ac:dyDescent="0.25">
      <c r="A4293" t="s">
        <v>278</v>
      </c>
      <c r="B4293" t="s">
        <v>41</v>
      </c>
      <c r="C4293" t="s">
        <v>275</v>
      </c>
      <c r="D4293" s="202">
        <v>77609</v>
      </c>
      <c r="E4293" s="202">
        <v>78999</v>
      </c>
      <c r="F4293" s="202">
        <v>78999</v>
      </c>
      <c r="G4293"/>
      <c r="H4293"/>
      <c r="I4293" s="202">
        <v>15785</v>
      </c>
      <c r="J4293" s="202">
        <v>33586.85</v>
      </c>
      <c r="K4293" s="202">
        <v>39463.35</v>
      </c>
      <c r="L4293"/>
      <c r="M4293"/>
      <c r="N4293"/>
      <c r="O4293" s="203"/>
      <c r="P4293"/>
      <c r="Q4293"/>
      <c r="R4293"/>
      <c r="S4293"/>
      <c r="T4293" s="204">
        <v>42746.609131944446</v>
      </c>
      <c r="U4293"/>
      <c r="V4293">
        <v>0.4</v>
      </c>
      <c r="W4293">
        <v>5</v>
      </c>
      <c r="X4293" s="200" t="str">
        <f t="shared" si="67"/>
        <v>PUTNAM Criminal Traffic CGE CQ2-17</v>
      </c>
    </row>
    <row r="4294" spans="1:24" x14ac:dyDescent="0.25">
      <c r="A4294" t="s">
        <v>278</v>
      </c>
      <c r="B4294" t="s">
        <v>41</v>
      </c>
      <c r="C4294" t="s">
        <v>272</v>
      </c>
      <c r="D4294" s="202">
        <v>107688.89</v>
      </c>
      <c r="E4294" s="202">
        <v>110410.89</v>
      </c>
      <c r="F4294" s="202">
        <v>110187.89</v>
      </c>
      <c r="G4294" s="202">
        <v>111137.89</v>
      </c>
      <c r="H4294" s="202">
        <v>109883.89</v>
      </c>
      <c r="I4294" s="202">
        <v>25614.799999999999</v>
      </c>
      <c r="J4294" s="202">
        <v>46274.35</v>
      </c>
      <c r="K4294" s="202">
        <v>59089.08</v>
      </c>
      <c r="L4294" s="202">
        <v>64964.959999999999</v>
      </c>
      <c r="M4294" s="202">
        <v>68025.210000000006</v>
      </c>
      <c r="N4294"/>
      <c r="O4294" s="203"/>
      <c r="P4294"/>
      <c r="Q4294"/>
      <c r="R4294"/>
      <c r="S4294"/>
      <c r="T4294" s="204">
        <v>42746.609131944446</v>
      </c>
      <c r="U4294"/>
      <c r="V4294">
        <v>0.4</v>
      </c>
      <c r="W4294">
        <v>5</v>
      </c>
      <c r="X4294" s="200" t="str">
        <f t="shared" si="67"/>
        <v>PUTNAM Criminal Traffic CGE CQ3-16</v>
      </c>
    </row>
    <row r="4295" spans="1:24" x14ac:dyDescent="0.25">
      <c r="A4295" t="s">
        <v>278</v>
      </c>
      <c r="B4295" t="s">
        <v>41</v>
      </c>
      <c r="C4295" t="s">
        <v>276</v>
      </c>
      <c r="D4295" s="202">
        <v>87511.46</v>
      </c>
      <c r="E4295" s="202">
        <v>87511.46</v>
      </c>
      <c r="F4295"/>
      <c r="G4295"/>
      <c r="H4295"/>
      <c r="I4295" s="202">
        <v>18419.07</v>
      </c>
      <c r="J4295" s="202">
        <v>34796.21</v>
      </c>
      <c r="K4295"/>
      <c r="L4295"/>
      <c r="M4295"/>
      <c r="N4295"/>
      <c r="O4295" s="203"/>
      <c r="P4295"/>
      <c r="Q4295"/>
      <c r="R4295"/>
      <c r="S4295"/>
      <c r="T4295" s="204">
        <v>42746.609131944446</v>
      </c>
      <c r="U4295"/>
      <c r="V4295">
        <v>0.4</v>
      </c>
      <c r="W4295">
        <v>5</v>
      </c>
      <c r="X4295" s="200" t="str">
        <f t="shared" si="67"/>
        <v>PUTNAM Criminal Traffic CGE CQ3-17</v>
      </c>
    </row>
    <row r="4296" spans="1:24" x14ac:dyDescent="0.25">
      <c r="A4296" t="s">
        <v>278</v>
      </c>
      <c r="B4296" t="s">
        <v>41</v>
      </c>
      <c r="C4296" t="s">
        <v>273</v>
      </c>
      <c r="D4296" s="202">
        <v>101508.7</v>
      </c>
      <c r="E4296" s="202">
        <v>79179.98</v>
      </c>
      <c r="F4296" s="202">
        <v>79179.98</v>
      </c>
      <c r="G4296" s="202">
        <v>79179.98</v>
      </c>
      <c r="H4296" s="202">
        <v>79179.98</v>
      </c>
      <c r="I4296" s="202">
        <v>22456.45</v>
      </c>
      <c r="J4296" s="202">
        <v>30762.77</v>
      </c>
      <c r="K4296" s="202">
        <v>42434.63</v>
      </c>
      <c r="L4296" s="202">
        <v>47606.09</v>
      </c>
      <c r="M4296" s="202">
        <v>48549.21</v>
      </c>
      <c r="N4296"/>
      <c r="O4296" s="203"/>
      <c r="P4296"/>
      <c r="Q4296"/>
      <c r="R4296"/>
      <c r="S4296"/>
      <c r="T4296" s="204">
        <v>42746.609131944446</v>
      </c>
      <c r="U4296"/>
      <c r="V4296">
        <v>0.4</v>
      </c>
      <c r="W4296">
        <v>5</v>
      </c>
      <c r="X4296" s="200" t="str">
        <f t="shared" si="67"/>
        <v>PUTNAM Criminal Traffic CGE CQ4-16</v>
      </c>
    </row>
    <row r="4297" spans="1:24" x14ac:dyDescent="0.25">
      <c r="A4297" t="s">
        <v>278</v>
      </c>
      <c r="B4297" t="s">
        <v>41</v>
      </c>
      <c r="C4297" t="s">
        <v>277</v>
      </c>
      <c r="D4297" s="202">
        <v>78574.3</v>
      </c>
      <c r="E4297"/>
      <c r="F4297"/>
      <c r="G4297"/>
      <c r="H4297"/>
      <c r="I4297" s="202">
        <v>17604.8</v>
      </c>
      <c r="J4297"/>
      <c r="K4297"/>
      <c r="L4297"/>
      <c r="M4297"/>
      <c r="N4297"/>
      <c r="O4297" s="203"/>
      <c r="P4297"/>
      <c r="Q4297"/>
      <c r="R4297"/>
      <c r="S4297"/>
      <c r="T4297" s="204">
        <v>42746.609131944446</v>
      </c>
      <c r="U4297"/>
      <c r="V4297">
        <v>0.4</v>
      </c>
      <c r="W4297">
        <v>5</v>
      </c>
      <c r="X4297" s="200" t="str">
        <f t="shared" si="67"/>
        <v>PUTNAM Criminal Traffic CGE CQ4-17</v>
      </c>
    </row>
    <row r="4298" spans="1:24" x14ac:dyDescent="0.25">
      <c r="A4298" t="s">
        <v>278</v>
      </c>
      <c r="B4298" t="s">
        <v>46</v>
      </c>
      <c r="C4298" t="s">
        <v>270</v>
      </c>
      <c r="D4298" s="202">
        <v>44416.1</v>
      </c>
      <c r="E4298" s="202">
        <v>44008.1</v>
      </c>
      <c r="F4298" s="202">
        <v>44008.1</v>
      </c>
      <c r="G4298" s="202">
        <v>44008.1</v>
      </c>
      <c r="H4298" s="202">
        <v>43958.1</v>
      </c>
      <c r="I4298" s="202">
        <v>34238.1</v>
      </c>
      <c r="J4298" s="202">
        <v>35382.1</v>
      </c>
      <c r="K4298" s="202">
        <v>36174.839999999997</v>
      </c>
      <c r="L4298" s="202">
        <v>36174.839999999997</v>
      </c>
      <c r="M4298" s="202">
        <v>36192.589999999997</v>
      </c>
      <c r="N4298"/>
      <c r="O4298" s="203"/>
      <c r="P4298"/>
      <c r="Q4298"/>
      <c r="R4298"/>
      <c r="S4298"/>
      <c r="T4298" s="204">
        <v>42746.609131944446</v>
      </c>
      <c r="U4298"/>
      <c r="V4298">
        <v>0.75</v>
      </c>
      <c r="W4298">
        <v>10</v>
      </c>
      <c r="X4298" s="200" t="str">
        <f t="shared" si="67"/>
        <v>PUTNAM Family CGE CQ1-16</v>
      </c>
    </row>
    <row r="4299" spans="1:24" x14ac:dyDescent="0.25">
      <c r="A4299" t="s">
        <v>278</v>
      </c>
      <c r="B4299" t="s">
        <v>46</v>
      </c>
      <c r="C4299" t="s">
        <v>274</v>
      </c>
      <c r="D4299" s="202">
        <v>45642.9</v>
      </c>
      <c r="E4299" s="202">
        <v>45617.9</v>
      </c>
      <c r="F4299" s="202">
        <v>45617.9</v>
      </c>
      <c r="G4299" s="202">
        <v>45610.400000000001</v>
      </c>
      <c r="H4299"/>
      <c r="I4299" s="202">
        <v>35098.21</v>
      </c>
      <c r="J4299" s="202">
        <v>35764.89</v>
      </c>
      <c r="K4299" s="202">
        <v>36791.230000000003</v>
      </c>
      <c r="L4299" s="202">
        <v>36905.620000000003</v>
      </c>
      <c r="M4299"/>
      <c r="N4299"/>
      <c r="O4299" s="203"/>
      <c r="P4299"/>
      <c r="Q4299"/>
      <c r="R4299"/>
      <c r="S4299"/>
      <c r="T4299" s="204">
        <v>42746.609131944446</v>
      </c>
      <c r="U4299"/>
      <c r="V4299">
        <v>0.75</v>
      </c>
      <c r="W4299">
        <v>10</v>
      </c>
      <c r="X4299" s="200" t="str">
        <f t="shared" si="67"/>
        <v>PUTNAM Family CGE CQ1-17</v>
      </c>
    </row>
    <row r="4300" spans="1:24" x14ac:dyDescent="0.25">
      <c r="A4300" t="s">
        <v>278</v>
      </c>
      <c r="B4300" t="s">
        <v>46</v>
      </c>
      <c r="C4300" t="s">
        <v>271</v>
      </c>
      <c r="D4300" s="202">
        <v>54199.9</v>
      </c>
      <c r="E4300" s="202">
        <v>53791.9</v>
      </c>
      <c r="F4300" s="202">
        <v>53791.9</v>
      </c>
      <c r="G4300" s="202">
        <v>53791.9</v>
      </c>
      <c r="H4300" s="202">
        <v>53791.9</v>
      </c>
      <c r="I4300" s="202">
        <v>39926.78</v>
      </c>
      <c r="J4300" s="202">
        <v>43278.01</v>
      </c>
      <c r="K4300" s="202">
        <v>43458.01</v>
      </c>
      <c r="L4300" s="202">
        <v>43813.01</v>
      </c>
      <c r="M4300" s="202">
        <v>43919.51</v>
      </c>
      <c r="N4300"/>
      <c r="O4300" s="203"/>
      <c r="P4300"/>
      <c r="Q4300"/>
      <c r="R4300"/>
      <c r="S4300"/>
      <c r="T4300" s="204">
        <v>42746.609131944446</v>
      </c>
      <c r="U4300"/>
      <c r="V4300">
        <v>0.75</v>
      </c>
      <c r="W4300">
        <v>10</v>
      </c>
      <c r="X4300" s="200" t="str">
        <f t="shared" si="67"/>
        <v>PUTNAM Family CGE CQ2-16</v>
      </c>
    </row>
    <row r="4301" spans="1:24" x14ac:dyDescent="0.25">
      <c r="A4301" t="s">
        <v>278</v>
      </c>
      <c r="B4301" t="s">
        <v>46</v>
      </c>
      <c r="C4301" t="s">
        <v>275</v>
      </c>
      <c r="D4301" s="202">
        <v>51359.7</v>
      </c>
      <c r="E4301" s="202">
        <v>50543.7</v>
      </c>
      <c r="F4301" s="202">
        <v>50135.7</v>
      </c>
      <c r="G4301"/>
      <c r="H4301"/>
      <c r="I4301" s="202">
        <v>41805.699999999997</v>
      </c>
      <c r="J4301" s="202">
        <v>44441.04</v>
      </c>
      <c r="K4301" s="202">
        <v>44772.05</v>
      </c>
      <c r="L4301"/>
      <c r="M4301"/>
      <c r="N4301"/>
      <c r="O4301" s="203"/>
      <c r="P4301"/>
      <c r="Q4301"/>
      <c r="R4301"/>
      <c r="S4301"/>
      <c r="T4301" s="204">
        <v>42746.609131944446</v>
      </c>
      <c r="U4301"/>
      <c r="V4301">
        <v>0.75</v>
      </c>
      <c r="W4301">
        <v>10</v>
      </c>
      <c r="X4301" s="200" t="str">
        <f t="shared" si="67"/>
        <v>PUTNAM Family CGE CQ2-17</v>
      </c>
    </row>
    <row r="4302" spans="1:24" x14ac:dyDescent="0.25">
      <c r="A4302" t="s">
        <v>278</v>
      </c>
      <c r="B4302" t="s">
        <v>46</v>
      </c>
      <c r="C4302" t="s">
        <v>272</v>
      </c>
      <c r="D4302" s="202">
        <v>44453.4</v>
      </c>
      <c r="E4302" s="202">
        <v>44748.4</v>
      </c>
      <c r="F4302" s="202">
        <v>44748.4</v>
      </c>
      <c r="G4302" s="202">
        <v>44748.4</v>
      </c>
      <c r="H4302" s="202">
        <v>44748.4</v>
      </c>
      <c r="I4302" s="202">
        <v>34232.18</v>
      </c>
      <c r="J4302" s="202">
        <v>36994.449999999997</v>
      </c>
      <c r="K4302" s="202">
        <v>37207.129999999997</v>
      </c>
      <c r="L4302" s="202">
        <v>37278.129999999997</v>
      </c>
      <c r="M4302" s="202">
        <v>37731.629999999997</v>
      </c>
      <c r="N4302"/>
      <c r="O4302" s="203"/>
      <c r="P4302"/>
      <c r="Q4302"/>
      <c r="R4302"/>
      <c r="S4302"/>
      <c r="T4302" s="204">
        <v>42746.609131944446</v>
      </c>
      <c r="U4302"/>
      <c r="V4302">
        <v>0.75</v>
      </c>
      <c r="W4302">
        <v>10</v>
      </c>
      <c r="X4302" s="200" t="str">
        <f t="shared" si="67"/>
        <v>PUTNAM Family CGE CQ3-16</v>
      </c>
    </row>
    <row r="4303" spans="1:24" x14ac:dyDescent="0.25">
      <c r="A4303" t="s">
        <v>278</v>
      </c>
      <c r="B4303" t="s">
        <v>46</v>
      </c>
      <c r="C4303" t="s">
        <v>276</v>
      </c>
      <c r="D4303" s="202">
        <v>47599.4</v>
      </c>
      <c r="E4303" s="202">
        <v>47599.4</v>
      </c>
      <c r="F4303"/>
      <c r="G4303"/>
      <c r="H4303"/>
      <c r="I4303" s="202">
        <v>42562.07</v>
      </c>
      <c r="J4303" s="202">
        <v>43940.07</v>
      </c>
      <c r="K4303"/>
      <c r="L4303"/>
      <c r="M4303"/>
      <c r="N4303"/>
      <c r="O4303" s="203"/>
      <c r="P4303"/>
      <c r="Q4303"/>
      <c r="R4303"/>
      <c r="S4303"/>
      <c r="T4303" s="204">
        <v>42746.609131944446</v>
      </c>
      <c r="U4303"/>
      <c r="V4303">
        <v>0.75</v>
      </c>
      <c r="W4303">
        <v>10</v>
      </c>
      <c r="X4303" s="200" t="str">
        <f t="shared" si="67"/>
        <v>PUTNAM Family CGE CQ3-17</v>
      </c>
    </row>
    <row r="4304" spans="1:24" x14ac:dyDescent="0.25">
      <c r="A4304" t="s">
        <v>278</v>
      </c>
      <c r="B4304" t="s">
        <v>46</v>
      </c>
      <c r="C4304" t="s">
        <v>273</v>
      </c>
      <c r="D4304" s="202">
        <v>42629.5</v>
      </c>
      <c r="E4304" s="202">
        <v>40874.449999999997</v>
      </c>
      <c r="F4304" s="202">
        <v>40874.449999999997</v>
      </c>
      <c r="G4304" s="202">
        <v>40874.449999999997</v>
      </c>
      <c r="H4304" s="202">
        <v>40869.449999999997</v>
      </c>
      <c r="I4304" s="202">
        <v>31817</v>
      </c>
      <c r="J4304" s="202">
        <v>35478.92</v>
      </c>
      <c r="K4304" s="202">
        <v>36268.25</v>
      </c>
      <c r="L4304" s="202">
        <v>36444.6</v>
      </c>
      <c r="M4304" s="202">
        <v>36474.6</v>
      </c>
      <c r="N4304"/>
      <c r="O4304" s="203"/>
      <c r="P4304"/>
      <c r="Q4304"/>
      <c r="R4304"/>
      <c r="S4304"/>
      <c r="T4304" s="204">
        <v>42746.609131944446</v>
      </c>
      <c r="U4304"/>
      <c r="V4304">
        <v>0.75</v>
      </c>
      <c r="W4304">
        <v>10</v>
      </c>
      <c r="X4304" s="200" t="str">
        <f t="shared" si="67"/>
        <v>PUTNAM Family CGE CQ4-16</v>
      </c>
    </row>
    <row r="4305" spans="1:24" x14ac:dyDescent="0.25">
      <c r="A4305" t="s">
        <v>278</v>
      </c>
      <c r="B4305" t="s">
        <v>46</v>
      </c>
      <c r="C4305" t="s">
        <v>277</v>
      </c>
      <c r="D4305" s="202">
        <v>46812.75</v>
      </c>
      <c r="E4305"/>
      <c r="F4305"/>
      <c r="G4305"/>
      <c r="H4305"/>
      <c r="I4305" s="202">
        <v>39815.949999999997</v>
      </c>
      <c r="J4305"/>
      <c r="K4305"/>
      <c r="L4305"/>
      <c r="M4305"/>
      <c r="N4305"/>
      <c r="O4305" s="203"/>
      <c r="P4305"/>
      <c r="Q4305"/>
      <c r="R4305"/>
      <c r="S4305"/>
      <c r="T4305" s="204">
        <v>42746.609131944446</v>
      </c>
      <c r="U4305"/>
      <c r="V4305">
        <v>0.75</v>
      </c>
      <c r="W4305">
        <v>10</v>
      </c>
      <c r="X4305" s="200" t="str">
        <f t="shared" si="67"/>
        <v>PUTNAM Family CGE CQ4-17</v>
      </c>
    </row>
    <row r="4306" spans="1:24" x14ac:dyDescent="0.25">
      <c r="A4306" t="s">
        <v>278</v>
      </c>
      <c r="B4306" t="s">
        <v>40</v>
      </c>
      <c r="C4306" t="s">
        <v>270</v>
      </c>
      <c r="D4306" s="202">
        <v>2961</v>
      </c>
      <c r="E4306" s="202">
        <v>4121</v>
      </c>
      <c r="F4306" s="202">
        <v>4121</v>
      </c>
      <c r="G4306" s="202">
        <v>4121</v>
      </c>
      <c r="H4306" s="202">
        <v>4121</v>
      </c>
      <c r="I4306" s="202">
        <v>250</v>
      </c>
      <c r="J4306" s="202">
        <v>350</v>
      </c>
      <c r="K4306" s="202">
        <v>350</v>
      </c>
      <c r="L4306" s="202">
        <v>350</v>
      </c>
      <c r="M4306" s="202">
        <v>350</v>
      </c>
      <c r="N4306"/>
      <c r="O4306" s="203"/>
      <c r="P4306"/>
      <c r="Q4306"/>
      <c r="R4306"/>
      <c r="S4306"/>
      <c r="T4306" s="204">
        <v>42746.609131944446</v>
      </c>
      <c r="U4306"/>
      <c r="V4306">
        <v>0.09</v>
      </c>
      <c r="W4306">
        <v>4</v>
      </c>
      <c r="X4306" s="200" t="str">
        <f t="shared" si="67"/>
        <v>PUTNAM Juvenile Delinquency CGE CQ1-16</v>
      </c>
    </row>
    <row r="4307" spans="1:24" x14ac:dyDescent="0.25">
      <c r="A4307" t="s">
        <v>278</v>
      </c>
      <c r="B4307" t="s">
        <v>40</v>
      </c>
      <c r="C4307" t="s">
        <v>274</v>
      </c>
      <c r="D4307" s="202">
        <v>2040</v>
      </c>
      <c r="E4307" s="202">
        <v>3430</v>
      </c>
      <c r="F4307" s="202">
        <v>3280</v>
      </c>
      <c r="G4307" s="202">
        <v>3280</v>
      </c>
      <c r="H4307"/>
      <c r="I4307" s="202">
        <v>0</v>
      </c>
      <c r="J4307" s="202">
        <v>0</v>
      </c>
      <c r="K4307" s="202">
        <v>0</v>
      </c>
      <c r="L4307" s="202">
        <v>0</v>
      </c>
      <c r="M4307"/>
      <c r="N4307"/>
      <c r="O4307" s="203"/>
      <c r="P4307"/>
      <c r="Q4307"/>
      <c r="R4307"/>
      <c r="S4307"/>
      <c r="T4307" s="204">
        <v>42746.609131944446</v>
      </c>
      <c r="U4307"/>
      <c r="V4307">
        <v>0.09</v>
      </c>
      <c r="W4307">
        <v>4</v>
      </c>
      <c r="X4307" s="200" t="str">
        <f t="shared" si="67"/>
        <v>PUTNAM Juvenile Delinquency CGE CQ1-17</v>
      </c>
    </row>
    <row r="4308" spans="1:24" x14ac:dyDescent="0.25">
      <c r="A4308" t="s">
        <v>278</v>
      </c>
      <c r="B4308" t="s">
        <v>40</v>
      </c>
      <c r="C4308" t="s">
        <v>271</v>
      </c>
      <c r="D4308" s="202">
        <v>1570</v>
      </c>
      <c r="E4308" s="202">
        <v>1570</v>
      </c>
      <c r="F4308" s="202">
        <v>1570</v>
      </c>
      <c r="G4308" s="202">
        <v>1570</v>
      </c>
      <c r="H4308" s="202">
        <v>1570</v>
      </c>
      <c r="I4308" s="202">
        <v>50</v>
      </c>
      <c r="J4308" s="202">
        <v>50</v>
      </c>
      <c r="K4308" s="202">
        <v>50</v>
      </c>
      <c r="L4308" s="202">
        <v>50</v>
      </c>
      <c r="M4308" s="202">
        <v>50</v>
      </c>
      <c r="N4308"/>
      <c r="O4308" s="203"/>
      <c r="P4308"/>
      <c r="Q4308"/>
      <c r="R4308"/>
      <c r="S4308"/>
      <c r="T4308" s="204">
        <v>42746.609131944446</v>
      </c>
      <c r="U4308"/>
      <c r="V4308">
        <v>0.09</v>
      </c>
      <c r="W4308">
        <v>4</v>
      </c>
      <c r="X4308" s="200" t="str">
        <f t="shared" si="67"/>
        <v>PUTNAM Juvenile Delinquency CGE CQ2-16</v>
      </c>
    </row>
    <row r="4309" spans="1:24" x14ac:dyDescent="0.25">
      <c r="A4309" t="s">
        <v>278</v>
      </c>
      <c r="B4309" t="s">
        <v>40</v>
      </c>
      <c r="C4309" t="s">
        <v>275</v>
      </c>
      <c r="D4309" s="202">
        <v>2120</v>
      </c>
      <c r="E4309" s="202">
        <v>2120</v>
      </c>
      <c r="F4309" s="202">
        <v>2120</v>
      </c>
      <c r="G4309"/>
      <c r="H4309"/>
      <c r="I4309" s="202">
        <v>50</v>
      </c>
      <c r="J4309" s="202">
        <v>50</v>
      </c>
      <c r="K4309" s="202">
        <v>50</v>
      </c>
      <c r="L4309"/>
      <c r="M4309"/>
      <c r="N4309"/>
      <c r="O4309" s="203"/>
      <c r="P4309"/>
      <c r="Q4309"/>
      <c r="R4309"/>
      <c r="S4309"/>
      <c r="T4309" s="204">
        <v>42746.609131944446</v>
      </c>
      <c r="U4309"/>
      <c r="V4309">
        <v>0.09</v>
      </c>
      <c r="W4309">
        <v>4</v>
      </c>
      <c r="X4309" s="200" t="str">
        <f t="shared" si="67"/>
        <v>PUTNAM Juvenile Delinquency CGE CQ2-17</v>
      </c>
    </row>
    <row r="4310" spans="1:24" x14ac:dyDescent="0.25">
      <c r="A4310" t="s">
        <v>278</v>
      </c>
      <c r="B4310" t="s">
        <v>40</v>
      </c>
      <c r="C4310" t="s">
        <v>272</v>
      </c>
      <c r="D4310" s="202">
        <v>2850</v>
      </c>
      <c r="E4310" s="202">
        <v>2850</v>
      </c>
      <c r="F4310" s="202">
        <v>2850</v>
      </c>
      <c r="G4310" s="202">
        <v>3000</v>
      </c>
      <c r="H4310" s="202">
        <v>2850</v>
      </c>
      <c r="I4310" s="202">
        <v>0</v>
      </c>
      <c r="J4310" s="202">
        <v>0</v>
      </c>
      <c r="K4310" s="202">
        <v>0</v>
      </c>
      <c r="L4310" s="202">
        <v>250</v>
      </c>
      <c r="M4310" s="202">
        <v>250</v>
      </c>
      <c r="N4310"/>
      <c r="O4310" s="203"/>
      <c r="P4310"/>
      <c r="Q4310"/>
      <c r="R4310"/>
      <c r="S4310"/>
      <c r="T4310" s="204">
        <v>42746.609131944446</v>
      </c>
      <c r="U4310"/>
      <c r="V4310">
        <v>0.09</v>
      </c>
      <c r="W4310">
        <v>4</v>
      </c>
      <c r="X4310" s="200" t="str">
        <f t="shared" si="67"/>
        <v>PUTNAM Juvenile Delinquency CGE CQ3-16</v>
      </c>
    </row>
    <row r="4311" spans="1:24" x14ac:dyDescent="0.25">
      <c r="A4311" t="s">
        <v>278</v>
      </c>
      <c r="B4311" t="s">
        <v>40</v>
      </c>
      <c r="C4311" t="s">
        <v>276</v>
      </c>
      <c r="D4311" s="202">
        <v>1590</v>
      </c>
      <c r="E4311" s="202">
        <v>2390</v>
      </c>
      <c r="F4311"/>
      <c r="G4311"/>
      <c r="H4311"/>
      <c r="I4311" s="202">
        <v>0</v>
      </c>
      <c r="J4311" s="202">
        <v>0</v>
      </c>
      <c r="K4311"/>
      <c r="L4311"/>
      <c r="M4311"/>
      <c r="N4311"/>
      <c r="O4311" s="203"/>
      <c r="P4311"/>
      <c r="Q4311"/>
      <c r="R4311"/>
      <c r="S4311"/>
      <c r="T4311" s="204">
        <v>42746.609131944446</v>
      </c>
      <c r="U4311"/>
      <c r="V4311">
        <v>0.09</v>
      </c>
      <c r="W4311">
        <v>4</v>
      </c>
      <c r="X4311" s="200" t="str">
        <f t="shared" si="67"/>
        <v>PUTNAM Juvenile Delinquency CGE CQ3-17</v>
      </c>
    </row>
    <row r="4312" spans="1:24" x14ac:dyDescent="0.25">
      <c r="A4312" t="s">
        <v>278</v>
      </c>
      <c r="B4312" t="s">
        <v>40</v>
      </c>
      <c r="C4312" t="s">
        <v>273</v>
      </c>
      <c r="D4312" s="202">
        <v>13093.5</v>
      </c>
      <c r="E4312" s="202">
        <v>627</v>
      </c>
      <c r="F4312" s="202">
        <v>1927</v>
      </c>
      <c r="G4312" s="202">
        <v>1927</v>
      </c>
      <c r="H4312" s="202">
        <v>1927</v>
      </c>
      <c r="I4312" s="202">
        <v>0</v>
      </c>
      <c r="J4312" s="202">
        <v>7</v>
      </c>
      <c r="K4312" s="202">
        <v>7</v>
      </c>
      <c r="L4312" s="202">
        <v>7</v>
      </c>
      <c r="M4312" s="202">
        <v>7</v>
      </c>
      <c r="N4312"/>
      <c r="O4312" s="203"/>
      <c r="P4312"/>
      <c r="Q4312"/>
      <c r="R4312"/>
      <c r="S4312"/>
      <c r="T4312" s="204">
        <v>42746.609131944446</v>
      </c>
      <c r="U4312"/>
      <c r="V4312">
        <v>0.09</v>
      </c>
      <c r="W4312">
        <v>4</v>
      </c>
      <c r="X4312" s="200" t="str">
        <f t="shared" si="67"/>
        <v>PUTNAM Juvenile Delinquency CGE CQ4-16</v>
      </c>
    </row>
    <row r="4313" spans="1:24" x14ac:dyDescent="0.25">
      <c r="A4313" t="s">
        <v>278</v>
      </c>
      <c r="B4313" t="s">
        <v>40</v>
      </c>
      <c r="C4313" t="s">
        <v>277</v>
      </c>
      <c r="D4313" s="202">
        <v>1800</v>
      </c>
      <c r="E4313"/>
      <c r="F4313"/>
      <c r="G4313"/>
      <c r="H4313"/>
      <c r="I4313" s="202">
        <v>50</v>
      </c>
      <c r="J4313"/>
      <c r="K4313"/>
      <c r="L4313"/>
      <c r="M4313"/>
      <c r="N4313"/>
      <c r="O4313" s="203"/>
      <c r="P4313"/>
      <c r="Q4313"/>
      <c r="R4313"/>
      <c r="S4313"/>
      <c r="T4313" s="204">
        <v>42746.609131944446</v>
      </c>
      <c r="U4313"/>
      <c r="V4313">
        <v>0.09</v>
      </c>
      <c r="W4313">
        <v>4</v>
      </c>
      <c r="X4313" s="200" t="str">
        <f t="shared" si="67"/>
        <v>PUTNAM Juvenile Delinquency CGE CQ4-17</v>
      </c>
    </row>
    <row r="4314" spans="1:24" x14ac:dyDescent="0.25">
      <c r="A4314" t="s">
        <v>278</v>
      </c>
      <c r="B4314" t="s">
        <v>45</v>
      </c>
      <c r="C4314" t="s">
        <v>270</v>
      </c>
      <c r="D4314" s="202">
        <v>21155.15</v>
      </c>
      <c r="E4314" s="202">
        <v>21155.15</v>
      </c>
      <c r="F4314" s="202">
        <v>21155.15</v>
      </c>
      <c r="G4314" s="202">
        <v>21155.15</v>
      </c>
      <c r="H4314" s="202">
        <v>21155.15</v>
      </c>
      <c r="I4314" s="202">
        <v>21123.15</v>
      </c>
      <c r="J4314" s="202">
        <v>21123.15</v>
      </c>
      <c r="K4314" s="202">
        <v>21123.15</v>
      </c>
      <c r="L4314" s="202">
        <v>21123.15</v>
      </c>
      <c r="M4314" s="202">
        <v>21123.15</v>
      </c>
      <c r="N4314"/>
      <c r="O4314" s="203"/>
      <c r="P4314"/>
      <c r="Q4314"/>
      <c r="R4314"/>
      <c r="S4314"/>
      <c r="T4314" s="204">
        <v>42746.609131944446</v>
      </c>
      <c r="U4314"/>
      <c r="V4314">
        <v>0.9</v>
      </c>
      <c r="W4314">
        <v>9</v>
      </c>
      <c r="X4314" s="200" t="str">
        <f t="shared" si="67"/>
        <v>PUTNAM Probate CGE CQ1-16</v>
      </c>
    </row>
    <row r="4315" spans="1:24" x14ac:dyDescent="0.25">
      <c r="A4315" t="s">
        <v>278</v>
      </c>
      <c r="B4315" t="s">
        <v>45</v>
      </c>
      <c r="C4315" t="s">
        <v>274</v>
      </c>
      <c r="D4315" s="202">
        <v>25985</v>
      </c>
      <c r="E4315" s="202">
        <v>25985</v>
      </c>
      <c r="F4315" s="202">
        <v>25985</v>
      </c>
      <c r="G4315" s="202">
        <v>25942</v>
      </c>
      <c r="H4315"/>
      <c r="I4315" s="202">
        <v>25588</v>
      </c>
      <c r="J4315" s="202">
        <v>25597</v>
      </c>
      <c r="K4315" s="202">
        <v>25597</v>
      </c>
      <c r="L4315" s="202">
        <v>25597</v>
      </c>
      <c r="M4315"/>
      <c r="N4315"/>
      <c r="O4315" s="203"/>
      <c r="P4315"/>
      <c r="Q4315"/>
      <c r="R4315"/>
      <c r="S4315"/>
      <c r="T4315" s="204">
        <v>42746.609131944446</v>
      </c>
      <c r="U4315"/>
      <c r="V4315">
        <v>0.9</v>
      </c>
      <c r="W4315">
        <v>9</v>
      </c>
      <c r="X4315" s="200" t="str">
        <f t="shared" si="67"/>
        <v>PUTNAM Probate CGE CQ1-17</v>
      </c>
    </row>
    <row r="4316" spans="1:24" x14ac:dyDescent="0.25">
      <c r="A4316" t="s">
        <v>278</v>
      </c>
      <c r="B4316" t="s">
        <v>45</v>
      </c>
      <c r="C4316" t="s">
        <v>271</v>
      </c>
      <c r="D4316" s="202">
        <v>33928.5</v>
      </c>
      <c r="E4316" s="202">
        <v>33928.5</v>
      </c>
      <c r="F4316" s="202">
        <v>33928.5</v>
      </c>
      <c r="G4316" s="202">
        <v>33928.5</v>
      </c>
      <c r="H4316" s="202">
        <v>33928.5</v>
      </c>
      <c r="I4316" s="202">
        <v>33908.5</v>
      </c>
      <c r="J4316" s="202">
        <v>33908.5</v>
      </c>
      <c r="K4316" s="202">
        <v>33908.5</v>
      </c>
      <c r="L4316" s="202">
        <v>33908.5</v>
      </c>
      <c r="M4316" s="202">
        <v>33908.5</v>
      </c>
      <c r="N4316"/>
      <c r="O4316" s="203"/>
      <c r="P4316"/>
      <c r="Q4316"/>
      <c r="R4316"/>
      <c r="S4316"/>
      <c r="T4316" s="204">
        <v>42746.609131944446</v>
      </c>
      <c r="U4316"/>
      <c r="V4316">
        <v>0.9</v>
      </c>
      <c r="W4316">
        <v>9</v>
      </c>
      <c r="X4316" s="200" t="str">
        <f t="shared" si="67"/>
        <v>PUTNAM Probate CGE CQ2-16</v>
      </c>
    </row>
    <row r="4317" spans="1:24" x14ac:dyDescent="0.25">
      <c r="A4317" t="s">
        <v>278</v>
      </c>
      <c r="B4317" t="s">
        <v>45</v>
      </c>
      <c r="C4317" t="s">
        <v>275</v>
      </c>
      <c r="D4317" s="202">
        <v>36790.5</v>
      </c>
      <c r="E4317" s="202">
        <v>36790.5</v>
      </c>
      <c r="F4317" s="202">
        <v>36784.5</v>
      </c>
      <c r="G4317"/>
      <c r="H4317"/>
      <c r="I4317" s="202">
        <v>36364.5</v>
      </c>
      <c r="J4317" s="202">
        <v>36784.5</v>
      </c>
      <c r="K4317" s="202">
        <v>36784.5</v>
      </c>
      <c r="L4317"/>
      <c r="M4317"/>
      <c r="N4317"/>
      <c r="O4317" s="203"/>
      <c r="P4317"/>
      <c r="Q4317"/>
      <c r="R4317"/>
      <c r="S4317"/>
      <c r="T4317" s="204">
        <v>42746.609131944446</v>
      </c>
      <c r="U4317"/>
      <c r="V4317">
        <v>0.9</v>
      </c>
      <c r="W4317">
        <v>9</v>
      </c>
      <c r="X4317" s="200" t="str">
        <f t="shared" si="67"/>
        <v>PUTNAM Probate CGE CQ2-17</v>
      </c>
    </row>
    <row r="4318" spans="1:24" x14ac:dyDescent="0.25">
      <c r="A4318" t="s">
        <v>278</v>
      </c>
      <c r="B4318" t="s">
        <v>45</v>
      </c>
      <c r="C4318" t="s">
        <v>272</v>
      </c>
      <c r="D4318" s="202">
        <v>24192.5</v>
      </c>
      <c r="E4318" s="202">
        <v>24192.5</v>
      </c>
      <c r="F4318" s="202">
        <v>24192.5</v>
      </c>
      <c r="G4318" s="202">
        <v>24192.5</v>
      </c>
      <c r="H4318" s="202">
        <v>24192.5</v>
      </c>
      <c r="I4318" s="202">
        <v>23248.5</v>
      </c>
      <c r="J4318" s="202">
        <v>24184.5</v>
      </c>
      <c r="K4318" s="202">
        <v>24191.5</v>
      </c>
      <c r="L4318" s="202">
        <v>24191.5</v>
      </c>
      <c r="M4318" s="202">
        <v>24191.5</v>
      </c>
      <c r="N4318"/>
      <c r="O4318" s="203"/>
      <c r="P4318"/>
      <c r="Q4318"/>
      <c r="R4318"/>
      <c r="S4318"/>
      <c r="T4318" s="204">
        <v>42746.609131944446</v>
      </c>
      <c r="U4318"/>
      <c r="V4318">
        <v>0.9</v>
      </c>
      <c r="W4318">
        <v>9</v>
      </c>
      <c r="X4318" s="200" t="str">
        <f t="shared" si="67"/>
        <v>PUTNAM Probate CGE CQ3-16</v>
      </c>
    </row>
    <row r="4319" spans="1:24" x14ac:dyDescent="0.25">
      <c r="A4319" t="s">
        <v>278</v>
      </c>
      <c r="B4319" t="s">
        <v>45</v>
      </c>
      <c r="C4319" t="s">
        <v>276</v>
      </c>
      <c r="D4319" s="202">
        <v>30096</v>
      </c>
      <c r="E4319" s="202">
        <v>30096</v>
      </c>
      <c r="F4319"/>
      <c r="G4319"/>
      <c r="H4319"/>
      <c r="I4319" s="202">
        <v>30078</v>
      </c>
      <c r="J4319" s="202">
        <v>30078</v>
      </c>
      <c r="K4319"/>
      <c r="L4319"/>
      <c r="M4319"/>
      <c r="N4319"/>
      <c r="O4319" s="203"/>
      <c r="P4319"/>
      <c r="Q4319"/>
      <c r="R4319"/>
      <c r="S4319"/>
      <c r="T4319" s="204">
        <v>42746.609131944446</v>
      </c>
      <c r="U4319"/>
      <c r="V4319">
        <v>0.9</v>
      </c>
      <c r="W4319">
        <v>9</v>
      </c>
      <c r="X4319" s="200" t="str">
        <f t="shared" si="67"/>
        <v>PUTNAM Probate CGE CQ3-17</v>
      </c>
    </row>
    <row r="4320" spans="1:24" x14ac:dyDescent="0.25">
      <c r="A4320" t="s">
        <v>278</v>
      </c>
      <c r="B4320" t="s">
        <v>45</v>
      </c>
      <c r="C4320" t="s">
        <v>273</v>
      </c>
      <c r="D4320" s="202">
        <v>23389.5</v>
      </c>
      <c r="E4320" s="202">
        <v>30921.5</v>
      </c>
      <c r="F4320" s="202">
        <v>30921.5</v>
      </c>
      <c r="G4320" s="202">
        <v>30921.5</v>
      </c>
      <c r="H4320" s="202">
        <v>30905.5</v>
      </c>
      <c r="I4320" s="202">
        <v>22988.5</v>
      </c>
      <c r="J4320" s="202">
        <v>30901.5</v>
      </c>
      <c r="K4320" s="202">
        <v>30901.5</v>
      </c>
      <c r="L4320" s="202">
        <v>30901.5</v>
      </c>
      <c r="M4320" s="202">
        <v>30901.5</v>
      </c>
      <c r="N4320"/>
      <c r="O4320" s="203"/>
      <c r="P4320"/>
      <c r="Q4320"/>
      <c r="R4320"/>
      <c r="S4320"/>
      <c r="T4320" s="204">
        <v>42746.609131944446</v>
      </c>
      <c r="U4320"/>
      <c r="V4320">
        <v>0.9</v>
      </c>
      <c r="W4320">
        <v>9</v>
      </c>
      <c r="X4320" s="200" t="str">
        <f t="shared" si="67"/>
        <v>PUTNAM Probate CGE CQ4-16</v>
      </c>
    </row>
    <row r="4321" spans="1:24" x14ac:dyDescent="0.25">
      <c r="A4321" t="s">
        <v>278</v>
      </c>
      <c r="B4321" t="s">
        <v>45</v>
      </c>
      <c r="C4321" t="s">
        <v>277</v>
      </c>
      <c r="D4321" s="202">
        <v>29272</v>
      </c>
      <c r="E4321"/>
      <c r="F4321"/>
      <c r="G4321"/>
      <c r="H4321"/>
      <c r="I4321" s="202">
        <v>29041</v>
      </c>
      <c r="J4321"/>
      <c r="K4321"/>
      <c r="L4321"/>
      <c r="M4321"/>
      <c r="N4321"/>
      <c r="O4321" s="203"/>
      <c r="P4321"/>
      <c r="Q4321"/>
      <c r="R4321"/>
      <c r="S4321"/>
      <c r="T4321" s="204">
        <v>42746.609131944446</v>
      </c>
      <c r="U4321"/>
      <c r="V4321">
        <v>0.9</v>
      </c>
      <c r="W4321">
        <v>9</v>
      </c>
      <c r="X4321" s="200" t="str">
        <f t="shared" si="67"/>
        <v>PUTNAM Probate CGE CQ4-17</v>
      </c>
    </row>
    <row r="4322" spans="1:24" x14ac:dyDescent="0.25">
      <c r="A4322" t="s">
        <v>102</v>
      </c>
      <c r="B4322" t="s">
        <v>280</v>
      </c>
      <c r="C4322" t="s">
        <v>270</v>
      </c>
      <c r="D4322" s="202">
        <v>152399</v>
      </c>
      <c r="E4322" s="202">
        <v>152399</v>
      </c>
      <c r="F4322" s="202">
        <v>152399</v>
      </c>
      <c r="G4322" s="202">
        <v>152399</v>
      </c>
      <c r="H4322" s="202">
        <v>152399</v>
      </c>
      <c r="I4322" s="202">
        <v>0</v>
      </c>
      <c r="J4322" s="202">
        <v>0</v>
      </c>
      <c r="K4322" s="202">
        <v>0</v>
      </c>
      <c r="L4322" s="202">
        <v>0</v>
      </c>
      <c r="M4322" s="202">
        <v>0</v>
      </c>
      <c r="N4322"/>
      <c r="O4322" s="203"/>
      <c r="P4322"/>
      <c r="Q4322"/>
      <c r="R4322"/>
      <c r="S4322"/>
      <c r="T4322" s="204">
        <v>42746.609131944446</v>
      </c>
      <c r="U4322"/>
      <c r="V4322">
        <v>0.09</v>
      </c>
      <c r="W4322">
        <v>2</v>
      </c>
      <c r="X4322" s="200" t="str">
        <f t="shared" si="67"/>
        <v>Santa Rosa Circ Crim Drug Trfc Cases CGE CQ1-16</v>
      </c>
    </row>
    <row r="4323" spans="1:24" x14ac:dyDescent="0.25">
      <c r="A4323" t="s">
        <v>102</v>
      </c>
      <c r="B4323" t="s">
        <v>280</v>
      </c>
      <c r="C4323" t="s">
        <v>274</v>
      </c>
      <c r="D4323" s="202">
        <v>159854</v>
      </c>
      <c r="E4323" s="202">
        <v>159854</v>
      </c>
      <c r="F4323" s="202">
        <v>159854</v>
      </c>
      <c r="G4323" s="202">
        <v>159854</v>
      </c>
      <c r="H4323"/>
      <c r="I4323" s="202">
        <v>0</v>
      </c>
      <c r="J4323" s="202">
        <v>0</v>
      </c>
      <c r="K4323" s="202">
        <v>0</v>
      </c>
      <c r="L4323" s="202">
        <v>0</v>
      </c>
      <c r="M4323"/>
      <c r="N4323"/>
      <c r="O4323" s="203"/>
      <c r="P4323"/>
      <c r="Q4323"/>
      <c r="R4323"/>
      <c r="S4323"/>
      <c r="T4323" s="204">
        <v>42746.609131944446</v>
      </c>
      <c r="U4323"/>
      <c r="V4323">
        <v>0.09</v>
      </c>
      <c r="W4323">
        <v>2</v>
      </c>
      <c r="X4323" s="200" t="str">
        <f t="shared" si="67"/>
        <v>Santa Rosa Circ Crim Drug Trfc Cases CGE CQ1-17</v>
      </c>
    </row>
    <row r="4324" spans="1:24" x14ac:dyDescent="0.25">
      <c r="A4324" t="s">
        <v>102</v>
      </c>
      <c r="B4324" t="s">
        <v>280</v>
      </c>
      <c r="C4324" t="s">
        <v>271</v>
      </c>
      <c r="D4324" s="202">
        <v>152549</v>
      </c>
      <c r="E4324" s="202">
        <v>152549</v>
      </c>
      <c r="F4324" s="202">
        <v>152549</v>
      </c>
      <c r="G4324" s="202">
        <v>152549</v>
      </c>
      <c r="H4324" s="202">
        <v>152549</v>
      </c>
      <c r="I4324" s="202">
        <v>0</v>
      </c>
      <c r="J4324" s="202">
        <v>0</v>
      </c>
      <c r="K4324" s="202">
        <v>0</v>
      </c>
      <c r="L4324" s="202">
        <v>0</v>
      </c>
      <c r="M4324" s="202">
        <v>0</v>
      </c>
      <c r="N4324"/>
      <c r="O4324" s="203"/>
      <c r="P4324"/>
      <c r="Q4324"/>
      <c r="R4324"/>
      <c r="S4324"/>
      <c r="T4324" s="204">
        <v>42746.609131944446</v>
      </c>
      <c r="U4324"/>
      <c r="V4324">
        <v>0.09</v>
      </c>
      <c r="W4324">
        <v>2</v>
      </c>
      <c r="X4324" s="200" t="str">
        <f t="shared" si="67"/>
        <v>Santa Rosa Circ Crim Drug Trfc Cases CGE CQ2-16</v>
      </c>
    </row>
    <row r="4325" spans="1:24" x14ac:dyDescent="0.25">
      <c r="A4325" t="s">
        <v>102</v>
      </c>
      <c r="B4325" t="s">
        <v>280</v>
      </c>
      <c r="C4325" t="s">
        <v>275</v>
      </c>
      <c r="D4325" s="202">
        <v>554165</v>
      </c>
      <c r="E4325" s="202">
        <v>554165</v>
      </c>
      <c r="F4325" s="202">
        <v>554165</v>
      </c>
      <c r="G4325"/>
      <c r="H4325"/>
      <c r="I4325" s="202">
        <v>0</v>
      </c>
      <c r="J4325" s="202">
        <v>0</v>
      </c>
      <c r="K4325" s="202">
        <v>0</v>
      </c>
      <c r="L4325"/>
      <c r="M4325"/>
      <c r="N4325"/>
      <c r="O4325" s="203"/>
      <c r="P4325"/>
      <c r="Q4325"/>
      <c r="R4325"/>
      <c r="S4325"/>
      <c r="T4325" s="204">
        <v>42746.609131944446</v>
      </c>
      <c r="U4325"/>
      <c r="V4325">
        <v>0.09</v>
      </c>
      <c r="W4325">
        <v>2</v>
      </c>
      <c r="X4325" s="200" t="str">
        <f t="shared" si="67"/>
        <v>Santa Rosa Circ Crim Drug Trfc Cases CGE CQ2-17</v>
      </c>
    </row>
    <row r="4326" spans="1:24" x14ac:dyDescent="0.25">
      <c r="A4326" t="s">
        <v>102</v>
      </c>
      <c r="B4326" t="s">
        <v>280</v>
      </c>
      <c r="C4326" t="s">
        <v>272</v>
      </c>
      <c r="D4326" s="202">
        <v>255087</v>
      </c>
      <c r="E4326" s="202">
        <v>255087</v>
      </c>
      <c r="F4326" s="202">
        <v>255087</v>
      </c>
      <c r="G4326" s="202">
        <v>255087</v>
      </c>
      <c r="H4326" s="202">
        <v>255087</v>
      </c>
      <c r="I4326" s="202">
        <v>0</v>
      </c>
      <c r="J4326" s="202">
        <v>0</v>
      </c>
      <c r="K4326" s="202">
        <v>0</v>
      </c>
      <c r="L4326" s="202">
        <v>0</v>
      </c>
      <c r="M4326" s="202">
        <v>0</v>
      </c>
      <c r="N4326"/>
      <c r="O4326" s="203"/>
      <c r="P4326"/>
      <c r="Q4326"/>
      <c r="R4326"/>
      <c r="S4326"/>
      <c r="T4326" s="204">
        <v>42746.609131944446</v>
      </c>
      <c r="U4326"/>
      <c r="V4326">
        <v>0.09</v>
      </c>
      <c r="W4326">
        <v>2</v>
      </c>
      <c r="X4326" s="200" t="str">
        <f t="shared" si="67"/>
        <v>Santa Rosa Circ Crim Drug Trfc Cases CGE CQ3-16</v>
      </c>
    </row>
    <row r="4327" spans="1:24" x14ac:dyDescent="0.25">
      <c r="A4327" t="s">
        <v>102</v>
      </c>
      <c r="B4327" t="s">
        <v>280</v>
      </c>
      <c r="C4327" t="s">
        <v>276</v>
      </c>
      <c r="D4327" s="202">
        <v>0</v>
      </c>
      <c r="E4327" s="202">
        <v>0</v>
      </c>
      <c r="F4327"/>
      <c r="G4327"/>
      <c r="H4327"/>
      <c r="I4327" s="202">
        <v>0</v>
      </c>
      <c r="J4327" s="202">
        <v>0</v>
      </c>
      <c r="K4327"/>
      <c r="L4327"/>
      <c r="M4327"/>
      <c r="N4327"/>
      <c r="O4327" s="203"/>
      <c r="P4327"/>
      <c r="Q4327"/>
      <c r="R4327"/>
      <c r="S4327"/>
      <c r="T4327" s="204">
        <v>42746.609131944446</v>
      </c>
      <c r="U4327"/>
      <c r="V4327">
        <v>0.09</v>
      </c>
      <c r="W4327">
        <v>2</v>
      </c>
      <c r="X4327" s="200" t="str">
        <f t="shared" si="67"/>
        <v>Santa Rosa Circ Crim Drug Trfc Cases CGE CQ3-17</v>
      </c>
    </row>
    <row r="4328" spans="1:24" x14ac:dyDescent="0.25">
      <c r="A4328" t="s">
        <v>102</v>
      </c>
      <c r="B4328" t="s">
        <v>280</v>
      </c>
      <c r="C4328" t="s">
        <v>273</v>
      </c>
      <c r="D4328" s="202">
        <v>264240</v>
      </c>
      <c r="E4328" s="202">
        <v>264240</v>
      </c>
      <c r="F4328" s="202">
        <v>264240</v>
      </c>
      <c r="G4328" s="202">
        <v>264240</v>
      </c>
      <c r="H4328" s="202">
        <v>264240</v>
      </c>
      <c r="I4328" s="202">
        <v>0</v>
      </c>
      <c r="J4328" s="202">
        <v>0</v>
      </c>
      <c r="K4328" s="202">
        <v>0</v>
      </c>
      <c r="L4328" s="202">
        <v>0</v>
      </c>
      <c r="M4328" s="202">
        <v>0</v>
      </c>
      <c r="N4328"/>
      <c r="O4328" s="203"/>
      <c r="P4328"/>
      <c r="Q4328"/>
      <c r="R4328"/>
      <c r="S4328"/>
      <c r="T4328" s="204">
        <v>42746.609131944446</v>
      </c>
      <c r="U4328"/>
      <c r="V4328">
        <v>0.09</v>
      </c>
      <c r="W4328">
        <v>2</v>
      </c>
      <c r="X4328" s="200" t="str">
        <f t="shared" si="67"/>
        <v>Santa Rosa Circ Crim Drug Trfc Cases CGE CQ4-16</v>
      </c>
    </row>
    <row r="4329" spans="1:24" x14ac:dyDescent="0.25">
      <c r="A4329" t="s">
        <v>102</v>
      </c>
      <c r="B4329" t="s">
        <v>280</v>
      </c>
      <c r="C4329" t="s">
        <v>277</v>
      </c>
      <c r="D4329" s="202">
        <v>152181</v>
      </c>
      <c r="E4329"/>
      <c r="F4329"/>
      <c r="G4329"/>
      <c r="H4329"/>
      <c r="I4329" s="202">
        <v>0</v>
      </c>
      <c r="J4329"/>
      <c r="K4329"/>
      <c r="L4329"/>
      <c r="M4329"/>
      <c r="N4329"/>
      <c r="O4329" s="203"/>
      <c r="P4329"/>
      <c r="Q4329"/>
      <c r="R4329"/>
      <c r="S4329"/>
      <c r="T4329" s="204">
        <v>42746.609131944446</v>
      </c>
      <c r="U4329"/>
      <c r="V4329">
        <v>0.09</v>
      </c>
      <c r="W4329">
        <v>2</v>
      </c>
      <c r="X4329" s="200" t="str">
        <f t="shared" si="67"/>
        <v>Santa Rosa Circ Crim Drug Trfc Cases CGE CQ4-17</v>
      </c>
    </row>
    <row r="4330" spans="1:24" x14ac:dyDescent="0.25">
      <c r="A4330" t="s">
        <v>102</v>
      </c>
      <c r="B4330" t="s">
        <v>42</v>
      </c>
      <c r="C4330" t="s">
        <v>270</v>
      </c>
      <c r="D4330" s="202">
        <v>304988.3</v>
      </c>
      <c r="E4330" s="202">
        <v>306443.3</v>
      </c>
      <c r="F4330" s="202">
        <v>306043.3</v>
      </c>
      <c r="G4330" s="202">
        <v>306043.3</v>
      </c>
      <c r="H4330" s="202">
        <v>306043.3</v>
      </c>
      <c r="I4330" s="202">
        <v>302068.3</v>
      </c>
      <c r="J4330" s="202">
        <v>303643.3</v>
      </c>
      <c r="K4330" s="202">
        <v>303643.3</v>
      </c>
      <c r="L4330" s="202">
        <v>304043.3</v>
      </c>
      <c r="M4330" s="202">
        <v>304043.3</v>
      </c>
      <c r="N4330"/>
      <c r="O4330" s="203"/>
      <c r="P4330"/>
      <c r="Q4330"/>
      <c r="R4330"/>
      <c r="S4330"/>
      <c r="T4330" s="204">
        <v>42746.609131944446</v>
      </c>
      <c r="U4330"/>
      <c r="V4330">
        <v>0.9</v>
      </c>
      <c r="W4330">
        <v>6</v>
      </c>
      <c r="X4330" s="200" t="str">
        <f t="shared" si="67"/>
        <v>Santa Rosa Circuit Civil CGE CQ1-16</v>
      </c>
    </row>
    <row r="4331" spans="1:24" x14ac:dyDescent="0.25">
      <c r="A4331" t="s">
        <v>102</v>
      </c>
      <c r="B4331" t="s">
        <v>42</v>
      </c>
      <c r="C4331" t="s">
        <v>274</v>
      </c>
      <c r="D4331" s="202">
        <v>256082.24</v>
      </c>
      <c r="E4331" s="202">
        <v>254723.24</v>
      </c>
      <c r="F4331" s="202">
        <v>254323.24</v>
      </c>
      <c r="G4331" s="202">
        <v>254323.24</v>
      </c>
      <c r="H4331"/>
      <c r="I4331" s="202">
        <v>252281.24</v>
      </c>
      <c r="J4331" s="202">
        <v>252286.24</v>
      </c>
      <c r="K4331" s="202">
        <v>252286.24</v>
      </c>
      <c r="L4331" s="202">
        <v>252286.24</v>
      </c>
      <c r="M4331"/>
      <c r="N4331"/>
      <c r="O4331" s="203"/>
      <c r="P4331"/>
      <c r="Q4331"/>
      <c r="R4331"/>
      <c r="S4331"/>
      <c r="T4331" s="204">
        <v>42746.609131944446</v>
      </c>
      <c r="U4331"/>
      <c r="V4331">
        <v>0.9</v>
      </c>
      <c r="W4331">
        <v>6</v>
      </c>
      <c r="X4331" s="200" t="str">
        <f t="shared" si="67"/>
        <v>Santa Rosa Circuit Civil CGE CQ1-17</v>
      </c>
    </row>
    <row r="4332" spans="1:24" x14ac:dyDescent="0.25">
      <c r="A4332" t="s">
        <v>102</v>
      </c>
      <c r="B4332" t="s">
        <v>42</v>
      </c>
      <c r="C4332" t="s">
        <v>271</v>
      </c>
      <c r="D4332" s="202">
        <v>264783.35999999999</v>
      </c>
      <c r="E4332" s="202">
        <v>263921.86</v>
      </c>
      <c r="F4332" s="202">
        <v>263521.86</v>
      </c>
      <c r="G4332" s="202">
        <v>263521.86</v>
      </c>
      <c r="H4332" s="202">
        <v>263521.86</v>
      </c>
      <c r="I4332" s="202">
        <v>255494.36</v>
      </c>
      <c r="J4332" s="202">
        <v>261521.86</v>
      </c>
      <c r="K4332" s="202">
        <v>261521.86</v>
      </c>
      <c r="L4332" s="202">
        <v>261521.86</v>
      </c>
      <c r="M4332" s="202">
        <v>261521.86</v>
      </c>
      <c r="N4332"/>
      <c r="O4332" s="203"/>
      <c r="P4332"/>
      <c r="Q4332"/>
      <c r="R4332"/>
      <c r="S4332"/>
      <c r="T4332" s="204">
        <v>42746.609131944446</v>
      </c>
      <c r="U4332"/>
      <c r="V4332">
        <v>0.9</v>
      </c>
      <c r="W4332">
        <v>6</v>
      </c>
      <c r="X4332" s="200" t="str">
        <f t="shared" si="67"/>
        <v>Santa Rosa Circuit Civil CGE CQ2-16</v>
      </c>
    </row>
    <row r="4333" spans="1:24" x14ac:dyDescent="0.25">
      <c r="A4333" t="s">
        <v>102</v>
      </c>
      <c r="B4333" t="s">
        <v>42</v>
      </c>
      <c r="C4333" t="s">
        <v>275</v>
      </c>
      <c r="D4333" s="202">
        <v>304976.44</v>
      </c>
      <c r="E4333" s="202">
        <v>304926.44</v>
      </c>
      <c r="F4333" s="202">
        <v>304421.44</v>
      </c>
      <c r="G4333"/>
      <c r="H4333"/>
      <c r="I4333" s="202">
        <v>299335.94</v>
      </c>
      <c r="J4333" s="202">
        <v>301941.44</v>
      </c>
      <c r="K4333" s="202">
        <v>302011.44</v>
      </c>
      <c r="L4333"/>
      <c r="M4333"/>
      <c r="N4333"/>
      <c r="O4333" s="203"/>
      <c r="P4333"/>
      <c r="Q4333"/>
      <c r="R4333"/>
      <c r="S4333"/>
      <c r="T4333" s="204">
        <v>42746.609131944446</v>
      </c>
      <c r="U4333"/>
      <c r="V4333">
        <v>0.9</v>
      </c>
      <c r="W4333">
        <v>6</v>
      </c>
      <c r="X4333" s="200" t="str">
        <f t="shared" si="67"/>
        <v>Santa Rosa Circuit Civil CGE CQ2-17</v>
      </c>
    </row>
    <row r="4334" spans="1:24" x14ac:dyDescent="0.25">
      <c r="A4334" t="s">
        <v>102</v>
      </c>
      <c r="B4334" t="s">
        <v>42</v>
      </c>
      <c r="C4334" t="s">
        <v>272</v>
      </c>
      <c r="D4334" s="202">
        <v>270011.96000000002</v>
      </c>
      <c r="E4334" s="202">
        <v>269208.96000000002</v>
      </c>
      <c r="F4334" s="202">
        <v>269194.96000000002</v>
      </c>
      <c r="G4334" s="202">
        <v>269194.96000000002</v>
      </c>
      <c r="H4334" s="202">
        <v>269194.96000000002</v>
      </c>
      <c r="I4334" s="202">
        <v>259118.29</v>
      </c>
      <c r="J4334" s="202">
        <v>263166.96000000002</v>
      </c>
      <c r="K4334" s="202">
        <v>264216.96000000002</v>
      </c>
      <c r="L4334" s="202">
        <v>264216.96000000002</v>
      </c>
      <c r="M4334" s="202">
        <v>264216.96000000002</v>
      </c>
      <c r="N4334"/>
      <c r="O4334" s="203"/>
      <c r="P4334"/>
      <c r="Q4334"/>
      <c r="R4334"/>
      <c r="S4334"/>
      <c r="T4334" s="204">
        <v>42746.609131944446</v>
      </c>
      <c r="U4334"/>
      <c r="V4334">
        <v>0.9</v>
      </c>
      <c r="W4334">
        <v>6</v>
      </c>
      <c r="X4334" s="200" t="str">
        <f t="shared" si="67"/>
        <v>Santa Rosa Circuit Civil CGE CQ3-16</v>
      </c>
    </row>
    <row r="4335" spans="1:24" x14ac:dyDescent="0.25">
      <c r="A4335" t="s">
        <v>102</v>
      </c>
      <c r="B4335" t="s">
        <v>42</v>
      </c>
      <c r="C4335" t="s">
        <v>276</v>
      </c>
      <c r="D4335" s="202">
        <v>310523.46999999997</v>
      </c>
      <c r="E4335" s="202">
        <v>310453.46999999997</v>
      </c>
      <c r="F4335"/>
      <c r="G4335"/>
      <c r="H4335"/>
      <c r="I4335" s="202">
        <v>300654.57</v>
      </c>
      <c r="J4335" s="202">
        <v>301662.57</v>
      </c>
      <c r="K4335"/>
      <c r="L4335"/>
      <c r="M4335"/>
      <c r="N4335"/>
      <c r="O4335" s="203"/>
      <c r="P4335"/>
      <c r="Q4335"/>
      <c r="R4335"/>
      <c r="S4335"/>
      <c r="T4335" s="204">
        <v>42746.609131944446</v>
      </c>
      <c r="U4335"/>
      <c r="V4335">
        <v>0.9</v>
      </c>
      <c r="W4335">
        <v>6</v>
      </c>
      <c r="X4335" s="200" t="str">
        <f t="shared" si="67"/>
        <v>Santa Rosa Circuit Civil CGE CQ3-17</v>
      </c>
    </row>
    <row r="4336" spans="1:24" x14ac:dyDescent="0.25">
      <c r="A4336" t="s">
        <v>102</v>
      </c>
      <c r="B4336" t="s">
        <v>42</v>
      </c>
      <c r="C4336" t="s">
        <v>273</v>
      </c>
      <c r="D4336" s="202">
        <v>279864.65000000002</v>
      </c>
      <c r="E4336" s="202">
        <v>278664.65000000002</v>
      </c>
      <c r="F4336" s="202">
        <v>278664.65000000002</v>
      </c>
      <c r="G4336" s="202">
        <v>278664.65000000002</v>
      </c>
      <c r="H4336" s="202">
        <v>278664.65000000002</v>
      </c>
      <c r="I4336" s="202">
        <v>271670.65000000002</v>
      </c>
      <c r="J4336" s="202">
        <v>272870.27</v>
      </c>
      <c r="K4336" s="202">
        <v>272970.27</v>
      </c>
      <c r="L4336" s="202">
        <v>272970.27</v>
      </c>
      <c r="M4336" s="202">
        <v>272970.27</v>
      </c>
      <c r="N4336"/>
      <c r="O4336" s="203"/>
      <c r="P4336"/>
      <c r="Q4336"/>
      <c r="R4336"/>
      <c r="S4336"/>
      <c r="T4336" s="204">
        <v>42746.609131944446</v>
      </c>
      <c r="U4336"/>
      <c r="V4336">
        <v>0.9</v>
      </c>
      <c r="W4336">
        <v>6</v>
      </c>
      <c r="X4336" s="200" t="str">
        <f t="shared" si="67"/>
        <v>Santa Rosa Circuit Civil CGE CQ4-16</v>
      </c>
    </row>
    <row r="4337" spans="1:24" x14ac:dyDescent="0.25">
      <c r="A4337" t="s">
        <v>102</v>
      </c>
      <c r="B4337" t="s">
        <v>42</v>
      </c>
      <c r="C4337" t="s">
        <v>277</v>
      </c>
      <c r="D4337" s="202">
        <v>211495.12</v>
      </c>
      <c r="E4337"/>
      <c r="F4337"/>
      <c r="G4337"/>
      <c r="H4337"/>
      <c r="I4337" s="202">
        <v>206943.12</v>
      </c>
      <c r="J4337"/>
      <c r="K4337"/>
      <c r="L4337"/>
      <c r="M4337"/>
      <c r="N4337"/>
      <c r="O4337" s="203"/>
      <c r="P4337"/>
      <c r="Q4337"/>
      <c r="R4337"/>
      <c r="S4337"/>
      <c r="T4337" s="204">
        <v>42746.609131944446</v>
      </c>
      <c r="U4337"/>
      <c r="V4337">
        <v>0.9</v>
      </c>
      <c r="W4337">
        <v>6</v>
      </c>
      <c r="X4337" s="200" t="str">
        <f t="shared" si="67"/>
        <v>Santa Rosa Circuit Civil CGE CQ4-17</v>
      </c>
    </row>
    <row r="4338" spans="1:24" x14ac:dyDescent="0.25">
      <c r="A4338" t="s">
        <v>102</v>
      </c>
      <c r="B4338" t="s">
        <v>38</v>
      </c>
      <c r="C4338" t="s">
        <v>270</v>
      </c>
      <c r="D4338" s="202">
        <v>425423.56</v>
      </c>
      <c r="E4338" s="202">
        <v>424177.73</v>
      </c>
      <c r="F4338" s="202">
        <v>424050.73</v>
      </c>
      <c r="G4338" s="202">
        <v>424735.73</v>
      </c>
      <c r="H4338" s="202">
        <v>424000.73</v>
      </c>
      <c r="I4338" s="202">
        <v>10677.66</v>
      </c>
      <c r="J4338" s="202">
        <v>28415.15</v>
      </c>
      <c r="K4338" s="202">
        <v>39209.269999999997</v>
      </c>
      <c r="L4338" s="202">
        <v>47948.06</v>
      </c>
      <c r="M4338" s="202">
        <v>55120.77</v>
      </c>
      <c r="N4338"/>
      <c r="O4338" s="203"/>
      <c r="P4338"/>
      <c r="Q4338"/>
      <c r="R4338"/>
      <c r="S4338"/>
      <c r="T4338" s="204">
        <v>42746.609131944446</v>
      </c>
      <c r="U4338"/>
      <c r="V4338">
        <v>0.09</v>
      </c>
      <c r="W4338">
        <v>1</v>
      </c>
      <c r="X4338" s="200" t="str">
        <f t="shared" si="67"/>
        <v>Santa Rosa Circuit Criminal CGE CQ1-16</v>
      </c>
    </row>
    <row r="4339" spans="1:24" x14ac:dyDescent="0.25">
      <c r="A4339" t="s">
        <v>102</v>
      </c>
      <c r="B4339" t="s">
        <v>38</v>
      </c>
      <c r="C4339" t="s">
        <v>274</v>
      </c>
      <c r="D4339" s="202">
        <v>447975.9</v>
      </c>
      <c r="E4339" s="202">
        <v>448395.33</v>
      </c>
      <c r="F4339" s="202">
        <v>448006.33</v>
      </c>
      <c r="G4339" s="202">
        <v>448339.33</v>
      </c>
      <c r="H4339"/>
      <c r="I4339" s="202">
        <v>14624.9</v>
      </c>
      <c r="J4339" s="202">
        <v>29134.34</v>
      </c>
      <c r="K4339" s="202">
        <v>41429.19</v>
      </c>
      <c r="L4339" s="202">
        <v>50609.82</v>
      </c>
      <c r="M4339"/>
      <c r="N4339"/>
      <c r="O4339" s="203"/>
      <c r="P4339"/>
      <c r="Q4339"/>
      <c r="R4339"/>
      <c r="S4339"/>
      <c r="T4339" s="204">
        <v>42746.609131944446</v>
      </c>
      <c r="U4339"/>
      <c r="V4339">
        <v>0.09</v>
      </c>
      <c r="W4339">
        <v>1</v>
      </c>
      <c r="X4339" s="200" t="str">
        <f t="shared" si="67"/>
        <v>Santa Rosa Circuit Criminal CGE CQ1-17</v>
      </c>
    </row>
    <row r="4340" spans="1:24" x14ac:dyDescent="0.25">
      <c r="A4340" t="s">
        <v>102</v>
      </c>
      <c r="B4340" t="s">
        <v>38</v>
      </c>
      <c r="C4340" t="s">
        <v>271</v>
      </c>
      <c r="D4340" s="202">
        <v>434646.05</v>
      </c>
      <c r="E4340" s="202">
        <v>432924.99</v>
      </c>
      <c r="F4340" s="202">
        <v>432367.99</v>
      </c>
      <c r="G4340" s="202">
        <v>432882.99</v>
      </c>
      <c r="H4340" s="202">
        <v>432049.99</v>
      </c>
      <c r="I4340" s="202">
        <v>13806.47</v>
      </c>
      <c r="J4340" s="202">
        <v>26747.71</v>
      </c>
      <c r="K4340" s="202">
        <v>38569.29</v>
      </c>
      <c r="L4340" s="202">
        <v>51841.58</v>
      </c>
      <c r="M4340" s="202">
        <v>63812.35</v>
      </c>
      <c r="N4340"/>
      <c r="O4340" s="203"/>
      <c r="P4340"/>
      <c r="Q4340"/>
      <c r="R4340"/>
      <c r="S4340"/>
      <c r="T4340" s="204">
        <v>42746.609131944446</v>
      </c>
      <c r="U4340"/>
      <c r="V4340">
        <v>0.09</v>
      </c>
      <c r="W4340">
        <v>1</v>
      </c>
      <c r="X4340" s="200" t="str">
        <f t="shared" si="67"/>
        <v>Santa Rosa Circuit Criminal CGE CQ2-16</v>
      </c>
    </row>
    <row r="4341" spans="1:24" x14ac:dyDescent="0.25">
      <c r="A4341" t="s">
        <v>102</v>
      </c>
      <c r="B4341" t="s">
        <v>38</v>
      </c>
      <c r="C4341" t="s">
        <v>275</v>
      </c>
      <c r="D4341" s="202">
        <v>836730.16</v>
      </c>
      <c r="E4341" s="202">
        <v>836472.16</v>
      </c>
      <c r="F4341" s="202">
        <v>832148.16</v>
      </c>
      <c r="G4341"/>
      <c r="H4341"/>
      <c r="I4341" s="202">
        <v>19719.87</v>
      </c>
      <c r="J4341" s="202">
        <v>43824.93</v>
      </c>
      <c r="K4341" s="202">
        <v>57154.26</v>
      </c>
      <c r="L4341"/>
      <c r="M4341"/>
      <c r="N4341"/>
      <c r="O4341" s="203"/>
      <c r="P4341"/>
      <c r="Q4341"/>
      <c r="R4341"/>
      <c r="S4341"/>
      <c r="T4341" s="204">
        <v>42746.609131944446</v>
      </c>
      <c r="U4341"/>
      <c r="V4341">
        <v>0.09</v>
      </c>
      <c r="W4341">
        <v>1</v>
      </c>
      <c r="X4341" s="200" t="str">
        <f t="shared" si="67"/>
        <v>Santa Rosa Circuit Criminal CGE CQ2-17</v>
      </c>
    </row>
    <row r="4342" spans="1:24" x14ac:dyDescent="0.25">
      <c r="A4342" t="s">
        <v>102</v>
      </c>
      <c r="B4342" t="s">
        <v>38</v>
      </c>
      <c r="C4342" t="s">
        <v>272</v>
      </c>
      <c r="D4342" s="202">
        <v>574944.11</v>
      </c>
      <c r="E4342" s="202">
        <v>592509.73</v>
      </c>
      <c r="F4342" s="202">
        <v>591257.73</v>
      </c>
      <c r="G4342" s="202">
        <v>591007.73</v>
      </c>
      <c r="H4342" s="202">
        <v>594421.35</v>
      </c>
      <c r="I4342" s="202">
        <v>15138</v>
      </c>
      <c r="J4342" s="202">
        <v>27460.83</v>
      </c>
      <c r="K4342" s="202">
        <v>36612.25</v>
      </c>
      <c r="L4342" s="202">
        <v>48935.199999999997</v>
      </c>
      <c r="M4342" s="202">
        <v>60161.49</v>
      </c>
      <c r="N4342"/>
      <c r="O4342" s="203"/>
      <c r="P4342"/>
      <c r="Q4342"/>
      <c r="R4342"/>
      <c r="S4342"/>
      <c r="T4342" s="204">
        <v>42746.609131944446</v>
      </c>
      <c r="U4342"/>
      <c r="V4342">
        <v>0.09</v>
      </c>
      <c r="W4342">
        <v>1</v>
      </c>
      <c r="X4342" s="200" t="str">
        <f t="shared" si="67"/>
        <v>Santa Rosa Circuit Criminal CGE CQ3-16</v>
      </c>
    </row>
    <row r="4343" spans="1:24" x14ac:dyDescent="0.25">
      <c r="A4343" t="s">
        <v>102</v>
      </c>
      <c r="B4343" t="s">
        <v>38</v>
      </c>
      <c r="C4343" t="s">
        <v>276</v>
      </c>
      <c r="D4343" s="202">
        <v>286296.7</v>
      </c>
      <c r="E4343" s="202">
        <v>285670.7</v>
      </c>
      <c r="F4343"/>
      <c r="G4343"/>
      <c r="H4343"/>
      <c r="I4343" s="202">
        <v>15537.93</v>
      </c>
      <c r="J4343" s="202">
        <v>36206.54</v>
      </c>
      <c r="K4343"/>
      <c r="L4343"/>
      <c r="M4343"/>
      <c r="N4343"/>
      <c r="O4343" s="203"/>
      <c r="P4343"/>
      <c r="Q4343"/>
      <c r="R4343"/>
      <c r="S4343"/>
      <c r="T4343" s="204">
        <v>42746.609131944446</v>
      </c>
      <c r="U4343"/>
      <c r="V4343">
        <v>0.09</v>
      </c>
      <c r="W4343">
        <v>1</v>
      </c>
      <c r="X4343" s="200" t="str">
        <f t="shared" si="67"/>
        <v>Santa Rosa Circuit Criminal CGE CQ3-17</v>
      </c>
    </row>
    <row r="4344" spans="1:24" x14ac:dyDescent="0.25">
      <c r="A4344" t="s">
        <v>102</v>
      </c>
      <c r="B4344" t="s">
        <v>38</v>
      </c>
      <c r="C4344" t="s">
        <v>273</v>
      </c>
      <c r="D4344" s="202">
        <v>546341.56000000006</v>
      </c>
      <c r="E4344" s="202">
        <v>545012.76</v>
      </c>
      <c r="F4344" s="202">
        <v>544869.92000000004</v>
      </c>
      <c r="G4344" s="202">
        <v>545752.92000000004</v>
      </c>
      <c r="H4344" s="202">
        <v>545709.92000000004</v>
      </c>
      <c r="I4344" s="202">
        <v>18154.77</v>
      </c>
      <c r="J4344" s="202">
        <v>29678.93</v>
      </c>
      <c r="K4344" s="202">
        <v>41823.589999999997</v>
      </c>
      <c r="L4344" s="202">
        <v>54010.49</v>
      </c>
      <c r="M4344" s="202">
        <v>60364.79</v>
      </c>
      <c r="N4344"/>
      <c r="O4344" s="203"/>
      <c r="P4344"/>
      <c r="Q4344"/>
      <c r="R4344"/>
      <c r="S4344"/>
      <c r="T4344" s="204">
        <v>42746.609131944446</v>
      </c>
      <c r="U4344"/>
      <c r="V4344">
        <v>0.09</v>
      </c>
      <c r="W4344">
        <v>1</v>
      </c>
      <c r="X4344" s="200" t="str">
        <f t="shared" si="67"/>
        <v>Santa Rosa Circuit Criminal CGE CQ4-16</v>
      </c>
    </row>
    <row r="4345" spans="1:24" x14ac:dyDescent="0.25">
      <c r="A4345" t="s">
        <v>102</v>
      </c>
      <c r="B4345" t="s">
        <v>38</v>
      </c>
      <c r="C4345" t="s">
        <v>277</v>
      </c>
      <c r="D4345" s="202">
        <v>444670.39</v>
      </c>
      <c r="E4345"/>
      <c r="F4345"/>
      <c r="G4345"/>
      <c r="H4345"/>
      <c r="I4345" s="202">
        <v>18280.990000000002</v>
      </c>
      <c r="J4345"/>
      <c r="K4345"/>
      <c r="L4345"/>
      <c r="M4345"/>
      <c r="N4345"/>
      <c r="O4345" s="203"/>
      <c r="P4345"/>
      <c r="Q4345"/>
      <c r="R4345"/>
      <c r="S4345"/>
      <c r="T4345" s="204">
        <v>42746.609131944446</v>
      </c>
      <c r="U4345"/>
      <c r="V4345">
        <v>0.09</v>
      </c>
      <c r="W4345">
        <v>1</v>
      </c>
      <c r="X4345" s="200" t="str">
        <f t="shared" si="67"/>
        <v>Santa Rosa Circuit Criminal CGE CQ4-17</v>
      </c>
    </row>
    <row r="4346" spans="1:24" x14ac:dyDescent="0.25">
      <c r="A4346" t="s">
        <v>102</v>
      </c>
      <c r="B4346" t="s">
        <v>44</v>
      </c>
      <c r="C4346" t="s">
        <v>270</v>
      </c>
      <c r="D4346" s="202">
        <v>768278.43</v>
      </c>
      <c r="E4346" s="202">
        <v>805754.43</v>
      </c>
      <c r="F4346" s="202">
        <v>800390.08</v>
      </c>
      <c r="G4346" s="202">
        <v>798925.83</v>
      </c>
      <c r="H4346" s="202">
        <v>797597.73</v>
      </c>
      <c r="I4346" s="202">
        <v>340611.23</v>
      </c>
      <c r="J4346" s="202">
        <v>605072.23</v>
      </c>
      <c r="K4346" s="202">
        <v>659583.41</v>
      </c>
      <c r="L4346" s="202">
        <v>684768.41</v>
      </c>
      <c r="M4346" s="202">
        <v>697746.06</v>
      </c>
      <c r="N4346"/>
      <c r="O4346" s="203"/>
      <c r="P4346"/>
      <c r="Q4346"/>
      <c r="R4346"/>
      <c r="S4346"/>
      <c r="T4346" s="204">
        <v>42746.609131944446</v>
      </c>
      <c r="U4346"/>
      <c r="V4346">
        <v>0.9</v>
      </c>
      <c r="W4346">
        <v>8</v>
      </c>
      <c r="X4346" s="200" t="str">
        <f t="shared" si="67"/>
        <v>Santa Rosa Civil Traffic CGE CQ1-16</v>
      </c>
    </row>
    <row r="4347" spans="1:24" x14ac:dyDescent="0.25">
      <c r="A4347" t="s">
        <v>102</v>
      </c>
      <c r="B4347" t="s">
        <v>44</v>
      </c>
      <c r="C4347" t="s">
        <v>274</v>
      </c>
      <c r="D4347" s="202">
        <v>793682.44</v>
      </c>
      <c r="E4347" s="202">
        <v>859114.84</v>
      </c>
      <c r="F4347" s="202">
        <v>855519.49</v>
      </c>
      <c r="G4347" s="202">
        <v>854164.24</v>
      </c>
      <c r="H4347"/>
      <c r="I4347" s="202">
        <v>377017.19</v>
      </c>
      <c r="J4347" s="202">
        <v>647613.51</v>
      </c>
      <c r="K4347" s="202">
        <v>700386.88</v>
      </c>
      <c r="L4347" s="202">
        <v>721206.41</v>
      </c>
      <c r="M4347"/>
      <c r="N4347"/>
      <c r="O4347" s="203"/>
      <c r="P4347"/>
      <c r="Q4347"/>
      <c r="R4347"/>
      <c r="S4347"/>
      <c r="T4347" s="204">
        <v>42746.609131944446</v>
      </c>
      <c r="U4347"/>
      <c r="V4347">
        <v>0.9</v>
      </c>
      <c r="W4347">
        <v>8</v>
      </c>
      <c r="X4347" s="200" t="str">
        <f t="shared" si="67"/>
        <v>Santa Rosa Civil Traffic CGE CQ1-17</v>
      </c>
    </row>
    <row r="4348" spans="1:24" x14ac:dyDescent="0.25">
      <c r="A4348" t="s">
        <v>102</v>
      </c>
      <c r="B4348" t="s">
        <v>44</v>
      </c>
      <c r="C4348" t="s">
        <v>271</v>
      </c>
      <c r="D4348" s="202">
        <v>800638.83</v>
      </c>
      <c r="E4348" s="202">
        <v>850245.08</v>
      </c>
      <c r="F4348" s="202">
        <v>853424.58</v>
      </c>
      <c r="G4348" s="202">
        <v>849790.58</v>
      </c>
      <c r="H4348" s="202">
        <v>850421.33</v>
      </c>
      <c r="I4348" s="202">
        <v>399866.34</v>
      </c>
      <c r="J4348" s="202">
        <v>635324.57999999996</v>
      </c>
      <c r="K4348" s="202">
        <v>698468.07</v>
      </c>
      <c r="L4348" s="202">
        <v>727598.57</v>
      </c>
      <c r="M4348" s="202">
        <v>750316.35</v>
      </c>
      <c r="N4348"/>
      <c r="O4348" s="203"/>
      <c r="P4348"/>
      <c r="Q4348"/>
      <c r="R4348"/>
      <c r="S4348"/>
      <c r="T4348" s="204">
        <v>42746.609131944446</v>
      </c>
      <c r="U4348"/>
      <c r="V4348">
        <v>0.9</v>
      </c>
      <c r="W4348">
        <v>8</v>
      </c>
      <c r="X4348" s="200" t="str">
        <f t="shared" si="67"/>
        <v>Santa Rosa Civil Traffic CGE CQ2-16</v>
      </c>
    </row>
    <row r="4349" spans="1:24" x14ac:dyDescent="0.25">
      <c r="A4349" t="s">
        <v>102</v>
      </c>
      <c r="B4349" t="s">
        <v>44</v>
      </c>
      <c r="C4349" t="s">
        <v>275</v>
      </c>
      <c r="D4349" s="202">
        <v>906698.94</v>
      </c>
      <c r="E4349" s="202">
        <v>971019.62</v>
      </c>
      <c r="F4349" s="202">
        <v>967223.62</v>
      </c>
      <c r="G4349"/>
      <c r="H4349"/>
      <c r="I4349" s="202">
        <v>461543.67999999999</v>
      </c>
      <c r="J4349" s="202">
        <v>731717.49</v>
      </c>
      <c r="K4349" s="202">
        <v>788660.24</v>
      </c>
      <c r="L4349"/>
      <c r="M4349"/>
      <c r="N4349"/>
      <c r="O4349" s="203"/>
      <c r="P4349"/>
      <c r="Q4349"/>
      <c r="R4349"/>
      <c r="S4349"/>
      <c r="T4349" s="204">
        <v>42746.609131944446</v>
      </c>
      <c r="U4349"/>
      <c r="V4349">
        <v>0.9</v>
      </c>
      <c r="W4349">
        <v>8</v>
      </c>
      <c r="X4349" s="200" t="str">
        <f t="shared" si="67"/>
        <v>Santa Rosa Civil Traffic CGE CQ2-17</v>
      </c>
    </row>
    <row r="4350" spans="1:24" x14ac:dyDescent="0.25">
      <c r="A4350" t="s">
        <v>102</v>
      </c>
      <c r="B4350" t="s">
        <v>44</v>
      </c>
      <c r="C4350" t="s">
        <v>272</v>
      </c>
      <c r="D4350" s="202">
        <v>807866.24</v>
      </c>
      <c r="E4350" s="202">
        <v>873520.14</v>
      </c>
      <c r="F4350" s="202">
        <v>874327.39</v>
      </c>
      <c r="G4350" s="202">
        <v>870886.89</v>
      </c>
      <c r="H4350" s="202">
        <v>870365.14</v>
      </c>
      <c r="I4350" s="202">
        <v>370858.8</v>
      </c>
      <c r="J4350" s="202">
        <v>631916.43000000005</v>
      </c>
      <c r="K4350" s="202">
        <v>697848.05</v>
      </c>
      <c r="L4350" s="202">
        <v>742811.9</v>
      </c>
      <c r="M4350" s="202">
        <v>760204.9</v>
      </c>
      <c r="N4350"/>
      <c r="O4350" s="203"/>
      <c r="P4350"/>
      <c r="Q4350"/>
      <c r="R4350"/>
      <c r="S4350"/>
      <c r="T4350" s="204">
        <v>42746.609131944446</v>
      </c>
      <c r="U4350"/>
      <c r="V4350">
        <v>0.9</v>
      </c>
      <c r="W4350">
        <v>8</v>
      </c>
      <c r="X4350" s="200" t="str">
        <f t="shared" si="67"/>
        <v>Santa Rosa Civil Traffic CGE CQ3-16</v>
      </c>
    </row>
    <row r="4351" spans="1:24" x14ac:dyDescent="0.25">
      <c r="A4351" t="s">
        <v>102</v>
      </c>
      <c r="B4351" t="s">
        <v>44</v>
      </c>
      <c r="C4351" t="s">
        <v>276</v>
      </c>
      <c r="D4351" s="202">
        <v>832654.26</v>
      </c>
      <c r="E4351" s="202">
        <v>902520.01</v>
      </c>
      <c r="F4351"/>
      <c r="G4351"/>
      <c r="H4351"/>
      <c r="I4351" s="202">
        <v>379452.31</v>
      </c>
      <c r="J4351" s="202">
        <v>634957.01</v>
      </c>
      <c r="K4351"/>
      <c r="L4351"/>
      <c r="M4351"/>
      <c r="N4351"/>
      <c r="O4351" s="203"/>
      <c r="P4351"/>
      <c r="Q4351"/>
      <c r="R4351"/>
      <c r="S4351"/>
      <c r="T4351" s="204">
        <v>42746.609131944446</v>
      </c>
      <c r="U4351"/>
      <c r="V4351">
        <v>0.9</v>
      </c>
      <c r="W4351">
        <v>8</v>
      </c>
      <c r="X4351" s="200" t="str">
        <f t="shared" si="67"/>
        <v>Santa Rosa Civil Traffic CGE CQ3-17</v>
      </c>
    </row>
    <row r="4352" spans="1:24" x14ac:dyDescent="0.25">
      <c r="A4352" t="s">
        <v>102</v>
      </c>
      <c r="B4352" t="s">
        <v>44</v>
      </c>
      <c r="C4352" t="s">
        <v>273</v>
      </c>
      <c r="D4352" s="202">
        <v>875858.59</v>
      </c>
      <c r="E4352" s="202">
        <v>959109.44</v>
      </c>
      <c r="F4352" s="202">
        <v>954103.59</v>
      </c>
      <c r="G4352" s="202">
        <v>953137.59</v>
      </c>
      <c r="H4352" s="202">
        <v>952337.59</v>
      </c>
      <c r="I4352" s="202">
        <v>408032.08</v>
      </c>
      <c r="J4352" s="202">
        <v>668982.99</v>
      </c>
      <c r="K4352" s="202">
        <v>777004.7</v>
      </c>
      <c r="L4352" s="202">
        <v>806671.24</v>
      </c>
      <c r="M4352" s="202">
        <v>824555.96</v>
      </c>
      <c r="N4352"/>
      <c r="O4352" s="203"/>
      <c r="P4352"/>
      <c r="Q4352"/>
      <c r="R4352"/>
      <c r="S4352"/>
      <c r="T4352" s="204">
        <v>42746.609131944446</v>
      </c>
      <c r="U4352"/>
      <c r="V4352">
        <v>0.9</v>
      </c>
      <c r="W4352">
        <v>8</v>
      </c>
      <c r="X4352" s="200" t="str">
        <f t="shared" si="67"/>
        <v>Santa Rosa Civil Traffic CGE CQ4-16</v>
      </c>
    </row>
    <row r="4353" spans="1:24" x14ac:dyDescent="0.25">
      <c r="A4353" t="s">
        <v>102</v>
      </c>
      <c r="B4353" t="s">
        <v>44</v>
      </c>
      <c r="C4353" t="s">
        <v>277</v>
      </c>
      <c r="D4353" s="202">
        <v>784259.4</v>
      </c>
      <c r="E4353"/>
      <c r="F4353"/>
      <c r="G4353"/>
      <c r="H4353"/>
      <c r="I4353" s="202">
        <v>366462.9</v>
      </c>
      <c r="J4353"/>
      <c r="K4353"/>
      <c r="L4353"/>
      <c r="M4353"/>
      <c r="N4353"/>
      <c r="O4353" s="203"/>
      <c r="P4353"/>
      <c r="Q4353"/>
      <c r="R4353"/>
      <c r="S4353"/>
      <c r="T4353" s="204">
        <v>42746.609131944446</v>
      </c>
      <c r="U4353"/>
      <c r="V4353">
        <v>0.9</v>
      </c>
      <c r="W4353">
        <v>8</v>
      </c>
      <c r="X4353" s="200" t="str">
        <f t="shared" si="67"/>
        <v>Santa Rosa Civil Traffic CGE CQ4-17</v>
      </c>
    </row>
    <row r="4354" spans="1:24" x14ac:dyDescent="0.25">
      <c r="A4354" t="s">
        <v>102</v>
      </c>
      <c r="B4354" t="s">
        <v>43</v>
      </c>
      <c r="C4354" t="s">
        <v>270</v>
      </c>
      <c r="D4354" s="202">
        <v>78775.649999999994</v>
      </c>
      <c r="E4354" s="202">
        <v>78860.649999999994</v>
      </c>
      <c r="F4354" s="202">
        <v>78364.05</v>
      </c>
      <c r="G4354" s="202">
        <v>78364.05</v>
      </c>
      <c r="H4354" s="202">
        <v>78364.05</v>
      </c>
      <c r="I4354" s="202">
        <v>78200.55</v>
      </c>
      <c r="J4354" s="202">
        <v>78364.05</v>
      </c>
      <c r="K4354" s="202">
        <v>78364.05</v>
      </c>
      <c r="L4354" s="202">
        <v>78364.05</v>
      </c>
      <c r="M4354" s="202">
        <v>78364.05</v>
      </c>
      <c r="N4354"/>
      <c r="O4354" s="203"/>
      <c r="P4354"/>
      <c r="Q4354"/>
      <c r="R4354"/>
      <c r="S4354"/>
      <c r="T4354" s="204">
        <v>42746.609131944446</v>
      </c>
      <c r="U4354"/>
      <c r="V4354">
        <v>0.9</v>
      </c>
      <c r="W4354">
        <v>7</v>
      </c>
      <c r="X4354" s="200" t="str">
        <f t="shared" ref="X4354:X4417" si="68">A4354&amp;" "&amp;B4354&amp;" "&amp;C4354</f>
        <v>Santa Rosa County Civil CGE CQ1-16</v>
      </c>
    </row>
    <row r="4355" spans="1:24" x14ac:dyDescent="0.25">
      <c r="A4355" t="s">
        <v>102</v>
      </c>
      <c r="B4355" t="s">
        <v>43</v>
      </c>
      <c r="C4355" t="s">
        <v>274</v>
      </c>
      <c r="D4355" s="202">
        <v>125643.57</v>
      </c>
      <c r="E4355" s="202">
        <v>125643.57</v>
      </c>
      <c r="F4355" s="202">
        <v>125643.57</v>
      </c>
      <c r="G4355" s="202">
        <v>125643.57</v>
      </c>
      <c r="H4355"/>
      <c r="I4355" s="202">
        <v>125458.57</v>
      </c>
      <c r="J4355" s="202">
        <v>125643.57</v>
      </c>
      <c r="K4355" s="202">
        <v>125643.57</v>
      </c>
      <c r="L4355" s="202">
        <v>125643.57</v>
      </c>
      <c r="M4355"/>
      <c r="N4355"/>
      <c r="O4355" s="203"/>
      <c r="P4355"/>
      <c r="Q4355"/>
      <c r="R4355"/>
      <c r="S4355"/>
      <c r="T4355" s="204">
        <v>42746.609131944446</v>
      </c>
      <c r="U4355"/>
      <c r="V4355">
        <v>0.9</v>
      </c>
      <c r="W4355">
        <v>7</v>
      </c>
      <c r="X4355" s="200" t="str">
        <f t="shared" si="68"/>
        <v>Santa Rosa County Civil CGE CQ1-17</v>
      </c>
    </row>
    <row r="4356" spans="1:24" x14ac:dyDescent="0.25">
      <c r="A4356" t="s">
        <v>102</v>
      </c>
      <c r="B4356" t="s">
        <v>43</v>
      </c>
      <c r="C4356" t="s">
        <v>271</v>
      </c>
      <c r="D4356" s="202">
        <v>92210.79</v>
      </c>
      <c r="E4356" s="202">
        <v>92210.79</v>
      </c>
      <c r="F4356" s="202">
        <v>92210.79</v>
      </c>
      <c r="G4356" s="202">
        <v>92210.79</v>
      </c>
      <c r="H4356" s="202">
        <v>92210.79</v>
      </c>
      <c r="I4356" s="202">
        <v>92125.79</v>
      </c>
      <c r="J4356" s="202">
        <v>92210.79</v>
      </c>
      <c r="K4356" s="202">
        <v>92210.79</v>
      </c>
      <c r="L4356" s="202">
        <v>92210.79</v>
      </c>
      <c r="M4356" s="202">
        <v>92210.79</v>
      </c>
      <c r="N4356"/>
      <c r="O4356" s="203"/>
      <c r="P4356"/>
      <c r="Q4356"/>
      <c r="R4356"/>
      <c r="S4356"/>
      <c r="T4356" s="204">
        <v>42746.609131944446</v>
      </c>
      <c r="U4356"/>
      <c r="V4356">
        <v>0.9</v>
      </c>
      <c r="W4356">
        <v>7</v>
      </c>
      <c r="X4356" s="200" t="str">
        <f t="shared" si="68"/>
        <v>Santa Rosa County Civil CGE CQ2-16</v>
      </c>
    </row>
    <row r="4357" spans="1:24" x14ac:dyDescent="0.25">
      <c r="A4357" t="s">
        <v>102</v>
      </c>
      <c r="B4357" t="s">
        <v>43</v>
      </c>
      <c r="C4357" t="s">
        <v>275</v>
      </c>
      <c r="D4357" s="202">
        <v>97489.04</v>
      </c>
      <c r="E4357" s="202">
        <v>97489.04</v>
      </c>
      <c r="F4357" s="202">
        <v>97489.04</v>
      </c>
      <c r="G4357"/>
      <c r="H4357"/>
      <c r="I4357" s="202">
        <v>97172.04</v>
      </c>
      <c r="J4357" s="202">
        <v>97489.04</v>
      </c>
      <c r="K4357" s="202">
        <v>97489.04</v>
      </c>
      <c r="L4357"/>
      <c r="M4357"/>
      <c r="N4357"/>
      <c r="O4357" s="203"/>
      <c r="P4357"/>
      <c r="Q4357"/>
      <c r="R4357"/>
      <c r="S4357"/>
      <c r="T4357" s="204">
        <v>42746.609131944446</v>
      </c>
      <c r="U4357"/>
      <c r="V4357">
        <v>0.9</v>
      </c>
      <c r="W4357">
        <v>7</v>
      </c>
      <c r="X4357" s="200" t="str">
        <f t="shared" si="68"/>
        <v>Santa Rosa County Civil CGE CQ2-17</v>
      </c>
    </row>
    <row r="4358" spans="1:24" x14ac:dyDescent="0.25">
      <c r="A4358" t="s">
        <v>102</v>
      </c>
      <c r="B4358" t="s">
        <v>43</v>
      </c>
      <c r="C4358" t="s">
        <v>272</v>
      </c>
      <c r="D4358" s="202">
        <v>106617.08</v>
      </c>
      <c r="E4358" s="202">
        <v>106617.08</v>
      </c>
      <c r="F4358" s="202">
        <v>106617.08</v>
      </c>
      <c r="G4358" s="202">
        <v>106617.08</v>
      </c>
      <c r="H4358" s="202">
        <v>106617.08</v>
      </c>
      <c r="I4358" s="202">
        <v>106142.08</v>
      </c>
      <c r="J4358" s="202">
        <v>106617.08</v>
      </c>
      <c r="K4358" s="202">
        <v>106617.08</v>
      </c>
      <c r="L4358" s="202">
        <v>106617.08</v>
      </c>
      <c r="M4358" s="202">
        <v>106617.08</v>
      </c>
      <c r="N4358"/>
      <c r="O4358" s="203"/>
      <c r="P4358"/>
      <c r="Q4358"/>
      <c r="R4358"/>
      <c r="S4358"/>
      <c r="T4358" s="204">
        <v>42746.609131944446</v>
      </c>
      <c r="U4358"/>
      <c r="V4358">
        <v>0.9</v>
      </c>
      <c r="W4358">
        <v>7</v>
      </c>
      <c r="X4358" s="200" t="str">
        <f t="shared" si="68"/>
        <v>Santa Rosa County Civil CGE CQ3-16</v>
      </c>
    </row>
    <row r="4359" spans="1:24" x14ac:dyDescent="0.25">
      <c r="A4359" t="s">
        <v>102</v>
      </c>
      <c r="B4359" t="s">
        <v>43</v>
      </c>
      <c r="C4359" t="s">
        <v>276</v>
      </c>
      <c r="D4359" s="202">
        <v>98415.67</v>
      </c>
      <c r="E4359" s="202">
        <v>98415.67</v>
      </c>
      <c r="F4359"/>
      <c r="G4359"/>
      <c r="H4359"/>
      <c r="I4359" s="202">
        <v>97735.67</v>
      </c>
      <c r="J4359" s="202">
        <v>98230.67</v>
      </c>
      <c r="K4359"/>
      <c r="L4359"/>
      <c r="M4359"/>
      <c r="N4359"/>
      <c r="O4359" s="203"/>
      <c r="P4359"/>
      <c r="Q4359"/>
      <c r="R4359"/>
      <c r="S4359"/>
      <c r="T4359" s="204">
        <v>42746.609131944446</v>
      </c>
      <c r="U4359"/>
      <c r="V4359">
        <v>0.9</v>
      </c>
      <c r="W4359">
        <v>7</v>
      </c>
      <c r="X4359" s="200" t="str">
        <f t="shared" si="68"/>
        <v>Santa Rosa County Civil CGE CQ3-17</v>
      </c>
    </row>
    <row r="4360" spans="1:24" x14ac:dyDescent="0.25">
      <c r="A4360" t="s">
        <v>102</v>
      </c>
      <c r="B4360" t="s">
        <v>43</v>
      </c>
      <c r="C4360" t="s">
        <v>273</v>
      </c>
      <c r="D4360" s="202">
        <v>99010.49</v>
      </c>
      <c r="E4360" s="202">
        <v>99010.49</v>
      </c>
      <c r="F4360" s="202">
        <v>99010.49</v>
      </c>
      <c r="G4360" s="202">
        <v>99010.49</v>
      </c>
      <c r="H4360" s="202">
        <v>99010.49</v>
      </c>
      <c r="I4360" s="202">
        <v>98900.49</v>
      </c>
      <c r="J4360" s="202">
        <v>98985.49</v>
      </c>
      <c r="K4360" s="202">
        <v>98985.49</v>
      </c>
      <c r="L4360" s="202">
        <v>98985.49</v>
      </c>
      <c r="M4360" s="202">
        <v>98985.49</v>
      </c>
      <c r="N4360"/>
      <c r="O4360" s="203"/>
      <c r="P4360"/>
      <c r="Q4360"/>
      <c r="R4360"/>
      <c r="S4360"/>
      <c r="T4360" s="204">
        <v>42746.609131944446</v>
      </c>
      <c r="U4360"/>
      <c r="V4360">
        <v>0.9</v>
      </c>
      <c r="W4360">
        <v>7</v>
      </c>
      <c r="X4360" s="200" t="str">
        <f t="shared" si="68"/>
        <v>Santa Rosa County Civil CGE CQ4-16</v>
      </c>
    </row>
    <row r="4361" spans="1:24" x14ac:dyDescent="0.25">
      <c r="A4361" t="s">
        <v>102</v>
      </c>
      <c r="B4361" t="s">
        <v>43</v>
      </c>
      <c r="C4361" t="s">
        <v>277</v>
      </c>
      <c r="D4361" s="202">
        <v>115801.59</v>
      </c>
      <c r="E4361"/>
      <c r="F4361"/>
      <c r="G4361"/>
      <c r="H4361"/>
      <c r="I4361" s="202">
        <v>114896.59</v>
      </c>
      <c r="J4361"/>
      <c r="K4361"/>
      <c r="L4361"/>
      <c r="M4361"/>
      <c r="N4361"/>
      <c r="O4361" s="203"/>
      <c r="P4361"/>
      <c r="Q4361"/>
      <c r="R4361"/>
      <c r="S4361"/>
      <c r="T4361" s="204">
        <v>42746.609131944446</v>
      </c>
      <c r="U4361"/>
      <c r="V4361">
        <v>0.9</v>
      </c>
      <c r="W4361">
        <v>7</v>
      </c>
      <c r="X4361" s="200" t="str">
        <f t="shared" si="68"/>
        <v>Santa Rosa County Civil CGE CQ4-17</v>
      </c>
    </row>
    <row r="4362" spans="1:24" x14ac:dyDescent="0.25">
      <c r="A4362" t="s">
        <v>102</v>
      </c>
      <c r="B4362" t="s">
        <v>39</v>
      </c>
      <c r="C4362" t="s">
        <v>270</v>
      </c>
      <c r="D4362" s="202">
        <v>158965.04</v>
      </c>
      <c r="E4362" s="202">
        <v>158267.04</v>
      </c>
      <c r="F4362" s="202">
        <v>156614.67000000001</v>
      </c>
      <c r="G4362" s="202">
        <v>155058.37</v>
      </c>
      <c r="H4362" s="202">
        <v>155061.87</v>
      </c>
      <c r="I4362" s="202">
        <v>33525.81</v>
      </c>
      <c r="J4362" s="202">
        <v>51590.82</v>
      </c>
      <c r="K4362" s="202">
        <v>60819.17</v>
      </c>
      <c r="L4362" s="202">
        <v>67519.490000000005</v>
      </c>
      <c r="M4362" s="202">
        <v>71263.8</v>
      </c>
      <c r="N4362"/>
      <c r="O4362" s="203"/>
      <c r="P4362"/>
      <c r="Q4362"/>
      <c r="R4362"/>
      <c r="S4362"/>
      <c r="T4362" s="204">
        <v>42746.609131944446</v>
      </c>
      <c r="U4362"/>
      <c r="V4362">
        <v>0.4</v>
      </c>
      <c r="W4362">
        <v>3</v>
      </c>
      <c r="X4362" s="200" t="str">
        <f t="shared" si="68"/>
        <v>Santa Rosa County Criminal CGE CQ1-16</v>
      </c>
    </row>
    <row r="4363" spans="1:24" x14ac:dyDescent="0.25">
      <c r="A4363" t="s">
        <v>102</v>
      </c>
      <c r="B4363" t="s">
        <v>39</v>
      </c>
      <c r="C4363" t="s">
        <v>274</v>
      </c>
      <c r="D4363" s="202">
        <v>139870.93</v>
      </c>
      <c r="E4363" s="202">
        <v>139776.43</v>
      </c>
      <c r="F4363" s="202">
        <v>139512.43</v>
      </c>
      <c r="G4363" s="202">
        <v>138576.43</v>
      </c>
      <c r="H4363"/>
      <c r="I4363" s="202">
        <v>36199.35</v>
      </c>
      <c r="J4363" s="202">
        <v>50882.94</v>
      </c>
      <c r="K4363" s="202">
        <v>57863.41</v>
      </c>
      <c r="L4363" s="202">
        <v>62411.23</v>
      </c>
      <c r="M4363"/>
      <c r="N4363"/>
      <c r="O4363" s="203"/>
      <c r="P4363"/>
      <c r="Q4363"/>
      <c r="R4363"/>
      <c r="S4363"/>
      <c r="T4363" s="204">
        <v>42746.609131944446</v>
      </c>
      <c r="U4363"/>
      <c r="V4363">
        <v>0.4</v>
      </c>
      <c r="W4363">
        <v>3</v>
      </c>
      <c r="X4363" s="200" t="str">
        <f t="shared" si="68"/>
        <v>Santa Rosa County Criminal CGE CQ1-17</v>
      </c>
    </row>
    <row r="4364" spans="1:24" x14ac:dyDescent="0.25">
      <c r="A4364" t="s">
        <v>102</v>
      </c>
      <c r="B4364" t="s">
        <v>39</v>
      </c>
      <c r="C4364" t="s">
        <v>271</v>
      </c>
      <c r="D4364" s="202">
        <v>162196.56</v>
      </c>
      <c r="E4364" s="202">
        <v>161457.09</v>
      </c>
      <c r="F4364" s="202">
        <v>160478.09</v>
      </c>
      <c r="G4364" s="202">
        <v>160638.59</v>
      </c>
      <c r="H4364" s="202">
        <v>160635.09</v>
      </c>
      <c r="I4364" s="202">
        <v>33981.57</v>
      </c>
      <c r="J4364" s="202">
        <v>51545.48</v>
      </c>
      <c r="K4364" s="202">
        <v>62889.87</v>
      </c>
      <c r="L4364" s="202">
        <v>68253.47</v>
      </c>
      <c r="M4364" s="202">
        <v>73629.53</v>
      </c>
      <c r="N4364"/>
      <c r="O4364" s="203"/>
      <c r="P4364"/>
      <c r="Q4364"/>
      <c r="R4364"/>
      <c r="S4364"/>
      <c r="T4364" s="204">
        <v>42746.609131944446</v>
      </c>
      <c r="U4364"/>
      <c r="V4364">
        <v>0.4</v>
      </c>
      <c r="W4364">
        <v>3</v>
      </c>
      <c r="X4364" s="200" t="str">
        <f t="shared" si="68"/>
        <v>Santa Rosa County Criminal CGE CQ2-16</v>
      </c>
    </row>
    <row r="4365" spans="1:24" x14ac:dyDescent="0.25">
      <c r="A4365" t="s">
        <v>102</v>
      </c>
      <c r="B4365" t="s">
        <v>39</v>
      </c>
      <c r="C4365" t="s">
        <v>275</v>
      </c>
      <c r="D4365" s="202">
        <v>165956.98000000001</v>
      </c>
      <c r="E4365" s="202">
        <v>165151.98000000001</v>
      </c>
      <c r="F4365" s="202">
        <v>163290.98000000001</v>
      </c>
      <c r="G4365"/>
      <c r="H4365"/>
      <c r="I4365" s="202">
        <v>28911.68</v>
      </c>
      <c r="J4365" s="202">
        <v>44944.04</v>
      </c>
      <c r="K4365" s="202">
        <v>54440.7</v>
      </c>
      <c r="L4365"/>
      <c r="M4365"/>
      <c r="N4365"/>
      <c r="O4365" s="203"/>
      <c r="P4365"/>
      <c r="Q4365"/>
      <c r="R4365"/>
      <c r="S4365"/>
      <c r="T4365" s="204">
        <v>42746.609131944446</v>
      </c>
      <c r="U4365"/>
      <c r="V4365">
        <v>0.4</v>
      </c>
      <c r="W4365">
        <v>3</v>
      </c>
      <c r="X4365" s="200" t="str">
        <f t="shared" si="68"/>
        <v>Santa Rosa County Criminal CGE CQ2-17</v>
      </c>
    </row>
    <row r="4366" spans="1:24" x14ac:dyDescent="0.25">
      <c r="A4366" t="s">
        <v>102</v>
      </c>
      <c r="B4366" t="s">
        <v>39</v>
      </c>
      <c r="C4366" t="s">
        <v>272</v>
      </c>
      <c r="D4366" s="202">
        <v>140625.71</v>
      </c>
      <c r="E4366" s="202">
        <v>140549.31</v>
      </c>
      <c r="F4366" s="202">
        <v>139618.29</v>
      </c>
      <c r="G4366" s="202">
        <v>139252.43</v>
      </c>
      <c r="H4366" s="202">
        <v>139202.43</v>
      </c>
      <c r="I4366" s="202">
        <v>35668.78</v>
      </c>
      <c r="J4366" s="202">
        <v>50717.31</v>
      </c>
      <c r="K4366" s="202">
        <v>61446.44</v>
      </c>
      <c r="L4366" s="202">
        <v>68055.740000000005</v>
      </c>
      <c r="M4366" s="202">
        <v>70846.61</v>
      </c>
      <c r="N4366"/>
      <c r="O4366" s="203"/>
      <c r="P4366"/>
      <c r="Q4366"/>
      <c r="R4366"/>
      <c r="S4366"/>
      <c r="T4366" s="204">
        <v>42746.609131944446</v>
      </c>
      <c r="U4366"/>
      <c r="V4366">
        <v>0.4</v>
      </c>
      <c r="W4366">
        <v>3</v>
      </c>
      <c r="X4366" s="200" t="str">
        <f t="shared" si="68"/>
        <v>Santa Rosa County Criminal CGE CQ3-16</v>
      </c>
    </row>
    <row r="4367" spans="1:24" x14ac:dyDescent="0.25">
      <c r="A4367" t="s">
        <v>102</v>
      </c>
      <c r="B4367" t="s">
        <v>39</v>
      </c>
      <c r="C4367" t="s">
        <v>276</v>
      </c>
      <c r="D4367" s="202">
        <v>167064.10999999999</v>
      </c>
      <c r="E4367" s="202">
        <v>164962.10999999999</v>
      </c>
      <c r="F4367"/>
      <c r="G4367"/>
      <c r="H4367"/>
      <c r="I4367" s="202">
        <v>41194.410000000003</v>
      </c>
      <c r="J4367" s="202">
        <v>63227.82</v>
      </c>
      <c r="K4367"/>
      <c r="L4367"/>
      <c r="M4367"/>
      <c r="N4367"/>
      <c r="O4367" s="203"/>
      <c r="P4367"/>
      <c r="Q4367"/>
      <c r="R4367"/>
      <c r="S4367"/>
      <c r="T4367" s="204">
        <v>42746.609131944446</v>
      </c>
      <c r="U4367"/>
      <c r="V4367">
        <v>0.4</v>
      </c>
      <c r="W4367">
        <v>3</v>
      </c>
      <c r="X4367" s="200" t="str">
        <f t="shared" si="68"/>
        <v>Santa Rosa County Criminal CGE CQ3-17</v>
      </c>
    </row>
    <row r="4368" spans="1:24" x14ac:dyDescent="0.25">
      <c r="A4368" t="s">
        <v>102</v>
      </c>
      <c r="B4368" t="s">
        <v>39</v>
      </c>
      <c r="C4368" t="s">
        <v>273</v>
      </c>
      <c r="D4368" s="202">
        <v>152999.57999999999</v>
      </c>
      <c r="E4368" s="202">
        <v>152425.12</v>
      </c>
      <c r="F4368" s="202">
        <v>152095.4</v>
      </c>
      <c r="G4368" s="202">
        <v>151995.4</v>
      </c>
      <c r="H4368" s="202">
        <v>151995.4</v>
      </c>
      <c r="I4368" s="202">
        <v>35094.730000000003</v>
      </c>
      <c r="J4368" s="202">
        <v>48777.97</v>
      </c>
      <c r="K4368" s="202">
        <v>61743.67</v>
      </c>
      <c r="L4368" s="202">
        <v>67702.75</v>
      </c>
      <c r="M4368" s="202">
        <v>70743.350000000006</v>
      </c>
      <c r="N4368"/>
      <c r="O4368" s="203"/>
      <c r="P4368"/>
      <c r="Q4368"/>
      <c r="R4368"/>
      <c r="S4368"/>
      <c r="T4368" s="204">
        <v>42746.609131944446</v>
      </c>
      <c r="U4368"/>
      <c r="V4368">
        <v>0.4</v>
      </c>
      <c r="W4368">
        <v>3</v>
      </c>
      <c r="X4368" s="200" t="str">
        <f t="shared" si="68"/>
        <v>Santa Rosa County Criminal CGE CQ4-16</v>
      </c>
    </row>
    <row r="4369" spans="1:24" x14ac:dyDescent="0.25">
      <c r="A4369" t="s">
        <v>102</v>
      </c>
      <c r="B4369" t="s">
        <v>39</v>
      </c>
      <c r="C4369" t="s">
        <v>277</v>
      </c>
      <c r="D4369" s="202">
        <v>195902.36</v>
      </c>
      <c r="E4369"/>
      <c r="F4369"/>
      <c r="G4369"/>
      <c r="H4369"/>
      <c r="I4369" s="202">
        <v>43115.26</v>
      </c>
      <c r="J4369"/>
      <c r="K4369"/>
      <c r="L4369"/>
      <c r="M4369"/>
      <c r="N4369"/>
      <c r="O4369" s="203"/>
      <c r="P4369"/>
      <c r="Q4369"/>
      <c r="R4369"/>
      <c r="S4369"/>
      <c r="T4369" s="204">
        <v>42746.609131944446</v>
      </c>
      <c r="U4369"/>
      <c r="V4369">
        <v>0.4</v>
      </c>
      <c r="W4369">
        <v>3</v>
      </c>
      <c r="X4369" s="200" t="str">
        <f t="shared" si="68"/>
        <v>Santa Rosa County Criminal CGE CQ4-17</v>
      </c>
    </row>
    <row r="4370" spans="1:24" x14ac:dyDescent="0.25">
      <c r="A4370" t="s">
        <v>102</v>
      </c>
      <c r="B4370" t="s">
        <v>41</v>
      </c>
      <c r="C4370" t="s">
        <v>270</v>
      </c>
      <c r="D4370" s="202">
        <v>218427.38</v>
      </c>
      <c r="E4370" s="202">
        <v>218642.38</v>
      </c>
      <c r="F4370" s="202">
        <v>218295.38</v>
      </c>
      <c r="G4370" s="202">
        <v>217019.81</v>
      </c>
      <c r="H4370" s="202">
        <v>215610.66</v>
      </c>
      <c r="I4370" s="202">
        <v>81690.95</v>
      </c>
      <c r="J4370" s="202">
        <v>114340.15</v>
      </c>
      <c r="K4370" s="202">
        <v>135603.95000000001</v>
      </c>
      <c r="L4370" s="202">
        <v>145595.75</v>
      </c>
      <c r="M4370" s="202">
        <v>154998.65</v>
      </c>
      <c r="N4370"/>
      <c r="O4370" s="203"/>
      <c r="P4370"/>
      <c r="Q4370"/>
      <c r="R4370"/>
      <c r="S4370"/>
      <c r="T4370" s="204">
        <v>42746.609131944446</v>
      </c>
      <c r="U4370"/>
      <c r="V4370">
        <v>0.4</v>
      </c>
      <c r="W4370">
        <v>5</v>
      </c>
      <c r="X4370" s="200" t="str">
        <f t="shared" si="68"/>
        <v>Santa Rosa Criminal Traffic CGE CQ1-16</v>
      </c>
    </row>
    <row r="4371" spans="1:24" x14ac:dyDescent="0.25">
      <c r="A4371" t="s">
        <v>102</v>
      </c>
      <c r="B4371" t="s">
        <v>41</v>
      </c>
      <c r="C4371" t="s">
        <v>274</v>
      </c>
      <c r="D4371" s="202">
        <v>232424.29</v>
      </c>
      <c r="E4371" s="202">
        <v>230481.29</v>
      </c>
      <c r="F4371" s="202">
        <v>229711.29</v>
      </c>
      <c r="G4371" s="202">
        <v>229761.29</v>
      </c>
      <c r="H4371"/>
      <c r="I4371" s="202">
        <v>91221.93</v>
      </c>
      <c r="J4371" s="202">
        <v>128926.32</v>
      </c>
      <c r="K4371" s="202">
        <v>145240.12</v>
      </c>
      <c r="L4371" s="202">
        <v>157948.35999999999</v>
      </c>
      <c r="M4371"/>
      <c r="N4371"/>
      <c r="O4371" s="203"/>
      <c r="P4371"/>
      <c r="Q4371"/>
      <c r="R4371"/>
      <c r="S4371"/>
      <c r="T4371" s="204">
        <v>42746.609131944446</v>
      </c>
      <c r="U4371"/>
      <c r="V4371">
        <v>0.4</v>
      </c>
      <c r="W4371">
        <v>5</v>
      </c>
      <c r="X4371" s="200" t="str">
        <f t="shared" si="68"/>
        <v>Santa Rosa Criminal Traffic CGE CQ1-17</v>
      </c>
    </row>
    <row r="4372" spans="1:24" x14ac:dyDescent="0.25">
      <c r="A4372" t="s">
        <v>102</v>
      </c>
      <c r="B4372" t="s">
        <v>41</v>
      </c>
      <c r="C4372" t="s">
        <v>271</v>
      </c>
      <c r="D4372" s="202">
        <v>238883.36</v>
      </c>
      <c r="E4372" s="202">
        <v>237247.7</v>
      </c>
      <c r="F4372" s="202">
        <v>237165.7</v>
      </c>
      <c r="G4372" s="202">
        <v>234230.46</v>
      </c>
      <c r="H4372" s="202">
        <v>234230.46</v>
      </c>
      <c r="I4372" s="202">
        <v>96173.96</v>
      </c>
      <c r="J4372" s="202">
        <v>131829.85999999999</v>
      </c>
      <c r="K4372" s="202">
        <v>147598.01</v>
      </c>
      <c r="L4372" s="202">
        <v>155580.89000000001</v>
      </c>
      <c r="M4372" s="202">
        <v>164659.5</v>
      </c>
      <c r="N4372"/>
      <c r="O4372" s="203"/>
      <c r="P4372"/>
      <c r="Q4372"/>
      <c r="R4372"/>
      <c r="S4372"/>
      <c r="T4372" s="204">
        <v>42746.609131944446</v>
      </c>
      <c r="U4372"/>
      <c r="V4372">
        <v>0.4</v>
      </c>
      <c r="W4372">
        <v>5</v>
      </c>
      <c r="X4372" s="200" t="str">
        <f t="shared" si="68"/>
        <v>Santa Rosa Criminal Traffic CGE CQ2-16</v>
      </c>
    </row>
    <row r="4373" spans="1:24" x14ac:dyDescent="0.25">
      <c r="A4373" t="s">
        <v>102</v>
      </c>
      <c r="B4373" t="s">
        <v>41</v>
      </c>
      <c r="C4373" t="s">
        <v>275</v>
      </c>
      <c r="D4373" s="202">
        <v>261777.39</v>
      </c>
      <c r="E4373" s="202">
        <v>259460.72</v>
      </c>
      <c r="F4373" s="202">
        <v>256949</v>
      </c>
      <c r="G4373"/>
      <c r="H4373"/>
      <c r="I4373" s="202">
        <v>109411.41</v>
      </c>
      <c r="J4373" s="202">
        <v>142545.13</v>
      </c>
      <c r="K4373" s="202">
        <v>155904.34</v>
      </c>
      <c r="L4373"/>
      <c r="M4373"/>
      <c r="N4373"/>
      <c r="O4373" s="203"/>
      <c r="P4373"/>
      <c r="Q4373"/>
      <c r="R4373"/>
      <c r="S4373"/>
      <c r="T4373" s="204">
        <v>42746.609131944446</v>
      </c>
      <c r="U4373"/>
      <c r="V4373">
        <v>0.4</v>
      </c>
      <c r="W4373">
        <v>5</v>
      </c>
      <c r="X4373" s="200" t="str">
        <f t="shared" si="68"/>
        <v>Santa Rosa Criminal Traffic CGE CQ2-17</v>
      </c>
    </row>
    <row r="4374" spans="1:24" x14ac:dyDescent="0.25">
      <c r="A4374" t="s">
        <v>102</v>
      </c>
      <c r="B4374" t="s">
        <v>41</v>
      </c>
      <c r="C4374" t="s">
        <v>272</v>
      </c>
      <c r="D4374" s="202">
        <v>292561.17</v>
      </c>
      <c r="E4374" s="202">
        <v>295193.17</v>
      </c>
      <c r="F4374" s="202">
        <v>293714.38</v>
      </c>
      <c r="G4374" s="202">
        <v>292327.67</v>
      </c>
      <c r="H4374" s="202">
        <v>292327.67</v>
      </c>
      <c r="I4374" s="202">
        <v>133893.18</v>
      </c>
      <c r="J4374" s="202">
        <v>172377.04</v>
      </c>
      <c r="K4374" s="202">
        <v>193521.4</v>
      </c>
      <c r="L4374" s="202">
        <v>209164.37</v>
      </c>
      <c r="M4374" s="202">
        <v>217821.32</v>
      </c>
      <c r="N4374"/>
      <c r="O4374" s="203"/>
      <c r="P4374"/>
      <c r="Q4374"/>
      <c r="R4374"/>
      <c r="S4374"/>
      <c r="T4374" s="204">
        <v>42746.609131944446</v>
      </c>
      <c r="U4374"/>
      <c r="V4374">
        <v>0.4</v>
      </c>
      <c r="W4374">
        <v>5</v>
      </c>
      <c r="X4374" s="200" t="str">
        <f t="shared" si="68"/>
        <v>Santa Rosa Criminal Traffic CGE CQ3-16</v>
      </c>
    </row>
    <row r="4375" spans="1:24" x14ac:dyDescent="0.25">
      <c r="A4375" t="s">
        <v>102</v>
      </c>
      <c r="B4375" t="s">
        <v>41</v>
      </c>
      <c r="C4375" t="s">
        <v>276</v>
      </c>
      <c r="D4375" s="202">
        <v>249035.76</v>
      </c>
      <c r="E4375" s="202">
        <v>247684.72</v>
      </c>
      <c r="F4375"/>
      <c r="G4375"/>
      <c r="H4375"/>
      <c r="I4375" s="202">
        <v>108627.87</v>
      </c>
      <c r="J4375" s="202">
        <v>133545.53</v>
      </c>
      <c r="K4375"/>
      <c r="L4375"/>
      <c r="M4375"/>
      <c r="N4375"/>
      <c r="O4375" s="203"/>
      <c r="P4375"/>
      <c r="Q4375"/>
      <c r="R4375"/>
      <c r="S4375"/>
      <c r="T4375" s="204">
        <v>42746.609131944446</v>
      </c>
      <c r="U4375"/>
      <c r="V4375">
        <v>0.4</v>
      </c>
      <c r="W4375">
        <v>5</v>
      </c>
      <c r="X4375" s="200" t="str">
        <f t="shared" si="68"/>
        <v>Santa Rosa Criminal Traffic CGE CQ3-17</v>
      </c>
    </row>
    <row r="4376" spans="1:24" x14ac:dyDescent="0.25">
      <c r="A4376" t="s">
        <v>102</v>
      </c>
      <c r="B4376" t="s">
        <v>41</v>
      </c>
      <c r="C4376" t="s">
        <v>273</v>
      </c>
      <c r="D4376" s="202">
        <v>235553.77</v>
      </c>
      <c r="E4376" s="202">
        <v>235491.77</v>
      </c>
      <c r="F4376" s="202">
        <v>234421.77</v>
      </c>
      <c r="G4376" s="202">
        <v>234321.77</v>
      </c>
      <c r="H4376" s="202">
        <v>234321.77</v>
      </c>
      <c r="I4376" s="202">
        <v>110005.62</v>
      </c>
      <c r="J4376" s="202">
        <v>135241.09</v>
      </c>
      <c r="K4376" s="202">
        <v>156419.29999999999</v>
      </c>
      <c r="L4376" s="202">
        <v>164446.18</v>
      </c>
      <c r="M4376" s="202">
        <v>169870.45</v>
      </c>
      <c r="N4376"/>
      <c r="O4376" s="203"/>
      <c r="P4376"/>
      <c r="Q4376"/>
      <c r="R4376"/>
      <c r="S4376"/>
      <c r="T4376" s="204">
        <v>42746.609131944446</v>
      </c>
      <c r="U4376"/>
      <c r="V4376">
        <v>0.4</v>
      </c>
      <c r="W4376">
        <v>5</v>
      </c>
      <c r="X4376" s="200" t="str">
        <f t="shared" si="68"/>
        <v>Santa Rosa Criminal Traffic CGE CQ4-16</v>
      </c>
    </row>
    <row r="4377" spans="1:24" x14ac:dyDescent="0.25">
      <c r="A4377" t="s">
        <v>102</v>
      </c>
      <c r="B4377" t="s">
        <v>41</v>
      </c>
      <c r="C4377" t="s">
        <v>277</v>
      </c>
      <c r="D4377" s="202">
        <v>278380.73</v>
      </c>
      <c r="E4377"/>
      <c r="F4377"/>
      <c r="G4377"/>
      <c r="H4377"/>
      <c r="I4377" s="202">
        <v>124197.42</v>
      </c>
      <c r="J4377"/>
      <c r="K4377"/>
      <c r="L4377"/>
      <c r="M4377"/>
      <c r="N4377"/>
      <c r="O4377" s="203"/>
      <c r="P4377"/>
      <c r="Q4377"/>
      <c r="R4377"/>
      <c r="S4377"/>
      <c r="T4377" s="204">
        <v>42746.609131944446</v>
      </c>
      <c r="U4377"/>
      <c r="V4377">
        <v>0.4</v>
      </c>
      <c r="W4377">
        <v>5</v>
      </c>
      <c r="X4377" s="200" t="str">
        <f t="shared" si="68"/>
        <v>Santa Rosa Criminal Traffic CGE CQ4-17</v>
      </c>
    </row>
    <row r="4378" spans="1:24" x14ac:dyDescent="0.25">
      <c r="A4378" t="s">
        <v>102</v>
      </c>
      <c r="B4378" t="s">
        <v>46</v>
      </c>
      <c r="C4378" t="s">
        <v>270</v>
      </c>
      <c r="D4378" s="202">
        <v>95986.75</v>
      </c>
      <c r="E4378" s="202">
        <v>95294.25</v>
      </c>
      <c r="F4378" s="202">
        <v>95172.25</v>
      </c>
      <c r="G4378" s="202">
        <v>95172.25</v>
      </c>
      <c r="H4378" s="202">
        <v>95569.75</v>
      </c>
      <c r="I4378" s="202">
        <v>91087.75</v>
      </c>
      <c r="J4378" s="202">
        <v>91304.75</v>
      </c>
      <c r="K4378" s="202">
        <v>91464.75</v>
      </c>
      <c r="L4378" s="202">
        <v>91560.25</v>
      </c>
      <c r="M4378" s="202">
        <v>91560.25</v>
      </c>
      <c r="N4378"/>
      <c r="O4378" s="203"/>
      <c r="P4378"/>
      <c r="Q4378"/>
      <c r="R4378"/>
      <c r="S4378"/>
      <c r="T4378" s="204">
        <v>42746.609131944446</v>
      </c>
      <c r="U4378"/>
      <c r="V4378">
        <v>0.75</v>
      </c>
      <c r="W4378">
        <v>10</v>
      </c>
      <c r="X4378" s="200" t="str">
        <f t="shared" si="68"/>
        <v>Santa Rosa Family CGE CQ1-16</v>
      </c>
    </row>
    <row r="4379" spans="1:24" x14ac:dyDescent="0.25">
      <c r="A4379" t="s">
        <v>102</v>
      </c>
      <c r="B4379" t="s">
        <v>46</v>
      </c>
      <c r="C4379" t="s">
        <v>274</v>
      </c>
      <c r="D4379" s="202">
        <v>102412.15</v>
      </c>
      <c r="E4379" s="202">
        <v>102268.15</v>
      </c>
      <c r="F4379" s="202">
        <v>102148.15</v>
      </c>
      <c r="G4379" s="202">
        <v>102148.15</v>
      </c>
      <c r="H4379"/>
      <c r="I4379" s="202">
        <v>98687.65</v>
      </c>
      <c r="J4379" s="202">
        <v>99417.65</v>
      </c>
      <c r="K4379" s="202">
        <v>99794.65</v>
      </c>
      <c r="L4379" s="202">
        <v>99794.65</v>
      </c>
      <c r="M4379"/>
      <c r="N4379"/>
      <c r="O4379" s="203"/>
      <c r="P4379"/>
      <c r="Q4379"/>
      <c r="R4379"/>
      <c r="S4379"/>
      <c r="T4379" s="204">
        <v>42746.609131944446</v>
      </c>
      <c r="U4379"/>
      <c r="V4379">
        <v>0.75</v>
      </c>
      <c r="W4379">
        <v>10</v>
      </c>
      <c r="X4379" s="200" t="str">
        <f t="shared" si="68"/>
        <v>Santa Rosa Family CGE CQ1-17</v>
      </c>
    </row>
    <row r="4380" spans="1:24" x14ac:dyDescent="0.25">
      <c r="A4380" t="s">
        <v>102</v>
      </c>
      <c r="B4380" t="s">
        <v>46</v>
      </c>
      <c r="C4380" t="s">
        <v>271</v>
      </c>
      <c r="D4380" s="202">
        <v>102897.05</v>
      </c>
      <c r="E4380" s="202">
        <v>102427.05</v>
      </c>
      <c r="F4380" s="202">
        <v>102427.05</v>
      </c>
      <c r="G4380" s="202">
        <v>102727.05</v>
      </c>
      <c r="H4380" s="202">
        <v>102727.05</v>
      </c>
      <c r="I4380" s="202">
        <v>96226.35</v>
      </c>
      <c r="J4380" s="202">
        <v>96895.55</v>
      </c>
      <c r="K4380" s="202">
        <v>97146.75</v>
      </c>
      <c r="L4380" s="202">
        <v>97409.75</v>
      </c>
      <c r="M4380" s="202">
        <v>97462.47</v>
      </c>
      <c r="N4380"/>
      <c r="O4380" s="203"/>
      <c r="P4380"/>
      <c r="Q4380"/>
      <c r="R4380"/>
      <c r="S4380"/>
      <c r="T4380" s="204">
        <v>42746.609131944446</v>
      </c>
      <c r="U4380"/>
      <c r="V4380">
        <v>0.75</v>
      </c>
      <c r="W4380">
        <v>10</v>
      </c>
      <c r="X4380" s="200" t="str">
        <f t="shared" si="68"/>
        <v>Santa Rosa Family CGE CQ2-16</v>
      </c>
    </row>
    <row r="4381" spans="1:24" x14ac:dyDescent="0.25">
      <c r="A4381" t="s">
        <v>102</v>
      </c>
      <c r="B4381" t="s">
        <v>46</v>
      </c>
      <c r="C4381" t="s">
        <v>275</v>
      </c>
      <c r="D4381" s="202">
        <v>115590.7</v>
      </c>
      <c r="E4381" s="202">
        <v>115688.7</v>
      </c>
      <c r="F4381" s="202">
        <v>115393.7</v>
      </c>
      <c r="G4381"/>
      <c r="H4381"/>
      <c r="I4381" s="202">
        <v>112006.7</v>
      </c>
      <c r="J4381" s="202">
        <v>113324.2</v>
      </c>
      <c r="K4381" s="202">
        <v>113796.2</v>
      </c>
      <c r="L4381"/>
      <c r="M4381"/>
      <c r="N4381"/>
      <c r="O4381" s="203"/>
      <c r="P4381"/>
      <c r="Q4381"/>
      <c r="R4381"/>
      <c r="S4381"/>
      <c r="T4381" s="204">
        <v>42746.609131944446</v>
      </c>
      <c r="U4381"/>
      <c r="V4381">
        <v>0.75</v>
      </c>
      <c r="W4381">
        <v>10</v>
      </c>
      <c r="X4381" s="200" t="str">
        <f t="shared" si="68"/>
        <v>Santa Rosa Family CGE CQ2-17</v>
      </c>
    </row>
    <row r="4382" spans="1:24" x14ac:dyDescent="0.25">
      <c r="A4382" t="s">
        <v>102</v>
      </c>
      <c r="B4382" t="s">
        <v>46</v>
      </c>
      <c r="C4382" t="s">
        <v>272</v>
      </c>
      <c r="D4382" s="202">
        <v>114851.3</v>
      </c>
      <c r="E4382" s="202">
        <v>114551.3</v>
      </c>
      <c r="F4382" s="202">
        <v>114601.3</v>
      </c>
      <c r="G4382" s="202">
        <v>114601.3</v>
      </c>
      <c r="H4382" s="202">
        <v>114601.3</v>
      </c>
      <c r="I4382" s="202">
        <v>110294.8</v>
      </c>
      <c r="J4382" s="202">
        <v>111038.8</v>
      </c>
      <c r="K4382" s="202">
        <v>111138.8</v>
      </c>
      <c r="L4382" s="202">
        <v>111330.3</v>
      </c>
      <c r="M4382" s="202">
        <v>111330.3</v>
      </c>
      <c r="N4382"/>
      <c r="O4382" s="203"/>
      <c r="P4382"/>
      <c r="Q4382"/>
      <c r="R4382"/>
      <c r="S4382"/>
      <c r="T4382" s="204">
        <v>42746.609131944446</v>
      </c>
      <c r="U4382"/>
      <c r="V4382">
        <v>0.75</v>
      </c>
      <c r="W4382">
        <v>10</v>
      </c>
      <c r="X4382" s="200" t="str">
        <f t="shared" si="68"/>
        <v>Santa Rosa Family CGE CQ3-16</v>
      </c>
    </row>
    <row r="4383" spans="1:24" x14ac:dyDescent="0.25">
      <c r="A4383" t="s">
        <v>102</v>
      </c>
      <c r="B4383" t="s">
        <v>46</v>
      </c>
      <c r="C4383" t="s">
        <v>276</v>
      </c>
      <c r="D4383" s="202">
        <v>119252.08</v>
      </c>
      <c r="E4383" s="202">
        <v>119652.08</v>
      </c>
      <c r="F4383"/>
      <c r="G4383"/>
      <c r="H4383"/>
      <c r="I4383" s="202">
        <v>113575.58</v>
      </c>
      <c r="J4383" s="202">
        <v>115509.58</v>
      </c>
      <c r="K4383"/>
      <c r="L4383"/>
      <c r="M4383"/>
      <c r="N4383"/>
      <c r="O4383" s="203"/>
      <c r="P4383"/>
      <c r="Q4383"/>
      <c r="R4383"/>
      <c r="S4383"/>
      <c r="T4383" s="204">
        <v>42746.609131944446</v>
      </c>
      <c r="U4383"/>
      <c r="V4383">
        <v>0.75</v>
      </c>
      <c r="W4383">
        <v>10</v>
      </c>
      <c r="X4383" s="200" t="str">
        <f t="shared" si="68"/>
        <v>Santa Rosa Family CGE CQ3-17</v>
      </c>
    </row>
    <row r="4384" spans="1:24" x14ac:dyDescent="0.25">
      <c r="A4384" t="s">
        <v>102</v>
      </c>
      <c r="B4384" t="s">
        <v>46</v>
      </c>
      <c r="C4384" t="s">
        <v>273</v>
      </c>
      <c r="D4384" s="202">
        <v>111423</v>
      </c>
      <c r="E4384" s="202">
        <v>111369</v>
      </c>
      <c r="F4384" s="202">
        <v>110943</v>
      </c>
      <c r="G4384" s="202">
        <v>110943</v>
      </c>
      <c r="H4384" s="202">
        <v>110970.5</v>
      </c>
      <c r="I4384" s="202">
        <v>104643.24</v>
      </c>
      <c r="J4384" s="202">
        <v>106454.24</v>
      </c>
      <c r="K4384" s="202">
        <v>106656.24</v>
      </c>
      <c r="L4384" s="202">
        <v>106811.74</v>
      </c>
      <c r="M4384" s="202">
        <v>106836.74</v>
      </c>
      <c r="N4384"/>
      <c r="O4384" s="203"/>
      <c r="P4384"/>
      <c r="Q4384"/>
      <c r="R4384"/>
      <c r="S4384"/>
      <c r="T4384" s="204">
        <v>42746.609131944446</v>
      </c>
      <c r="U4384"/>
      <c r="V4384">
        <v>0.75</v>
      </c>
      <c r="W4384">
        <v>10</v>
      </c>
      <c r="X4384" s="200" t="str">
        <f t="shared" si="68"/>
        <v>Santa Rosa Family CGE CQ4-16</v>
      </c>
    </row>
    <row r="4385" spans="1:24" x14ac:dyDescent="0.25">
      <c r="A4385" t="s">
        <v>102</v>
      </c>
      <c r="B4385" t="s">
        <v>46</v>
      </c>
      <c r="C4385" t="s">
        <v>277</v>
      </c>
      <c r="D4385" s="202">
        <v>127273.44</v>
      </c>
      <c r="E4385"/>
      <c r="F4385"/>
      <c r="G4385"/>
      <c r="H4385"/>
      <c r="I4385" s="202">
        <v>120696.69</v>
      </c>
      <c r="J4385"/>
      <c r="K4385"/>
      <c r="L4385"/>
      <c r="M4385"/>
      <c r="N4385"/>
      <c r="O4385" s="203"/>
      <c r="P4385"/>
      <c r="Q4385"/>
      <c r="R4385"/>
      <c r="S4385"/>
      <c r="T4385" s="204">
        <v>42746.609131944446</v>
      </c>
      <c r="U4385"/>
      <c r="V4385">
        <v>0.75</v>
      </c>
      <c r="W4385">
        <v>10</v>
      </c>
      <c r="X4385" s="200" t="str">
        <f t="shared" si="68"/>
        <v>Santa Rosa Family CGE CQ4-17</v>
      </c>
    </row>
    <row r="4386" spans="1:24" x14ac:dyDescent="0.25">
      <c r="A4386" t="s">
        <v>102</v>
      </c>
      <c r="B4386" t="s">
        <v>40</v>
      </c>
      <c r="C4386" t="s">
        <v>270</v>
      </c>
      <c r="D4386" s="202">
        <v>24543.5</v>
      </c>
      <c r="E4386" s="202">
        <v>24284.5</v>
      </c>
      <c r="F4386" s="202">
        <v>23432</v>
      </c>
      <c r="G4386" s="202">
        <v>21532</v>
      </c>
      <c r="H4386" s="202">
        <v>21247</v>
      </c>
      <c r="I4386" s="202">
        <v>1340</v>
      </c>
      <c r="J4386" s="202">
        <v>1979.5</v>
      </c>
      <c r="K4386" s="202">
        <v>2594</v>
      </c>
      <c r="L4386" s="202">
        <v>3388</v>
      </c>
      <c r="M4386" s="202">
        <v>3817</v>
      </c>
      <c r="N4386"/>
      <c r="O4386" s="203"/>
      <c r="P4386"/>
      <c r="Q4386"/>
      <c r="R4386"/>
      <c r="S4386"/>
      <c r="T4386" s="204">
        <v>42746.609131944446</v>
      </c>
      <c r="U4386"/>
      <c r="V4386">
        <v>0.09</v>
      </c>
      <c r="W4386">
        <v>4</v>
      </c>
      <c r="X4386" s="200" t="str">
        <f t="shared" si="68"/>
        <v>Santa Rosa Juvenile Delinquency CGE CQ1-16</v>
      </c>
    </row>
    <row r="4387" spans="1:24" x14ac:dyDescent="0.25">
      <c r="A4387" t="s">
        <v>102</v>
      </c>
      <c r="B4387" t="s">
        <v>40</v>
      </c>
      <c r="C4387" t="s">
        <v>274</v>
      </c>
      <c r="D4387" s="202">
        <v>8303</v>
      </c>
      <c r="E4387" s="202">
        <v>7771.5</v>
      </c>
      <c r="F4387" s="202">
        <v>7536.5</v>
      </c>
      <c r="G4387" s="202">
        <v>7486.5</v>
      </c>
      <c r="H4387"/>
      <c r="I4387" s="202">
        <v>785</v>
      </c>
      <c r="J4387" s="202">
        <v>1810.5</v>
      </c>
      <c r="K4387" s="202">
        <v>2613.5</v>
      </c>
      <c r="L4387" s="202">
        <v>2819.5</v>
      </c>
      <c r="M4387"/>
      <c r="N4387"/>
      <c r="O4387" s="203"/>
      <c r="P4387"/>
      <c r="Q4387"/>
      <c r="R4387"/>
      <c r="S4387"/>
      <c r="T4387" s="204">
        <v>42746.609131944446</v>
      </c>
      <c r="U4387"/>
      <c r="V4387">
        <v>0.09</v>
      </c>
      <c r="W4387">
        <v>4</v>
      </c>
      <c r="X4387" s="200" t="str">
        <f t="shared" si="68"/>
        <v>Santa Rosa Juvenile Delinquency CGE CQ1-17</v>
      </c>
    </row>
    <row r="4388" spans="1:24" x14ac:dyDescent="0.25">
      <c r="A4388" t="s">
        <v>102</v>
      </c>
      <c r="B4388" t="s">
        <v>40</v>
      </c>
      <c r="C4388" t="s">
        <v>271</v>
      </c>
      <c r="D4388" s="202">
        <v>17171.5</v>
      </c>
      <c r="E4388" s="202">
        <v>15856.5</v>
      </c>
      <c r="F4388" s="202">
        <v>14721.5</v>
      </c>
      <c r="G4388" s="202">
        <v>13486.5</v>
      </c>
      <c r="H4388" s="202">
        <v>13386.5</v>
      </c>
      <c r="I4388" s="202">
        <v>1434.5</v>
      </c>
      <c r="J4388" s="202">
        <v>2650.5</v>
      </c>
      <c r="K4388" s="202">
        <v>2838.5</v>
      </c>
      <c r="L4388" s="202">
        <v>3126.5</v>
      </c>
      <c r="M4388" s="202">
        <v>3317.5</v>
      </c>
      <c r="N4388"/>
      <c r="O4388" s="203"/>
      <c r="P4388"/>
      <c r="Q4388"/>
      <c r="R4388"/>
      <c r="S4388"/>
      <c r="T4388" s="204">
        <v>42746.609131944446</v>
      </c>
      <c r="U4388"/>
      <c r="V4388">
        <v>0.09</v>
      </c>
      <c r="W4388">
        <v>4</v>
      </c>
      <c r="X4388" s="200" t="str">
        <f t="shared" si="68"/>
        <v>Santa Rosa Juvenile Delinquency CGE CQ2-16</v>
      </c>
    </row>
    <row r="4389" spans="1:24" x14ac:dyDescent="0.25">
      <c r="A4389" t="s">
        <v>102</v>
      </c>
      <c r="B4389" t="s">
        <v>40</v>
      </c>
      <c r="C4389" t="s">
        <v>275</v>
      </c>
      <c r="D4389" s="202">
        <v>11825.5</v>
      </c>
      <c r="E4389" s="202">
        <v>11075.5</v>
      </c>
      <c r="F4389" s="202">
        <v>10740.5</v>
      </c>
      <c r="G4389"/>
      <c r="H4389"/>
      <c r="I4389" s="202">
        <v>1274</v>
      </c>
      <c r="J4389" s="202">
        <v>2181</v>
      </c>
      <c r="K4389" s="202">
        <v>2613</v>
      </c>
      <c r="L4389"/>
      <c r="M4389"/>
      <c r="N4389"/>
      <c r="O4389" s="203"/>
      <c r="P4389"/>
      <c r="Q4389"/>
      <c r="R4389"/>
      <c r="S4389"/>
      <c r="T4389" s="204">
        <v>42746.609131944446</v>
      </c>
      <c r="U4389"/>
      <c r="V4389">
        <v>0.09</v>
      </c>
      <c r="W4389">
        <v>4</v>
      </c>
      <c r="X4389" s="200" t="str">
        <f t="shared" si="68"/>
        <v>Santa Rosa Juvenile Delinquency CGE CQ2-17</v>
      </c>
    </row>
    <row r="4390" spans="1:24" x14ac:dyDescent="0.25">
      <c r="A4390" t="s">
        <v>102</v>
      </c>
      <c r="B4390" t="s">
        <v>40</v>
      </c>
      <c r="C4390" t="s">
        <v>272</v>
      </c>
      <c r="D4390" s="202">
        <v>17280</v>
      </c>
      <c r="E4390" s="202">
        <v>13915</v>
      </c>
      <c r="F4390" s="202">
        <v>12590</v>
      </c>
      <c r="G4390" s="202">
        <v>12305</v>
      </c>
      <c r="H4390" s="202">
        <v>11655</v>
      </c>
      <c r="I4390" s="202">
        <v>1677</v>
      </c>
      <c r="J4390" s="202">
        <v>2587</v>
      </c>
      <c r="K4390" s="202">
        <v>3764</v>
      </c>
      <c r="L4390" s="202">
        <v>4055</v>
      </c>
      <c r="M4390" s="202">
        <v>4076</v>
      </c>
      <c r="N4390"/>
      <c r="O4390" s="203"/>
      <c r="P4390"/>
      <c r="Q4390"/>
      <c r="R4390"/>
      <c r="S4390"/>
      <c r="T4390" s="204">
        <v>42746.609131944446</v>
      </c>
      <c r="U4390"/>
      <c r="V4390">
        <v>0.09</v>
      </c>
      <c r="W4390">
        <v>4</v>
      </c>
      <c r="X4390" s="200" t="str">
        <f t="shared" si="68"/>
        <v>Santa Rosa Juvenile Delinquency CGE CQ3-16</v>
      </c>
    </row>
    <row r="4391" spans="1:24" x14ac:dyDescent="0.25">
      <c r="A4391" t="s">
        <v>102</v>
      </c>
      <c r="B4391" t="s">
        <v>40</v>
      </c>
      <c r="C4391" t="s">
        <v>276</v>
      </c>
      <c r="D4391" s="202">
        <v>14502</v>
      </c>
      <c r="E4391" s="202">
        <v>12767</v>
      </c>
      <c r="F4391"/>
      <c r="G4391"/>
      <c r="H4391"/>
      <c r="I4391" s="202">
        <v>741.5</v>
      </c>
      <c r="J4391" s="202">
        <v>2107</v>
      </c>
      <c r="K4391"/>
      <c r="L4391"/>
      <c r="M4391"/>
      <c r="N4391"/>
      <c r="O4391" s="203"/>
      <c r="P4391"/>
      <c r="Q4391"/>
      <c r="R4391"/>
      <c r="S4391"/>
      <c r="T4391" s="204">
        <v>42746.609131944446</v>
      </c>
      <c r="U4391"/>
      <c r="V4391">
        <v>0.09</v>
      </c>
      <c r="W4391">
        <v>4</v>
      </c>
      <c r="X4391" s="200" t="str">
        <f t="shared" si="68"/>
        <v>Santa Rosa Juvenile Delinquency CGE CQ3-17</v>
      </c>
    </row>
    <row r="4392" spans="1:24" x14ac:dyDescent="0.25">
      <c r="A4392" t="s">
        <v>102</v>
      </c>
      <c r="B4392" t="s">
        <v>40</v>
      </c>
      <c r="C4392" t="s">
        <v>273</v>
      </c>
      <c r="D4392" s="202">
        <v>12545.5</v>
      </c>
      <c r="E4392" s="202">
        <v>11545.5</v>
      </c>
      <c r="F4392" s="202">
        <v>11545.5</v>
      </c>
      <c r="G4392" s="202">
        <v>11495.5</v>
      </c>
      <c r="H4392" s="202">
        <v>10895.5</v>
      </c>
      <c r="I4392" s="202">
        <v>1718.5</v>
      </c>
      <c r="J4392" s="202">
        <v>2504.5</v>
      </c>
      <c r="K4392" s="202">
        <v>3007</v>
      </c>
      <c r="L4392" s="202">
        <v>3428</v>
      </c>
      <c r="M4392" s="202">
        <v>3914</v>
      </c>
      <c r="N4392"/>
      <c r="O4392" s="203"/>
      <c r="P4392"/>
      <c r="Q4392"/>
      <c r="R4392"/>
      <c r="S4392"/>
      <c r="T4392" s="204">
        <v>42746.609131944446</v>
      </c>
      <c r="U4392"/>
      <c r="V4392">
        <v>0.09</v>
      </c>
      <c r="W4392">
        <v>4</v>
      </c>
      <c r="X4392" s="200" t="str">
        <f t="shared" si="68"/>
        <v>Santa Rosa Juvenile Delinquency CGE CQ4-16</v>
      </c>
    </row>
    <row r="4393" spans="1:24" x14ac:dyDescent="0.25">
      <c r="A4393" t="s">
        <v>102</v>
      </c>
      <c r="B4393" t="s">
        <v>40</v>
      </c>
      <c r="C4393" t="s">
        <v>277</v>
      </c>
      <c r="D4393" s="202">
        <v>16625.5</v>
      </c>
      <c r="E4393"/>
      <c r="F4393"/>
      <c r="G4393"/>
      <c r="H4393"/>
      <c r="I4393" s="202">
        <v>1393.5</v>
      </c>
      <c r="J4393"/>
      <c r="K4393"/>
      <c r="L4393"/>
      <c r="M4393"/>
      <c r="N4393"/>
      <c r="O4393" s="203"/>
      <c r="P4393"/>
      <c r="Q4393"/>
      <c r="R4393"/>
      <c r="S4393"/>
      <c r="T4393" s="204">
        <v>42746.609131944446</v>
      </c>
      <c r="U4393"/>
      <c r="V4393">
        <v>0.09</v>
      </c>
      <c r="W4393">
        <v>4</v>
      </c>
      <c r="X4393" s="200" t="str">
        <f t="shared" si="68"/>
        <v>Santa Rosa Juvenile Delinquency CGE CQ4-17</v>
      </c>
    </row>
    <row r="4394" spans="1:24" x14ac:dyDescent="0.25">
      <c r="A4394" t="s">
        <v>102</v>
      </c>
      <c r="B4394" t="s">
        <v>45</v>
      </c>
      <c r="C4394" t="s">
        <v>270</v>
      </c>
      <c r="D4394" s="202">
        <v>33694.61</v>
      </c>
      <c r="E4394" s="202">
        <v>33694.61</v>
      </c>
      <c r="F4394" s="202">
        <v>33694.61</v>
      </c>
      <c r="G4394" s="202">
        <v>33694.61</v>
      </c>
      <c r="H4394" s="202">
        <v>33694.61</v>
      </c>
      <c r="I4394" s="202">
        <v>33438.61</v>
      </c>
      <c r="J4394" s="202">
        <v>33673.61</v>
      </c>
      <c r="K4394" s="202">
        <v>33673.61</v>
      </c>
      <c r="L4394" s="202">
        <v>33673.61</v>
      </c>
      <c r="M4394" s="202">
        <v>33673.61</v>
      </c>
      <c r="N4394"/>
      <c r="O4394" s="203"/>
      <c r="P4394"/>
      <c r="Q4394"/>
      <c r="R4394"/>
      <c r="S4394"/>
      <c r="T4394" s="204">
        <v>42746.609131944446</v>
      </c>
      <c r="U4394"/>
      <c r="V4394">
        <v>0.9</v>
      </c>
      <c r="W4394">
        <v>9</v>
      </c>
      <c r="X4394" s="200" t="str">
        <f t="shared" si="68"/>
        <v>Santa Rosa Probate CGE CQ1-16</v>
      </c>
    </row>
    <row r="4395" spans="1:24" x14ac:dyDescent="0.25">
      <c r="A4395" t="s">
        <v>102</v>
      </c>
      <c r="B4395" t="s">
        <v>45</v>
      </c>
      <c r="C4395" t="s">
        <v>274</v>
      </c>
      <c r="D4395" s="202">
        <v>37033</v>
      </c>
      <c r="E4395" s="202">
        <v>37033</v>
      </c>
      <c r="F4395" s="202">
        <v>37033</v>
      </c>
      <c r="G4395" s="202">
        <v>37040</v>
      </c>
      <c r="H4395"/>
      <c r="I4395" s="202">
        <v>36884</v>
      </c>
      <c r="J4395" s="202">
        <v>36928</v>
      </c>
      <c r="K4395" s="202">
        <v>36978</v>
      </c>
      <c r="L4395" s="202">
        <v>36985</v>
      </c>
      <c r="M4395"/>
      <c r="N4395"/>
      <c r="O4395" s="203"/>
      <c r="P4395"/>
      <c r="Q4395"/>
      <c r="R4395"/>
      <c r="S4395"/>
      <c r="T4395" s="204">
        <v>42746.609131944446</v>
      </c>
      <c r="U4395"/>
      <c r="V4395">
        <v>0.9</v>
      </c>
      <c r="W4395">
        <v>9</v>
      </c>
      <c r="X4395" s="200" t="str">
        <f t="shared" si="68"/>
        <v>Santa Rosa Probate CGE CQ1-17</v>
      </c>
    </row>
    <row r="4396" spans="1:24" x14ac:dyDescent="0.25">
      <c r="A4396" t="s">
        <v>102</v>
      </c>
      <c r="B4396" t="s">
        <v>45</v>
      </c>
      <c r="C4396" t="s">
        <v>271</v>
      </c>
      <c r="D4396" s="202">
        <v>44752.5</v>
      </c>
      <c r="E4396" s="202">
        <v>44752.5</v>
      </c>
      <c r="F4396" s="202">
        <v>44752.5</v>
      </c>
      <c r="G4396" s="202">
        <v>44752.5</v>
      </c>
      <c r="H4396" s="202">
        <v>44802.5</v>
      </c>
      <c r="I4396" s="202">
        <v>44262.5</v>
      </c>
      <c r="J4396" s="202">
        <v>44732.5</v>
      </c>
      <c r="K4396" s="202">
        <v>44732.5</v>
      </c>
      <c r="L4396" s="202">
        <v>44732.5</v>
      </c>
      <c r="M4396" s="202">
        <v>44782.5</v>
      </c>
      <c r="N4396"/>
      <c r="O4396" s="203"/>
      <c r="P4396"/>
      <c r="Q4396"/>
      <c r="R4396"/>
      <c r="S4396"/>
      <c r="T4396" s="204">
        <v>42746.609131944446</v>
      </c>
      <c r="U4396"/>
      <c r="V4396">
        <v>0.9</v>
      </c>
      <c r="W4396">
        <v>9</v>
      </c>
      <c r="X4396" s="200" t="str">
        <f t="shared" si="68"/>
        <v>Santa Rosa Probate CGE CQ2-16</v>
      </c>
    </row>
    <row r="4397" spans="1:24" x14ac:dyDescent="0.25">
      <c r="A4397" t="s">
        <v>102</v>
      </c>
      <c r="B4397" t="s">
        <v>45</v>
      </c>
      <c r="C4397" t="s">
        <v>275</v>
      </c>
      <c r="D4397" s="202">
        <v>44363.5</v>
      </c>
      <c r="E4397" s="202">
        <v>44363.5</v>
      </c>
      <c r="F4397" s="202">
        <v>44363.5</v>
      </c>
      <c r="G4397"/>
      <c r="H4397"/>
      <c r="I4397" s="202">
        <v>44018.5</v>
      </c>
      <c r="J4397" s="202">
        <v>44363.5</v>
      </c>
      <c r="K4397" s="202">
        <v>44363.5</v>
      </c>
      <c r="L4397"/>
      <c r="M4397"/>
      <c r="N4397"/>
      <c r="O4397" s="203"/>
      <c r="P4397"/>
      <c r="Q4397"/>
      <c r="R4397"/>
      <c r="S4397"/>
      <c r="T4397" s="204">
        <v>42746.609131944446</v>
      </c>
      <c r="U4397"/>
      <c r="V4397">
        <v>0.9</v>
      </c>
      <c r="W4397">
        <v>9</v>
      </c>
      <c r="X4397" s="200" t="str">
        <f t="shared" si="68"/>
        <v>Santa Rosa Probate CGE CQ2-17</v>
      </c>
    </row>
    <row r="4398" spans="1:24" x14ac:dyDescent="0.25">
      <c r="A4398" t="s">
        <v>102</v>
      </c>
      <c r="B4398" t="s">
        <v>45</v>
      </c>
      <c r="C4398" t="s">
        <v>272</v>
      </c>
      <c r="D4398" s="202">
        <v>45942.5</v>
      </c>
      <c r="E4398" s="202">
        <v>45942.5</v>
      </c>
      <c r="F4398" s="202">
        <v>45942.5</v>
      </c>
      <c r="G4398" s="202">
        <v>45946</v>
      </c>
      <c r="H4398" s="202">
        <v>45946</v>
      </c>
      <c r="I4398" s="202">
        <v>45202.5</v>
      </c>
      <c r="J4398" s="202">
        <v>45807.5</v>
      </c>
      <c r="K4398" s="202">
        <v>45807.5</v>
      </c>
      <c r="L4398" s="202">
        <v>45896</v>
      </c>
      <c r="M4398" s="202">
        <v>45896</v>
      </c>
      <c r="N4398"/>
      <c r="O4398" s="203"/>
      <c r="P4398"/>
      <c r="Q4398"/>
      <c r="R4398"/>
      <c r="S4398"/>
      <c r="T4398" s="204">
        <v>42746.609131944446</v>
      </c>
      <c r="U4398"/>
      <c r="V4398">
        <v>0.9</v>
      </c>
      <c r="W4398">
        <v>9</v>
      </c>
      <c r="X4398" s="200" t="str">
        <f t="shared" si="68"/>
        <v>Santa Rosa Probate CGE CQ3-16</v>
      </c>
    </row>
    <row r="4399" spans="1:24" x14ac:dyDescent="0.25">
      <c r="A4399" t="s">
        <v>102</v>
      </c>
      <c r="B4399" t="s">
        <v>45</v>
      </c>
      <c r="C4399" t="s">
        <v>276</v>
      </c>
      <c r="D4399" s="202">
        <v>50195.5</v>
      </c>
      <c r="E4399" s="202">
        <v>50195.5</v>
      </c>
      <c r="F4399"/>
      <c r="G4399"/>
      <c r="H4399"/>
      <c r="I4399" s="202">
        <v>50195.5</v>
      </c>
      <c r="J4399" s="202">
        <v>50195.5</v>
      </c>
      <c r="K4399"/>
      <c r="L4399"/>
      <c r="M4399"/>
      <c r="N4399"/>
      <c r="O4399" s="203"/>
      <c r="P4399"/>
      <c r="Q4399"/>
      <c r="R4399"/>
      <c r="S4399"/>
      <c r="T4399" s="204">
        <v>42746.609131944446</v>
      </c>
      <c r="U4399"/>
      <c r="V4399">
        <v>0.9</v>
      </c>
      <c r="W4399">
        <v>9</v>
      </c>
      <c r="X4399" s="200" t="str">
        <f t="shared" si="68"/>
        <v>Santa Rosa Probate CGE CQ3-17</v>
      </c>
    </row>
    <row r="4400" spans="1:24" x14ac:dyDescent="0.25">
      <c r="A4400" t="s">
        <v>102</v>
      </c>
      <c r="B4400" t="s">
        <v>45</v>
      </c>
      <c r="C4400" t="s">
        <v>273</v>
      </c>
      <c r="D4400" s="202">
        <v>41727.5</v>
      </c>
      <c r="E4400" s="202">
        <v>41727.5</v>
      </c>
      <c r="F4400" s="202">
        <v>41727.5</v>
      </c>
      <c r="G4400" s="202">
        <v>41727.5</v>
      </c>
      <c r="H4400" s="202">
        <v>41731</v>
      </c>
      <c r="I4400" s="202">
        <v>40853.5</v>
      </c>
      <c r="J4400" s="202">
        <v>41558.5</v>
      </c>
      <c r="K4400" s="202">
        <v>41558.5</v>
      </c>
      <c r="L4400" s="202">
        <v>41558.5</v>
      </c>
      <c r="M4400" s="202">
        <v>41562</v>
      </c>
      <c r="N4400"/>
      <c r="O4400" s="203"/>
      <c r="P4400"/>
      <c r="Q4400"/>
      <c r="R4400"/>
      <c r="S4400"/>
      <c r="T4400" s="204">
        <v>42746.609131944446</v>
      </c>
      <c r="U4400"/>
      <c r="V4400">
        <v>0.9</v>
      </c>
      <c r="W4400">
        <v>9</v>
      </c>
      <c r="X4400" s="200" t="str">
        <f t="shared" si="68"/>
        <v>Santa Rosa Probate CGE CQ4-16</v>
      </c>
    </row>
    <row r="4401" spans="1:24" x14ac:dyDescent="0.25">
      <c r="A4401" t="s">
        <v>102</v>
      </c>
      <c r="B4401" t="s">
        <v>45</v>
      </c>
      <c r="C4401" t="s">
        <v>277</v>
      </c>
      <c r="D4401" s="202">
        <v>37671.480000000003</v>
      </c>
      <c r="E4401"/>
      <c r="F4401"/>
      <c r="G4401"/>
      <c r="H4401"/>
      <c r="I4401" s="202">
        <v>37402.480000000003</v>
      </c>
      <c r="J4401"/>
      <c r="K4401"/>
      <c r="L4401"/>
      <c r="M4401"/>
      <c r="N4401"/>
      <c r="O4401" s="203"/>
      <c r="P4401"/>
      <c r="Q4401"/>
      <c r="R4401"/>
      <c r="S4401"/>
      <c r="T4401" s="204">
        <v>42746.609131944446</v>
      </c>
      <c r="U4401"/>
      <c r="V4401">
        <v>0.9</v>
      </c>
      <c r="W4401">
        <v>9</v>
      </c>
      <c r="X4401" s="200" t="str">
        <f t="shared" si="68"/>
        <v>Santa Rosa Probate CGE CQ4-17</v>
      </c>
    </row>
    <row r="4402" spans="1:24" x14ac:dyDescent="0.25">
      <c r="A4402" t="s">
        <v>103</v>
      </c>
      <c r="B4402" t="s">
        <v>280</v>
      </c>
      <c r="C4402" t="s">
        <v>270</v>
      </c>
      <c r="D4402" s="202">
        <v>160287</v>
      </c>
      <c r="E4402" s="202">
        <v>161077</v>
      </c>
      <c r="F4402" s="202">
        <v>160997</v>
      </c>
      <c r="G4402" s="202">
        <v>423397</v>
      </c>
      <c r="H4402" s="202">
        <v>423347</v>
      </c>
      <c r="I4402" s="202">
        <v>0</v>
      </c>
      <c r="J4402" s="202">
        <v>40</v>
      </c>
      <c r="K4402" s="202">
        <v>10</v>
      </c>
      <c r="L4402" s="202">
        <v>10</v>
      </c>
      <c r="M4402" s="202">
        <v>10</v>
      </c>
      <c r="N4402"/>
      <c r="O4402" s="203"/>
      <c r="P4402"/>
      <c r="Q4402"/>
      <c r="R4402"/>
      <c r="S4402"/>
      <c r="T4402" s="204">
        <v>42746.609131944446</v>
      </c>
      <c r="U4402"/>
      <c r="V4402">
        <v>0.09</v>
      </c>
      <c r="W4402">
        <v>2</v>
      </c>
      <c r="X4402" s="200" t="str">
        <f t="shared" si="68"/>
        <v>Sarasota Circ Crim Drug Trfc Cases CGE CQ1-16</v>
      </c>
    </row>
    <row r="4403" spans="1:24" x14ac:dyDescent="0.25">
      <c r="A4403" t="s">
        <v>103</v>
      </c>
      <c r="B4403" t="s">
        <v>280</v>
      </c>
      <c r="C4403" t="s">
        <v>274</v>
      </c>
      <c r="D4403" s="202">
        <v>1210074</v>
      </c>
      <c r="E4403" s="202">
        <v>1211628</v>
      </c>
      <c r="F4403" s="202">
        <v>1211628</v>
      </c>
      <c r="G4403" s="202">
        <v>1211578</v>
      </c>
      <c r="H4403"/>
      <c r="I4403" s="202">
        <v>205</v>
      </c>
      <c r="J4403" s="202">
        <v>878</v>
      </c>
      <c r="K4403" s="202">
        <v>878</v>
      </c>
      <c r="L4403" s="202">
        <v>978</v>
      </c>
      <c r="M4403"/>
      <c r="N4403"/>
      <c r="O4403" s="203"/>
      <c r="P4403"/>
      <c r="Q4403"/>
      <c r="R4403"/>
      <c r="S4403"/>
      <c r="T4403" s="204">
        <v>42746.609131944446</v>
      </c>
      <c r="U4403"/>
      <c r="V4403">
        <v>0.09</v>
      </c>
      <c r="W4403">
        <v>2</v>
      </c>
      <c r="X4403" s="200" t="str">
        <f t="shared" si="68"/>
        <v>Sarasota Circ Crim Drug Trfc Cases CGE CQ1-17</v>
      </c>
    </row>
    <row r="4404" spans="1:24" x14ac:dyDescent="0.25">
      <c r="A4404" t="s">
        <v>103</v>
      </c>
      <c r="B4404" t="s">
        <v>280</v>
      </c>
      <c r="C4404" t="s">
        <v>271</v>
      </c>
      <c r="D4404" s="202">
        <v>184924</v>
      </c>
      <c r="E4404" s="202">
        <v>184824</v>
      </c>
      <c r="F4404" s="202">
        <v>184724</v>
      </c>
      <c r="G4404" s="202">
        <v>184624</v>
      </c>
      <c r="H4404" s="202">
        <v>184574</v>
      </c>
      <c r="I4404" s="202">
        <v>5</v>
      </c>
      <c r="J4404" s="202">
        <v>5</v>
      </c>
      <c r="K4404" s="202">
        <v>5</v>
      </c>
      <c r="L4404" s="202">
        <v>5</v>
      </c>
      <c r="M4404" s="202">
        <v>5</v>
      </c>
      <c r="N4404"/>
      <c r="O4404" s="203"/>
      <c r="P4404"/>
      <c r="Q4404"/>
      <c r="R4404"/>
      <c r="S4404"/>
      <c r="T4404" s="204">
        <v>42746.609131944446</v>
      </c>
      <c r="U4404"/>
      <c r="V4404">
        <v>0.09</v>
      </c>
      <c r="W4404">
        <v>2</v>
      </c>
      <c r="X4404" s="200" t="str">
        <f t="shared" si="68"/>
        <v>Sarasota Circ Crim Drug Trfc Cases CGE CQ2-16</v>
      </c>
    </row>
    <row r="4405" spans="1:24" x14ac:dyDescent="0.25">
      <c r="A4405" t="s">
        <v>103</v>
      </c>
      <c r="B4405" t="s">
        <v>280</v>
      </c>
      <c r="C4405" t="s">
        <v>275</v>
      </c>
      <c r="D4405" s="202">
        <v>324072</v>
      </c>
      <c r="E4405" s="202">
        <v>324022</v>
      </c>
      <c r="F4405" s="202">
        <v>323922</v>
      </c>
      <c r="G4405"/>
      <c r="H4405"/>
      <c r="I4405" s="202">
        <v>5614</v>
      </c>
      <c r="J4405" s="202">
        <v>5767</v>
      </c>
      <c r="K4405" s="202">
        <v>5767</v>
      </c>
      <c r="L4405"/>
      <c r="M4405"/>
      <c r="N4405"/>
      <c r="O4405" s="203"/>
      <c r="P4405"/>
      <c r="Q4405"/>
      <c r="R4405"/>
      <c r="S4405"/>
      <c r="T4405" s="204">
        <v>42746.609131944446</v>
      </c>
      <c r="U4405"/>
      <c r="V4405">
        <v>0.09</v>
      </c>
      <c r="W4405">
        <v>2</v>
      </c>
      <c r="X4405" s="200" t="str">
        <f t="shared" si="68"/>
        <v>Sarasota Circ Crim Drug Trfc Cases CGE CQ2-17</v>
      </c>
    </row>
    <row r="4406" spans="1:24" x14ac:dyDescent="0.25">
      <c r="A4406" t="s">
        <v>103</v>
      </c>
      <c r="B4406" t="s">
        <v>280</v>
      </c>
      <c r="C4406" t="s">
        <v>272</v>
      </c>
      <c r="D4406" s="202">
        <v>53533</v>
      </c>
      <c r="E4406" s="202">
        <v>53433</v>
      </c>
      <c r="F4406" s="202">
        <v>53433</v>
      </c>
      <c r="G4406" s="202">
        <v>53283</v>
      </c>
      <c r="H4406" s="202">
        <v>53233</v>
      </c>
      <c r="I4406" s="202">
        <v>0</v>
      </c>
      <c r="J4406" s="202">
        <v>0</v>
      </c>
      <c r="K4406" s="202">
        <v>0</v>
      </c>
      <c r="L4406" s="202">
        <v>0</v>
      </c>
      <c r="M4406" s="202">
        <v>0</v>
      </c>
      <c r="N4406"/>
      <c r="O4406" s="203"/>
      <c r="P4406"/>
      <c r="Q4406"/>
      <c r="R4406"/>
      <c r="S4406"/>
      <c r="T4406" s="204">
        <v>42746.609131944446</v>
      </c>
      <c r="U4406"/>
      <c r="V4406">
        <v>0.09</v>
      </c>
      <c r="W4406">
        <v>2</v>
      </c>
      <c r="X4406" s="200" t="str">
        <f t="shared" si="68"/>
        <v>Sarasota Circ Crim Drug Trfc Cases CGE CQ3-16</v>
      </c>
    </row>
    <row r="4407" spans="1:24" x14ac:dyDescent="0.25">
      <c r="A4407" t="s">
        <v>103</v>
      </c>
      <c r="B4407" t="s">
        <v>280</v>
      </c>
      <c r="C4407" t="s">
        <v>276</v>
      </c>
      <c r="D4407" s="202">
        <v>1108685</v>
      </c>
      <c r="E4407" s="202">
        <v>1108685</v>
      </c>
      <c r="F4407"/>
      <c r="G4407"/>
      <c r="H4407"/>
      <c r="I4407" s="202">
        <v>15.01</v>
      </c>
      <c r="J4407" s="202">
        <v>134.07</v>
      </c>
      <c r="K4407"/>
      <c r="L4407"/>
      <c r="M4407"/>
      <c r="N4407"/>
      <c r="O4407" s="203"/>
      <c r="P4407"/>
      <c r="Q4407"/>
      <c r="R4407"/>
      <c r="S4407"/>
      <c r="T4407" s="204">
        <v>42746.609131944446</v>
      </c>
      <c r="U4407"/>
      <c r="V4407">
        <v>0.09</v>
      </c>
      <c r="W4407">
        <v>2</v>
      </c>
      <c r="X4407" s="200" t="str">
        <f t="shared" si="68"/>
        <v>Sarasota Circ Crim Drug Trfc Cases CGE CQ3-17</v>
      </c>
    </row>
    <row r="4408" spans="1:24" x14ac:dyDescent="0.25">
      <c r="A4408" t="s">
        <v>103</v>
      </c>
      <c r="B4408" t="s">
        <v>280</v>
      </c>
      <c r="C4408" t="s">
        <v>273</v>
      </c>
      <c r="D4408" s="202">
        <v>764723</v>
      </c>
      <c r="E4408" s="202">
        <v>764723</v>
      </c>
      <c r="F4408" s="202">
        <v>764623</v>
      </c>
      <c r="G4408" s="202">
        <v>764623</v>
      </c>
      <c r="H4408" s="202">
        <v>767971.57</v>
      </c>
      <c r="I4408" s="202">
        <v>0</v>
      </c>
      <c r="J4408" s="202">
        <v>0</v>
      </c>
      <c r="K4408" s="202">
        <v>0</v>
      </c>
      <c r="L4408" s="202">
        <v>0</v>
      </c>
      <c r="M4408" s="202">
        <v>0</v>
      </c>
      <c r="N4408"/>
      <c r="O4408" s="203"/>
      <c r="P4408"/>
      <c r="Q4408"/>
      <c r="R4408"/>
      <c r="S4408"/>
      <c r="T4408" s="204">
        <v>42746.609131944446</v>
      </c>
      <c r="U4408"/>
      <c r="V4408">
        <v>0.09</v>
      </c>
      <c r="W4408">
        <v>2</v>
      </c>
      <c r="X4408" s="200" t="str">
        <f t="shared" si="68"/>
        <v>Sarasota Circ Crim Drug Trfc Cases CGE CQ4-16</v>
      </c>
    </row>
    <row r="4409" spans="1:24" x14ac:dyDescent="0.25">
      <c r="A4409" t="s">
        <v>103</v>
      </c>
      <c r="B4409" t="s">
        <v>280</v>
      </c>
      <c r="C4409" t="s">
        <v>277</v>
      </c>
      <c r="D4409" s="202">
        <v>529040</v>
      </c>
      <c r="E4409"/>
      <c r="F4409"/>
      <c r="G4409"/>
      <c r="H4409"/>
      <c r="I4409" s="202">
        <v>81.83</v>
      </c>
      <c r="J4409"/>
      <c r="K4409"/>
      <c r="L4409"/>
      <c r="M4409"/>
      <c r="N4409"/>
      <c r="O4409" s="203"/>
      <c r="P4409"/>
      <c r="Q4409"/>
      <c r="R4409"/>
      <c r="S4409"/>
      <c r="T4409" s="204">
        <v>42746.609131944446</v>
      </c>
      <c r="U4409"/>
      <c r="V4409">
        <v>0.09</v>
      </c>
      <c r="W4409">
        <v>2</v>
      </c>
      <c r="X4409" s="200" t="str">
        <f t="shared" si="68"/>
        <v>Sarasota Circ Crim Drug Trfc Cases CGE CQ4-17</v>
      </c>
    </row>
    <row r="4410" spans="1:24" x14ac:dyDescent="0.25">
      <c r="A4410" t="s">
        <v>103</v>
      </c>
      <c r="B4410" t="s">
        <v>42</v>
      </c>
      <c r="C4410" t="s">
        <v>270</v>
      </c>
      <c r="D4410" s="202">
        <v>887716.22</v>
      </c>
      <c r="E4410" s="202">
        <v>887182.22</v>
      </c>
      <c r="F4410" s="202">
        <v>885904.22</v>
      </c>
      <c r="G4410" s="202">
        <v>884401</v>
      </c>
      <c r="H4410" s="202">
        <v>884401</v>
      </c>
      <c r="I4410" s="202">
        <v>868372.29</v>
      </c>
      <c r="J4410" s="202">
        <v>877138.19</v>
      </c>
      <c r="K4410" s="202">
        <v>877605.98</v>
      </c>
      <c r="L4410" s="202">
        <v>878081.09</v>
      </c>
      <c r="M4410" s="202">
        <v>878118.59</v>
      </c>
      <c r="N4410"/>
      <c r="O4410" s="203"/>
      <c r="P4410"/>
      <c r="Q4410"/>
      <c r="R4410"/>
      <c r="S4410"/>
      <c r="T4410" s="204">
        <v>42746.609131944446</v>
      </c>
      <c r="U4410"/>
      <c r="V4410">
        <v>0.9</v>
      </c>
      <c r="W4410">
        <v>6</v>
      </c>
      <c r="X4410" s="200" t="str">
        <f t="shared" si="68"/>
        <v>Sarasota Circuit Civil CGE CQ1-16</v>
      </c>
    </row>
    <row r="4411" spans="1:24" x14ac:dyDescent="0.25">
      <c r="A4411" t="s">
        <v>103</v>
      </c>
      <c r="B4411" t="s">
        <v>42</v>
      </c>
      <c r="C4411" t="s">
        <v>274</v>
      </c>
      <c r="D4411" s="202">
        <v>734452.28</v>
      </c>
      <c r="E4411" s="202">
        <v>733948.99</v>
      </c>
      <c r="F4411" s="202">
        <v>733848.78</v>
      </c>
      <c r="G4411" s="202">
        <v>733848.78</v>
      </c>
      <c r="H4411"/>
      <c r="I4411" s="202">
        <v>724598.78</v>
      </c>
      <c r="J4411" s="202">
        <v>729553.28</v>
      </c>
      <c r="K4411" s="202">
        <v>729590.78</v>
      </c>
      <c r="L4411" s="202">
        <v>729603.28</v>
      </c>
      <c r="M4411"/>
      <c r="N4411"/>
      <c r="O4411" s="203"/>
      <c r="P4411"/>
      <c r="Q4411"/>
      <c r="R4411"/>
      <c r="S4411"/>
      <c r="T4411" s="204">
        <v>42746.609131944446</v>
      </c>
      <c r="U4411"/>
      <c r="V4411">
        <v>0.9</v>
      </c>
      <c r="W4411">
        <v>6</v>
      </c>
      <c r="X4411" s="200" t="str">
        <f t="shared" si="68"/>
        <v>Sarasota Circuit Civil CGE CQ1-17</v>
      </c>
    </row>
    <row r="4412" spans="1:24" x14ac:dyDescent="0.25">
      <c r="A4412" t="s">
        <v>103</v>
      </c>
      <c r="B4412" t="s">
        <v>42</v>
      </c>
      <c r="C4412" t="s">
        <v>271</v>
      </c>
      <c r="D4412" s="202">
        <v>835594.91</v>
      </c>
      <c r="E4412" s="202">
        <v>830420.91</v>
      </c>
      <c r="F4412" s="202">
        <v>826823.19</v>
      </c>
      <c r="G4412" s="202">
        <v>826813.19</v>
      </c>
      <c r="H4412" s="202">
        <v>826698.19</v>
      </c>
      <c r="I4412" s="202">
        <v>812618.82</v>
      </c>
      <c r="J4412" s="202">
        <v>821225.55</v>
      </c>
      <c r="K4412" s="202">
        <v>821485.33</v>
      </c>
      <c r="L4412" s="202">
        <v>821555.33</v>
      </c>
      <c r="M4412" s="202">
        <v>821597.83</v>
      </c>
      <c r="N4412"/>
      <c r="O4412" s="203"/>
      <c r="P4412"/>
      <c r="Q4412"/>
      <c r="R4412"/>
      <c r="S4412"/>
      <c r="T4412" s="204">
        <v>42746.609131944446</v>
      </c>
      <c r="U4412"/>
      <c r="V4412">
        <v>0.9</v>
      </c>
      <c r="W4412">
        <v>6</v>
      </c>
      <c r="X4412" s="200" t="str">
        <f t="shared" si="68"/>
        <v>Sarasota Circuit Civil CGE CQ2-16</v>
      </c>
    </row>
    <row r="4413" spans="1:24" x14ac:dyDescent="0.25">
      <c r="A4413" t="s">
        <v>103</v>
      </c>
      <c r="B4413" t="s">
        <v>42</v>
      </c>
      <c r="C4413" t="s">
        <v>275</v>
      </c>
      <c r="D4413" s="202">
        <v>710698.78</v>
      </c>
      <c r="E4413" s="202">
        <v>708997.13</v>
      </c>
      <c r="F4413" s="202">
        <v>707729.13</v>
      </c>
      <c r="G4413"/>
      <c r="H4413"/>
      <c r="I4413" s="202">
        <v>697168.77</v>
      </c>
      <c r="J4413" s="202">
        <v>705387.77</v>
      </c>
      <c r="K4413" s="202">
        <v>705412.77</v>
      </c>
      <c r="L4413"/>
      <c r="M4413"/>
      <c r="N4413"/>
      <c r="O4413" s="203"/>
      <c r="P4413"/>
      <c r="Q4413"/>
      <c r="R4413"/>
      <c r="S4413"/>
      <c r="T4413" s="204">
        <v>42746.609131944446</v>
      </c>
      <c r="U4413"/>
      <c r="V4413">
        <v>0.9</v>
      </c>
      <c r="W4413">
        <v>6</v>
      </c>
      <c r="X4413" s="200" t="str">
        <f t="shared" si="68"/>
        <v>Sarasota Circuit Civil CGE CQ2-17</v>
      </c>
    </row>
    <row r="4414" spans="1:24" x14ac:dyDescent="0.25">
      <c r="A4414" t="s">
        <v>103</v>
      </c>
      <c r="B4414" t="s">
        <v>42</v>
      </c>
      <c r="C4414" t="s">
        <v>272</v>
      </c>
      <c r="D4414" s="202">
        <v>802082.41</v>
      </c>
      <c r="E4414" s="202">
        <v>796626.04</v>
      </c>
      <c r="F4414" s="202">
        <v>794976.54</v>
      </c>
      <c r="G4414" s="202">
        <v>794976.54</v>
      </c>
      <c r="H4414" s="202">
        <v>790336.54</v>
      </c>
      <c r="I4414" s="202">
        <v>764007.4</v>
      </c>
      <c r="J4414" s="202">
        <v>782638.93</v>
      </c>
      <c r="K4414" s="202">
        <v>782576.43</v>
      </c>
      <c r="L4414" s="202">
        <v>782223.93</v>
      </c>
      <c r="M4414" s="202">
        <v>782303.04</v>
      </c>
      <c r="N4414"/>
      <c r="O4414" s="203"/>
      <c r="P4414"/>
      <c r="Q4414"/>
      <c r="R4414"/>
      <c r="S4414"/>
      <c r="T4414" s="204">
        <v>42746.609131944446</v>
      </c>
      <c r="U4414"/>
      <c r="V4414">
        <v>0.9</v>
      </c>
      <c r="W4414">
        <v>6</v>
      </c>
      <c r="X4414" s="200" t="str">
        <f t="shared" si="68"/>
        <v>Sarasota Circuit Civil CGE CQ3-16</v>
      </c>
    </row>
    <row r="4415" spans="1:24" x14ac:dyDescent="0.25">
      <c r="A4415" t="s">
        <v>103</v>
      </c>
      <c r="B4415" t="s">
        <v>42</v>
      </c>
      <c r="C4415" t="s">
        <v>276</v>
      </c>
      <c r="D4415" s="202">
        <v>706568.64</v>
      </c>
      <c r="E4415" s="202">
        <v>705433.14</v>
      </c>
      <c r="F4415"/>
      <c r="G4415"/>
      <c r="H4415"/>
      <c r="I4415" s="202">
        <v>695367.83</v>
      </c>
      <c r="J4415" s="202">
        <v>700936.83</v>
      </c>
      <c r="K4415"/>
      <c r="L4415"/>
      <c r="M4415"/>
      <c r="N4415"/>
      <c r="O4415" s="203"/>
      <c r="P4415"/>
      <c r="Q4415"/>
      <c r="R4415"/>
      <c r="S4415"/>
      <c r="T4415" s="204">
        <v>42746.609131944446</v>
      </c>
      <c r="U4415"/>
      <c r="V4415">
        <v>0.9</v>
      </c>
      <c r="W4415">
        <v>6</v>
      </c>
      <c r="X4415" s="200" t="str">
        <f t="shared" si="68"/>
        <v>Sarasota Circuit Civil CGE CQ3-17</v>
      </c>
    </row>
    <row r="4416" spans="1:24" x14ac:dyDescent="0.25">
      <c r="A4416" t="s">
        <v>103</v>
      </c>
      <c r="B4416" t="s">
        <v>42</v>
      </c>
      <c r="C4416" t="s">
        <v>273</v>
      </c>
      <c r="D4416" s="202">
        <v>813421.25</v>
      </c>
      <c r="E4416" s="202">
        <v>811906.75</v>
      </c>
      <c r="F4416" s="202">
        <v>812261.75</v>
      </c>
      <c r="G4416" s="202">
        <v>812261.75</v>
      </c>
      <c r="H4416" s="202">
        <v>812281.75</v>
      </c>
      <c r="I4416" s="202">
        <v>785421.25</v>
      </c>
      <c r="J4416" s="202">
        <v>792144.25</v>
      </c>
      <c r="K4416" s="202">
        <v>792999.25</v>
      </c>
      <c r="L4416" s="202">
        <v>793435.5</v>
      </c>
      <c r="M4416" s="202">
        <v>793435.5</v>
      </c>
      <c r="N4416"/>
      <c r="O4416" s="203"/>
      <c r="P4416"/>
      <c r="Q4416"/>
      <c r="R4416"/>
      <c r="S4416"/>
      <c r="T4416" s="204">
        <v>42746.609131944446</v>
      </c>
      <c r="U4416"/>
      <c r="V4416">
        <v>0.9</v>
      </c>
      <c r="W4416">
        <v>6</v>
      </c>
      <c r="X4416" s="200" t="str">
        <f t="shared" si="68"/>
        <v>Sarasota Circuit Civil CGE CQ4-16</v>
      </c>
    </row>
    <row r="4417" spans="1:24" x14ac:dyDescent="0.25">
      <c r="A4417" t="s">
        <v>103</v>
      </c>
      <c r="B4417" t="s">
        <v>42</v>
      </c>
      <c r="C4417" t="s">
        <v>277</v>
      </c>
      <c r="D4417" s="202">
        <v>674832.17</v>
      </c>
      <c r="E4417"/>
      <c r="F4417"/>
      <c r="G4417"/>
      <c r="H4417"/>
      <c r="I4417" s="202">
        <v>664993.67000000004</v>
      </c>
      <c r="J4417"/>
      <c r="K4417"/>
      <c r="L4417"/>
      <c r="M4417"/>
      <c r="N4417"/>
      <c r="O4417" s="203"/>
      <c r="P4417"/>
      <c r="Q4417"/>
      <c r="R4417"/>
      <c r="S4417"/>
      <c r="T4417" s="204">
        <v>42746.609131944446</v>
      </c>
      <c r="U4417"/>
      <c r="V4417">
        <v>0.9</v>
      </c>
      <c r="W4417">
        <v>6</v>
      </c>
      <c r="X4417" s="200" t="str">
        <f t="shared" si="68"/>
        <v>Sarasota Circuit Civil CGE CQ4-17</v>
      </c>
    </row>
    <row r="4418" spans="1:24" x14ac:dyDescent="0.25">
      <c r="A4418" t="s">
        <v>103</v>
      </c>
      <c r="B4418" t="s">
        <v>38</v>
      </c>
      <c r="C4418" t="s">
        <v>270</v>
      </c>
      <c r="D4418" s="202">
        <v>775423.82</v>
      </c>
      <c r="E4418" s="202">
        <v>773393.32</v>
      </c>
      <c r="F4418" s="202">
        <v>769637.32</v>
      </c>
      <c r="G4418" s="202">
        <v>1027284.88</v>
      </c>
      <c r="H4418" s="202">
        <v>1024553.88</v>
      </c>
      <c r="I4418" s="202">
        <v>19279.7</v>
      </c>
      <c r="J4418" s="202">
        <v>46296.32</v>
      </c>
      <c r="K4418" s="202">
        <v>70399.5</v>
      </c>
      <c r="L4418" s="202">
        <v>87039.99</v>
      </c>
      <c r="M4418" s="202">
        <v>103183.64</v>
      </c>
      <c r="N4418"/>
      <c r="O4418" s="203"/>
      <c r="P4418"/>
      <c r="Q4418"/>
      <c r="R4418"/>
      <c r="S4418"/>
      <c r="T4418" s="204">
        <v>42746.609131944446</v>
      </c>
      <c r="U4418"/>
      <c r="V4418">
        <v>0.09</v>
      </c>
      <c r="W4418">
        <v>1</v>
      </c>
      <c r="X4418" s="200" t="str">
        <f t="shared" ref="X4418:X4481" si="69">A4418&amp;" "&amp;B4418&amp;" "&amp;C4418</f>
        <v>Sarasota Circuit Criminal CGE CQ1-16</v>
      </c>
    </row>
    <row r="4419" spans="1:24" x14ac:dyDescent="0.25">
      <c r="A4419" t="s">
        <v>103</v>
      </c>
      <c r="B4419" t="s">
        <v>38</v>
      </c>
      <c r="C4419" t="s">
        <v>274</v>
      </c>
      <c r="D4419" s="202">
        <v>1737068.69</v>
      </c>
      <c r="E4419" s="202">
        <v>1735461.11</v>
      </c>
      <c r="F4419" s="202">
        <v>1734267.61</v>
      </c>
      <c r="G4419" s="202">
        <v>1727144.98</v>
      </c>
      <c r="H4419"/>
      <c r="I4419" s="202">
        <v>26109.09</v>
      </c>
      <c r="J4419" s="202">
        <v>42297.18</v>
      </c>
      <c r="K4419" s="202">
        <v>55729.17</v>
      </c>
      <c r="L4419" s="202">
        <v>66320.05</v>
      </c>
      <c r="M4419"/>
      <c r="N4419"/>
      <c r="O4419" s="203"/>
      <c r="P4419"/>
      <c r="Q4419"/>
      <c r="R4419"/>
      <c r="S4419"/>
      <c r="T4419" s="204">
        <v>42746.609131944446</v>
      </c>
      <c r="U4419"/>
      <c r="V4419">
        <v>0.09</v>
      </c>
      <c r="W4419">
        <v>1</v>
      </c>
      <c r="X4419" s="200" t="str">
        <f t="shared" si="69"/>
        <v>Sarasota Circuit Criminal CGE CQ1-17</v>
      </c>
    </row>
    <row r="4420" spans="1:24" x14ac:dyDescent="0.25">
      <c r="A4420" t="s">
        <v>103</v>
      </c>
      <c r="B4420" t="s">
        <v>38</v>
      </c>
      <c r="C4420" t="s">
        <v>271</v>
      </c>
      <c r="D4420" s="202">
        <v>725146.08</v>
      </c>
      <c r="E4420" s="202">
        <v>722292.5</v>
      </c>
      <c r="F4420" s="202">
        <v>721192</v>
      </c>
      <c r="G4420" s="202">
        <v>719050</v>
      </c>
      <c r="H4420" s="202">
        <v>714734</v>
      </c>
      <c r="I4420" s="202">
        <v>21760.42</v>
      </c>
      <c r="J4420" s="202">
        <v>41639.199999999997</v>
      </c>
      <c r="K4420" s="202">
        <v>57847.4</v>
      </c>
      <c r="L4420" s="202">
        <v>72490.559999999998</v>
      </c>
      <c r="M4420" s="202">
        <v>90788.59</v>
      </c>
      <c r="N4420"/>
      <c r="O4420" s="203"/>
      <c r="P4420"/>
      <c r="Q4420"/>
      <c r="R4420"/>
      <c r="S4420"/>
      <c r="T4420" s="204">
        <v>42746.609131944446</v>
      </c>
      <c r="U4420"/>
      <c r="V4420">
        <v>0.09</v>
      </c>
      <c r="W4420">
        <v>1</v>
      </c>
      <c r="X4420" s="200" t="str">
        <f t="shared" si="69"/>
        <v>Sarasota Circuit Criminal CGE CQ2-16</v>
      </c>
    </row>
    <row r="4421" spans="1:24" x14ac:dyDescent="0.25">
      <c r="A4421" t="s">
        <v>103</v>
      </c>
      <c r="B4421" t="s">
        <v>38</v>
      </c>
      <c r="C4421" t="s">
        <v>275</v>
      </c>
      <c r="D4421" s="202">
        <v>936442.47</v>
      </c>
      <c r="E4421" s="202">
        <v>934640.47</v>
      </c>
      <c r="F4421" s="202">
        <v>932649.21</v>
      </c>
      <c r="G4421"/>
      <c r="H4421"/>
      <c r="I4421" s="202">
        <v>22210.05</v>
      </c>
      <c r="J4421" s="202">
        <v>44096.03</v>
      </c>
      <c r="K4421" s="202">
        <v>61131.95</v>
      </c>
      <c r="L4421"/>
      <c r="M4421"/>
      <c r="N4421"/>
      <c r="O4421" s="203"/>
      <c r="P4421"/>
      <c r="Q4421"/>
      <c r="R4421"/>
      <c r="S4421"/>
      <c r="T4421" s="204">
        <v>42746.609131944446</v>
      </c>
      <c r="U4421"/>
      <c r="V4421">
        <v>0.09</v>
      </c>
      <c r="W4421">
        <v>1</v>
      </c>
      <c r="X4421" s="200" t="str">
        <f t="shared" si="69"/>
        <v>Sarasota Circuit Criminal CGE CQ2-17</v>
      </c>
    </row>
    <row r="4422" spans="1:24" x14ac:dyDescent="0.25">
      <c r="A4422" t="s">
        <v>103</v>
      </c>
      <c r="B4422" t="s">
        <v>38</v>
      </c>
      <c r="C4422" t="s">
        <v>272</v>
      </c>
      <c r="D4422" s="202">
        <v>593441.85</v>
      </c>
      <c r="E4422" s="202">
        <v>592118.66</v>
      </c>
      <c r="F4422" s="202">
        <v>587670.31999999995</v>
      </c>
      <c r="G4422" s="202">
        <v>583514.92000000004</v>
      </c>
      <c r="H4422" s="202">
        <v>580800.22</v>
      </c>
      <c r="I4422" s="202">
        <v>21141.200000000001</v>
      </c>
      <c r="J4422" s="202">
        <v>33724.29</v>
      </c>
      <c r="K4422" s="202">
        <v>44982.59</v>
      </c>
      <c r="L4422" s="202">
        <v>60861.29</v>
      </c>
      <c r="M4422" s="202">
        <v>80809.19</v>
      </c>
      <c r="N4422"/>
      <c r="O4422" s="203"/>
      <c r="P4422"/>
      <c r="Q4422"/>
      <c r="R4422"/>
      <c r="S4422"/>
      <c r="T4422" s="204">
        <v>42746.609131944446</v>
      </c>
      <c r="U4422"/>
      <c r="V4422">
        <v>0.09</v>
      </c>
      <c r="W4422">
        <v>1</v>
      </c>
      <c r="X4422" s="200" t="str">
        <f t="shared" si="69"/>
        <v>Sarasota Circuit Criminal CGE CQ3-16</v>
      </c>
    </row>
    <row r="4423" spans="1:24" x14ac:dyDescent="0.25">
      <c r="A4423" t="s">
        <v>103</v>
      </c>
      <c r="B4423" t="s">
        <v>38</v>
      </c>
      <c r="C4423" t="s">
        <v>276</v>
      </c>
      <c r="D4423" s="202">
        <v>1714061.71</v>
      </c>
      <c r="E4423" s="202">
        <v>1715533.96</v>
      </c>
      <c r="F4423"/>
      <c r="G4423"/>
      <c r="H4423"/>
      <c r="I4423" s="202">
        <v>21055.58</v>
      </c>
      <c r="J4423" s="202">
        <v>41038.65</v>
      </c>
      <c r="K4423"/>
      <c r="L4423"/>
      <c r="M4423"/>
      <c r="N4423"/>
      <c r="O4423" s="203"/>
      <c r="P4423"/>
      <c r="Q4423"/>
      <c r="R4423"/>
      <c r="S4423"/>
      <c r="T4423" s="204">
        <v>42746.609131944446</v>
      </c>
      <c r="U4423"/>
      <c r="V4423">
        <v>0.09</v>
      </c>
      <c r="W4423">
        <v>1</v>
      </c>
      <c r="X4423" s="200" t="str">
        <f t="shared" si="69"/>
        <v>Sarasota Circuit Criminal CGE CQ3-17</v>
      </c>
    </row>
    <row r="4424" spans="1:24" x14ac:dyDescent="0.25">
      <c r="A4424" t="s">
        <v>103</v>
      </c>
      <c r="B4424" t="s">
        <v>38</v>
      </c>
      <c r="C4424" t="s">
        <v>273</v>
      </c>
      <c r="D4424" s="202">
        <v>1347425.63</v>
      </c>
      <c r="E4424" s="202">
        <v>1346291.88</v>
      </c>
      <c r="F4424" s="202">
        <v>1344898.88</v>
      </c>
      <c r="G4424" s="202">
        <v>1342667.88</v>
      </c>
      <c r="H4424" s="202">
        <v>1344651.89</v>
      </c>
      <c r="I4424" s="202">
        <v>18744.650000000001</v>
      </c>
      <c r="J4424" s="202">
        <v>36385.370000000003</v>
      </c>
      <c r="K4424" s="202">
        <v>56727.58</v>
      </c>
      <c r="L4424" s="202">
        <v>77197.17</v>
      </c>
      <c r="M4424" s="202">
        <v>103856.35</v>
      </c>
      <c r="N4424"/>
      <c r="O4424" s="203"/>
      <c r="P4424"/>
      <c r="Q4424"/>
      <c r="R4424"/>
      <c r="S4424"/>
      <c r="T4424" s="204">
        <v>42746.609131944446</v>
      </c>
      <c r="U4424"/>
      <c r="V4424">
        <v>0.09</v>
      </c>
      <c r="W4424">
        <v>1</v>
      </c>
      <c r="X4424" s="200" t="str">
        <f t="shared" si="69"/>
        <v>Sarasota Circuit Criminal CGE CQ4-16</v>
      </c>
    </row>
    <row r="4425" spans="1:24" x14ac:dyDescent="0.25">
      <c r="A4425" t="s">
        <v>103</v>
      </c>
      <c r="B4425" t="s">
        <v>38</v>
      </c>
      <c r="C4425" t="s">
        <v>277</v>
      </c>
      <c r="D4425" s="202">
        <v>1172487.77</v>
      </c>
      <c r="E4425"/>
      <c r="F4425"/>
      <c r="G4425"/>
      <c r="H4425"/>
      <c r="I4425" s="202">
        <v>28013.71</v>
      </c>
      <c r="J4425"/>
      <c r="K4425"/>
      <c r="L4425"/>
      <c r="M4425"/>
      <c r="N4425"/>
      <c r="O4425" s="203"/>
      <c r="P4425"/>
      <c r="Q4425"/>
      <c r="R4425"/>
      <c r="S4425"/>
      <c r="T4425" s="204">
        <v>42746.609131944446</v>
      </c>
      <c r="U4425"/>
      <c r="V4425">
        <v>0.09</v>
      </c>
      <c r="W4425">
        <v>1</v>
      </c>
      <c r="X4425" s="200" t="str">
        <f t="shared" si="69"/>
        <v>Sarasota Circuit Criminal CGE CQ4-17</v>
      </c>
    </row>
    <row r="4426" spans="1:24" x14ac:dyDescent="0.25">
      <c r="A4426" t="s">
        <v>103</v>
      </c>
      <c r="B4426" t="s">
        <v>44</v>
      </c>
      <c r="C4426" t="s">
        <v>270</v>
      </c>
      <c r="D4426" s="202">
        <v>2235149.37</v>
      </c>
      <c r="E4426" s="202">
        <v>2097133.5</v>
      </c>
      <c r="F4426" s="202">
        <v>2086858.22</v>
      </c>
      <c r="G4426" s="202">
        <v>2083575.22</v>
      </c>
      <c r="H4426" s="202">
        <v>2078562.68</v>
      </c>
      <c r="I4426" s="202">
        <v>1173993.8</v>
      </c>
      <c r="J4426" s="202">
        <v>1737762.54</v>
      </c>
      <c r="K4426" s="202">
        <v>1804785.67</v>
      </c>
      <c r="L4426" s="202">
        <v>1844203.3</v>
      </c>
      <c r="M4426" s="202">
        <v>1865152.92</v>
      </c>
      <c r="N4426"/>
      <c r="O4426" s="203"/>
      <c r="P4426"/>
      <c r="Q4426"/>
      <c r="R4426"/>
      <c r="S4426"/>
      <c r="T4426" s="204">
        <v>42746.609131944446</v>
      </c>
      <c r="U4426"/>
      <c r="V4426">
        <v>0.9</v>
      </c>
      <c r="W4426">
        <v>8</v>
      </c>
      <c r="X4426" s="200" t="str">
        <f t="shared" si="69"/>
        <v>Sarasota Civil Traffic CGE CQ1-16</v>
      </c>
    </row>
    <row r="4427" spans="1:24" x14ac:dyDescent="0.25">
      <c r="A4427" t="s">
        <v>103</v>
      </c>
      <c r="B4427" t="s">
        <v>44</v>
      </c>
      <c r="C4427" t="s">
        <v>274</v>
      </c>
      <c r="D4427" s="202">
        <v>2109757.77</v>
      </c>
      <c r="E4427" s="202">
        <v>1991028.14</v>
      </c>
      <c r="F4427" s="202">
        <v>1982199.14</v>
      </c>
      <c r="G4427" s="202">
        <v>1980487.14</v>
      </c>
      <c r="H4427"/>
      <c r="I4427" s="202">
        <v>1089440.75</v>
      </c>
      <c r="J4427" s="202">
        <v>1598428.17</v>
      </c>
      <c r="K4427" s="202">
        <v>1678579.59</v>
      </c>
      <c r="L4427" s="202">
        <v>1712448.32</v>
      </c>
      <c r="M4427"/>
      <c r="N4427"/>
      <c r="O4427" s="203"/>
      <c r="P4427"/>
      <c r="Q4427"/>
      <c r="R4427"/>
      <c r="S4427"/>
      <c r="T4427" s="204">
        <v>42746.609131944446</v>
      </c>
      <c r="U4427"/>
      <c r="V4427">
        <v>0.9</v>
      </c>
      <c r="W4427">
        <v>8</v>
      </c>
      <c r="X4427" s="200" t="str">
        <f t="shared" si="69"/>
        <v>Sarasota Civil Traffic CGE CQ1-17</v>
      </c>
    </row>
    <row r="4428" spans="1:24" x14ac:dyDescent="0.25">
      <c r="A4428" t="s">
        <v>103</v>
      </c>
      <c r="B4428" t="s">
        <v>44</v>
      </c>
      <c r="C4428" t="s">
        <v>271</v>
      </c>
      <c r="D4428" s="202">
        <v>2311201.14</v>
      </c>
      <c r="E4428" s="202">
        <v>2179804.14</v>
      </c>
      <c r="F4428" s="202">
        <v>2171745.14</v>
      </c>
      <c r="G4428" s="202">
        <v>2168317.14</v>
      </c>
      <c r="H4428" s="202">
        <v>2164802.64</v>
      </c>
      <c r="I4428" s="202">
        <v>1179020.01</v>
      </c>
      <c r="J4428" s="202">
        <v>1773413.01</v>
      </c>
      <c r="K4428" s="202">
        <v>1856560.72</v>
      </c>
      <c r="L4428" s="202">
        <v>1892777.86</v>
      </c>
      <c r="M4428" s="202">
        <v>1937913.84</v>
      </c>
      <c r="N4428"/>
      <c r="O4428" s="203"/>
      <c r="P4428"/>
      <c r="Q4428"/>
      <c r="R4428"/>
      <c r="S4428"/>
      <c r="T4428" s="204">
        <v>42746.609131944446</v>
      </c>
      <c r="U4428"/>
      <c r="V4428">
        <v>0.9</v>
      </c>
      <c r="W4428">
        <v>8</v>
      </c>
      <c r="X4428" s="200" t="str">
        <f t="shared" si="69"/>
        <v>Sarasota Civil Traffic CGE CQ2-16</v>
      </c>
    </row>
    <row r="4429" spans="1:24" x14ac:dyDescent="0.25">
      <c r="A4429" t="s">
        <v>103</v>
      </c>
      <c r="B4429" t="s">
        <v>44</v>
      </c>
      <c r="C4429" t="s">
        <v>275</v>
      </c>
      <c r="D4429" s="202">
        <v>2366275.7000000002</v>
      </c>
      <c r="E4429" s="202">
        <v>2236382.7000000002</v>
      </c>
      <c r="F4429" s="202">
        <v>2227293</v>
      </c>
      <c r="G4429"/>
      <c r="H4429"/>
      <c r="I4429" s="202">
        <v>1246620.52</v>
      </c>
      <c r="J4429" s="202">
        <v>1812539</v>
      </c>
      <c r="K4429" s="202">
        <v>1885494.74</v>
      </c>
      <c r="L4429"/>
      <c r="M4429"/>
      <c r="N4429"/>
      <c r="O4429" s="203"/>
      <c r="P4429"/>
      <c r="Q4429"/>
      <c r="R4429"/>
      <c r="S4429"/>
      <c r="T4429" s="204">
        <v>42746.609131944446</v>
      </c>
      <c r="U4429"/>
      <c r="V4429">
        <v>0.9</v>
      </c>
      <c r="W4429">
        <v>8</v>
      </c>
      <c r="X4429" s="200" t="str">
        <f t="shared" si="69"/>
        <v>Sarasota Civil Traffic CGE CQ2-17</v>
      </c>
    </row>
    <row r="4430" spans="1:24" x14ac:dyDescent="0.25">
      <c r="A4430" t="s">
        <v>103</v>
      </c>
      <c r="B4430" t="s">
        <v>44</v>
      </c>
      <c r="C4430" t="s">
        <v>272</v>
      </c>
      <c r="D4430" s="202">
        <v>2258124.17</v>
      </c>
      <c r="E4430" s="202">
        <v>2127700.5299999998</v>
      </c>
      <c r="F4430" s="202">
        <v>2116352.36</v>
      </c>
      <c r="G4430" s="202">
        <v>2108266.86</v>
      </c>
      <c r="H4430" s="202">
        <v>2105238.86</v>
      </c>
      <c r="I4430" s="202">
        <v>1177768.06</v>
      </c>
      <c r="J4430" s="202">
        <v>1713296.02</v>
      </c>
      <c r="K4430" s="202">
        <v>1789721.76</v>
      </c>
      <c r="L4430" s="202">
        <v>1845368.13</v>
      </c>
      <c r="M4430" s="202">
        <v>1867418.13</v>
      </c>
      <c r="N4430"/>
      <c r="O4430" s="203"/>
      <c r="P4430"/>
      <c r="Q4430"/>
      <c r="R4430"/>
      <c r="S4430"/>
      <c r="T4430" s="204">
        <v>42746.609131944446</v>
      </c>
      <c r="U4430"/>
      <c r="V4430">
        <v>0.9</v>
      </c>
      <c r="W4430">
        <v>8</v>
      </c>
      <c r="X4430" s="200" t="str">
        <f t="shared" si="69"/>
        <v>Sarasota Civil Traffic CGE CQ3-16</v>
      </c>
    </row>
    <row r="4431" spans="1:24" x14ac:dyDescent="0.25">
      <c r="A4431" t="s">
        <v>103</v>
      </c>
      <c r="B4431" t="s">
        <v>44</v>
      </c>
      <c r="C4431" t="s">
        <v>276</v>
      </c>
      <c r="D4431" s="202">
        <v>2258320.7000000002</v>
      </c>
      <c r="E4431" s="202">
        <v>2141138.6</v>
      </c>
      <c r="F4431"/>
      <c r="G4431"/>
      <c r="H4431"/>
      <c r="I4431" s="202">
        <v>1125711.6100000001</v>
      </c>
      <c r="J4431" s="202">
        <v>1652966.19</v>
      </c>
      <c r="K4431"/>
      <c r="L4431"/>
      <c r="M4431"/>
      <c r="N4431"/>
      <c r="O4431" s="203"/>
      <c r="P4431"/>
      <c r="Q4431"/>
      <c r="R4431"/>
      <c r="S4431"/>
      <c r="T4431" s="204">
        <v>42746.609131944446</v>
      </c>
      <c r="U4431"/>
      <c r="V4431">
        <v>0.9</v>
      </c>
      <c r="W4431">
        <v>8</v>
      </c>
      <c r="X4431" s="200" t="str">
        <f t="shared" si="69"/>
        <v>Sarasota Civil Traffic CGE CQ3-17</v>
      </c>
    </row>
    <row r="4432" spans="1:24" x14ac:dyDescent="0.25">
      <c r="A4432" t="s">
        <v>103</v>
      </c>
      <c r="B4432" t="s">
        <v>44</v>
      </c>
      <c r="C4432" t="s">
        <v>273</v>
      </c>
      <c r="D4432" s="202">
        <v>2210162.84</v>
      </c>
      <c r="E4432" s="202">
        <v>2082135.14</v>
      </c>
      <c r="F4432" s="202">
        <v>2067271.64</v>
      </c>
      <c r="G4432" s="202">
        <v>2063588.14</v>
      </c>
      <c r="H4432" s="202">
        <v>2060913.07</v>
      </c>
      <c r="I4432" s="202">
        <v>1120862.68</v>
      </c>
      <c r="J4432" s="202">
        <v>1630153.39</v>
      </c>
      <c r="K4432" s="202">
        <v>1745274.19</v>
      </c>
      <c r="L4432" s="202">
        <v>1779153.5</v>
      </c>
      <c r="M4432" s="202">
        <v>1798932.07</v>
      </c>
      <c r="N4432"/>
      <c r="O4432" s="203"/>
      <c r="P4432"/>
      <c r="Q4432"/>
      <c r="R4432"/>
      <c r="S4432"/>
      <c r="T4432" s="204">
        <v>42746.609131944446</v>
      </c>
      <c r="U4432"/>
      <c r="V4432">
        <v>0.9</v>
      </c>
      <c r="W4432">
        <v>8</v>
      </c>
      <c r="X4432" s="200" t="str">
        <f t="shared" si="69"/>
        <v>Sarasota Civil Traffic CGE CQ4-16</v>
      </c>
    </row>
    <row r="4433" spans="1:24" x14ac:dyDescent="0.25">
      <c r="A4433" t="s">
        <v>103</v>
      </c>
      <c r="B4433" t="s">
        <v>44</v>
      </c>
      <c r="C4433" t="s">
        <v>277</v>
      </c>
      <c r="D4433" s="202">
        <v>2133216.02</v>
      </c>
      <c r="E4433"/>
      <c r="F4433"/>
      <c r="G4433"/>
      <c r="H4433"/>
      <c r="I4433" s="202">
        <v>1042197.91</v>
      </c>
      <c r="J4433"/>
      <c r="K4433"/>
      <c r="L4433"/>
      <c r="M4433"/>
      <c r="N4433"/>
      <c r="O4433" s="203"/>
      <c r="P4433"/>
      <c r="Q4433"/>
      <c r="R4433"/>
      <c r="S4433"/>
      <c r="T4433" s="204">
        <v>42746.609131944446</v>
      </c>
      <c r="U4433"/>
      <c r="V4433">
        <v>0.9</v>
      </c>
      <c r="W4433">
        <v>8</v>
      </c>
      <c r="X4433" s="200" t="str">
        <f t="shared" si="69"/>
        <v>Sarasota Civil Traffic CGE CQ4-17</v>
      </c>
    </row>
    <row r="4434" spans="1:24" x14ac:dyDescent="0.25">
      <c r="A4434" t="s">
        <v>103</v>
      </c>
      <c r="B4434" t="s">
        <v>43</v>
      </c>
      <c r="C4434" t="s">
        <v>270</v>
      </c>
      <c r="D4434" s="202">
        <v>356926.23</v>
      </c>
      <c r="E4434" s="202">
        <v>356831.23</v>
      </c>
      <c r="F4434" s="202">
        <v>356831.23</v>
      </c>
      <c r="G4434" s="202">
        <v>356751.23</v>
      </c>
      <c r="H4434" s="202">
        <v>356751.23</v>
      </c>
      <c r="I4434" s="202">
        <v>354528.31</v>
      </c>
      <c r="J4434" s="202">
        <v>355088.81</v>
      </c>
      <c r="K4434" s="202">
        <v>355183.81</v>
      </c>
      <c r="L4434" s="202">
        <v>355208.81</v>
      </c>
      <c r="M4434" s="202">
        <v>355518.81</v>
      </c>
      <c r="N4434"/>
      <c r="O4434" s="203"/>
      <c r="P4434"/>
      <c r="Q4434"/>
      <c r="R4434"/>
      <c r="S4434"/>
      <c r="T4434" s="204">
        <v>42746.609131944446</v>
      </c>
      <c r="U4434"/>
      <c r="V4434">
        <v>0.9</v>
      </c>
      <c r="W4434">
        <v>7</v>
      </c>
      <c r="X4434" s="200" t="str">
        <f t="shared" si="69"/>
        <v>Sarasota County Civil CGE CQ1-16</v>
      </c>
    </row>
    <row r="4435" spans="1:24" x14ac:dyDescent="0.25">
      <c r="A4435" t="s">
        <v>103</v>
      </c>
      <c r="B4435" t="s">
        <v>43</v>
      </c>
      <c r="C4435" t="s">
        <v>274</v>
      </c>
      <c r="D4435" s="202">
        <v>340399.61</v>
      </c>
      <c r="E4435" s="202">
        <v>339628.11</v>
      </c>
      <c r="F4435" s="202">
        <v>339747.85</v>
      </c>
      <c r="G4435" s="202">
        <v>339747.85</v>
      </c>
      <c r="H4435"/>
      <c r="I4435" s="202">
        <v>337662.28</v>
      </c>
      <c r="J4435" s="202">
        <v>338120.28</v>
      </c>
      <c r="K4435" s="202">
        <v>338535.02</v>
      </c>
      <c r="L4435" s="202">
        <v>338535.02</v>
      </c>
      <c r="M4435"/>
      <c r="N4435"/>
      <c r="O4435" s="203"/>
      <c r="P4435"/>
      <c r="Q4435"/>
      <c r="R4435"/>
      <c r="S4435"/>
      <c r="T4435" s="204">
        <v>42746.609131944446</v>
      </c>
      <c r="U4435"/>
      <c r="V4435">
        <v>0.9</v>
      </c>
      <c r="W4435">
        <v>7</v>
      </c>
      <c r="X4435" s="200" t="str">
        <f t="shared" si="69"/>
        <v>Sarasota County Civil CGE CQ1-17</v>
      </c>
    </row>
    <row r="4436" spans="1:24" x14ac:dyDescent="0.25">
      <c r="A4436" t="s">
        <v>103</v>
      </c>
      <c r="B4436" t="s">
        <v>43</v>
      </c>
      <c r="C4436" t="s">
        <v>271</v>
      </c>
      <c r="D4436" s="202">
        <v>398764.43</v>
      </c>
      <c r="E4436" s="202">
        <v>398020.43</v>
      </c>
      <c r="F4436" s="202">
        <v>397665.43</v>
      </c>
      <c r="G4436" s="202">
        <v>397740.43</v>
      </c>
      <c r="H4436" s="202">
        <v>397730.43</v>
      </c>
      <c r="I4436" s="202">
        <v>396497.1</v>
      </c>
      <c r="J4436" s="202">
        <v>397422.1</v>
      </c>
      <c r="K4436" s="202">
        <v>397422.1</v>
      </c>
      <c r="L4436" s="202">
        <v>397567.1</v>
      </c>
      <c r="M4436" s="202">
        <v>397655.43</v>
      </c>
      <c r="N4436"/>
      <c r="O4436" s="203"/>
      <c r="P4436"/>
      <c r="Q4436"/>
      <c r="R4436"/>
      <c r="S4436"/>
      <c r="T4436" s="204">
        <v>42746.609131944446</v>
      </c>
      <c r="U4436"/>
      <c r="V4436">
        <v>0.9</v>
      </c>
      <c r="W4436">
        <v>7</v>
      </c>
      <c r="X4436" s="200" t="str">
        <f t="shared" si="69"/>
        <v>Sarasota County Civil CGE CQ2-16</v>
      </c>
    </row>
    <row r="4437" spans="1:24" x14ac:dyDescent="0.25">
      <c r="A4437" t="s">
        <v>103</v>
      </c>
      <c r="B4437" t="s">
        <v>43</v>
      </c>
      <c r="C4437" t="s">
        <v>275</v>
      </c>
      <c r="D4437" s="202">
        <v>355593.29</v>
      </c>
      <c r="E4437" s="202">
        <v>353708.79</v>
      </c>
      <c r="F4437" s="202">
        <v>353213.79</v>
      </c>
      <c r="G4437"/>
      <c r="H4437"/>
      <c r="I4437" s="202">
        <v>352086.29</v>
      </c>
      <c r="J4437" s="202">
        <v>352398.79</v>
      </c>
      <c r="K4437" s="202">
        <v>352398.79</v>
      </c>
      <c r="L4437"/>
      <c r="M4437"/>
      <c r="N4437"/>
      <c r="O4437" s="203"/>
      <c r="P4437"/>
      <c r="Q4437"/>
      <c r="R4437"/>
      <c r="S4437"/>
      <c r="T4437" s="204">
        <v>42746.609131944446</v>
      </c>
      <c r="U4437"/>
      <c r="V4437">
        <v>0.9</v>
      </c>
      <c r="W4437">
        <v>7</v>
      </c>
      <c r="X4437" s="200" t="str">
        <f t="shared" si="69"/>
        <v>Sarasota County Civil CGE CQ2-17</v>
      </c>
    </row>
    <row r="4438" spans="1:24" x14ac:dyDescent="0.25">
      <c r="A4438" t="s">
        <v>103</v>
      </c>
      <c r="B4438" t="s">
        <v>43</v>
      </c>
      <c r="C4438" t="s">
        <v>272</v>
      </c>
      <c r="D4438" s="202">
        <v>398753.39</v>
      </c>
      <c r="E4438" s="202">
        <v>398843.39</v>
      </c>
      <c r="F4438" s="202">
        <v>398843.39</v>
      </c>
      <c r="G4438" s="202">
        <v>398833.39</v>
      </c>
      <c r="H4438" s="202">
        <v>398252.39</v>
      </c>
      <c r="I4438" s="202">
        <v>395187.39</v>
      </c>
      <c r="J4438" s="202">
        <v>396727.39</v>
      </c>
      <c r="K4438" s="202">
        <v>396787.39</v>
      </c>
      <c r="L4438" s="202">
        <v>396972.39</v>
      </c>
      <c r="M4438" s="202">
        <v>396992.39</v>
      </c>
      <c r="N4438"/>
      <c r="O4438" s="203"/>
      <c r="P4438"/>
      <c r="Q4438"/>
      <c r="R4438"/>
      <c r="S4438"/>
      <c r="T4438" s="204">
        <v>42746.609131944446</v>
      </c>
      <c r="U4438"/>
      <c r="V4438">
        <v>0.9</v>
      </c>
      <c r="W4438">
        <v>7</v>
      </c>
      <c r="X4438" s="200" t="str">
        <f t="shared" si="69"/>
        <v>Sarasota County Civil CGE CQ3-16</v>
      </c>
    </row>
    <row r="4439" spans="1:24" x14ac:dyDescent="0.25">
      <c r="A4439" t="s">
        <v>103</v>
      </c>
      <c r="B4439" t="s">
        <v>43</v>
      </c>
      <c r="C4439" t="s">
        <v>276</v>
      </c>
      <c r="D4439" s="202">
        <v>346035.77</v>
      </c>
      <c r="E4439" s="202">
        <v>344455.77</v>
      </c>
      <c r="F4439"/>
      <c r="G4439"/>
      <c r="H4439"/>
      <c r="I4439" s="202">
        <v>344124.77</v>
      </c>
      <c r="J4439" s="202">
        <v>344050.77</v>
      </c>
      <c r="K4439"/>
      <c r="L4439"/>
      <c r="M4439"/>
      <c r="N4439"/>
      <c r="O4439" s="203"/>
      <c r="P4439"/>
      <c r="Q4439"/>
      <c r="R4439"/>
      <c r="S4439"/>
      <c r="T4439" s="204">
        <v>42746.609131944446</v>
      </c>
      <c r="U4439"/>
      <c r="V4439">
        <v>0.9</v>
      </c>
      <c r="W4439">
        <v>7</v>
      </c>
      <c r="X4439" s="200" t="str">
        <f t="shared" si="69"/>
        <v>Sarasota County Civil CGE CQ3-17</v>
      </c>
    </row>
    <row r="4440" spans="1:24" x14ac:dyDescent="0.25">
      <c r="A4440" t="s">
        <v>103</v>
      </c>
      <c r="B4440" t="s">
        <v>43</v>
      </c>
      <c r="C4440" t="s">
        <v>273</v>
      </c>
      <c r="D4440" s="202">
        <v>393257.51</v>
      </c>
      <c r="E4440" s="202">
        <v>393077.51</v>
      </c>
      <c r="F4440" s="202">
        <v>393077.51</v>
      </c>
      <c r="G4440" s="202">
        <v>393071.51</v>
      </c>
      <c r="H4440" s="202">
        <v>392751.51</v>
      </c>
      <c r="I4440" s="202">
        <v>388996.51</v>
      </c>
      <c r="J4440" s="202">
        <v>391421.51</v>
      </c>
      <c r="K4440" s="202">
        <v>391566.51</v>
      </c>
      <c r="L4440" s="202">
        <v>391566.51</v>
      </c>
      <c r="M4440" s="202">
        <v>391566.51</v>
      </c>
      <c r="N4440"/>
      <c r="O4440" s="203"/>
      <c r="P4440"/>
      <c r="Q4440"/>
      <c r="R4440"/>
      <c r="S4440"/>
      <c r="T4440" s="204">
        <v>42746.609131944446</v>
      </c>
      <c r="U4440"/>
      <c r="V4440">
        <v>0.9</v>
      </c>
      <c r="W4440">
        <v>7</v>
      </c>
      <c r="X4440" s="200" t="str">
        <f t="shared" si="69"/>
        <v>Sarasota County Civil CGE CQ4-16</v>
      </c>
    </row>
    <row r="4441" spans="1:24" x14ac:dyDescent="0.25">
      <c r="A4441" t="s">
        <v>103</v>
      </c>
      <c r="B4441" t="s">
        <v>43</v>
      </c>
      <c r="C4441" t="s">
        <v>277</v>
      </c>
      <c r="D4441" s="202">
        <v>371385.13</v>
      </c>
      <c r="E4441"/>
      <c r="F4441"/>
      <c r="G4441"/>
      <c r="H4441"/>
      <c r="I4441" s="202">
        <v>368703.13</v>
      </c>
      <c r="J4441"/>
      <c r="K4441"/>
      <c r="L4441"/>
      <c r="M4441"/>
      <c r="N4441"/>
      <c r="O4441" s="203"/>
      <c r="P4441"/>
      <c r="Q4441"/>
      <c r="R4441"/>
      <c r="S4441"/>
      <c r="T4441" s="204">
        <v>42746.609131944446</v>
      </c>
      <c r="U4441"/>
      <c r="V4441">
        <v>0.9</v>
      </c>
      <c r="W4441">
        <v>7</v>
      </c>
      <c r="X4441" s="200" t="str">
        <f t="shared" si="69"/>
        <v>Sarasota County Civil CGE CQ4-17</v>
      </c>
    </row>
    <row r="4442" spans="1:24" x14ac:dyDescent="0.25">
      <c r="A4442" t="s">
        <v>103</v>
      </c>
      <c r="B4442" t="s">
        <v>39</v>
      </c>
      <c r="C4442" t="s">
        <v>270</v>
      </c>
      <c r="D4442" s="202">
        <v>471947.33</v>
      </c>
      <c r="E4442" s="202">
        <v>472544.33</v>
      </c>
      <c r="F4442" s="202">
        <v>470470.33</v>
      </c>
      <c r="G4442" s="202">
        <v>467852.08</v>
      </c>
      <c r="H4442" s="202">
        <v>466513.08</v>
      </c>
      <c r="I4442" s="202">
        <v>57897.87</v>
      </c>
      <c r="J4442" s="202">
        <v>93566.89</v>
      </c>
      <c r="K4442" s="202">
        <v>110032.48</v>
      </c>
      <c r="L4442" s="202">
        <v>117101.9</v>
      </c>
      <c r="M4442" s="202">
        <v>121940.17</v>
      </c>
      <c r="N4442"/>
      <c r="O4442" s="203"/>
      <c r="P4442"/>
      <c r="Q4442"/>
      <c r="R4442"/>
      <c r="S4442"/>
      <c r="T4442" s="204">
        <v>42746.609131944446</v>
      </c>
      <c r="U4442"/>
      <c r="V4442">
        <v>0.4</v>
      </c>
      <c r="W4442">
        <v>3</v>
      </c>
      <c r="X4442" s="200" t="str">
        <f t="shared" si="69"/>
        <v>Sarasota County Criminal CGE CQ1-16</v>
      </c>
    </row>
    <row r="4443" spans="1:24" x14ac:dyDescent="0.25">
      <c r="A4443" t="s">
        <v>103</v>
      </c>
      <c r="B4443" t="s">
        <v>39</v>
      </c>
      <c r="C4443" t="s">
        <v>274</v>
      </c>
      <c r="D4443" s="202">
        <v>402014.69</v>
      </c>
      <c r="E4443" s="202">
        <v>398576.26</v>
      </c>
      <c r="F4443" s="202">
        <v>396399.26</v>
      </c>
      <c r="G4443" s="202">
        <v>394248.55</v>
      </c>
      <c r="H4443"/>
      <c r="I4443" s="202">
        <v>63295.9</v>
      </c>
      <c r="J4443" s="202">
        <v>96548.96</v>
      </c>
      <c r="K4443" s="202">
        <v>111925.13</v>
      </c>
      <c r="L4443" s="202">
        <v>119904.5</v>
      </c>
      <c r="M4443"/>
      <c r="N4443"/>
      <c r="O4443" s="203"/>
      <c r="P4443"/>
      <c r="Q4443"/>
      <c r="R4443"/>
      <c r="S4443"/>
      <c r="T4443" s="204">
        <v>42746.609131944446</v>
      </c>
      <c r="U4443"/>
      <c r="V4443">
        <v>0.4</v>
      </c>
      <c r="W4443">
        <v>3</v>
      </c>
      <c r="X4443" s="200" t="str">
        <f t="shared" si="69"/>
        <v>Sarasota County Criminal CGE CQ1-17</v>
      </c>
    </row>
    <row r="4444" spans="1:24" x14ac:dyDescent="0.25">
      <c r="A4444" t="s">
        <v>103</v>
      </c>
      <c r="B4444" t="s">
        <v>39</v>
      </c>
      <c r="C4444" t="s">
        <v>271</v>
      </c>
      <c r="D4444" s="202">
        <v>491566.07</v>
      </c>
      <c r="E4444" s="202">
        <v>489663.07</v>
      </c>
      <c r="F4444" s="202">
        <v>486242.67</v>
      </c>
      <c r="G4444" s="202">
        <v>482044.67</v>
      </c>
      <c r="H4444" s="202">
        <v>479486.67</v>
      </c>
      <c r="I4444" s="202">
        <v>79150.44</v>
      </c>
      <c r="J4444" s="202">
        <v>125481.64</v>
      </c>
      <c r="K4444" s="202">
        <v>148182.84</v>
      </c>
      <c r="L4444" s="202">
        <v>162848.22</v>
      </c>
      <c r="M4444" s="202">
        <v>170686.73</v>
      </c>
      <c r="N4444"/>
      <c r="O4444" s="203"/>
      <c r="P4444"/>
      <c r="Q4444"/>
      <c r="R4444"/>
      <c r="S4444"/>
      <c r="T4444" s="204">
        <v>42746.609131944446</v>
      </c>
      <c r="U4444"/>
      <c r="V4444">
        <v>0.4</v>
      </c>
      <c r="W4444">
        <v>3</v>
      </c>
      <c r="X4444" s="200" t="str">
        <f t="shared" si="69"/>
        <v>Sarasota County Criminal CGE CQ2-16</v>
      </c>
    </row>
    <row r="4445" spans="1:24" x14ac:dyDescent="0.25">
      <c r="A4445" t="s">
        <v>103</v>
      </c>
      <c r="B4445" t="s">
        <v>39</v>
      </c>
      <c r="C4445" t="s">
        <v>275</v>
      </c>
      <c r="D4445" s="202">
        <v>420015.8</v>
      </c>
      <c r="E4445" s="202">
        <v>409128.55</v>
      </c>
      <c r="F4445" s="202">
        <v>407361.99</v>
      </c>
      <c r="G4445"/>
      <c r="H4445"/>
      <c r="I4445" s="202">
        <v>56137.08</v>
      </c>
      <c r="J4445" s="202">
        <v>93670.080000000002</v>
      </c>
      <c r="K4445" s="202">
        <v>113686.25</v>
      </c>
      <c r="L4445"/>
      <c r="M4445"/>
      <c r="N4445"/>
      <c r="O4445" s="203"/>
      <c r="P4445"/>
      <c r="Q4445"/>
      <c r="R4445"/>
      <c r="S4445"/>
      <c r="T4445" s="204">
        <v>42746.609131944446</v>
      </c>
      <c r="U4445"/>
      <c r="V4445">
        <v>0.4</v>
      </c>
      <c r="W4445">
        <v>3</v>
      </c>
      <c r="X4445" s="200" t="str">
        <f t="shared" si="69"/>
        <v>Sarasota County Criminal CGE CQ2-17</v>
      </c>
    </row>
    <row r="4446" spans="1:24" x14ac:dyDescent="0.25">
      <c r="A4446" t="s">
        <v>103</v>
      </c>
      <c r="B4446" t="s">
        <v>39</v>
      </c>
      <c r="C4446" t="s">
        <v>272</v>
      </c>
      <c r="D4446" s="202">
        <v>474844.57</v>
      </c>
      <c r="E4446" s="202">
        <v>475086.98</v>
      </c>
      <c r="F4446" s="202">
        <v>471524.98</v>
      </c>
      <c r="G4446" s="202">
        <v>466229.98</v>
      </c>
      <c r="H4446" s="202">
        <v>464281.57</v>
      </c>
      <c r="I4446" s="202">
        <v>90076.27</v>
      </c>
      <c r="J4446" s="202">
        <v>129277.75999999999</v>
      </c>
      <c r="K4446" s="202">
        <v>147283.76999999999</v>
      </c>
      <c r="L4446" s="202">
        <v>158782.78</v>
      </c>
      <c r="M4446" s="202">
        <v>165094.78</v>
      </c>
      <c r="N4446"/>
      <c r="O4446" s="203"/>
      <c r="P4446"/>
      <c r="Q4446"/>
      <c r="R4446"/>
      <c r="S4446"/>
      <c r="T4446" s="204">
        <v>42746.609131944446</v>
      </c>
      <c r="U4446"/>
      <c r="V4446">
        <v>0.4</v>
      </c>
      <c r="W4446">
        <v>3</v>
      </c>
      <c r="X4446" s="200" t="str">
        <f t="shared" si="69"/>
        <v>Sarasota County Criminal CGE CQ3-16</v>
      </c>
    </row>
    <row r="4447" spans="1:24" x14ac:dyDescent="0.25">
      <c r="A4447" t="s">
        <v>103</v>
      </c>
      <c r="B4447" t="s">
        <v>39</v>
      </c>
      <c r="C4447" t="s">
        <v>276</v>
      </c>
      <c r="D4447" s="202">
        <v>384684</v>
      </c>
      <c r="E4447" s="202">
        <v>382040</v>
      </c>
      <c r="F4447"/>
      <c r="G4447"/>
      <c r="H4447"/>
      <c r="I4447" s="202">
        <v>62037.35</v>
      </c>
      <c r="J4447" s="202">
        <v>93713.76</v>
      </c>
      <c r="K4447"/>
      <c r="L4447"/>
      <c r="M4447"/>
      <c r="N4447"/>
      <c r="O4447" s="203"/>
      <c r="P4447"/>
      <c r="Q4447"/>
      <c r="R4447"/>
      <c r="S4447"/>
      <c r="T4447" s="204">
        <v>42746.609131944446</v>
      </c>
      <c r="U4447"/>
      <c r="V4447">
        <v>0.4</v>
      </c>
      <c r="W4447">
        <v>3</v>
      </c>
      <c r="X4447" s="200" t="str">
        <f t="shared" si="69"/>
        <v>Sarasota County Criminal CGE CQ3-17</v>
      </c>
    </row>
    <row r="4448" spans="1:24" x14ac:dyDescent="0.25">
      <c r="A4448" t="s">
        <v>103</v>
      </c>
      <c r="B4448" t="s">
        <v>39</v>
      </c>
      <c r="C4448" t="s">
        <v>273</v>
      </c>
      <c r="D4448" s="202">
        <v>442470</v>
      </c>
      <c r="E4448" s="202">
        <v>440171.53</v>
      </c>
      <c r="F4448" s="202">
        <v>437312.98</v>
      </c>
      <c r="G4448" s="202">
        <v>433803.08</v>
      </c>
      <c r="H4448" s="202">
        <v>431291.96</v>
      </c>
      <c r="I4448" s="202">
        <v>47553.58</v>
      </c>
      <c r="J4448" s="202">
        <v>83621.41</v>
      </c>
      <c r="K4448" s="202">
        <v>105584.86</v>
      </c>
      <c r="L4448" s="202">
        <v>120133.34</v>
      </c>
      <c r="M4448" s="202">
        <v>127216.23</v>
      </c>
      <c r="N4448"/>
      <c r="O4448" s="203"/>
      <c r="P4448"/>
      <c r="Q4448"/>
      <c r="R4448"/>
      <c r="S4448"/>
      <c r="T4448" s="204">
        <v>42746.609131944446</v>
      </c>
      <c r="U4448"/>
      <c r="V4448">
        <v>0.4</v>
      </c>
      <c r="W4448">
        <v>3</v>
      </c>
      <c r="X4448" s="200" t="str">
        <f t="shared" si="69"/>
        <v>Sarasota County Criminal CGE CQ4-16</v>
      </c>
    </row>
    <row r="4449" spans="1:24" x14ac:dyDescent="0.25">
      <c r="A4449" t="s">
        <v>103</v>
      </c>
      <c r="B4449" t="s">
        <v>39</v>
      </c>
      <c r="C4449" t="s">
        <v>277</v>
      </c>
      <c r="D4449" s="202">
        <v>402611.25</v>
      </c>
      <c r="E4449"/>
      <c r="F4449"/>
      <c r="G4449"/>
      <c r="H4449"/>
      <c r="I4449" s="202">
        <v>50568.07</v>
      </c>
      <c r="J4449"/>
      <c r="K4449"/>
      <c r="L4449"/>
      <c r="M4449"/>
      <c r="N4449"/>
      <c r="O4449" s="203"/>
      <c r="P4449"/>
      <c r="Q4449"/>
      <c r="R4449"/>
      <c r="S4449"/>
      <c r="T4449" s="204">
        <v>42746.609131944446</v>
      </c>
      <c r="U4449"/>
      <c r="V4449">
        <v>0.4</v>
      </c>
      <c r="W4449">
        <v>3</v>
      </c>
      <c r="X4449" s="200" t="str">
        <f t="shared" si="69"/>
        <v>Sarasota County Criminal CGE CQ4-17</v>
      </c>
    </row>
    <row r="4450" spans="1:24" x14ac:dyDescent="0.25">
      <c r="A4450" t="s">
        <v>103</v>
      </c>
      <c r="B4450" t="s">
        <v>41</v>
      </c>
      <c r="C4450" t="s">
        <v>270</v>
      </c>
      <c r="D4450" s="202">
        <v>538478</v>
      </c>
      <c r="E4450" s="202">
        <v>537193</v>
      </c>
      <c r="F4450" s="202">
        <v>534997</v>
      </c>
      <c r="G4450" s="202">
        <v>530017</v>
      </c>
      <c r="H4450" s="202">
        <v>521266</v>
      </c>
      <c r="I4450" s="202">
        <v>139603.13</v>
      </c>
      <c r="J4450" s="202">
        <v>231864.27</v>
      </c>
      <c r="K4450" s="202">
        <v>287678.03000000003</v>
      </c>
      <c r="L4450" s="202">
        <v>315652.65000000002</v>
      </c>
      <c r="M4450" s="202">
        <v>333827.52</v>
      </c>
      <c r="N4450"/>
      <c r="O4450" s="203"/>
      <c r="P4450"/>
      <c r="Q4450"/>
      <c r="R4450"/>
      <c r="S4450"/>
      <c r="T4450" s="204">
        <v>42746.609131944446</v>
      </c>
      <c r="U4450"/>
      <c r="V4450">
        <v>0.4</v>
      </c>
      <c r="W4450">
        <v>5</v>
      </c>
      <c r="X4450" s="200" t="str">
        <f t="shared" si="69"/>
        <v>Sarasota Criminal Traffic CGE CQ1-16</v>
      </c>
    </row>
    <row r="4451" spans="1:24" x14ac:dyDescent="0.25">
      <c r="A4451" t="s">
        <v>103</v>
      </c>
      <c r="B4451" t="s">
        <v>41</v>
      </c>
      <c r="C4451" t="s">
        <v>274</v>
      </c>
      <c r="D4451" s="202">
        <v>501765.5</v>
      </c>
      <c r="E4451" s="202">
        <v>500193.5</v>
      </c>
      <c r="F4451" s="202">
        <v>498215.5</v>
      </c>
      <c r="G4451" s="202">
        <v>494884.6</v>
      </c>
      <c r="H4451"/>
      <c r="I4451" s="202">
        <v>159001.51</v>
      </c>
      <c r="J4451" s="202">
        <v>233400.09</v>
      </c>
      <c r="K4451" s="202">
        <v>282384.03999999998</v>
      </c>
      <c r="L4451" s="202">
        <v>307921.32</v>
      </c>
      <c r="M4451"/>
      <c r="N4451"/>
      <c r="O4451" s="203"/>
      <c r="P4451"/>
      <c r="Q4451"/>
      <c r="R4451"/>
      <c r="S4451"/>
      <c r="T4451" s="204">
        <v>42746.609131944446</v>
      </c>
      <c r="U4451"/>
      <c r="V4451">
        <v>0.4</v>
      </c>
      <c r="W4451">
        <v>5</v>
      </c>
      <c r="X4451" s="200" t="str">
        <f t="shared" si="69"/>
        <v>Sarasota Criminal Traffic CGE CQ1-17</v>
      </c>
    </row>
    <row r="4452" spans="1:24" x14ac:dyDescent="0.25">
      <c r="A4452" t="s">
        <v>103</v>
      </c>
      <c r="B4452" t="s">
        <v>41</v>
      </c>
      <c r="C4452" t="s">
        <v>271</v>
      </c>
      <c r="D4452" s="202">
        <v>543988.05000000005</v>
      </c>
      <c r="E4452" s="202">
        <v>544569.05000000005</v>
      </c>
      <c r="F4452" s="202">
        <v>541577.30000000005</v>
      </c>
      <c r="G4452" s="202">
        <v>532741.30000000005</v>
      </c>
      <c r="H4452" s="202">
        <v>529206.30000000005</v>
      </c>
      <c r="I4452" s="202">
        <v>157289.91</v>
      </c>
      <c r="J4452" s="202">
        <v>247436.88</v>
      </c>
      <c r="K4452" s="202">
        <v>289791.06</v>
      </c>
      <c r="L4452" s="202">
        <v>326958.76</v>
      </c>
      <c r="M4452" s="202">
        <v>345466.51</v>
      </c>
      <c r="N4452"/>
      <c r="O4452" s="203"/>
      <c r="P4452"/>
      <c r="Q4452"/>
      <c r="R4452"/>
      <c r="S4452"/>
      <c r="T4452" s="204">
        <v>42746.609131944446</v>
      </c>
      <c r="U4452"/>
      <c r="V4452">
        <v>0.4</v>
      </c>
      <c r="W4452">
        <v>5</v>
      </c>
      <c r="X4452" s="200" t="str">
        <f t="shared" si="69"/>
        <v>Sarasota Criminal Traffic CGE CQ2-16</v>
      </c>
    </row>
    <row r="4453" spans="1:24" x14ac:dyDescent="0.25">
      <c r="A4453" t="s">
        <v>103</v>
      </c>
      <c r="B4453" t="s">
        <v>41</v>
      </c>
      <c r="C4453" t="s">
        <v>275</v>
      </c>
      <c r="D4453" s="202">
        <v>520904</v>
      </c>
      <c r="E4453" s="202">
        <v>520338</v>
      </c>
      <c r="F4453" s="202">
        <v>519542.76</v>
      </c>
      <c r="G4453"/>
      <c r="H4453"/>
      <c r="I4453" s="202">
        <v>153192.95000000001</v>
      </c>
      <c r="J4453" s="202">
        <v>229955.06</v>
      </c>
      <c r="K4453" s="202">
        <v>269402.03000000003</v>
      </c>
      <c r="L4453"/>
      <c r="M4453"/>
      <c r="N4453"/>
      <c r="O4453" s="203"/>
      <c r="P4453"/>
      <c r="Q4453"/>
      <c r="R4453"/>
      <c r="S4453"/>
      <c r="T4453" s="204">
        <v>42746.609131944446</v>
      </c>
      <c r="U4453"/>
      <c r="V4453">
        <v>0.4</v>
      </c>
      <c r="W4453">
        <v>5</v>
      </c>
      <c r="X4453" s="200" t="str">
        <f t="shared" si="69"/>
        <v>Sarasota Criminal Traffic CGE CQ2-17</v>
      </c>
    </row>
    <row r="4454" spans="1:24" x14ac:dyDescent="0.25">
      <c r="A4454" t="s">
        <v>103</v>
      </c>
      <c r="B4454" t="s">
        <v>41</v>
      </c>
      <c r="C4454" t="s">
        <v>272</v>
      </c>
      <c r="D4454" s="202">
        <v>531087.75</v>
      </c>
      <c r="E4454" s="202">
        <v>530286.75</v>
      </c>
      <c r="F4454" s="202">
        <v>527263.75</v>
      </c>
      <c r="G4454" s="202">
        <v>521624.31</v>
      </c>
      <c r="H4454" s="202">
        <v>516441.31</v>
      </c>
      <c r="I4454" s="202">
        <v>167315.54</v>
      </c>
      <c r="J4454" s="202">
        <v>235390.58</v>
      </c>
      <c r="K4454" s="202">
        <v>281947.93</v>
      </c>
      <c r="L4454" s="202">
        <v>313866.87</v>
      </c>
      <c r="M4454" s="202">
        <v>333127.7</v>
      </c>
      <c r="N4454"/>
      <c r="O4454" s="203"/>
      <c r="P4454"/>
      <c r="Q4454"/>
      <c r="R4454"/>
      <c r="S4454"/>
      <c r="T4454" s="204">
        <v>42746.609131944446</v>
      </c>
      <c r="U4454"/>
      <c r="V4454">
        <v>0.4</v>
      </c>
      <c r="W4454">
        <v>5</v>
      </c>
      <c r="X4454" s="200" t="str">
        <f t="shared" si="69"/>
        <v>Sarasota Criminal Traffic CGE CQ3-16</v>
      </c>
    </row>
    <row r="4455" spans="1:24" x14ac:dyDescent="0.25">
      <c r="A4455" t="s">
        <v>103</v>
      </c>
      <c r="B4455" t="s">
        <v>41</v>
      </c>
      <c r="C4455" t="s">
        <v>276</v>
      </c>
      <c r="D4455" s="202">
        <v>500755.25</v>
      </c>
      <c r="E4455" s="202">
        <v>498109.25</v>
      </c>
      <c r="F4455"/>
      <c r="G4455"/>
      <c r="H4455"/>
      <c r="I4455" s="202">
        <v>159414.76</v>
      </c>
      <c r="J4455" s="202">
        <v>224747.62</v>
      </c>
      <c r="K4455"/>
      <c r="L4455"/>
      <c r="M4455"/>
      <c r="N4455"/>
      <c r="O4455" s="203"/>
      <c r="P4455"/>
      <c r="Q4455"/>
      <c r="R4455"/>
      <c r="S4455"/>
      <c r="T4455" s="204">
        <v>42746.609131944446</v>
      </c>
      <c r="U4455"/>
      <c r="V4455">
        <v>0.4</v>
      </c>
      <c r="W4455">
        <v>5</v>
      </c>
      <c r="X4455" s="200" t="str">
        <f t="shared" si="69"/>
        <v>Sarasota Criminal Traffic CGE CQ3-17</v>
      </c>
    </row>
    <row r="4456" spans="1:24" x14ac:dyDescent="0.25">
      <c r="A4456" t="s">
        <v>103</v>
      </c>
      <c r="B4456" t="s">
        <v>41</v>
      </c>
      <c r="C4456" t="s">
        <v>273</v>
      </c>
      <c r="D4456" s="202">
        <v>537373.75</v>
      </c>
      <c r="E4456" s="202">
        <v>535819.5</v>
      </c>
      <c r="F4456" s="202">
        <v>534585.07999999996</v>
      </c>
      <c r="G4456" s="202">
        <v>534387.07999999996</v>
      </c>
      <c r="H4456" s="202">
        <v>522620.08</v>
      </c>
      <c r="I4456" s="202">
        <v>147877.09</v>
      </c>
      <c r="J4456" s="202">
        <v>222600.92</v>
      </c>
      <c r="K4456" s="202">
        <v>274596.02</v>
      </c>
      <c r="L4456" s="202">
        <v>308729.62</v>
      </c>
      <c r="M4456" s="202">
        <v>327804.48</v>
      </c>
      <c r="N4456"/>
      <c r="O4456" s="203"/>
      <c r="P4456"/>
      <c r="Q4456"/>
      <c r="R4456"/>
      <c r="S4456"/>
      <c r="T4456" s="204">
        <v>42746.609131944446</v>
      </c>
      <c r="U4456"/>
      <c r="V4456">
        <v>0.4</v>
      </c>
      <c r="W4456">
        <v>5</v>
      </c>
      <c r="X4456" s="200" t="str">
        <f t="shared" si="69"/>
        <v>Sarasota Criminal Traffic CGE CQ4-16</v>
      </c>
    </row>
    <row r="4457" spans="1:24" x14ac:dyDescent="0.25">
      <c r="A4457" t="s">
        <v>103</v>
      </c>
      <c r="B4457" t="s">
        <v>41</v>
      </c>
      <c r="C4457" t="s">
        <v>277</v>
      </c>
      <c r="D4457" s="202">
        <v>426990.2</v>
      </c>
      <c r="E4457"/>
      <c r="F4457"/>
      <c r="G4457"/>
      <c r="H4457"/>
      <c r="I4457" s="202">
        <v>118924.09</v>
      </c>
      <c r="J4457"/>
      <c r="K4457"/>
      <c r="L4457"/>
      <c r="M4457"/>
      <c r="N4457"/>
      <c r="O4457" s="203"/>
      <c r="P4457"/>
      <c r="Q4457"/>
      <c r="R4457"/>
      <c r="S4457"/>
      <c r="T4457" s="204">
        <v>42746.609131944446</v>
      </c>
      <c r="U4457"/>
      <c r="V4457">
        <v>0.4</v>
      </c>
      <c r="W4457">
        <v>5</v>
      </c>
      <c r="X4457" s="200" t="str">
        <f t="shared" si="69"/>
        <v>Sarasota Criminal Traffic CGE CQ4-17</v>
      </c>
    </row>
    <row r="4458" spans="1:24" x14ac:dyDescent="0.25">
      <c r="A4458" t="s">
        <v>103</v>
      </c>
      <c r="B4458" t="s">
        <v>46</v>
      </c>
      <c r="C4458" t="s">
        <v>270</v>
      </c>
      <c r="D4458" s="202">
        <v>198541.64</v>
      </c>
      <c r="E4458" s="202">
        <v>193861.14</v>
      </c>
      <c r="F4458" s="202">
        <v>193086.14</v>
      </c>
      <c r="G4458" s="202">
        <v>187930.14</v>
      </c>
      <c r="H4458" s="202">
        <v>187930.14</v>
      </c>
      <c r="I4458" s="202">
        <v>181059.64</v>
      </c>
      <c r="J4458" s="202">
        <v>188840.14</v>
      </c>
      <c r="K4458" s="202">
        <v>189389.64</v>
      </c>
      <c r="L4458" s="202">
        <v>184739.64</v>
      </c>
      <c r="M4458" s="202">
        <v>184739.64</v>
      </c>
      <c r="N4458"/>
      <c r="O4458" s="203"/>
      <c r="P4458"/>
      <c r="Q4458"/>
      <c r="R4458"/>
      <c r="S4458"/>
      <c r="T4458" s="204">
        <v>42746.609131944446</v>
      </c>
      <c r="U4458"/>
      <c r="V4458">
        <v>0.75</v>
      </c>
      <c r="W4458">
        <v>10</v>
      </c>
      <c r="X4458" s="200" t="str">
        <f t="shared" si="69"/>
        <v>Sarasota Family CGE CQ1-16</v>
      </c>
    </row>
    <row r="4459" spans="1:24" x14ac:dyDescent="0.25">
      <c r="A4459" t="s">
        <v>103</v>
      </c>
      <c r="B4459" t="s">
        <v>46</v>
      </c>
      <c r="C4459" t="s">
        <v>274</v>
      </c>
      <c r="D4459" s="202">
        <v>211268.65</v>
      </c>
      <c r="E4459" s="202">
        <v>209388.65</v>
      </c>
      <c r="F4459" s="202">
        <v>209438.65</v>
      </c>
      <c r="G4459" s="202">
        <v>209438.65</v>
      </c>
      <c r="H4459"/>
      <c r="I4459" s="202">
        <v>200627.15</v>
      </c>
      <c r="J4459" s="202">
        <v>203773.15</v>
      </c>
      <c r="K4459" s="202">
        <v>203904.65</v>
      </c>
      <c r="L4459" s="202">
        <v>204210.15</v>
      </c>
      <c r="M4459"/>
      <c r="N4459"/>
      <c r="O4459" s="203"/>
      <c r="P4459"/>
      <c r="Q4459"/>
      <c r="R4459"/>
      <c r="S4459"/>
      <c r="T4459" s="204">
        <v>42746.609131944446</v>
      </c>
      <c r="U4459"/>
      <c r="V4459">
        <v>0.75</v>
      </c>
      <c r="W4459">
        <v>10</v>
      </c>
      <c r="X4459" s="200" t="str">
        <f t="shared" si="69"/>
        <v>Sarasota Family CGE CQ1-17</v>
      </c>
    </row>
    <row r="4460" spans="1:24" x14ac:dyDescent="0.25">
      <c r="A4460" t="s">
        <v>103</v>
      </c>
      <c r="B4460" t="s">
        <v>46</v>
      </c>
      <c r="C4460" t="s">
        <v>271</v>
      </c>
      <c r="D4460" s="202">
        <v>210002.85</v>
      </c>
      <c r="E4460" s="202">
        <v>204270.35</v>
      </c>
      <c r="F4460" s="202">
        <v>198005.35</v>
      </c>
      <c r="G4460" s="202">
        <v>197985.35</v>
      </c>
      <c r="H4460" s="202">
        <v>197655.35</v>
      </c>
      <c r="I4460" s="202">
        <v>195169.6</v>
      </c>
      <c r="J4460" s="202">
        <v>198314.35</v>
      </c>
      <c r="K4460" s="202">
        <v>193819.35</v>
      </c>
      <c r="L4460" s="202">
        <v>193879.35</v>
      </c>
      <c r="M4460" s="202">
        <v>194009.35</v>
      </c>
      <c r="N4460"/>
      <c r="O4460" s="203"/>
      <c r="P4460"/>
      <c r="Q4460"/>
      <c r="R4460"/>
      <c r="S4460"/>
      <c r="T4460" s="204">
        <v>42746.609131944446</v>
      </c>
      <c r="U4460"/>
      <c r="V4460">
        <v>0.75</v>
      </c>
      <c r="W4460">
        <v>10</v>
      </c>
      <c r="X4460" s="200" t="str">
        <f t="shared" si="69"/>
        <v>Sarasota Family CGE CQ2-16</v>
      </c>
    </row>
    <row r="4461" spans="1:24" x14ac:dyDescent="0.25">
      <c r="A4461" t="s">
        <v>103</v>
      </c>
      <c r="B4461" t="s">
        <v>46</v>
      </c>
      <c r="C4461" t="s">
        <v>275</v>
      </c>
      <c r="D4461" s="202">
        <v>203824.15</v>
      </c>
      <c r="E4461" s="202">
        <v>202536.65</v>
      </c>
      <c r="F4461" s="202">
        <v>202406.65</v>
      </c>
      <c r="G4461"/>
      <c r="H4461"/>
      <c r="I4461" s="202">
        <v>193932.65</v>
      </c>
      <c r="J4461" s="202">
        <v>196988.15</v>
      </c>
      <c r="K4461" s="202">
        <v>198031.84</v>
      </c>
      <c r="L4461"/>
      <c r="M4461"/>
      <c r="N4461"/>
      <c r="O4461" s="203"/>
      <c r="P4461"/>
      <c r="Q4461"/>
      <c r="R4461"/>
      <c r="S4461"/>
      <c r="T4461" s="204">
        <v>42746.609131944446</v>
      </c>
      <c r="U4461"/>
      <c r="V4461">
        <v>0.75</v>
      </c>
      <c r="W4461">
        <v>10</v>
      </c>
      <c r="X4461" s="200" t="str">
        <f t="shared" si="69"/>
        <v>Sarasota Family CGE CQ2-17</v>
      </c>
    </row>
    <row r="4462" spans="1:24" x14ac:dyDescent="0.25">
      <c r="A4462" t="s">
        <v>103</v>
      </c>
      <c r="B4462" t="s">
        <v>46</v>
      </c>
      <c r="C4462" t="s">
        <v>272</v>
      </c>
      <c r="D4462" s="202">
        <v>222827.94</v>
      </c>
      <c r="E4462" s="202">
        <v>214817.94</v>
      </c>
      <c r="F4462" s="202">
        <v>214532.94</v>
      </c>
      <c r="G4462" s="202">
        <v>214024.94</v>
      </c>
      <c r="H4462" s="202">
        <v>213409.44</v>
      </c>
      <c r="I4462" s="202">
        <v>211096.44</v>
      </c>
      <c r="J4462" s="202">
        <v>210039.93</v>
      </c>
      <c r="K4462" s="202">
        <v>210555.43</v>
      </c>
      <c r="L4462" s="202">
        <v>210628.93</v>
      </c>
      <c r="M4462" s="202">
        <v>210923.93</v>
      </c>
      <c r="N4462"/>
      <c r="O4462" s="203"/>
      <c r="P4462"/>
      <c r="Q4462"/>
      <c r="R4462"/>
      <c r="S4462"/>
      <c r="T4462" s="204">
        <v>42746.609131944446</v>
      </c>
      <c r="U4462"/>
      <c r="V4462">
        <v>0.75</v>
      </c>
      <c r="W4462">
        <v>10</v>
      </c>
      <c r="X4462" s="200" t="str">
        <f t="shared" si="69"/>
        <v>Sarasota Family CGE CQ3-16</v>
      </c>
    </row>
    <row r="4463" spans="1:24" x14ac:dyDescent="0.25">
      <c r="A4463" t="s">
        <v>103</v>
      </c>
      <c r="B4463" t="s">
        <v>46</v>
      </c>
      <c r="C4463" t="s">
        <v>276</v>
      </c>
      <c r="D4463" s="202">
        <v>227381</v>
      </c>
      <c r="E4463" s="202">
        <v>224289.5</v>
      </c>
      <c r="F4463"/>
      <c r="G4463"/>
      <c r="H4463"/>
      <c r="I4463" s="202">
        <v>193714.5</v>
      </c>
      <c r="J4463" s="202">
        <v>219162</v>
      </c>
      <c r="K4463"/>
      <c r="L4463"/>
      <c r="M4463"/>
      <c r="N4463"/>
      <c r="O4463" s="203"/>
      <c r="P4463"/>
      <c r="Q4463"/>
      <c r="R4463"/>
      <c r="S4463"/>
      <c r="T4463" s="204">
        <v>42746.609131944446</v>
      </c>
      <c r="U4463"/>
      <c r="V4463">
        <v>0.75</v>
      </c>
      <c r="W4463">
        <v>10</v>
      </c>
      <c r="X4463" s="200" t="str">
        <f t="shared" si="69"/>
        <v>Sarasota Family CGE CQ3-17</v>
      </c>
    </row>
    <row r="4464" spans="1:24" x14ac:dyDescent="0.25">
      <c r="A4464" t="s">
        <v>103</v>
      </c>
      <c r="B4464" t="s">
        <v>46</v>
      </c>
      <c r="C4464" t="s">
        <v>273</v>
      </c>
      <c r="D4464" s="202">
        <v>206081.1</v>
      </c>
      <c r="E4464" s="202">
        <v>203788.1</v>
      </c>
      <c r="F4464" s="202">
        <v>202248.1</v>
      </c>
      <c r="G4464" s="202">
        <v>202148.1</v>
      </c>
      <c r="H4464" s="202">
        <v>201948.1</v>
      </c>
      <c r="I4464" s="202">
        <v>194107.21</v>
      </c>
      <c r="J4464" s="202">
        <v>198294.21</v>
      </c>
      <c r="K4464" s="202">
        <v>198691.61</v>
      </c>
      <c r="L4464" s="202">
        <v>199099.61</v>
      </c>
      <c r="M4464" s="202">
        <v>199099.61</v>
      </c>
      <c r="N4464"/>
      <c r="O4464" s="203"/>
      <c r="P4464"/>
      <c r="Q4464"/>
      <c r="R4464"/>
      <c r="S4464"/>
      <c r="T4464" s="204">
        <v>42746.609131944446</v>
      </c>
      <c r="U4464"/>
      <c r="V4464">
        <v>0.75</v>
      </c>
      <c r="W4464">
        <v>10</v>
      </c>
      <c r="X4464" s="200" t="str">
        <f t="shared" si="69"/>
        <v>Sarasota Family CGE CQ4-16</v>
      </c>
    </row>
    <row r="4465" spans="1:24" x14ac:dyDescent="0.25">
      <c r="A4465" t="s">
        <v>103</v>
      </c>
      <c r="B4465" t="s">
        <v>46</v>
      </c>
      <c r="C4465" t="s">
        <v>277</v>
      </c>
      <c r="D4465" s="202">
        <v>199836.35</v>
      </c>
      <c r="E4465"/>
      <c r="F4465"/>
      <c r="G4465"/>
      <c r="H4465"/>
      <c r="I4465" s="202">
        <v>191744.94</v>
      </c>
      <c r="J4465"/>
      <c r="K4465"/>
      <c r="L4465"/>
      <c r="M4465"/>
      <c r="N4465"/>
      <c r="O4465" s="203"/>
      <c r="P4465"/>
      <c r="Q4465"/>
      <c r="R4465"/>
      <c r="S4465"/>
      <c r="T4465" s="204">
        <v>42746.609131944446</v>
      </c>
      <c r="U4465"/>
      <c r="V4465">
        <v>0.75</v>
      </c>
      <c r="W4465">
        <v>10</v>
      </c>
      <c r="X4465" s="200" t="str">
        <f t="shared" si="69"/>
        <v>Sarasota Family CGE CQ4-17</v>
      </c>
    </row>
    <row r="4466" spans="1:24" x14ac:dyDescent="0.25">
      <c r="A4466" t="s">
        <v>103</v>
      </c>
      <c r="B4466" t="s">
        <v>40</v>
      </c>
      <c r="C4466" t="s">
        <v>270</v>
      </c>
      <c r="D4466" s="202">
        <v>15555.5</v>
      </c>
      <c r="E4466" s="202">
        <v>15505.5</v>
      </c>
      <c r="F4466" s="202">
        <v>15505.5</v>
      </c>
      <c r="G4466" s="202">
        <v>15505.5</v>
      </c>
      <c r="H4466" s="202">
        <v>15505.5</v>
      </c>
      <c r="I4466" s="202">
        <v>1711.12</v>
      </c>
      <c r="J4466" s="202">
        <v>2964.12</v>
      </c>
      <c r="K4466" s="202">
        <v>3400.06</v>
      </c>
      <c r="L4466" s="202">
        <v>3739.43</v>
      </c>
      <c r="M4466" s="202">
        <v>3989.43</v>
      </c>
      <c r="N4466"/>
      <c r="O4466" s="203"/>
      <c r="P4466"/>
      <c r="Q4466"/>
      <c r="R4466"/>
      <c r="S4466"/>
      <c r="T4466" s="204">
        <v>42746.609131944446</v>
      </c>
      <c r="U4466"/>
      <c r="V4466">
        <v>0.09</v>
      </c>
      <c r="W4466">
        <v>4</v>
      </c>
      <c r="X4466" s="200" t="str">
        <f t="shared" si="69"/>
        <v>Sarasota Juvenile Delinquency CGE CQ1-16</v>
      </c>
    </row>
    <row r="4467" spans="1:24" x14ac:dyDescent="0.25">
      <c r="A4467" t="s">
        <v>103</v>
      </c>
      <c r="B4467" t="s">
        <v>40</v>
      </c>
      <c r="C4467" t="s">
        <v>274</v>
      </c>
      <c r="D4467" s="202">
        <v>10535.5</v>
      </c>
      <c r="E4467" s="202">
        <v>10470.5</v>
      </c>
      <c r="F4467" s="202">
        <v>10420.5</v>
      </c>
      <c r="G4467" s="202">
        <v>10420.5</v>
      </c>
      <c r="H4467"/>
      <c r="I4467" s="202">
        <v>1783.5</v>
      </c>
      <c r="J4467" s="202">
        <v>3488.5</v>
      </c>
      <c r="K4467" s="202">
        <v>4960.26</v>
      </c>
      <c r="L4467" s="202">
        <v>5256.59</v>
      </c>
      <c r="M4467"/>
      <c r="N4467"/>
      <c r="O4467" s="203"/>
      <c r="P4467"/>
      <c r="Q4467"/>
      <c r="R4467"/>
      <c r="S4467"/>
      <c r="T4467" s="204">
        <v>42746.609131944446</v>
      </c>
      <c r="U4467"/>
      <c r="V4467">
        <v>0.09</v>
      </c>
      <c r="W4467">
        <v>4</v>
      </c>
      <c r="X4467" s="200" t="str">
        <f t="shared" si="69"/>
        <v>Sarasota Juvenile Delinquency CGE CQ1-17</v>
      </c>
    </row>
    <row r="4468" spans="1:24" x14ac:dyDescent="0.25">
      <c r="A4468" t="s">
        <v>103</v>
      </c>
      <c r="B4468" t="s">
        <v>40</v>
      </c>
      <c r="C4468" t="s">
        <v>271</v>
      </c>
      <c r="D4468" s="202">
        <v>16872.5</v>
      </c>
      <c r="E4468" s="202">
        <v>16269.5</v>
      </c>
      <c r="F4468" s="202">
        <v>16219.5</v>
      </c>
      <c r="G4468" s="202">
        <v>16219.5</v>
      </c>
      <c r="H4468" s="202">
        <v>15907.5</v>
      </c>
      <c r="I4468" s="202">
        <v>2173.5</v>
      </c>
      <c r="J4468" s="202">
        <v>5395.81</v>
      </c>
      <c r="K4468" s="202">
        <v>6525.35</v>
      </c>
      <c r="L4468" s="202">
        <v>6806.74</v>
      </c>
      <c r="M4468" s="202">
        <v>7106.74</v>
      </c>
      <c r="N4468"/>
      <c r="O4468" s="203"/>
      <c r="P4468"/>
      <c r="Q4468"/>
      <c r="R4468"/>
      <c r="S4468"/>
      <c r="T4468" s="204">
        <v>42746.609131944446</v>
      </c>
      <c r="U4468"/>
      <c r="V4468">
        <v>0.09</v>
      </c>
      <c r="W4468">
        <v>4</v>
      </c>
      <c r="X4468" s="200" t="str">
        <f t="shared" si="69"/>
        <v>Sarasota Juvenile Delinquency CGE CQ2-16</v>
      </c>
    </row>
    <row r="4469" spans="1:24" x14ac:dyDescent="0.25">
      <c r="A4469" t="s">
        <v>103</v>
      </c>
      <c r="B4469" t="s">
        <v>40</v>
      </c>
      <c r="C4469" t="s">
        <v>275</v>
      </c>
      <c r="D4469" s="202">
        <v>12206</v>
      </c>
      <c r="E4469" s="202">
        <v>12259</v>
      </c>
      <c r="F4469" s="202">
        <v>12159</v>
      </c>
      <c r="G4469"/>
      <c r="H4469"/>
      <c r="I4469" s="202">
        <v>2624</v>
      </c>
      <c r="J4469" s="202">
        <v>3629.47</v>
      </c>
      <c r="K4469" s="202">
        <v>4803.17</v>
      </c>
      <c r="L4469"/>
      <c r="M4469"/>
      <c r="N4469"/>
      <c r="O4469" s="203"/>
      <c r="P4469"/>
      <c r="Q4469"/>
      <c r="R4469"/>
      <c r="S4469"/>
      <c r="T4469" s="204">
        <v>42746.609131944446</v>
      </c>
      <c r="U4469"/>
      <c r="V4469">
        <v>0.09</v>
      </c>
      <c r="W4469">
        <v>4</v>
      </c>
      <c r="X4469" s="200" t="str">
        <f t="shared" si="69"/>
        <v>Sarasota Juvenile Delinquency CGE CQ2-17</v>
      </c>
    </row>
    <row r="4470" spans="1:24" x14ac:dyDescent="0.25">
      <c r="A4470" t="s">
        <v>103</v>
      </c>
      <c r="B4470" t="s">
        <v>40</v>
      </c>
      <c r="C4470" t="s">
        <v>272</v>
      </c>
      <c r="D4470" s="202">
        <v>12231.5</v>
      </c>
      <c r="E4470" s="202">
        <v>12181.5</v>
      </c>
      <c r="F4470" s="202">
        <v>12131.5</v>
      </c>
      <c r="G4470" s="202">
        <v>12131.5</v>
      </c>
      <c r="H4470" s="202">
        <v>12131.5</v>
      </c>
      <c r="I4470" s="202">
        <v>2445.5</v>
      </c>
      <c r="J4470" s="202">
        <v>3503.28</v>
      </c>
      <c r="K4470" s="202">
        <v>4366.22</v>
      </c>
      <c r="L4470" s="202">
        <v>4953.22</v>
      </c>
      <c r="M4470" s="202">
        <v>5748.61</v>
      </c>
      <c r="N4470"/>
      <c r="O4470" s="203"/>
      <c r="P4470"/>
      <c r="Q4470"/>
      <c r="R4470"/>
      <c r="S4470"/>
      <c r="T4470" s="204">
        <v>42746.609131944446</v>
      </c>
      <c r="U4470"/>
      <c r="V4470">
        <v>0.09</v>
      </c>
      <c r="W4470">
        <v>4</v>
      </c>
      <c r="X4470" s="200" t="str">
        <f t="shared" si="69"/>
        <v>Sarasota Juvenile Delinquency CGE CQ3-16</v>
      </c>
    </row>
    <row r="4471" spans="1:24" x14ac:dyDescent="0.25">
      <c r="A4471" t="s">
        <v>103</v>
      </c>
      <c r="B4471" t="s">
        <v>40</v>
      </c>
      <c r="C4471" t="s">
        <v>276</v>
      </c>
      <c r="D4471" s="202">
        <v>17874</v>
      </c>
      <c r="E4471" s="202">
        <v>17874</v>
      </c>
      <c r="F4471"/>
      <c r="G4471"/>
      <c r="H4471"/>
      <c r="I4471" s="202">
        <v>3332.15</v>
      </c>
      <c r="J4471" s="202">
        <v>5371.15</v>
      </c>
      <c r="K4471"/>
      <c r="L4471"/>
      <c r="M4471"/>
      <c r="N4471"/>
      <c r="O4471" s="203"/>
      <c r="P4471"/>
      <c r="Q4471"/>
      <c r="R4471"/>
      <c r="S4471"/>
      <c r="T4471" s="204">
        <v>42746.609131944446</v>
      </c>
      <c r="U4471"/>
      <c r="V4471">
        <v>0.09</v>
      </c>
      <c r="W4471">
        <v>4</v>
      </c>
      <c r="X4471" s="200" t="str">
        <f t="shared" si="69"/>
        <v>Sarasota Juvenile Delinquency CGE CQ3-17</v>
      </c>
    </row>
    <row r="4472" spans="1:24" x14ac:dyDescent="0.25">
      <c r="A4472" t="s">
        <v>103</v>
      </c>
      <c r="B4472" t="s">
        <v>40</v>
      </c>
      <c r="C4472" t="s">
        <v>273</v>
      </c>
      <c r="D4472" s="202">
        <v>12940.5</v>
      </c>
      <c r="E4472" s="202">
        <v>12687.5</v>
      </c>
      <c r="F4472" s="202">
        <v>12637.5</v>
      </c>
      <c r="G4472" s="202">
        <v>12637.5</v>
      </c>
      <c r="H4472" s="202">
        <v>12637.5</v>
      </c>
      <c r="I4472" s="202">
        <v>1423.5</v>
      </c>
      <c r="J4472" s="202">
        <v>4135.17</v>
      </c>
      <c r="K4472" s="202">
        <v>6118.17</v>
      </c>
      <c r="L4472" s="202">
        <v>6942.72</v>
      </c>
      <c r="M4472" s="202">
        <v>7353.91</v>
      </c>
      <c r="N4472"/>
      <c r="O4472" s="203"/>
      <c r="P4472"/>
      <c r="Q4472"/>
      <c r="R4472"/>
      <c r="S4472"/>
      <c r="T4472" s="204">
        <v>42746.609131944446</v>
      </c>
      <c r="U4472"/>
      <c r="V4472">
        <v>0.09</v>
      </c>
      <c r="W4472">
        <v>4</v>
      </c>
      <c r="X4472" s="200" t="str">
        <f t="shared" si="69"/>
        <v>Sarasota Juvenile Delinquency CGE CQ4-16</v>
      </c>
    </row>
    <row r="4473" spans="1:24" x14ac:dyDescent="0.25">
      <c r="A4473" t="s">
        <v>103</v>
      </c>
      <c r="B4473" t="s">
        <v>40</v>
      </c>
      <c r="C4473" t="s">
        <v>277</v>
      </c>
      <c r="D4473" s="202">
        <v>12065</v>
      </c>
      <c r="E4473"/>
      <c r="F4473"/>
      <c r="G4473"/>
      <c r="H4473"/>
      <c r="I4473" s="202">
        <v>723.67</v>
      </c>
      <c r="J4473"/>
      <c r="K4473"/>
      <c r="L4473"/>
      <c r="M4473"/>
      <c r="N4473"/>
      <c r="O4473" s="203"/>
      <c r="P4473"/>
      <c r="Q4473"/>
      <c r="R4473"/>
      <c r="S4473"/>
      <c r="T4473" s="204">
        <v>42746.609131944446</v>
      </c>
      <c r="U4473"/>
      <c r="V4473">
        <v>0.09</v>
      </c>
      <c r="W4473">
        <v>4</v>
      </c>
      <c r="X4473" s="200" t="str">
        <f t="shared" si="69"/>
        <v>Sarasota Juvenile Delinquency CGE CQ4-17</v>
      </c>
    </row>
    <row r="4474" spans="1:24" x14ac:dyDescent="0.25">
      <c r="A4474" t="s">
        <v>103</v>
      </c>
      <c r="B4474" t="s">
        <v>45</v>
      </c>
      <c r="C4474" t="s">
        <v>270</v>
      </c>
      <c r="D4474" s="202">
        <v>205421</v>
      </c>
      <c r="E4474" s="202">
        <v>204521</v>
      </c>
      <c r="F4474" s="202">
        <v>203659</v>
      </c>
      <c r="G4474" s="202">
        <v>203659</v>
      </c>
      <c r="H4474" s="202">
        <v>203714</v>
      </c>
      <c r="I4474" s="202">
        <v>196641</v>
      </c>
      <c r="J4474" s="202">
        <v>197817</v>
      </c>
      <c r="K4474" s="202">
        <v>201772</v>
      </c>
      <c r="L4474" s="202">
        <v>202743</v>
      </c>
      <c r="M4474" s="202">
        <v>202798</v>
      </c>
      <c r="N4474"/>
      <c r="O4474" s="203"/>
      <c r="P4474"/>
      <c r="Q4474"/>
      <c r="R4474"/>
      <c r="S4474"/>
      <c r="T4474" s="204">
        <v>42746.609131944446</v>
      </c>
      <c r="U4474"/>
      <c r="V4474">
        <v>0.9</v>
      </c>
      <c r="W4474">
        <v>9</v>
      </c>
      <c r="X4474" s="200" t="str">
        <f t="shared" si="69"/>
        <v>Sarasota Probate CGE CQ1-16</v>
      </c>
    </row>
    <row r="4475" spans="1:24" x14ac:dyDescent="0.25">
      <c r="A4475" t="s">
        <v>103</v>
      </c>
      <c r="B4475" t="s">
        <v>45</v>
      </c>
      <c r="C4475" t="s">
        <v>274</v>
      </c>
      <c r="D4475" s="202">
        <v>212674.53</v>
      </c>
      <c r="E4475" s="202">
        <v>210443.53</v>
      </c>
      <c r="F4475" s="202">
        <v>210443.53</v>
      </c>
      <c r="G4475" s="202">
        <v>209812.53</v>
      </c>
      <c r="H4475"/>
      <c r="I4475" s="202">
        <v>194119.53</v>
      </c>
      <c r="J4475" s="202">
        <v>195104.53</v>
      </c>
      <c r="K4475" s="202">
        <v>195104.53</v>
      </c>
      <c r="L4475" s="202">
        <v>195104.53</v>
      </c>
      <c r="M4475"/>
      <c r="N4475"/>
      <c r="O4475" s="203"/>
      <c r="P4475"/>
      <c r="Q4475"/>
      <c r="R4475"/>
      <c r="S4475"/>
      <c r="T4475" s="204">
        <v>42746.609131944446</v>
      </c>
      <c r="U4475"/>
      <c r="V4475">
        <v>0.9</v>
      </c>
      <c r="W4475">
        <v>9</v>
      </c>
      <c r="X4475" s="200" t="str">
        <f t="shared" si="69"/>
        <v>Sarasota Probate CGE CQ1-17</v>
      </c>
    </row>
    <row r="4476" spans="1:24" x14ac:dyDescent="0.25">
      <c r="A4476" t="s">
        <v>103</v>
      </c>
      <c r="B4476" t="s">
        <v>45</v>
      </c>
      <c r="C4476" t="s">
        <v>271</v>
      </c>
      <c r="D4476" s="202">
        <v>222938.27</v>
      </c>
      <c r="E4476" s="202">
        <v>221256.27</v>
      </c>
      <c r="F4476" s="202">
        <v>220810.27</v>
      </c>
      <c r="G4476" s="202">
        <v>220009.27</v>
      </c>
      <c r="H4476" s="202">
        <v>220009.27</v>
      </c>
      <c r="I4476" s="202">
        <v>217521.27</v>
      </c>
      <c r="J4476" s="202">
        <v>218572.27</v>
      </c>
      <c r="K4476" s="202">
        <v>218572.27</v>
      </c>
      <c r="L4476" s="202">
        <v>219033.27</v>
      </c>
      <c r="M4476" s="202">
        <v>219033.27</v>
      </c>
      <c r="N4476"/>
      <c r="O4476" s="203"/>
      <c r="P4476"/>
      <c r="Q4476"/>
      <c r="R4476"/>
      <c r="S4476"/>
      <c r="T4476" s="204">
        <v>42746.609131944446</v>
      </c>
      <c r="U4476"/>
      <c r="V4476">
        <v>0.9</v>
      </c>
      <c r="W4476">
        <v>9</v>
      </c>
      <c r="X4476" s="200" t="str">
        <f t="shared" si="69"/>
        <v>Sarasota Probate CGE CQ2-16</v>
      </c>
    </row>
    <row r="4477" spans="1:24" x14ac:dyDescent="0.25">
      <c r="A4477" t="s">
        <v>103</v>
      </c>
      <c r="B4477" t="s">
        <v>45</v>
      </c>
      <c r="C4477" t="s">
        <v>275</v>
      </c>
      <c r="D4477" s="202">
        <v>238736</v>
      </c>
      <c r="E4477" s="202">
        <v>233695</v>
      </c>
      <c r="F4477" s="202">
        <v>234212</v>
      </c>
      <c r="G4477"/>
      <c r="H4477"/>
      <c r="I4477" s="202">
        <v>231587</v>
      </c>
      <c r="J4477" s="202">
        <v>231402</v>
      </c>
      <c r="K4477" s="202">
        <v>232319</v>
      </c>
      <c r="L4477"/>
      <c r="M4477"/>
      <c r="N4477"/>
      <c r="O4477" s="203"/>
      <c r="P4477"/>
      <c r="Q4477"/>
      <c r="R4477"/>
      <c r="S4477"/>
      <c r="T4477" s="204">
        <v>42746.609131944446</v>
      </c>
      <c r="U4477"/>
      <c r="V4477">
        <v>0.9</v>
      </c>
      <c r="W4477">
        <v>9</v>
      </c>
      <c r="X4477" s="200" t="str">
        <f t="shared" si="69"/>
        <v>Sarasota Probate CGE CQ2-17</v>
      </c>
    </row>
    <row r="4478" spans="1:24" x14ac:dyDescent="0.25">
      <c r="A4478" t="s">
        <v>103</v>
      </c>
      <c r="B4478" t="s">
        <v>45</v>
      </c>
      <c r="C4478" t="s">
        <v>272</v>
      </c>
      <c r="D4478" s="202">
        <v>231818.5</v>
      </c>
      <c r="E4478" s="202">
        <v>228240</v>
      </c>
      <c r="F4478" s="202">
        <v>228155</v>
      </c>
      <c r="G4478" s="202">
        <v>228155</v>
      </c>
      <c r="H4478" s="202">
        <v>226897</v>
      </c>
      <c r="I4478" s="202">
        <v>223368</v>
      </c>
      <c r="J4478" s="202">
        <v>224454</v>
      </c>
      <c r="K4478" s="202">
        <v>226262</v>
      </c>
      <c r="L4478" s="202">
        <v>226262</v>
      </c>
      <c r="M4478" s="202">
        <v>226266</v>
      </c>
      <c r="N4478"/>
      <c r="O4478" s="203"/>
      <c r="P4478"/>
      <c r="Q4478"/>
      <c r="R4478"/>
      <c r="S4478"/>
      <c r="T4478" s="204">
        <v>42746.609131944446</v>
      </c>
      <c r="U4478"/>
      <c r="V4478">
        <v>0.9</v>
      </c>
      <c r="W4478">
        <v>9</v>
      </c>
      <c r="X4478" s="200" t="str">
        <f t="shared" si="69"/>
        <v>Sarasota Probate CGE CQ3-16</v>
      </c>
    </row>
    <row r="4479" spans="1:24" x14ac:dyDescent="0.25">
      <c r="A4479" t="s">
        <v>103</v>
      </c>
      <c r="B4479" t="s">
        <v>45</v>
      </c>
      <c r="C4479" t="s">
        <v>276</v>
      </c>
      <c r="D4479" s="202">
        <v>226615.23</v>
      </c>
      <c r="E4479" s="202">
        <v>221966.73</v>
      </c>
      <c r="F4479"/>
      <c r="G4479"/>
      <c r="H4479"/>
      <c r="I4479" s="202">
        <v>219484.23</v>
      </c>
      <c r="J4479" s="202">
        <v>220704.73</v>
      </c>
      <c r="K4479"/>
      <c r="L4479"/>
      <c r="M4479"/>
      <c r="N4479"/>
      <c r="O4479" s="203"/>
      <c r="P4479"/>
      <c r="Q4479"/>
      <c r="R4479"/>
      <c r="S4479"/>
      <c r="T4479" s="204">
        <v>42746.609131944446</v>
      </c>
      <c r="U4479"/>
      <c r="V4479">
        <v>0.9</v>
      </c>
      <c r="W4479">
        <v>9</v>
      </c>
      <c r="X4479" s="200" t="str">
        <f t="shared" si="69"/>
        <v>Sarasota Probate CGE CQ3-17</v>
      </c>
    </row>
    <row r="4480" spans="1:24" x14ac:dyDescent="0.25">
      <c r="A4480" t="s">
        <v>103</v>
      </c>
      <c r="B4480" t="s">
        <v>45</v>
      </c>
      <c r="C4480" t="s">
        <v>273</v>
      </c>
      <c r="D4480" s="202">
        <v>218986.54</v>
      </c>
      <c r="E4480" s="202">
        <v>216159.54</v>
      </c>
      <c r="F4480" s="202">
        <v>214897.54</v>
      </c>
      <c r="G4480" s="202">
        <v>215183.54</v>
      </c>
      <c r="H4480" s="202">
        <v>215183.54</v>
      </c>
      <c r="I4480" s="202">
        <v>211608.54</v>
      </c>
      <c r="J4480" s="202">
        <v>212604.54</v>
      </c>
      <c r="K4480" s="202">
        <v>214266.54</v>
      </c>
      <c r="L4480" s="202">
        <v>215183.54</v>
      </c>
      <c r="M4480" s="202">
        <v>215183.54</v>
      </c>
      <c r="N4480"/>
      <c r="O4480" s="203"/>
      <c r="P4480"/>
      <c r="Q4480"/>
      <c r="R4480"/>
      <c r="S4480"/>
      <c r="T4480" s="204">
        <v>42746.609131944446</v>
      </c>
      <c r="U4480"/>
      <c r="V4480">
        <v>0.9</v>
      </c>
      <c r="W4480">
        <v>9</v>
      </c>
      <c r="X4480" s="200" t="str">
        <f t="shared" si="69"/>
        <v>Sarasota Probate CGE CQ4-16</v>
      </c>
    </row>
    <row r="4481" spans="1:24" x14ac:dyDescent="0.25">
      <c r="A4481" t="s">
        <v>103</v>
      </c>
      <c r="B4481" t="s">
        <v>45</v>
      </c>
      <c r="C4481" t="s">
        <v>277</v>
      </c>
      <c r="D4481" s="202">
        <v>228613.52</v>
      </c>
      <c r="E4481"/>
      <c r="F4481"/>
      <c r="G4481"/>
      <c r="H4481"/>
      <c r="I4481" s="202">
        <v>224845.52</v>
      </c>
      <c r="J4481"/>
      <c r="K4481"/>
      <c r="L4481"/>
      <c r="M4481"/>
      <c r="N4481"/>
      <c r="O4481" s="203"/>
      <c r="P4481"/>
      <c r="Q4481"/>
      <c r="R4481"/>
      <c r="S4481"/>
      <c r="T4481" s="204">
        <v>42746.609131944446</v>
      </c>
      <c r="U4481"/>
      <c r="V4481">
        <v>0.9</v>
      </c>
      <c r="W4481">
        <v>9</v>
      </c>
      <c r="X4481" s="200" t="str">
        <f t="shared" si="69"/>
        <v>Sarasota Probate CGE CQ4-17</v>
      </c>
    </row>
    <row r="4482" spans="1:24" x14ac:dyDescent="0.25">
      <c r="A4482" t="s">
        <v>104</v>
      </c>
      <c r="B4482" t="s">
        <v>280</v>
      </c>
      <c r="C4482" t="s">
        <v>270</v>
      </c>
      <c r="D4482" s="202"/>
      <c r="E4482" s="202">
        <v>0</v>
      </c>
      <c r="F4482" s="202">
        <v>0</v>
      </c>
      <c r="G4482" s="202"/>
      <c r="H4482" s="202">
        <v>1266390.6299999999</v>
      </c>
      <c r="I4482" s="202"/>
      <c r="J4482" s="202">
        <v>0</v>
      </c>
      <c r="K4482" s="202">
        <v>0</v>
      </c>
      <c r="L4482" s="202"/>
      <c r="M4482" s="202">
        <v>53131.47</v>
      </c>
      <c r="N4482"/>
      <c r="O4482" s="203"/>
      <c r="P4482"/>
      <c r="Q4482"/>
      <c r="R4482"/>
      <c r="S4482"/>
      <c r="T4482" s="204">
        <v>42746.609131944446</v>
      </c>
      <c r="U4482"/>
      <c r="V4482">
        <v>0.09</v>
      </c>
      <c r="W4482">
        <v>2</v>
      </c>
      <c r="X4482" s="200" t="str">
        <f t="shared" ref="X4482:X4545" si="70">A4482&amp;" "&amp;B4482&amp;" "&amp;C4482</f>
        <v>Seminole Circ Crim Drug Trfc Cases CGE CQ1-16</v>
      </c>
    </row>
    <row r="4483" spans="1:24" x14ac:dyDescent="0.25">
      <c r="A4483" t="s">
        <v>104</v>
      </c>
      <c r="B4483" t="s">
        <v>280</v>
      </c>
      <c r="C4483" t="s">
        <v>274</v>
      </c>
      <c r="D4483" s="202">
        <v>789965</v>
      </c>
      <c r="E4483" s="202">
        <v>789965</v>
      </c>
      <c r="F4483" s="202"/>
      <c r="G4483" s="202"/>
      <c r="H4483"/>
      <c r="I4483" s="202">
        <v>47246.28</v>
      </c>
      <c r="J4483" s="202">
        <v>96177.59</v>
      </c>
      <c r="K4483" s="202"/>
      <c r="L4483" s="202"/>
      <c r="M4483"/>
      <c r="N4483"/>
      <c r="O4483" s="203"/>
      <c r="P4483"/>
      <c r="Q4483"/>
      <c r="R4483"/>
      <c r="S4483"/>
      <c r="T4483" s="204">
        <v>42746.609131944446</v>
      </c>
      <c r="U4483"/>
      <c r="V4483">
        <v>0.09</v>
      </c>
      <c r="W4483">
        <v>2</v>
      </c>
      <c r="X4483" s="200" t="str">
        <f t="shared" si="70"/>
        <v>Seminole Circ Crim Drug Trfc Cases CGE CQ1-17</v>
      </c>
    </row>
    <row r="4484" spans="1:24" x14ac:dyDescent="0.25">
      <c r="A4484" t="s">
        <v>104</v>
      </c>
      <c r="B4484" t="s">
        <v>280</v>
      </c>
      <c r="C4484" t="s">
        <v>271</v>
      </c>
      <c r="D4484" s="202">
        <v>0</v>
      </c>
      <c r="E4484" s="202">
        <v>0</v>
      </c>
      <c r="F4484" s="202">
        <v>598271.85</v>
      </c>
      <c r="G4484" s="202">
        <v>598271</v>
      </c>
      <c r="H4484" s="202">
        <v>598271</v>
      </c>
      <c r="I4484" s="202">
        <v>0</v>
      </c>
      <c r="J4484" s="202">
        <v>0</v>
      </c>
      <c r="K4484" s="202">
        <v>107825.43</v>
      </c>
      <c r="L4484" s="202">
        <v>107825.43</v>
      </c>
      <c r="M4484" s="202">
        <v>212549.7</v>
      </c>
      <c r="N4484"/>
      <c r="O4484" s="203"/>
      <c r="P4484"/>
      <c r="Q4484"/>
      <c r="R4484"/>
      <c r="S4484"/>
      <c r="T4484" s="204">
        <v>42746.609131944446</v>
      </c>
      <c r="U4484"/>
      <c r="V4484">
        <v>0.09</v>
      </c>
      <c r="W4484">
        <v>2</v>
      </c>
      <c r="X4484" s="200" t="str">
        <f t="shared" si="70"/>
        <v>Seminole Circ Crim Drug Trfc Cases CGE CQ2-16</v>
      </c>
    </row>
    <row r="4485" spans="1:24" x14ac:dyDescent="0.25">
      <c r="A4485" t="s">
        <v>104</v>
      </c>
      <c r="B4485" t="s">
        <v>280</v>
      </c>
      <c r="C4485" t="s">
        <v>275</v>
      </c>
      <c r="D4485" s="202">
        <v>647973</v>
      </c>
      <c r="E4485" s="202">
        <v>647973</v>
      </c>
      <c r="F4485" s="202"/>
      <c r="G4485"/>
      <c r="H4485"/>
      <c r="I4485" s="202">
        <v>43172.28</v>
      </c>
      <c r="J4485" s="202">
        <v>44325.279999999999</v>
      </c>
      <c r="K4485" s="202"/>
      <c r="L4485"/>
      <c r="M4485"/>
      <c r="N4485"/>
      <c r="O4485" s="203"/>
      <c r="P4485"/>
      <c r="Q4485"/>
      <c r="R4485"/>
      <c r="S4485"/>
      <c r="T4485" s="204">
        <v>42746.609131944446</v>
      </c>
      <c r="U4485"/>
      <c r="V4485">
        <v>0.09</v>
      </c>
      <c r="W4485">
        <v>2</v>
      </c>
      <c r="X4485" s="200" t="str">
        <f t="shared" si="70"/>
        <v>Seminole Circ Crim Drug Trfc Cases CGE CQ2-17</v>
      </c>
    </row>
    <row r="4486" spans="1:24" x14ac:dyDescent="0.25">
      <c r="A4486" t="s">
        <v>104</v>
      </c>
      <c r="B4486" t="s">
        <v>280</v>
      </c>
      <c r="C4486" t="s">
        <v>272</v>
      </c>
      <c r="D4486" s="202">
        <v>0</v>
      </c>
      <c r="E4486" s="202">
        <v>600732.25</v>
      </c>
      <c r="F4486" s="202">
        <v>600732.25</v>
      </c>
      <c r="G4486" s="202">
        <v>600732.25</v>
      </c>
      <c r="H4486" s="202"/>
      <c r="I4486" s="202">
        <v>0</v>
      </c>
      <c r="J4486" s="202">
        <v>41201.730000000003</v>
      </c>
      <c r="K4486" s="202">
        <v>158176.65</v>
      </c>
      <c r="L4486" s="202">
        <v>152753.70000000001</v>
      </c>
      <c r="M4486" s="202"/>
      <c r="N4486"/>
      <c r="O4486" s="203"/>
      <c r="P4486"/>
      <c r="Q4486"/>
      <c r="R4486"/>
      <c r="S4486"/>
      <c r="T4486" s="204">
        <v>42746.609131944446</v>
      </c>
      <c r="U4486"/>
      <c r="V4486">
        <v>0.09</v>
      </c>
      <c r="W4486">
        <v>2</v>
      </c>
      <c r="X4486" s="200" t="str">
        <f t="shared" si="70"/>
        <v>Seminole Circ Crim Drug Trfc Cases CGE CQ3-16</v>
      </c>
    </row>
    <row r="4487" spans="1:24" x14ac:dyDescent="0.25">
      <c r="A4487" t="s">
        <v>104</v>
      </c>
      <c r="B4487" t="s">
        <v>280</v>
      </c>
      <c r="C4487" t="s">
        <v>276</v>
      </c>
      <c r="D4487" s="202">
        <v>318848</v>
      </c>
      <c r="E4487" s="202"/>
      <c r="F4487"/>
      <c r="G4487"/>
      <c r="H4487"/>
      <c r="I4487" s="202">
        <v>250</v>
      </c>
      <c r="J4487" s="202"/>
      <c r="K4487"/>
      <c r="L4487"/>
      <c r="M4487"/>
      <c r="N4487"/>
      <c r="O4487" s="203"/>
      <c r="P4487"/>
      <c r="Q4487"/>
      <c r="R4487"/>
      <c r="S4487"/>
      <c r="T4487" s="204">
        <v>42746.609131944446</v>
      </c>
      <c r="U4487"/>
      <c r="V4487">
        <v>0.09</v>
      </c>
      <c r="W4487">
        <v>2</v>
      </c>
      <c r="X4487" s="200" t="str">
        <f t="shared" si="70"/>
        <v>Seminole Circ Crim Drug Trfc Cases CGE CQ3-17</v>
      </c>
    </row>
    <row r="4488" spans="1:24" x14ac:dyDescent="0.25">
      <c r="A4488" t="s">
        <v>104</v>
      </c>
      <c r="B4488" t="s">
        <v>280</v>
      </c>
      <c r="C4488" t="s">
        <v>273</v>
      </c>
      <c r="D4488" s="202">
        <v>750533.78</v>
      </c>
      <c r="E4488" s="202">
        <v>750533.78</v>
      </c>
      <c r="F4488" s="202">
        <v>750533.78</v>
      </c>
      <c r="G4488" s="202"/>
      <c r="H4488" s="202"/>
      <c r="I4488" s="202">
        <v>39412.050000000003</v>
      </c>
      <c r="J4488" s="202">
        <v>77471.520000000004</v>
      </c>
      <c r="K4488" s="202">
        <v>113010.48</v>
      </c>
      <c r="L4488" s="202"/>
      <c r="M4488" s="202"/>
      <c r="N4488"/>
      <c r="O4488" s="203"/>
      <c r="P4488"/>
      <c r="Q4488"/>
      <c r="R4488"/>
      <c r="S4488"/>
      <c r="T4488" s="204">
        <v>42746.609131944446</v>
      </c>
      <c r="U4488"/>
      <c r="V4488">
        <v>0.09</v>
      </c>
      <c r="W4488">
        <v>2</v>
      </c>
      <c r="X4488" s="200" t="str">
        <f t="shared" si="70"/>
        <v>Seminole Circ Crim Drug Trfc Cases CGE CQ4-16</v>
      </c>
    </row>
    <row r="4489" spans="1:24" x14ac:dyDescent="0.25">
      <c r="A4489" t="s">
        <v>104</v>
      </c>
      <c r="B4489" t="s">
        <v>280</v>
      </c>
      <c r="C4489" t="s">
        <v>277</v>
      </c>
      <c r="D4489" s="202">
        <v>369922</v>
      </c>
      <c r="E4489"/>
      <c r="F4489"/>
      <c r="G4489"/>
      <c r="H4489"/>
      <c r="I4489" s="202"/>
      <c r="J4489"/>
      <c r="K4489"/>
      <c r="L4489"/>
      <c r="M4489"/>
      <c r="N4489"/>
      <c r="O4489" s="203"/>
      <c r="P4489"/>
      <c r="Q4489"/>
      <c r="R4489"/>
      <c r="S4489"/>
      <c r="T4489" s="204">
        <v>42746.609131944446</v>
      </c>
      <c r="U4489"/>
      <c r="V4489">
        <v>0.09</v>
      </c>
      <c r="W4489">
        <v>2</v>
      </c>
      <c r="X4489" s="200" t="str">
        <f t="shared" si="70"/>
        <v>Seminole Circ Crim Drug Trfc Cases CGE CQ4-17</v>
      </c>
    </row>
    <row r="4490" spans="1:24" x14ac:dyDescent="0.25">
      <c r="A4490" t="s">
        <v>104</v>
      </c>
      <c r="B4490" t="s">
        <v>42</v>
      </c>
      <c r="C4490" t="s">
        <v>270</v>
      </c>
      <c r="D4490" s="202">
        <v>554615</v>
      </c>
      <c r="E4490" s="202">
        <v>554615</v>
      </c>
      <c r="F4490" s="202">
        <v>554615</v>
      </c>
      <c r="G4490" s="202">
        <v>554615</v>
      </c>
      <c r="H4490" s="202">
        <v>554615</v>
      </c>
      <c r="I4490" s="202">
        <v>554615</v>
      </c>
      <c r="J4490" s="202">
        <v>554615</v>
      </c>
      <c r="K4490" s="202">
        <v>554615</v>
      </c>
      <c r="L4490" s="202">
        <v>554615</v>
      </c>
      <c r="M4490" s="202">
        <v>554615</v>
      </c>
      <c r="N4490"/>
      <c r="O4490" s="203"/>
      <c r="P4490"/>
      <c r="Q4490"/>
      <c r="R4490"/>
      <c r="S4490"/>
      <c r="T4490" s="204">
        <v>42746.609131944446</v>
      </c>
      <c r="U4490"/>
      <c r="V4490">
        <v>0.9</v>
      </c>
      <c r="W4490">
        <v>6</v>
      </c>
      <c r="X4490" s="200" t="str">
        <f t="shared" si="70"/>
        <v>Seminole Circuit Civil CGE CQ1-16</v>
      </c>
    </row>
    <row r="4491" spans="1:24" x14ac:dyDescent="0.25">
      <c r="A4491" t="s">
        <v>104</v>
      </c>
      <c r="B4491" t="s">
        <v>42</v>
      </c>
      <c r="C4491" t="s">
        <v>274</v>
      </c>
      <c r="D4491" s="202">
        <v>481502.5</v>
      </c>
      <c r="E4491" s="202">
        <v>481502.5</v>
      </c>
      <c r="F4491" s="202">
        <v>481502.5</v>
      </c>
      <c r="G4491" s="202">
        <v>481502.5</v>
      </c>
      <c r="H4491"/>
      <c r="I4491" s="202">
        <v>481502.5</v>
      </c>
      <c r="J4491" s="202">
        <v>481502.5</v>
      </c>
      <c r="K4491" s="202">
        <v>481502.5</v>
      </c>
      <c r="L4491" s="202">
        <v>481502.5</v>
      </c>
      <c r="M4491"/>
      <c r="N4491"/>
      <c r="O4491" s="203"/>
      <c r="P4491"/>
      <c r="Q4491"/>
      <c r="R4491"/>
      <c r="S4491"/>
      <c r="T4491" s="204">
        <v>42746.609131944446</v>
      </c>
      <c r="U4491"/>
      <c r="V4491">
        <v>0.9</v>
      </c>
      <c r="W4491">
        <v>6</v>
      </c>
      <c r="X4491" s="200" t="str">
        <f t="shared" si="70"/>
        <v>Seminole Circuit Civil CGE CQ1-17</v>
      </c>
    </row>
    <row r="4492" spans="1:24" x14ac:dyDescent="0.25">
      <c r="A4492" t="s">
        <v>104</v>
      </c>
      <c r="B4492" t="s">
        <v>42</v>
      </c>
      <c r="C4492" t="s">
        <v>271</v>
      </c>
      <c r="D4492" s="202">
        <v>519824</v>
      </c>
      <c r="E4492" s="202">
        <v>519624</v>
      </c>
      <c r="F4492" s="202">
        <v>519624</v>
      </c>
      <c r="G4492" s="202">
        <v>519624</v>
      </c>
      <c r="H4492" s="202">
        <v>519624</v>
      </c>
      <c r="I4492" s="202">
        <v>519624</v>
      </c>
      <c r="J4492" s="202">
        <v>519624</v>
      </c>
      <c r="K4492" s="202">
        <v>519624</v>
      </c>
      <c r="L4492" s="202">
        <v>519624</v>
      </c>
      <c r="M4492" s="202">
        <v>519624</v>
      </c>
      <c r="N4492"/>
      <c r="O4492" s="203"/>
      <c r="P4492"/>
      <c r="Q4492"/>
      <c r="R4492"/>
      <c r="S4492"/>
      <c r="T4492" s="204">
        <v>42746.609131944446</v>
      </c>
      <c r="U4492"/>
      <c r="V4492">
        <v>0.9</v>
      </c>
      <c r="W4492">
        <v>6</v>
      </c>
      <c r="X4492" s="200" t="str">
        <f t="shared" si="70"/>
        <v>Seminole Circuit Civil CGE CQ2-16</v>
      </c>
    </row>
    <row r="4493" spans="1:24" x14ac:dyDescent="0.25">
      <c r="A4493" t="s">
        <v>104</v>
      </c>
      <c r="B4493" t="s">
        <v>42</v>
      </c>
      <c r="C4493" t="s">
        <v>275</v>
      </c>
      <c r="D4493" s="202">
        <v>532185</v>
      </c>
      <c r="E4493" s="202">
        <v>532185</v>
      </c>
      <c r="F4493" s="202">
        <v>532185</v>
      </c>
      <c r="G4493"/>
      <c r="H4493"/>
      <c r="I4493" s="202">
        <v>532185</v>
      </c>
      <c r="J4493" s="202">
        <v>532185</v>
      </c>
      <c r="K4493" s="202">
        <v>532185</v>
      </c>
      <c r="L4493"/>
      <c r="M4493"/>
      <c r="N4493"/>
      <c r="O4493" s="203"/>
      <c r="P4493"/>
      <c r="Q4493"/>
      <c r="R4493"/>
      <c r="S4493"/>
      <c r="T4493" s="204">
        <v>42746.609131944446</v>
      </c>
      <c r="U4493"/>
      <c r="V4493">
        <v>0.9</v>
      </c>
      <c r="W4493">
        <v>6</v>
      </c>
      <c r="X4493" s="200" t="str">
        <f t="shared" si="70"/>
        <v>Seminole Circuit Civil CGE CQ2-17</v>
      </c>
    </row>
    <row r="4494" spans="1:24" x14ac:dyDescent="0.25">
      <c r="A4494" t="s">
        <v>104</v>
      </c>
      <c r="B4494" t="s">
        <v>42</v>
      </c>
      <c r="C4494" t="s">
        <v>272</v>
      </c>
      <c r="D4494" s="202">
        <v>517427.5</v>
      </c>
      <c r="E4494" s="202">
        <v>517427.5</v>
      </c>
      <c r="F4494" s="202">
        <v>517427.5</v>
      </c>
      <c r="G4494" s="202">
        <v>517427.5</v>
      </c>
      <c r="H4494" s="202">
        <v>517427.5</v>
      </c>
      <c r="I4494" s="202">
        <v>517427.5</v>
      </c>
      <c r="J4494" s="202">
        <v>517427.5</v>
      </c>
      <c r="K4494" s="202">
        <v>517427.5</v>
      </c>
      <c r="L4494" s="202">
        <v>517427.5</v>
      </c>
      <c r="M4494" s="202">
        <v>517427.5</v>
      </c>
      <c r="N4494"/>
      <c r="O4494" s="203"/>
      <c r="P4494"/>
      <c r="Q4494"/>
      <c r="R4494"/>
      <c r="S4494"/>
      <c r="T4494" s="204">
        <v>42746.609131944446</v>
      </c>
      <c r="U4494"/>
      <c r="V4494">
        <v>0.9</v>
      </c>
      <c r="W4494">
        <v>6</v>
      </c>
      <c r="X4494" s="200" t="str">
        <f t="shared" si="70"/>
        <v>Seminole Circuit Civil CGE CQ3-16</v>
      </c>
    </row>
    <row r="4495" spans="1:24" x14ac:dyDescent="0.25">
      <c r="A4495" t="s">
        <v>104</v>
      </c>
      <c r="B4495" t="s">
        <v>42</v>
      </c>
      <c r="C4495" t="s">
        <v>276</v>
      </c>
      <c r="D4495" s="202">
        <v>522695</v>
      </c>
      <c r="E4495" s="202">
        <v>522695</v>
      </c>
      <c r="F4495"/>
      <c r="G4495"/>
      <c r="H4495"/>
      <c r="I4495" s="202">
        <v>522695</v>
      </c>
      <c r="J4495" s="202">
        <v>522695</v>
      </c>
      <c r="K4495"/>
      <c r="L4495"/>
      <c r="M4495"/>
      <c r="N4495"/>
      <c r="O4495" s="203"/>
      <c r="P4495"/>
      <c r="Q4495"/>
      <c r="R4495"/>
      <c r="S4495"/>
      <c r="T4495" s="204">
        <v>42746.609131944446</v>
      </c>
      <c r="U4495"/>
      <c r="V4495">
        <v>0.9</v>
      </c>
      <c r="W4495">
        <v>6</v>
      </c>
      <c r="X4495" s="200" t="str">
        <f t="shared" si="70"/>
        <v>Seminole Circuit Civil CGE CQ3-17</v>
      </c>
    </row>
    <row r="4496" spans="1:24" x14ac:dyDescent="0.25">
      <c r="A4496" t="s">
        <v>104</v>
      </c>
      <c r="B4496" t="s">
        <v>42</v>
      </c>
      <c r="C4496" t="s">
        <v>273</v>
      </c>
      <c r="D4496" s="202">
        <v>521875</v>
      </c>
      <c r="E4496" s="202">
        <v>521875</v>
      </c>
      <c r="F4496" s="202">
        <v>521875</v>
      </c>
      <c r="G4496" s="202">
        <v>521875</v>
      </c>
      <c r="H4496" s="202">
        <v>521875</v>
      </c>
      <c r="I4496" s="202">
        <v>521875</v>
      </c>
      <c r="J4496" s="202">
        <v>521875</v>
      </c>
      <c r="K4496" s="202">
        <v>521875</v>
      </c>
      <c r="L4496" s="202">
        <v>521875</v>
      </c>
      <c r="M4496" s="202">
        <v>521875</v>
      </c>
      <c r="N4496"/>
      <c r="O4496" s="203"/>
      <c r="P4496"/>
      <c r="Q4496"/>
      <c r="R4496"/>
      <c r="S4496"/>
      <c r="T4496" s="204">
        <v>42746.609131944446</v>
      </c>
      <c r="U4496"/>
      <c r="V4496">
        <v>0.9</v>
      </c>
      <c r="W4496">
        <v>6</v>
      </c>
      <c r="X4496" s="200" t="str">
        <f t="shared" si="70"/>
        <v>Seminole Circuit Civil CGE CQ4-16</v>
      </c>
    </row>
    <row r="4497" spans="1:24" x14ac:dyDescent="0.25">
      <c r="A4497" t="s">
        <v>104</v>
      </c>
      <c r="B4497" t="s">
        <v>42</v>
      </c>
      <c r="C4497" t="s">
        <v>277</v>
      </c>
      <c r="D4497" s="202">
        <v>482687.5</v>
      </c>
      <c r="E4497"/>
      <c r="F4497"/>
      <c r="G4497"/>
      <c r="H4497"/>
      <c r="I4497" s="202">
        <v>482292.5</v>
      </c>
      <c r="J4497"/>
      <c r="K4497"/>
      <c r="L4497"/>
      <c r="M4497"/>
      <c r="N4497"/>
      <c r="O4497" s="203"/>
      <c r="P4497"/>
      <c r="Q4497"/>
      <c r="R4497"/>
      <c r="S4497"/>
      <c r="T4497" s="204">
        <v>42746.609131944446</v>
      </c>
      <c r="U4497"/>
      <c r="V4497">
        <v>0.9</v>
      </c>
      <c r="W4497">
        <v>6</v>
      </c>
      <c r="X4497" s="200" t="str">
        <f t="shared" si="70"/>
        <v>Seminole Circuit Civil CGE CQ4-17</v>
      </c>
    </row>
    <row r="4498" spans="1:24" x14ac:dyDescent="0.25">
      <c r="A4498" t="s">
        <v>104</v>
      </c>
      <c r="B4498" t="s">
        <v>38</v>
      </c>
      <c r="C4498" t="s">
        <v>270</v>
      </c>
      <c r="D4498" s="202">
        <v>1665411</v>
      </c>
      <c r="E4498" s="202">
        <v>1679510</v>
      </c>
      <c r="F4498" s="202">
        <v>1698031</v>
      </c>
      <c r="G4498" s="202">
        <v>1713061.96</v>
      </c>
      <c r="H4498" s="202">
        <v>1725252.64</v>
      </c>
      <c r="I4498" s="202">
        <v>102143.38</v>
      </c>
      <c r="J4498" s="202">
        <v>154262.66</v>
      </c>
      <c r="K4498" s="202">
        <v>185750.18</v>
      </c>
      <c r="L4498" s="202">
        <v>206691.07</v>
      </c>
      <c r="M4498" s="202">
        <v>221800.17</v>
      </c>
      <c r="N4498"/>
      <c r="O4498" s="203"/>
      <c r="P4498"/>
      <c r="Q4498"/>
      <c r="R4498"/>
      <c r="S4498"/>
      <c r="T4498" s="204">
        <v>42746.609131944446</v>
      </c>
      <c r="U4498"/>
      <c r="V4498">
        <v>0.09</v>
      </c>
      <c r="W4498">
        <v>1</v>
      </c>
      <c r="X4498" s="200" t="str">
        <f t="shared" si="70"/>
        <v>Seminole Circuit Criminal CGE CQ1-16</v>
      </c>
    </row>
    <row r="4499" spans="1:24" x14ac:dyDescent="0.25">
      <c r="A4499" t="s">
        <v>104</v>
      </c>
      <c r="B4499" t="s">
        <v>38</v>
      </c>
      <c r="C4499" t="s">
        <v>274</v>
      </c>
      <c r="D4499" s="202">
        <v>1286978.99</v>
      </c>
      <c r="E4499" s="202">
        <v>1309072.01</v>
      </c>
      <c r="F4499" s="202">
        <v>1322392.98</v>
      </c>
      <c r="G4499" s="202">
        <v>1337475.98</v>
      </c>
      <c r="H4499"/>
      <c r="I4499" s="202">
        <v>47246.28</v>
      </c>
      <c r="J4499" s="202">
        <v>96177.59</v>
      </c>
      <c r="K4499" s="202">
        <v>130808.7</v>
      </c>
      <c r="L4499" s="202">
        <v>157700.73000000001</v>
      </c>
      <c r="M4499"/>
      <c r="N4499"/>
      <c r="O4499" s="203"/>
      <c r="P4499"/>
      <c r="Q4499"/>
      <c r="R4499"/>
      <c r="S4499"/>
      <c r="T4499" s="204">
        <v>42746.609131944446</v>
      </c>
      <c r="U4499"/>
      <c r="V4499">
        <v>0.09</v>
      </c>
      <c r="W4499">
        <v>1</v>
      </c>
      <c r="X4499" s="200" t="str">
        <f t="shared" si="70"/>
        <v>Seminole Circuit Criminal CGE CQ1-17</v>
      </c>
    </row>
    <row r="4500" spans="1:24" x14ac:dyDescent="0.25">
      <c r="A4500" t="s">
        <v>104</v>
      </c>
      <c r="B4500" t="s">
        <v>38</v>
      </c>
      <c r="C4500" t="s">
        <v>271</v>
      </c>
      <c r="D4500" s="202">
        <v>1054047.73</v>
      </c>
      <c r="E4500" s="202">
        <v>1074487.8500000001</v>
      </c>
      <c r="F4500" s="202">
        <v>1094970.54</v>
      </c>
      <c r="G4500" s="202">
        <v>1093777.79</v>
      </c>
      <c r="H4500" s="202">
        <v>1105848.2</v>
      </c>
      <c r="I4500" s="202">
        <v>55542.879999999997</v>
      </c>
      <c r="J4500" s="202">
        <v>107825.43</v>
      </c>
      <c r="K4500" s="202">
        <v>140659.85</v>
      </c>
      <c r="L4500" s="202">
        <v>172234.56</v>
      </c>
      <c r="M4500" s="202">
        <v>210846.5</v>
      </c>
      <c r="N4500"/>
      <c r="O4500" s="203"/>
      <c r="P4500"/>
      <c r="Q4500"/>
      <c r="R4500"/>
      <c r="S4500"/>
      <c r="T4500" s="204">
        <v>42746.609131944446</v>
      </c>
      <c r="U4500"/>
      <c r="V4500">
        <v>0.09</v>
      </c>
      <c r="W4500">
        <v>1</v>
      </c>
      <c r="X4500" s="200" t="str">
        <f t="shared" si="70"/>
        <v>Seminole Circuit Criminal CGE CQ2-16</v>
      </c>
    </row>
    <row r="4501" spans="1:24" x14ac:dyDescent="0.25">
      <c r="A4501" t="s">
        <v>104</v>
      </c>
      <c r="B4501" t="s">
        <v>38</v>
      </c>
      <c r="C4501" t="s">
        <v>275</v>
      </c>
      <c r="D4501" s="202">
        <v>1166494</v>
      </c>
      <c r="E4501" s="202">
        <v>1187594.2</v>
      </c>
      <c r="F4501" s="202">
        <v>1204932.3999999999</v>
      </c>
      <c r="G4501"/>
      <c r="H4501"/>
      <c r="I4501" s="202">
        <v>43172.28</v>
      </c>
      <c r="J4501" s="202">
        <v>88047.01</v>
      </c>
      <c r="K4501" s="202">
        <v>121766.05</v>
      </c>
      <c r="L4501"/>
      <c r="M4501"/>
      <c r="N4501"/>
      <c r="O4501" s="203"/>
      <c r="P4501"/>
      <c r="Q4501"/>
      <c r="R4501"/>
      <c r="S4501"/>
      <c r="T4501" s="204">
        <v>42746.609131944446</v>
      </c>
      <c r="U4501"/>
      <c r="V4501">
        <v>0.09</v>
      </c>
      <c r="W4501">
        <v>1</v>
      </c>
      <c r="X4501" s="200" t="str">
        <f t="shared" si="70"/>
        <v>Seminole Circuit Criminal CGE CQ2-17</v>
      </c>
    </row>
    <row r="4502" spans="1:24" x14ac:dyDescent="0.25">
      <c r="A4502" t="s">
        <v>104</v>
      </c>
      <c r="B4502" t="s">
        <v>38</v>
      </c>
      <c r="C4502" t="s">
        <v>272</v>
      </c>
      <c r="D4502" s="202">
        <v>1022536.25</v>
      </c>
      <c r="E4502" s="202">
        <v>1040869.85</v>
      </c>
      <c r="F4502" s="202">
        <v>1057523.25</v>
      </c>
      <c r="G4502" s="202">
        <v>1070834.82</v>
      </c>
      <c r="H4502" s="202">
        <v>1079923.3600000001</v>
      </c>
      <c r="I4502" s="202">
        <v>41201.730000000003</v>
      </c>
      <c r="J4502" s="202">
        <v>87778.38</v>
      </c>
      <c r="K4502" s="202">
        <v>121339.89</v>
      </c>
      <c r="L4502" s="202">
        <v>152772.23000000001</v>
      </c>
      <c r="M4502" s="202">
        <v>174654.43</v>
      </c>
      <c r="N4502"/>
      <c r="O4502" s="203"/>
      <c r="P4502"/>
      <c r="Q4502"/>
      <c r="R4502"/>
      <c r="S4502"/>
      <c r="T4502" s="204">
        <v>42746.609131944446</v>
      </c>
      <c r="U4502"/>
      <c r="V4502">
        <v>0.09</v>
      </c>
      <c r="W4502">
        <v>1</v>
      </c>
      <c r="X4502" s="200" t="str">
        <f t="shared" si="70"/>
        <v>Seminole Circuit Criminal CGE CQ3-16</v>
      </c>
    </row>
    <row r="4503" spans="1:24" x14ac:dyDescent="0.25">
      <c r="A4503" t="s">
        <v>104</v>
      </c>
      <c r="B4503" t="s">
        <v>38</v>
      </c>
      <c r="C4503" t="s">
        <v>276</v>
      </c>
      <c r="D4503" s="202">
        <v>727621.87</v>
      </c>
      <c r="E4503" s="202">
        <v>748605.5</v>
      </c>
      <c r="F4503"/>
      <c r="G4503"/>
      <c r="H4503"/>
      <c r="I4503" s="202">
        <v>40854.76</v>
      </c>
      <c r="J4503" s="202">
        <v>78392.899999999994</v>
      </c>
      <c r="K4503"/>
      <c r="L4503"/>
      <c r="M4503"/>
      <c r="N4503"/>
      <c r="O4503" s="203"/>
      <c r="P4503"/>
      <c r="Q4503"/>
      <c r="R4503"/>
      <c r="S4503"/>
      <c r="T4503" s="204">
        <v>42746.609131944446</v>
      </c>
      <c r="U4503"/>
      <c r="V4503">
        <v>0.09</v>
      </c>
      <c r="W4503">
        <v>1</v>
      </c>
      <c r="X4503" s="200" t="str">
        <f t="shared" si="70"/>
        <v>Seminole Circuit Criminal CGE CQ3-17</v>
      </c>
    </row>
    <row r="4504" spans="1:24" x14ac:dyDescent="0.25">
      <c r="A4504" t="s">
        <v>104</v>
      </c>
      <c r="B4504" t="s">
        <v>38</v>
      </c>
      <c r="C4504" t="s">
        <v>273</v>
      </c>
      <c r="D4504" s="202">
        <v>1150368.1399999999</v>
      </c>
      <c r="E4504" s="202">
        <v>1135121.78</v>
      </c>
      <c r="F4504" s="202">
        <v>1158701.78</v>
      </c>
      <c r="G4504" s="202">
        <v>1170344.78</v>
      </c>
      <c r="H4504" s="202">
        <v>1181488.78</v>
      </c>
      <c r="I4504" s="202">
        <v>56890.79</v>
      </c>
      <c r="J4504" s="202">
        <v>77471.520000000004</v>
      </c>
      <c r="K4504" s="202">
        <v>113010.49</v>
      </c>
      <c r="L4504" s="202">
        <v>139148.67000000001</v>
      </c>
      <c r="M4504" s="202">
        <v>156551.04999999999</v>
      </c>
      <c r="N4504"/>
      <c r="O4504" s="203"/>
      <c r="P4504"/>
      <c r="Q4504"/>
      <c r="R4504"/>
      <c r="S4504"/>
      <c r="T4504" s="204">
        <v>42746.609131944446</v>
      </c>
      <c r="U4504"/>
      <c r="V4504">
        <v>0.09</v>
      </c>
      <c r="W4504">
        <v>1</v>
      </c>
      <c r="X4504" s="200" t="str">
        <f t="shared" si="70"/>
        <v>Seminole Circuit Criminal CGE CQ4-16</v>
      </c>
    </row>
    <row r="4505" spans="1:24" x14ac:dyDescent="0.25">
      <c r="A4505" t="s">
        <v>104</v>
      </c>
      <c r="B4505" t="s">
        <v>38</v>
      </c>
      <c r="C4505" t="s">
        <v>277</v>
      </c>
      <c r="D4505" s="202">
        <v>783091.87</v>
      </c>
      <c r="E4505"/>
      <c r="F4505"/>
      <c r="G4505"/>
      <c r="H4505"/>
      <c r="I4505" s="202">
        <v>36820.449999999997</v>
      </c>
      <c r="J4505"/>
      <c r="K4505"/>
      <c r="L4505"/>
      <c r="M4505"/>
      <c r="N4505"/>
      <c r="O4505" s="203"/>
      <c r="P4505"/>
      <c r="Q4505"/>
      <c r="R4505"/>
      <c r="S4505"/>
      <c r="T4505" s="204">
        <v>42746.609131944446</v>
      </c>
      <c r="U4505"/>
      <c r="V4505">
        <v>0.09</v>
      </c>
      <c r="W4505">
        <v>1</v>
      </c>
      <c r="X4505" s="200" t="str">
        <f t="shared" si="70"/>
        <v>Seminole Circuit Criminal CGE CQ4-17</v>
      </c>
    </row>
    <row r="4506" spans="1:24" x14ac:dyDescent="0.25">
      <c r="A4506" t="s">
        <v>104</v>
      </c>
      <c r="B4506" t="s">
        <v>44</v>
      </c>
      <c r="C4506" t="s">
        <v>270</v>
      </c>
      <c r="D4506" s="202">
        <v>2029418.23</v>
      </c>
      <c r="E4506" s="202">
        <v>22677005.379999999</v>
      </c>
      <c r="F4506" s="202">
        <v>2273303.88</v>
      </c>
      <c r="G4506" s="202">
        <v>2281059.88</v>
      </c>
      <c r="H4506" s="202">
        <v>2144103.7400000002</v>
      </c>
      <c r="I4506" s="202">
        <v>929690.04</v>
      </c>
      <c r="J4506" s="202">
        <v>1457208.73</v>
      </c>
      <c r="K4506" s="202">
        <v>1632024.45</v>
      </c>
      <c r="L4506" s="202">
        <v>1778788.92</v>
      </c>
      <c r="M4506" s="202">
        <v>1876544.21</v>
      </c>
      <c r="N4506"/>
      <c r="O4506" s="203"/>
      <c r="P4506"/>
      <c r="Q4506"/>
      <c r="R4506"/>
      <c r="S4506"/>
      <c r="T4506" s="204">
        <v>42746.609131944446</v>
      </c>
      <c r="U4506"/>
      <c r="V4506">
        <v>0.9</v>
      </c>
      <c r="W4506">
        <v>8</v>
      </c>
      <c r="X4506" s="200" t="str">
        <f t="shared" si="70"/>
        <v>Seminole Civil Traffic CGE CQ1-16</v>
      </c>
    </row>
    <row r="4507" spans="1:24" x14ac:dyDescent="0.25">
      <c r="A4507" t="s">
        <v>104</v>
      </c>
      <c r="B4507" t="s">
        <v>44</v>
      </c>
      <c r="C4507" t="s">
        <v>274</v>
      </c>
      <c r="D4507" s="202">
        <v>2838884.21</v>
      </c>
      <c r="E4507" s="202">
        <v>2737597.88</v>
      </c>
      <c r="F4507" s="202">
        <v>2742165.88</v>
      </c>
      <c r="G4507" s="202">
        <v>2749156.86</v>
      </c>
      <c r="H4507"/>
      <c r="I4507" s="202">
        <v>1150520.71</v>
      </c>
      <c r="J4507" s="202">
        <v>1757567.89</v>
      </c>
      <c r="K4507" s="202">
        <v>1937591.96</v>
      </c>
      <c r="L4507" s="202">
        <v>2062195.79</v>
      </c>
      <c r="M4507"/>
      <c r="N4507"/>
      <c r="O4507" s="203"/>
      <c r="P4507"/>
      <c r="Q4507"/>
      <c r="R4507"/>
      <c r="S4507"/>
      <c r="T4507" s="204">
        <v>42746.609131944446</v>
      </c>
      <c r="U4507"/>
      <c r="V4507">
        <v>0.9</v>
      </c>
      <c r="W4507">
        <v>8</v>
      </c>
      <c r="X4507" s="200" t="str">
        <f t="shared" si="70"/>
        <v>Seminole Civil Traffic CGE CQ1-17</v>
      </c>
    </row>
    <row r="4508" spans="1:24" x14ac:dyDescent="0.25">
      <c r="A4508" t="s">
        <v>104</v>
      </c>
      <c r="B4508" t="s">
        <v>44</v>
      </c>
      <c r="C4508" t="s">
        <v>271</v>
      </c>
      <c r="D4508" s="202">
        <v>2290311.5</v>
      </c>
      <c r="E4508" s="202">
        <v>2539024.36</v>
      </c>
      <c r="F4508" s="202">
        <v>2546505.34</v>
      </c>
      <c r="G4508" s="202">
        <v>3009933.84</v>
      </c>
      <c r="H4508" s="202">
        <v>2752259.55</v>
      </c>
      <c r="I4508" s="202">
        <v>988359.18</v>
      </c>
      <c r="J4508" s="202">
        <v>1737241.17</v>
      </c>
      <c r="K4508" s="202">
        <v>2120454.15</v>
      </c>
      <c r="L4508" s="202">
        <v>2262362.7999999998</v>
      </c>
      <c r="M4508" s="202">
        <v>2303829.7799999998</v>
      </c>
      <c r="N4508"/>
      <c r="O4508" s="203"/>
      <c r="P4508"/>
      <c r="Q4508"/>
      <c r="R4508"/>
      <c r="S4508"/>
      <c r="T4508" s="204">
        <v>42746.609131944446</v>
      </c>
      <c r="U4508"/>
      <c r="V4508">
        <v>0.9</v>
      </c>
      <c r="W4508">
        <v>8</v>
      </c>
      <c r="X4508" s="200" t="str">
        <f t="shared" si="70"/>
        <v>Seminole Civil Traffic CGE CQ2-16</v>
      </c>
    </row>
    <row r="4509" spans="1:24" x14ac:dyDescent="0.25">
      <c r="A4509" t="s">
        <v>104</v>
      </c>
      <c r="B4509" t="s">
        <v>44</v>
      </c>
      <c r="C4509" t="s">
        <v>275</v>
      </c>
      <c r="D4509" s="202">
        <v>2332875.98</v>
      </c>
      <c r="E4509" s="202">
        <v>2466467.11</v>
      </c>
      <c r="F4509" s="202">
        <v>2470905.8199999998</v>
      </c>
      <c r="G4509"/>
      <c r="H4509"/>
      <c r="I4509" s="202">
        <v>1058948.06</v>
      </c>
      <c r="J4509" s="202">
        <v>1694550.31</v>
      </c>
      <c r="K4509" s="202">
        <v>1878206.08</v>
      </c>
      <c r="L4509"/>
      <c r="M4509"/>
      <c r="N4509"/>
      <c r="O4509" s="203"/>
      <c r="P4509"/>
      <c r="Q4509"/>
      <c r="R4509"/>
      <c r="S4509"/>
      <c r="T4509" s="204">
        <v>42746.609131944446</v>
      </c>
      <c r="U4509"/>
      <c r="V4509">
        <v>0.9</v>
      </c>
      <c r="W4509">
        <v>8</v>
      </c>
      <c r="X4509" s="200" t="str">
        <f t="shared" si="70"/>
        <v>Seminole Civil Traffic CGE CQ2-17</v>
      </c>
    </row>
    <row r="4510" spans="1:24" x14ac:dyDescent="0.25">
      <c r="A4510" t="s">
        <v>104</v>
      </c>
      <c r="B4510" t="s">
        <v>44</v>
      </c>
      <c r="C4510" t="s">
        <v>272</v>
      </c>
      <c r="D4510" s="202">
        <v>2008384.73</v>
      </c>
      <c r="E4510" s="202">
        <v>2192259.11</v>
      </c>
      <c r="F4510" s="202">
        <v>2871087.44</v>
      </c>
      <c r="G4510" s="202">
        <v>2614695.94</v>
      </c>
      <c r="H4510" s="202">
        <v>2616089.94</v>
      </c>
      <c r="I4510" s="202">
        <v>1164785.26</v>
      </c>
      <c r="J4510" s="202">
        <v>1842578.28</v>
      </c>
      <c r="K4510" s="202">
        <v>2047056.44</v>
      </c>
      <c r="L4510" s="202">
        <v>2204622.25</v>
      </c>
      <c r="M4510" s="202">
        <v>2236182.31</v>
      </c>
      <c r="N4510"/>
      <c r="O4510" s="203"/>
      <c r="P4510"/>
      <c r="Q4510"/>
      <c r="R4510"/>
      <c r="S4510"/>
      <c r="T4510" s="204">
        <v>42746.609131944446</v>
      </c>
      <c r="U4510"/>
      <c r="V4510">
        <v>0.9</v>
      </c>
      <c r="W4510">
        <v>8</v>
      </c>
      <c r="X4510" s="200" t="str">
        <f t="shared" si="70"/>
        <v>Seminole Civil Traffic CGE CQ3-16</v>
      </c>
    </row>
    <row r="4511" spans="1:24" x14ac:dyDescent="0.25">
      <c r="A4511" t="s">
        <v>104</v>
      </c>
      <c r="B4511" t="s">
        <v>44</v>
      </c>
      <c r="C4511" t="s">
        <v>276</v>
      </c>
      <c r="D4511" s="202">
        <v>2571873.21</v>
      </c>
      <c r="E4511" s="202">
        <v>2717740.05</v>
      </c>
      <c r="F4511"/>
      <c r="G4511"/>
      <c r="H4511"/>
      <c r="I4511" s="202">
        <v>1287765.57</v>
      </c>
      <c r="J4511" s="202">
        <v>1901895.31</v>
      </c>
      <c r="K4511"/>
      <c r="L4511"/>
      <c r="M4511"/>
      <c r="N4511"/>
      <c r="O4511" s="203"/>
      <c r="P4511"/>
      <c r="Q4511"/>
      <c r="R4511"/>
      <c r="S4511"/>
      <c r="T4511" s="204">
        <v>42746.609131944446</v>
      </c>
      <c r="U4511"/>
      <c r="V4511">
        <v>0.9</v>
      </c>
      <c r="W4511">
        <v>8</v>
      </c>
      <c r="X4511" s="200" t="str">
        <f t="shared" si="70"/>
        <v>Seminole Civil Traffic CGE CQ3-17</v>
      </c>
    </row>
    <row r="4512" spans="1:24" x14ac:dyDescent="0.25">
      <c r="A4512" t="s">
        <v>104</v>
      </c>
      <c r="B4512" t="s">
        <v>44</v>
      </c>
      <c r="C4512" t="s">
        <v>273</v>
      </c>
      <c r="D4512" s="202">
        <v>1993354.48</v>
      </c>
      <c r="E4512" s="202">
        <v>2891677.34</v>
      </c>
      <c r="F4512" s="202">
        <v>2650951.33</v>
      </c>
      <c r="G4512" s="202">
        <v>2656340.33</v>
      </c>
      <c r="H4512" s="202">
        <v>2657529.33</v>
      </c>
      <c r="I4512" s="202">
        <v>1141597.6100000001</v>
      </c>
      <c r="J4512" s="202">
        <v>1846540.18</v>
      </c>
      <c r="K4512" s="202">
        <v>2102215.67</v>
      </c>
      <c r="L4512" s="202">
        <v>2231762.27</v>
      </c>
      <c r="M4512" s="202">
        <v>2258189.27</v>
      </c>
      <c r="N4512"/>
      <c r="O4512" s="203"/>
      <c r="P4512"/>
      <c r="Q4512"/>
      <c r="R4512"/>
      <c r="S4512"/>
      <c r="T4512" s="204">
        <v>42746.609131944446</v>
      </c>
      <c r="U4512"/>
      <c r="V4512">
        <v>0.9</v>
      </c>
      <c r="W4512">
        <v>8</v>
      </c>
      <c r="X4512" s="200" t="str">
        <f t="shared" si="70"/>
        <v>Seminole Civil Traffic CGE CQ4-16</v>
      </c>
    </row>
    <row r="4513" spans="1:24" x14ac:dyDescent="0.25">
      <c r="A4513" t="s">
        <v>104</v>
      </c>
      <c r="B4513" t="s">
        <v>44</v>
      </c>
      <c r="C4513" t="s">
        <v>277</v>
      </c>
      <c r="D4513" s="202">
        <v>2412228.71</v>
      </c>
      <c r="E4513"/>
      <c r="F4513"/>
      <c r="G4513"/>
      <c r="H4513"/>
      <c r="I4513" s="202">
        <v>987404.35</v>
      </c>
      <c r="J4513"/>
      <c r="K4513"/>
      <c r="L4513"/>
      <c r="M4513"/>
      <c r="N4513"/>
      <c r="O4513" s="203"/>
      <c r="P4513"/>
      <c r="Q4513"/>
      <c r="R4513"/>
      <c r="S4513"/>
      <c r="T4513" s="204">
        <v>42746.609131944446</v>
      </c>
      <c r="U4513"/>
      <c r="V4513">
        <v>0.9</v>
      </c>
      <c r="W4513">
        <v>8</v>
      </c>
      <c r="X4513" s="200" t="str">
        <f t="shared" si="70"/>
        <v>Seminole Civil Traffic CGE CQ4-17</v>
      </c>
    </row>
    <row r="4514" spans="1:24" x14ac:dyDescent="0.25">
      <c r="A4514" t="s">
        <v>104</v>
      </c>
      <c r="B4514" t="s">
        <v>43</v>
      </c>
      <c r="C4514" t="s">
        <v>270</v>
      </c>
      <c r="D4514" s="202">
        <v>388980</v>
      </c>
      <c r="E4514" s="202">
        <v>388980</v>
      </c>
      <c r="F4514" s="202">
        <v>388980</v>
      </c>
      <c r="G4514" s="202">
        <v>388980</v>
      </c>
      <c r="H4514" s="202">
        <v>388980</v>
      </c>
      <c r="I4514" s="202">
        <v>388980</v>
      </c>
      <c r="J4514" s="202">
        <v>388980</v>
      </c>
      <c r="K4514" s="202">
        <v>388980</v>
      </c>
      <c r="L4514" s="202">
        <v>388980</v>
      </c>
      <c r="M4514" s="202">
        <v>388980</v>
      </c>
      <c r="N4514"/>
      <c r="O4514" s="203"/>
      <c r="P4514"/>
      <c r="Q4514"/>
      <c r="R4514"/>
      <c r="S4514"/>
      <c r="T4514" s="204">
        <v>42746.609131944446</v>
      </c>
      <c r="U4514"/>
      <c r="V4514">
        <v>0.9</v>
      </c>
      <c r="W4514">
        <v>7</v>
      </c>
      <c r="X4514" s="200" t="str">
        <f t="shared" si="70"/>
        <v>Seminole County Civil CGE CQ1-16</v>
      </c>
    </row>
    <row r="4515" spans="1:24" x14ac:dyDescent="0.25">
      <c r="A4515" t="s">
        <v>104</v>
      </c>
      <c r="B4515" t="s">
        <v>43</v>
      </c>
      <c r="C4515" t="s">
        <v>274</v>
      </c>
      <c r="D4515" s="202">
        <v>373717.5</v>
      </c>
      <c r="E4515" s="202">
        <v>373717.5</v>
      </c>
      <c r="F4515" s="202">
        <v>373717.5</v>
      </c>
      <c r="G4515" s="202">
        <v>373717.5</v>
      </c>
      <c r="H4515"/>
      <c r="I4515" s="202">
        <v>373717.5</v>
      </c>
      <c r="J4515" s="202">
        <v>373717.5</v>
      </c>
      <c r="K4515" s="202">
        <v>373717.5</v>
      </c>
      <c r="L4515" s="202">
        <v>373717.5</v>
      </c>
      <c r="M4515"/>
      <c r="N4515"/>
      <c r="O4515" s="203"/>
      <c r="P4515"/>
      <c r="Q4515"/>
      <c r="R4515"/>
      <c r="S4515"/>
      <c r="T4515" s="204">
        <v>42746.609131944446</v>
      </c>
      <c r="U4515"/>
      <c r="V4515">
        <v>0.9</v>
      </c>
      <c r="W4515">
        <v>7</v>
      </c>
      <c r="X4515" s="200" t="str">
        <f t="shared" si="70"/>
        <v>Seminole County Civil CGE CQ1-17</v>
      </c>
    </row>
    <row r="4516" spans="1:24" x14ac:dyDescent="0.25">
      <c r="A4516" t="s">
        <v>104</v>
      </c>
      <c r="B4516" t="s">
        <v>43</v>
      </c>
      <c r="C4516" t="s">
        <v>271</v>
      </c>
      <c r="D4516" s="202">
        <v>380550</v>
      </c>
      <c r="E4516" s="202">
        <v>380550</v>
      </c>
      <c r="F4516" s="202">
        <v>380550</v>
      </c>
      <c r="G4516" s="202">
        <v>380550</v>
      </c>
      <c r="H4516" s="202">
        <v>380550</v>
      </c>
      <c r="I4516" s="202">
        <v>380550</v>
      </c>
      <c r="J4516" s="202">
        <v>380550</v>
      </c>
      <c r="K4516" s="202">
        <v>380550</v>
      </c>
      <c r="L4516" s="202">
        <v>380550</v>
      </c>
      <c r="M4516" s="202">
        <v>380550</v>
      </c>
      <c r="N4516"/>
      <c r="O4516" s="203"/>
      <c r="P4516"/>
      <c r="Q4516"/>
      <c r="R4516"/>
      <c r="S4516"/>
      <c r="T4516" s="204">
        <v>42746.609131944446</v>
      </c>
      <c r="U4516"/>
      <c r="V4516">
        <v>0.9</v>
      </c>
      <c r="W4516">
        <v>7</v>
      </c>
      <c r="X4516" s="200" t="str">
        <f t="shared" si="70"/>
        <v>Seminole County Civil CGE CQ2-16</v>
      </c>
    </row>
    <row r="4517" spans="1:24" x14ac:dyDescent="0.25">
      <c r="A4517" t="s">
        <v>104</v>
      </c>
      <c r="B4517" t="s">
        <v>43</v>
      </c>
      <c r="C4517" t="s">
        <v>275</v>
      </c>
      <c r="D4517" s="202">
        <v>437970</v>
      </c>
      <c r="E4517" s="202">
        <v>437970</v>
      </c>
      <c r="F4517" s="202">
        <v>437970</v>
      </c>
      <c r="G4517"/>
      <c r="H4517"/>
      <c r="I4517" s="202">
        <v>437970</v>
      </c>
      <c r="J4517" s="202">
        <v>437970</v>
      </c>
      <c r="K4517" s="202">
        <v>437970</v>
      </c>
      <c r="L4517"/>
      <c r="M4517"/>
      <c r="N4517"/>
      <c r="O4517" s="203"/>
      <c r="P4517"/>
      <c r="Q4517"/>
      <c r="R4517"/>
      <c r="S4517"/>
      <c r="T4517" s="204">
        <v>42746.609131944446</v>
      </c>
      <c r="U4517"/>
      <c r="V4517">
        <v>0.9</v>
      </c>
      <c r="W4517">
        <v>7</v>
      </c>
      <c r="X4517" s="200" t="str">
        <f t="shared" si="70"/>
        <v>Seminole County Civil CGE CQ2-17</v>
      </c>
    </row>
    <row r="4518" spans="1:24" x14ac:dyDescent="0.25">
      <c r="A4518" t="s">
        <v>104</v>
      </c>
      <c r="B4518" t="s">
        <v>43</v>
      </c>
      <c r="C4518" t="s">
        <v>272</v>
      </c>
      <c r="D4518" s="202">
        <v>393212.5</v>
      </c>
      <c r="E4518" s="202">
        <v>393212.5</v>
      </c>
      <c r="F4518" s="202">
        <v>393212.5</v>
      </c>
      <c r="G4518" s="202">
        <v>393212.5</v>
      </c>
      <c r="H4518" s="202">
        <v>393212.5</v>
      </c>
      <c r="I4518" s="202">
        <v>393212.5</v>
      </c>
      <c r="J4518" s="202">
        <v>393212.5</v>
      </c>
      <c r="K4518" s="202">
        <v>393212.5</v>
      </c>
      <c r="L4518" s="202">
        <v>393212.5</v>
      </c>
      <c r="M4518" s="202">
        <v>393212.5</v>
      </c>
      <c r="N4518"/>
      <c r="O4518" s="203"/>
      <c r="P4518"/>
      <c r="Q4518"/>
      <c r="R4518"/>
      <c r="S4518"/>
      <c r="T4518" s="204">
        <v>42746.609131944446</v>
      </c>
      <c r="U4518"/>
      <c r="V4518">
        <v>0.9</v>
      </c>
      <c r="W4518">
        <v>7</v>
      </c>
      <c r="X4518" s="200" t="str">
        <f t="shared" si="70"/>
        <v>Seminole County Civil CGE CQ3-16</v>
      </c>
    </row>
    <row r="4519" spans="1:24" x14ac:dyDescent="0.25">
      <c r="A4519" t="s">
        <v>104</v>
      </c>
      <c r="B4519" t="s">
        <v>43</v>
      </c>
      <c r="C4519" t="s">
        <v>276</v>
      </c>
      <c r="D4519" s="202">
        <v>404845</v>
      </c>
      <c r="E4519" s="202">
        <v>404845</v>
      </c>
      <c r="F4519"/>
      <c r="G4519"/>
      <c r="H4519"/>
      <c r="I4519" s="202">
        <v>404845</v>
      </c>
      <c r="J4519" s="202">
        <v>404845</v>
      </c>
      <c r="K4519"/>
      <c r="L4519"/>
      <c r="M4519"/>
      <c r="N4519"/>
      <c r="O4519" s="203"/>
      <c r="P4519"/>
      <c r="Q4519"/>
      <c r="R4519"/>
      <c r="S4519"/>
      <c r="T4519" s="204">
        <v>42746.609131944446</v>
      </c>
      <c r="U4519"/>
      <c r="V4519">
        <v>0.9</v>
      </c>
      <c r="W4519">
        <v>7</v>
      </c>
      <c r="X4519" s="200" t="str">
        <f t="shared" si="70"/>
        <v>Seminole County Civil CGE CQ3-17</v>
      </c>
    </row>
    <row r="4520" spans="1:24" x14ac:dyDescent="0.25">
      <c r="A4520" t="s">
        <v>104</v>
      </c>
      <c r="B4520" t="s">
        <v>43</v>
      </c>
      <c r="C4520" t="s">
        <v>273</v>
      </c>
      <c r="D4520" s="202">
        <v>402797.5</v>
      </c>
      <c r="E4520" s="202">
        <v>402797.5</v>
      </c>
      <c r="F4520" s="202">
        <v>402797.5</v>
      </c>
      <c r="G4520" s="202">
        <v>402797.5</v>
      </c>
      <c r="H4520" s="202">
        <v>402797.5</v>
      </c>
      <c r="I4520" s="202">
        <v>402797.5</v>
      </c>
      <c r="J4520" s="202">
        <v>402797.5</v>
      </c>
      <c r="K4520" s="202">
        <v>402797.5</v>
      </c>
      <c r="L4520" s="202">
        <v>402797.5</v>
      </c>
      <c r="M4520" s="202">
        <v>4027977.5</v>
      </c>
      <c r="N4520"/>
      <c r="O4520" s="203"/>
      <c r="P4520"/>
      <c r="Q4520"/>
      <c r="R4520"/>
      <c r="S4520"/>
      <c r="T4520" s="204">
        <v>42746.609131944446</v>
      </c>
      <c r="U4520"/>
      <c r="V4520">
        <v>0.9</v>
      </c>
      <c r="W4520">
        <v>7</v>
      </c>
      <c r="X4520" s="200" t="str">
        <f t="shared" si="70"/>
        <v>Seminole County Civil CGE CQ4-16</v>
      </c>
    </row>
    <row r="4521" spans="1:24" x14ac:dyDescent="0.25">
      <c r="A4521" t="s">
        <v>104</v>
      </c>
      <c r="B4521" t="s">
        <v>43</v>
      </c>
      <c r="C4521" t="s">
        <v>277</v>
      </c>
      <c r="D4521" s="202">
        <v>416895</v>
      </c>
      <c r="E4521"/>
      <c r="F4521"/>
      <c r="G4521"/>
      <c r="H4521"/>
      <c r="I4521" s="202">
        <v>416895</v>
      </c>
      <c r="J4521"/>
      <c r="K4521"/>
      <c r="L4521"/>
      <c r="M4521"/>
      <c r="N4521"/>
      <c r="O4521" s="203"/>
      <c r="P4521"/>
      <c r="Q4521"/>
      <c r="R4521"/>
      <c r="S4521"/>
      <c r="T4521" s="204">
        <v>42746.609131944446</v>
      </c>
      <c r="U4521"/>
      <c r="V4521">
        <v>0.9</v>
      </c>
      <c r="W4521">
        <v>7</v>
      </c>
      <c r="X4521" s="200" t="str">
        <f t="shared" si="70"/>
        <v>Seminole County Civil CGE CQ4-17</v>
      </c>
    </row>
    <row r="4522" spans="1:24" x14ac:dyDescent="0.25">
      <c r="A4522" t="s">
        <v>104</v>
      </c>
      <c r="B4522" t="s">
        <v>39</v>
      </c>
      <c r="C4522" t="s">
        <v>270</v>
      </c>
      <c r="D4522" s="202">
        <v>288121.59999999998</v>
      </c>
      <c r="E4522" s="202">
        <v>0</v>
      </c>
      <c r="F4522" s="202">
        <v>0</v>
      </c>
      <c r="G4522" s="202">
        <v>2349304.7999999998</v>
      </c>
      <c r="H4522" s="202">
        <v>289063.59999999998</v>
      </c>
      <c r="I4522" s="202">
        <v>159138.85</v>
      </c>
      <c r="J4522" s="202">
        <v>0</v>
      </c>
      <c r="K4522" s="202">
        <v>0</v>
      </c>
      <c r="L4522" s="202">
        <v>1488186.74</v>
      </c>
      <c r="M4522" s="202">
        <v>166130.82</v>
      </c>
      <c r="N4522"/>
      <c r="O4522" s="203"/>
      <c r="P4522"/>
      <c r="Q4522"/>
      <c r="R4522"/>
      <c r="S4522"/>
      <c r="T4522" s="204">
        <v>42746.609131944446</v>
      </c>
      <c r="U4522"/>
      <c r="V4522">
        <v>0.4</v>
      </c>
      <c r="W4522">
        <v>3</v>
      </c>
      <c r="X4522" s="200" t="str">
        <f t="shared" si="70"/>
        <v>Seminole County Criminal CGE CQ1-16</v>
      </c>
    </row>
    <row r="4523" spans="1:24" x14ac:dyDescent="0.25">
      <c r="A4523" t="s">
        <v>104</v>
      </c>
      <c r="B4523" t="s">
        <v>39</v>
      </c>
      <c r="C4523" t="s">
        <v>274</v>
      </c>
      <c r="D4523" s="202">
        <v>1286978.99</v>
      </c>
      <c r="E4523" s="202">
        <v>388057</v>
      </c>
      <c r="F4523" s="202">
        <v>398705</v>
      </c>
      <c r="G4523" s="202">
        <v>404298.49</v>
      </c>
      <c r="H4523"/>
      <c r="I4523" s="202">
        <v>80532.77</v>
      </c>
      <c r="J4523" s="202">
        <v>171165.08</v>
      </c>
      <c r="K4523" s="202">
        <v>209269.92</v>
      </c>
      <c r="L4523" s="202">
        <v>231995.34</v>
      </c>
      <c r="M4523"/>
      <c r="N4523"/>
      <c r="O4523" s="203"/>
      <c r="P4523"/>
      <c r="Q4523"/>
      <c r="R4523"/>
      <c r="S4523"/>
      <c r="T4523" s="204">
        <v>42746.609131944446</v>
      </c>
      <c r="U4523"/>
      <c r="V4523">
        <v>0.4</v>
      </c>
      <c r="W4523">
        <v>3</v>
      </c>
      <c r="X4523" s="200" t="str">
        <f t="shared" si="70"/>
        <v>Seminole County Criminal CGE CQ1-17</v>
      </c>
    </row>
    <row r="4524" spans="1:24" x14ac:dyDescent="0.25">
      <c r="A4524" t="s">
        <v>104</v>
      </c>
      <c r="B4524" t="s">
        <v>39</v>
      </c>
      <c r="C4524" t="s">
        <v>271</v>
      </c>
      <c r="D4524" s="202">
        <v>819348.05</v>
      </c>
      <c r="E4524" s="202">
        <v>0</v>
      </c>
      <c r="F4524" s="202">
        <v>1747220.16</v>
      </c>
      <c r="G4524" s="202">
        <v>275589.76000000001</v>
      </c>
      <c r="H4524" s="202">
        <v>276309.76000000001</v>
      </c>
      <c r="I4524" s="202">
        <v>637813.98</v>
      </c>
      <c r="J4524" s="202">
        <v>0</v>
      </c>
      <c r="K4524" s="202">
        <v>1042402.18</v>
      </c>
      <c r="L4524" s="202">
        <v>136889.35</v>
      </c>
      <c r="M4524" s="202">
        <v>146904.70000000001</v>
      </c>
      <c r="N4524"/>
      <c r="O4524" s="203"/>
      <c r="P4524"/>
      <c r="Q4524"/>
      <c r="R4524"/>
      <c r="S4524"/>
      <c r="T4524" s="204">
        <v>42746.609131944446</v>
      </c>
      <c r="U4524"/>
      <c r="V4524">
        <v>0.4</v>
      </c>
      <c r="W4524">
        <v>3</v>
      </c>
      <c r="X4524" s="200" t="str">
        <f t="shared" si="70"/>
        <v>Seminole County Criminal CGE CQ2-16</v>
      </c>
    </row>
    <row r="4525" spans="1:24" x14ac:dyDescent="0.25">
      <c r="A4525" t="s">
        <v>104</v>
      </c>
      <c r="B4525" t="s">
        <v>39</v>
      </c>
      <c r="C4525" t="s">
        <v>275</v>
      </c>
      <c r="D4525" s="202">
        <v>384037.7</v>
      </c>
      <c r="E4525" s="202">
        <v>393668.68</v>
      </c>
      <c r="F4525" s="202">
        <v>403339.68</v>
      </c>
      <c r="G4525"/>
      <c r="H4525"/>
      <c r="I4525" s="202">
        <v>99552.65</v>
      </c>
      <c r="J4525" s="202">
        <v>172269.22</v>
      </c>
      <c r="K4525" s="202">
        <v>214701.32</v>
      </c>
      <c r="L4525"/>
      <c r="M4525"/>
      <c r="N4525"/>
      <c r="O4525" s="203"/>
      <c r="P4525"/>
      <c r="Q4525"/>
      <c r="R4525"/>
      <c r="S4525"/>
      <c r="T4525" s="204">
        <v>42746.609131944446</v>
      </c>
      <c r="U4525"/>
      <c r="V4525">
        <v>0.4</v>
      </c>
      <c r="W4525">
        <v>3</v>
      </c>
      <c r="X4525" s="200" t="str">
        <f t="shared" si="70"/>
        <v>Seminole County Criminal CGE CQ2-17</v>
      </c>
    </row>
    <row r="4526" spans="1:24" x14ac:dyDescent="0.25">
      <c r="A4526" t="s">
        <v>104</v>
      </c>
      <c r="B4526" t="s">
        <v>39</v>
      </c>
      <c r="C4526" t="s">
        <v>272</v>
      </c>
      <c r="D4526" s="202">
        <v>629139.46</v>
      </c>
      <c r="E4526" s="202">
        <v>1157948.8600000001</v>
      </c>
      <c r="F4526" s="202">
        <v>281634.23</v>
      </c>
      <c r="G4526" s="202">
        <v>285012.23</v>
      </c>
      <c r="H4526" s="202">
        <v>285499.23</v>
      </c>
      <c r="I4526" s="202">
        <v>378901.3</v>
      </c>
      <c r="J4526" s="202">
        <v>606771.36</v>
      </c>
      <c r="K4526" s="202">
        <v>126889.86</v>
      </c>
      <c r="L4526" s="202">
        <v>142997.88</v>
      </c>
      <c r="M4526" s="202">
        <v>149562.63</v>
      </c>
      <c r="N4526"/>
      <c r="O4526" s="203"/>
      <c r="P4526"/>
      <c r="Q4526"/>
      <c r="R4526"/>
      <c r="S4526"/>
      <c r="T4526" s="204">
        <v>42746.609131944446</v>
      </c>
      <c r="U4526"/>
      <c r="V4526">
        <v>0.4</v>
      </c>
      <c r="W4526">
        <v>3</v>
      </c>
      <c r="X4526" s="200" t="str">
        <f t="shared" si="70"/>
        <v>Seminole County Criminal CGE CQ3-16</v>
      </c>
    </row>
    <row r="4527" spans="1:24" x14ac:dyDescent="0.25">
      <c r="A4527" t="s">
        <v>104</v>
      </c>
      <c r="B4527" t="s">
        <v>39</v>
      </c>
      <c r="C4527" t="s">
        <v>276</v>
      </c>
      <c r="D4527" s="202">
        <v>363071.33</v>
      </c>
      <c r="E4527" s="202">
        <v>375356.42</v>
      </c>
      <c r="F4527"/>
      <c r="G4527"/>
      <c r="H4527"/>
      <c r="I4527" s="202">
        <v>93120.23</v>
      </c>
      <c r="J4527" s="202">
        <v>174790.76</v>
      </c>
      <c r="K4527"/>
      <c r="L4527"/>
      <c r="M4527"/>
      <c r="N4527"/>
      <c r="O4527" s="203"/>
      <c r="P4527"/>
      <c r="Q4527"/>
      <c r="R4527"/>
      <c r="S4527"/>
      <c r="T4527" s="204">
        <v>42746.609131944446</v>
      </c>
      <c r="U4527"/>
      <c r="V4527">
        <v>0.4</v>
      </c>
      <c r="W4527">
        <v>3</v>
      </c>
      <c r="X4527" s="200" t="str">
        <f t="shared" si="70"/>
        <v>Seminole County Criminal CGE CQ3-17</v>
      </c>
    </row>
    <row r="4528" spans="1:24" x14ac:dyDescent="0.25">
      <c r="A4528" t="s">
        <v>104</v>
      </c>
      <c r="B4528" t="s">
        <v>39</v>
      </c>
      <c r="C4528" t="s">
        <v>273</v>
      </c>
      <c r="D4528" s="202">
        <v>822417.29</v>
      </c>
      <c r="E4528" s="202">
        <v>306184.23</v>
      </c>
      <c r="F4528" s="202">
        <v>314575.90999999997</v>
      </c>
      <c r="G4528" s="202">
        <v>318674.40999999997</v>
      </c>
      <c r="H4528" s="202">
        <v>318519.55</v>
      </c>
      <c r="I4528" s="202">
        <v>244455.09</v>
      </c>
      <c r="J4528" s="202">
        <v>119250.04</v>
      </c>
      <c r="K4528" s="202">
        <v>151830.87</v>
      </c>
      <c r="L4528" s="202">
        <v>165992.26999999999</v>
      </c>
      <c r="M4528" s="202">
        <v>171934.57</v>
      </c>
      <c r="N4528"/>
      <c r="O4528" s="203"/>
      <c r="P4528"/>
      <c r="Q4528"/>
      <c r="R4528"/>
      <c r="S4528"/>
      <c r="T4528" s="204">
        <v>42746.609131944446</v>
      </c>
      <c r="U4528"/>
      <c r="V4528">
        <v>0.4</v>
      </c>
      <c r="W4528">
        <v>3</v>
      </c>
      <c r="X4528" s="200" t="str">
        <f t="shared" si="70"/>
        <v>Seminole County Criminal CGE CQ4-16</v>
      </c>
    </row>
    <row r="4529" spans="1:24" x14ac:dyDescent="0.25">
      <c r="A4529" t="s">
        <v>104</v>
      </c>
      <c r="B4529" t="s">
        <v>39</v>
      </c>
      <c r="C4529" t="s">
        <v>277</v>
      </c>
      <c r="D4529" s="202">
        <v>392511.5</v>
      </c>
      <c r="E4529"/>
      <c r="F4529"/>
      <c r="G4529"/>
      <c r="H4529"/>
      <c r="I4529" s="202">
        <v>80432.649999999994</v>
      </c>
      <c r="J4529"/>
      <c r="K4529"/>
      <c r="L4529"/>
      <c r="M4529"/>
      <c r="N4529"/>
      <c r="O4529" s="203"/>
      <c r="P4529"/>
      <c r="Q4529"/>
      <c r="R4529"/>
      <c r="S4529"/>
      <c r="T4529" s="204">
        <v>42746.609131944446</v>
      </c>
      <c r="U4529"/>
      <c r="V4529">
        <v>0.4</v>
      </c>
      <c r="W4529">
        <v>3</v>
      </c>
      <c r="X4529" s="200" t="str">
        <f t="shared" si="70"/>
        <v>Seminole County Criminal CGE CQ4-17</v>
      </c>
    </row>
    <row r="4530" spans="1:24" x14ac:dyDescent="0.25">
      <c r="A4530" t="s">
        <v>104</v>
      </c>
      <c r="B4530" t="s">
        <v>41</v>
      </c>
      <c r="C4530" t="s">
        <v>270</v>
      </c>
      <c r="D4530" s="202">
        <v>819348.05</v>
      </c>
      <c r="E4530" s="202">
        <v>0</v>
      </c>
      <c r="F4530" s="202">
        <v>2053904.88</v>
      </c>
      <c r="G4530" s="202">
        <v>2221285.34</v>
      </c>
      <c r="H4530" s="202">
        <v>607733.14</v>
      </c>
      <c r="I4530" s="202">
        <v>637813.98</v>
      </c>
      <c r="J4530" s="202">
        <v>0</v>
      </c>
      <c r="K4530" s="202">
        <v>1633457.45</v>
      </c>
      <c r="L4530" s="202">
        <v>1928847.66</v>
      </c>
      <c r="M4530" s="202">
        <v>470466.34</v>
      </c>
      <c r="N4530"/>
      <c r="O4530" s="203"/>
      <c r="P4530"/>
      <c r="Q4530"/>
      <c r="R4530"/>
      <c r="S4530"/>
      <c r="T4530" s="204">
        <v>42746.609131944446</v>
      </c>
      <c r="U4530"/>
      <c r="V4530">
        <v>0.4</v>
      </c>
      <c r="W4530">
        <v>5</v>
      </c>
      <c r="X4530" s="200" t="str">
        <f t="shared" si="70"/>
        <v>Seminole Criminal Traffic CGE CQ1-16</v>
      </c>
    </row>
    <row r="4531" spans="1:24" x14ac:dyDescent="0.25">
      <c r="A4531" t="s">
        <v>104</v>
      </c>
      <c r="B4531" t="s">
        <v>41</v>
      </c>
      <c r="C4531" t="s">
        <v>274</v>
      </c>
      <c r="D4531" s="202">
        <v>526422.65</v>
      </c>
      <c r="E4531" s="202">
        <v>541820.65</v>
      </c>
      <c r="F4531" s="202">
        <v>555563.56999999995</v>
      </c>
      <c r="G4531" s="202">
        <v>559199.52</v>
      </c>
      <c r="H4531"/>
      <c r="I4531" s="202">
        <v>187639.07</v>
      </c>
      <c r="J4531" s="202">
        <v>325771.58</v>
      </c>
      <c r="K4531" s="202">
        <v>394253.37</v>
      </c>
      <c r="L4531" s="202">
        <v>422345.85</v>
      </c>
      <c r="M4531"/>
      <c r="N4531"/>
      <c r="O4531" s="203"/>
      <c r="P4531"/>
      <c r="Q4531"/>
      <c r="R4531"/>
      <c r="S4531"/>
      <c r="T4531" s="204">
        <v>42746.609131944446</v>
      </c>
      <c r="U4531"/>
      <c r="V4531">
        <v>0.4</v>
      </c>
      <c r="W4531">
        <v>5</v>
      </c>
      <c r="X4531" s="200" t="str">
        <f t="shared" si="70"/>
        <v>Seminole Criminal Traffic CGE CQ1-17</v>
      </c>
    </row>
    <row r="4532" spans="1:24" x14ac:dyDescent="0.25">
      <c r="A4532" t="s">
        <v>104</v>
      </c>
      <c r="B4532" t="s">
        <v>41</v>
      </c>
      <c r="C4532" t="s">
        <v>271</v>
      </c>
      <c r="D4532" s="202">
        <v>589271.30000000005</v>
      </c>
      <c r="E4532" s="202">
        <v>2362422.86</v>
      </c>
      <c r="F4532" s="202">
        <v>1985718.61</v>
      </c>
      <c r="G4532" s="202">
        <v>594403.18000000005</v>
      </c>
      <c r="H4532" s="202">
        <v>594414.6</v>
      </c>
      <c r="I4532" s="202">
        <v>435630.82</v>
      </c>
      <c r="J4532" s="202">
        <v>1737241.17</v>
      </c>
      <c r="K4532" s="202">
        <v>1842578.28</v>
      </c>
      <c r="L4532" s="202">
        <v>456462.28</v>
      </c>
      <c r="M4532" s="202">
        <v>475804.34</v>
      </c>
      <c r="N4532"/>
      <c r="O4532" s="203"/>
      <c r="P4532"/>
      <c r="Q4532"/>
      <c r="R4532"/>
      <c r="S4532"/>
      <c r="T4532" s="204">
        <v>42746.609131944446</v>
      </c>
      <c r="U4532"/>
      <c r="V4532">
        <v>0.4</v>
      </c>
      <c r="W4532">
        <v>5</v>
      </c>
      <c r="X4532" s="200" t="str">
        <f t="shared" si="70"/>
        <v>Seminole Criminal Traffic CGE CQ2-16</v>
      </c>
    </row>
    <row r="4533" spans="1:24" x14ac:dyDescent="0.25">
      <c r="A4533" t="s">
        <v>104</v>
      </c>
      <c r="B4533" t="s">
        <v>41</v>
      </c>
      <c r="C4533" t="s">
        <v>275</v>
      </c>
      <c r="D4533" s="202">
        <v>455348.13</v>
      </c>
      <c r="E4533" s="202">
        <v>468619.36</v>
      </c>
      <c r="F4533" s="202">
        <v>480102.47</v>
      </c>
      <c r="G4533"/>
      <c r="H4533"/>
      <c r="I4533" s="202">
        <v>166615.79999999999</v>
      </c>
      <c r="J4533" s="202">
        <v>277424.19</v>
      </c>
      <c r="K4533" s="202">
        <v>330402.51</v>
      </c>
      <c r="L4533"/>
      <c r="M4533"/>
      <c r="N4533"/>
      <c r="O4533" s="203"/>
      <c r="P4533"/>
      <c r="Q4533"/>
      <c r="R4533"/>
      <c r="S4533"/>
      <c r="T4533" s="204">
        <v>42746.609131944446</v>
      </c>
      <c r="U4533"/>
      <c r="V4533">
        <v>0.4</v>
      </c>
      <c r="W4533">
        <v>5</v>
      </c>
      <c r="X4533" s="200" t="str">
        <f t="shared" si="70"/>
        <v>Seminole Criminal Traffic CGE CQ2-17</v>
      </c>
    </row>
    <row r="4534" spans="1:24" x14ac:dyDescent="0.25">
      <c r="A4534" t="s">
        <v>104</v>
      </c>
      <c r="B4534" t="s">
        <v>41</v>
      </c>
      <c r="C4534" t="s">
        <v>272</v>
      </c>
      <c r="D4534" s="202">
        <v>629139.46</v>
      </c>
      <c r="E4534" s="202">
        <v>1985716.61</v>
      </c>
      <c r="F4534" s="202">
        <v>638771.96</v>
      </c>
      <c r="G4534" s="202">
        <v>643760.42000000004</v>
      </c>
      <c r="H4534" s="202">
        <v>651081.46</v>
      </c>
      <c r="I4534" s="202">
        <v>378901.3</v>
      </c>
      <c r="J4534" s="202">
        <v>1842578.28</v>
      </c>
      <c r="K4534" s="202">
        <v>436403.22</v>
      </c>
      <c r="L4534" s="202">
        <v>483438.28</v>
      </c>
      <c r="M4534" s="202">
        <v>506082.78</v>
      </c>
      <c r="N4534"/>
      <c r="O4534" s="203"/>
      <c r="P4534"/>
      <c r="Q4534"/>
      <c r="R4534"/>
      <c r="S4534"/>
      <c r="T4534" s="204">
        <v>42746.609131944446</v>
      </c>
      <c r="U4534"/>
      <c r="V4534">
        <v>0.4</v>
      </c>
      <c r="W4534">
        <v>5</v>
      </c>
      <c r="X4534" s="200" t="str">
        <f t="shared" si="70"/>
        <v>Seminole Criminal Traffic CGE CQ3-16</v>
      </c>
    </row>
    <row r="4535" spans="1:24" x14ac:dyDescent="0.25">
      <c r="A4535" t="s">
        <v>104</v>
      </c>
      <c r="B4535" t="s">
        <v>41</v>
      </c>
      <c r="C4535" t="s">
        <v>276</v>
      </c>
      <c r="D4535" s="202">
        <v>460272.35</v>
      </c>
      <c r="E4535" s="202">
        <v>474111.55</v>
      </c>
      <c r="F4535"/>
      <c r="G4535"/>
      <c r="H4535"/>
      <c r="I4535" s="202">
        <v>170168.81</v>
      </c>
      <c r="J4535" s="202">
        <v>282443.48</v>
      </c>
      <c r="K4535"/>
      <c r="L4535"/>
      <c r="M4535"/>
      <c r="N4535"/>
      <c r="O4535" s="203"/>
      <c r="P4535"/>
      <c r="Q4535"/>
      <c r="R4535"/>
      <c r="S4535"/>
      <c r="T4535" s="204">
        <v>42746.609131944446</v>
      </c>
      <c r="U4535"/>
      <c r="V4535">
        <v>0.4</v>
      </c>
      <c r="W4535">
        <v>5</v>
      </c>
      <c r="X4535" s="200" t="str">
        <f t="shared" si="70"/>
        <v>Seminole Criminal Traffic CGE CQ3-17</v>
      </c>
    </row>
    <row r="4536" spans="1:24" x14ac:dyDescent="0.25">
      <c r="A4536" t="s">
        <v>104</v>
      </c>
      <c r="B4536" t="s">
        <v>41</v>
      </c>
      <c r="C4536" t="s">
        <v>273</v>
      </c>
      <c r="D4536" s="202">
        <v>46607.23</v>
      </c>
      <c r="E4536" s="202">
        <v>538068.15</v>
      </c>
      <c r="F4536" s="202">
        <v>549617.98</v>
      </c>
      <c r="G4536" s="202">
        <v>559064.03</v>
      </c>
      <c r="H4536" s="202">
        <v>561435.78</v>
      </c>
      <c r="I4536" s="202">
        <v>22179.119999999999</v>
      </c>
      <c r="J4536" s="202">
        <v>325549.78000000003</v>
      </c>
      <c r="K4536" s="202">
        <v>395053.62</v>
      </c>
      <c r="L4536" s="202">
        <v>421839.46</v>
      </c>
      <c r="M4536" s="202">
        <v>443243.14</v>
      </c>
      <c r="N4536"/>
      <c r="O4536" s="203"/>
      <c r="P4536"/>
      <c r="Q4536"/>
      <c r="R4536"/>
      <c r="S4536"/>
      <c r="T4536" s="204">
        <v>42746.609131944446</v>
      </c>
      <c r="U4536"/>
      <c r="V4536">
        <v>0.4</v>
      </c>
      <c r="W4536">
        <v>5</v>
      </c>
      <c r="X4536" s="200" t="str">
        <f t="shared" si="70"/>
        <v>Seminole Criminal Traffic CGE CQ4-16</v>
      </c>
    </row>
    <row r="4537" spans="1:24" x14ac:dyDescent="0.25">
      <c r="A4537" t="s">
        <v>104</v>
      </c>
      <c r="B4537" t="s">
        <v>41</v>
      </c>
      <c r="C4537" t="s">
        <v>277</v>
      </c>
      <c r="D4537" s="202">
        <v>412097.75</v>
      </c>
      <c r="E4537"/>
      <c r="F4537"/>
      <c r="G4537"/>
      <c r="H4537"/>
      <c r="I4537" s="202">
        <v>128764.49</v>
      </c>
      <c r="J4537"/>
      <c r="K4537"/>
      <c r="L4537"/>
      <c r="M4537"/>
      <c r="N4537"/>
      <c r="O4537" s="203"/>
      <c r="P4537"/>
      <c r="Q4537"/>
      <c r="R4537"/>
      <c r="S4537"/>
      <c r="T4537" s="204">
        <v>42746.609131944446</v>
      </c>
      <c r="U4537"/>
      <c r="V4537">
        <v>0.4</v>
      </c>
      <c r="W4537">
        <v>5</v>
      </c>
      <c r="X4537" s="200" t="str">
        <f t="shared" si="70"/>
        <v>Seminole Criminal Traffic CGE CQ4-17</v>
      </c>
    </row>
    <row r="4538" spans="1:24" x14ac:dyDescent="0.25">
      <c r="A4538" t="s">
        <v>104</v>
      </c>
      <c r="B4538" t="s">
        <v>46</v>
      </c>
      <c r="C4538" t="s">
        <v>270</v>
      </c>
      <c r="D4538" s="202">
        <v>171495</v>
      </c>
      <c r="E4538" s="202">
        <v>171495</v>
      </c>
      <c r="F4538" s="202">
        <v>171495</v>
      </c>
      <c r="G4538" s="202">
        <v>171495</v>
      </c>
      <c r="H4538" s="202">
        <v>171495</v>
      </c>
      <c r="I4538" s="202">
        <v>171495</v>
      </c>
      <c r="J4538" s="202">
        <v>171495</v>
      </c>
      <c r="K4538" s="202">
        <v>171495</v>
      </c>
      <c r="L4538" s="202">
        <v>171495</v>
      </c>
      <c r="M4538" s="202">
        <v>171495</v>
      </c>
      <c r="N4538"/>
      <c r="O4538" s="203"/>
      <c r="P4538"/>
      <c r="Q4538"/>
      <c r="R4538"/>
      <c r="S4538"/>
      <c r="T4538" s="204">
        <v>42746.609131944446</v>
      </c>
      <c r="U4538"/>
      <c r="V4538">
        <v>0.75</v>
      </c>
      <c r="W4538">
        <v>10</v>
      </c>
      <c r="X4538" s="200" t="str">
        <f t="shared" si="70"/>
        <v>Seminole Family CGE CQ1-16</v>
      </c>
    </row>
    <row r="4539" spans="1:24" x14ac:dyDescent="0.25">
      <c r="A4539" t="s">
        <v>104</v>
      </c>
      <c r="B4539" t="s">
        <v>46</v>
      </c>
      <c r="C4539" t="s">
        <v>274</v>
      </c>
      <c r="D4539" s="202">
        <v>197839</v>
      </c>
      <c r="E4539" s="202">
        <v>197839</v>
      </c>
      <c r="F4539" s="202">
        <v>197839</v>
      </c>
      <c r="G4539" s="202">
        <v>197839</v>
      </c>
      <c r="H4539"/>
      <c r="I4539" s="202">
        <v>197839</v>
      </c>
      <c r="J4539" s="202">
        <v>197839</v>
      </c>
      <c r="K4539" s="202">
        <v>197839</v>
      </c>
      <c r="L4539" s="202">
        <v>197839</v>
      </c>
      <c r="M4539"/>
      <c r="N4539"/>
      <c r="O4539" s="203"/>
      <c r="P4539"/>
      <c r="Q4539"/>
      <c r="R4539"/>
      <c r="S4539"/>
      <c r="T4539" s="204">
        <v>42746.609131944446</v>
      </c>
      <c r="U4539"/>
      <c r="V4539">
        <v>0.75</v>
      </c>
      <c r="W4539">
        <v>10</v>
      </c>
      <c r="X4539" s="200" t="str">
        <f t="shared" si="70"/>
        <v>Seminole Family CGE CQ1-17</v>
      </c>
    </row>
    <row r="4540" spans="1:24" x14ac:dyDescent="0.25">
      <c r="A4540" t="s">
        <v>104</v>
      </c>
      <c r="B4540" t="s">
        <v>46</v>
      </c>
      <c r="C4540" t="s">
        <v>271</v>
      </c>
      <c r="D4540" s="202">
        <v>211771</v>
      </c>
      <c r="E4540" s="202">
        <v>211711</v>
      </c>
      <c r="F4540" s="202">
        <v>211711</v>
      </c>
      <c r="G4540" s="202">
        <v>211711</v>
      </c>
      <c r="H4540" s="202">
        <v>211711</v>
      </c>
      <c r="I4540" s="202">
        <v>211771</v>
      </c>
      <c r="J4540" s="202">
        <v>211711</v>
      </c>
      <c r="K4540" s="202">
        <v>211711</v>
      </c>
      <c r="L4540" s="202">
        <v>211711</v>
      </c>
      <c r="M4540" s="202">
        <v>211711</v>
      </c>
      <c r="N4540"/>
      <c r="O4540" s="203"/>
      <c r="P4540"/>
      <c r="Q4540"/>
      <c r="R4540"/>
      <c r="S4540"/>
      <c r="T4540" s="204">
        <v>42746.609131944446</v>
      </c>
      <c r="U4540"/>
      <c r="V4540">
        <v>0.75</v>
      </c>
      <c r="W4540">
        <v>10</v>
      </c>
      <c r="X4540" s="200" t="str">
        <f t="shared" si="70"/>
        <v>Seminole Family CGE CQ2-16</v>
      </c>
    </row>
    <row r="4541" spans="1:24" x14ac:dyDescent="0.25">
      <c r="A4541" t="s">
        <v>104</v>
      </c>
      <c r="B4541" t="s">
        <v>46</v>
      </c>
      <c r="C4541" t="s">
        <v>275</v>
      </c>
      <c r="D4541" s="202">
        <v>225089</v>
      </c>
      <c r="E4541" s="202">
        <v>225089</v>
      </c>
      <c r="F4541" s="202">
        <v>225089</v>
      </c>
      <c r="G4541"/>
      <c r="H4541"/>
      <c r="I4541" s="202">
        <v>225089</v>
      </c>
      <c r="J4541" s="202">
        <v>225089</v>
      </c>
      <c r="K4541" s="202">
        <v>225089</v>
      </c>
      <c r="L4541"/>
      <c r="M4541"/>
      <c r="N4541"/>
      <c r="O4541" s="203"/>
      <c r="P4541"/>
      <c r="Q4541"/>
      <c r="R4541"/>
      <c r="S4541"/>
      <c r="T4541" s="204">
        <v>42746.609131944446</v>
      </c>
      <c r="U4541"/>
      <c r="V4541">
        <v>0.75</v>
      </c>
      <c r="W4541">
        <v>10</v>
      </c>
      <c r="X4541" s="200" t="str">
        <f t="shared" si="70"/>
        <v>Seminole Family CGE CQ2-17</v>
      </c>
    </row>
    <row r="4542" spans="1:24" x14ac:dyDescent="0.25">
      <c r="A4542" t="s">
        <v>104</v>
      </c>
      <c r="B4542" t="s">
        <v>46</v>
      </c>
      <c r="C4542" t="s">
        <v>272</v>
      </c>
      <c r="D4542" s="202">
        <v>229379</v>
      </c>
      <c r="E4542" s="202">
        <v>229379</v>
      </c>
      <c r="F4542" s="202">
        <v>229379</v>
      </c>
      <c r="G4542" s="202">
        <v>229379</v>
      </c>
      <c r="H4542" s="202">
        <v>229379</v>
      </c>
      <c r="I4542" s="202">
        <v>229379</v>
      </c>
      <c r="J4542" s="202">
        <v>229379</v>
      </c>
      <c r="K4542" s="202">
        <v>229379</v>
      </c>
      <c r="L4542" s="202">
        <v>229379</v>
      </c>
      <c r="M4542" s="202">
        <v>229379</v>
      </c>
      <c r="N4542"/>
      <c r="O4542" s="203"/>
      <c r="P4542"/>
      <c r="Q4542"/>
      <c r="R4542"/>
      <c r="S4542"/>
      <c r="T4542" s="204">
        <v>42746.609131944446</v>
      </c>
      <c r="U4542"/>
      <c r="V4542">
        <v>0.75</v>
      </c>
      <c r="W4542">
        <v>10</v>
      </c>
      <c r="X4542" s="200" t="str">
        <f t="shared" si="70"/>
        <v>Seminole Family CGE CQ3-16</v>
      </c>
    </row>
    <row r="4543" spans="1:24" x14ac:dyDescent="0.25">
      <c r="A4543" t="s">
        <v>104</v>
      </c>
      <c r="B4543" t="s">
        <v>46</v>
      </c>
      <c r="C4543" t="s">
        <v>276</v>
      </c>
      <c r="D4543" s="202">
        <v>221632.5</v>
      </c>
      <c r="E4543" s="202">
        <v>221632.5</v>
      </c>
      <c r="F4543"/>
      <c r="G4543"/>
      <c r="H4543"/>
      <c r="I4543" s="202">
        <v>221632.5</v>
      </c>
      <c r="J4543" s="202">
        <v>221632.5</v>
      </c>
      <c r="K4543"/>
      <c r="L4543"/>
      <c r="M4543"/>
      <c r="N4543"/>
      <c r="O4543" s="203"/>
      <c r="P4543"/>
      <c r="Q4543"/>
      <c r="R4543"/>
      <c r="S4543"/>
      <c r="T4543" s="204">
        <v>42746.609131944446</v>
      </c>
      <c r="U4543"/>
      <c r="V4543">
        <v>0.75</v>
      </c>
      <c r="W4543">
        <v>10</v>
      </c>
      <c r="X4543" s="200" t="str">
        <f t="shared" si="70"/>
        <v>Seminole Family CGE CQ3-17</v>
      </c>
    </row>
    <row r="4544" spans="1:24" x14ac:dyDescent="0.25">
      <c r="A4544" t="s">
        <v>104</v>
      </c>
      <c r="B4544" t="s">
        <v>46</v>
      </c>
      <c r="C4544" t="s">
        <v>273</v>
      </c>
      <c r="D4544" s="202">
        <v>236517</v>
      </c>
      <c r="E4544" s="202">
        <v>236517</v>
      </c>
      <c r="F4544" s="202">
        <v>236517</v>
      </c>
      <c r="G4544" s="202">
        <v>236517</v>
      </c>
      <c r="H4544" s="202">
        <v>236517</v>
      </c>
      <c r="I4544" s="202">
        <v>236517</v>
      </c>
      <c r="J4544" s="202">
        <v>236517</v>
      </c>
      <c r="K4544" s="202">
        <v>236517</v>
      </c>
      <c r="L4544" s="202">
        <v>236517</v>
      </c>
      <c r="M4544" s="202">
        <v>236517</v>
      </c>
      <c r="N4544"/>
      <c r="O4544" s="203"/>
      <c r="P4544"/>
      <c r="Q4544"/>
      <c r="R4544"/>
      <c r="S4544"/>
      <c r="T4544" s="204">
        <v>42746.609131944446</v>
      </c>
      <c r="U4544"/>
      <c r="V4544">
        <v>0.75</v>
      </c>
      <c r="W4544">
        <v>10</v>
      </c>
      <c r="X4544" s="200" t="str">
        <f t="shared" si="70"/>
        <v>Seminole Family CGE CQ4-16</v>
      </c>
    </row>
    <row r="4545" spans="1:24" x14ac:dyDescent="0.25">
      <c r="A4545" t="s">
        <v>104</v>
      </c>
      <c r="B4545" t="s">
        <v>46</v>
      </c>
      <c r="C4545" t="s">
        <v>277</v>
      </c>
      <c r="D4545" s="202">
        <v>216911.5</v>
      </c>
      <c r="E4545"/>
      <c r="F4545"/>
      <c r="G4545"/>
      <c r="H4545"/>
      <c r="I4545" s="202">
        <v>216911.5</v>
      </c>
      <c r="J4545"/>
      <c r="K4545"/>
      <c r="L4545"/>
      <c r="M4545"/>
      <c r="N4545"/>
      <c r="O4545" s="203"/>
      <c r="P4545"/>
      <c r="Q4545"/>
      <c r="R4545"/>
      <c r="S4545"/>
      <c r="T4545" s="204">
        <v>42746.609131944446</v>
      </c>
      <c r="U4545"/>
      <c r="V4545">
        <v>0.75</v>
      </c>
      <c r="W4545">
        <v>10</v>
      </c>
      <c r="X4545" s="200" t="str">
        <f t="shared" si="70"/>
        <v>Seminole Family CGE CQ4-17</v>
      </c>
    </row>
    <row r="4546" spans="1:24" x14ac:dyDescent="0.25">
      <c r="A4546" t="s">
        <v>104</v>
      </c>
      <c r="B4546" t="s">
        <v>40</v>
      </c>
      <c r="C4546" t="s">
        <v>270</v>
      </c>
      <c r="D4546" s="202">
        <v>17650</v>
      </c>
      <c r="E4546" s="202">
        <v>19575</v>
      </c>
      <c r="F4546" s="202">
        <v>21975</v>
      </c>
      <c r="G4546" s="202">
        <v>1600</v>
      </c>
      <c r="H4546" s="202">
        <v>24525</v>
      </c>
      <c r="I4546" s="202">
        <v>3160</v>
      </c>
      <c r="J4546" s="202">
        <v>5925</v>
      </c>
      <c r="K4546" s="202">
        <v>7545</v>
      </c>
      <c r="L4546" s="202">
        <v>1300</v>
      </c>
      <c r="M4546" s="202">
        <v>8545</v>
      </c>
      <c r="N4546"/>
      <c r="O4546" s="203"/>
      <c r="P4546"/>
      <c r="Q4546"/>
      <c r="R4546"/>
      <c r="S4546"/>
      <c r="T4546" s="204">
        <v>42746.609131944446</v>
      </c>
      <c r="U4546"/>
      <c r="V4546">
        <v>0.09</v>
      </c>
      <c r="W4546">
        <v>4</v>
      </c>
      <c r="X4546" s="200" t="str">
        <f t="shared" ref="X4546:X4609" si="71">A4546&amp;" "&amp;B4546&amp;" "&amp;C4546</f>
        <v>Seminole Juvenile Delinquency CGE CQ1-16</v>
      </c>
    </row>
    <row r="4547" spans="1:24" x14ac:dyDescent="0.25">
      <c r="A4547" t="s">
        <v>104</v>
      </c>
      <c r="B4547" t="s">
        <v>40</v>
      </c>
      <c r="C4547" t="s">
        <v>274</v>
      </c>
      <c r="D4547" s="202">
        <v>16577</v>
      </c>
      <c r="E4547" s="202">
        <v>17077</v>
      </c>
      <c r="F4547" s="202">
        <v>17927</v>
      </c>
      <c r="G4547" s="202">
        <v>19777</v>
      </c>
      <c r="H4547"/>
      <c r="I4547" s="202">
        <v>2583.25</v>
      </c>
      <c r="J4547" s="202">
        <v>3529.5</v>
      </c>
      <c r="K4547" s="202">
        <v>3977</v>
      </c>
      <c r="L4547" s="202">
        <v>4277</v>
      </c>
      <c r="M4547"/>
      <c r="N4547"/>
      <c r="O4547" s="203"/>
      <c r="P4547"/>
      <c r="Q4547"/>
      <c r="R4547"/>
      <c r="S4547"/>
      <c r="T4547" s="204">
        <v>42746.609131944446</v>
      </c>
      <c r="U4547"/>
      <c r="V4547">
        <v>0.09</v>
      </c>
      <c r="W4547">
        <v>4</v>
      </c>
      <c r="X4547" s="200" t="str">
        <f t="shared" si="71"/>
        <v>Seminole Juvenile Delinquency CGE CQ1-17</v>
      </c>
    </row>
    <row r="4548" spans="1:24" x14ac:dyDescent="0.25">
      <c r="A4548" t="s">
        <v>104</v>
      </c>
      <c r="B4548" t="s">
        <v>40</v>
      </c>
      <c r="C4548" t="s">
        <v>271</v>
      </c>
      <c r="D4548" s="202">
        <v>26977</v>
      </c>
      <c r="E4548" s="202">
        <v>29277</v>
      </c>
      <c r="F4548" s="202">
        <v>31552</v>
      </c>
      <c r="G4548" s="202">
        <v>32552</v>
      </c>
      <c r="H4548" s="202">
        <v>33012</v>
      </c>
      <c r="I4548" s="202">
        <v>3781.25</v>
      </c>
      <c r="J4548" s="202">
        <v>6026.25</v>
      </c>
      <c r="K4548" s="202">
        <v>8725.4</v>
      </c>
      <c r="L4548" s="202">
        <v>9885.4</v>
      </c>
      <c r="M4548" s="202">
        <v>10561</v>
      </c>
      <c r="N4548"/>
      <c r="O4548" s="203"/>
      <c r="P4548"/>
      <c r="Q4548"/>
      <c r="R4548"/>
      <c r="S4548"/>
      <c r="T4548" s="204">
        <v>42746.609131944446</v>
      </c>
      <c r="U4548"/>
      <c r="V4548">
        <v>0.09</v>
      </c>
      <c r="W4548">
        <v>4</v>
      </c>
      <c r="X4548" s="200" t="str">
        <f t="shared" si="71"/>
        <v>Seminole Juvenile Delinquency CGE CQ2-16</v>
      </c>
    </row>
    <row r="4549" spans="1:24" x14ac:dyDescent="0.25">
      <c r="A4549" t="s">
        <v>104</v>
      </c>
      <c r="B4549" t="s">
        <v>40</v>
      </c>
      <c r="C4549" t="s">
        <v>275</v>
      </c>
      <c r="D4549" s="202">
        <v>24502</v>
      </c>
      <c r="E4549" s="202">
        <v>25852</v>
      </c>
      <c r="F4549" s="202">
        <v>27752</v>
      </c>
      <c r="G4549"/>
      <c r="H4549"/>
      <c r="I4549" s="202">
        <v>6012.9</v>
      </c>
      <c r="J4549" s="202">
        <v>8168.1</v>
      </c>
      <c r="K4549" s="202">
        <v>8851</v>
      </c>
      <c r="L4549"/>
      <c r="M4549"/>
      <c r="N4549"/>
      <c r="O4549" s="203"/>
      <c r="P4549"/>
      <c r="Q4549"/>
      <c r="R4549"/>
      <c r="S4549"/>
      <c r="T4549" s="204">
        <v>42746.609131944446</v>
      </c>
      <c r="U4549"/>
      <c r="V4549">
        <v>0.09</v>
      </c>
      <c r="W4549">
        <v>4</v>
      </c>
      <c r="X4549" s="200" t="str">
        <f t="shared" si="71"/>
        <v>Seminole Juvenile Delinquency CGE CQ2-17</v>
      </c>
    </row>
    <row r="4550" spans="1:24" x14ac:dyDescent="0.25">
      <c r="A4550" t="s">
        <v>104</v>
      </c>
      <c r="B4550" t="s">
        <v>40</v>
      </c>
      <c r="C4550" t="s">
        <v>272</v>
      </c>
      <c r="D4550" s="202">
        <v>19252</v>
      </c>
      <c r="E4550" s="202">
        <v>20977</v>
      </c>
      <c r="F4550" s="202">
        <v>21477</v>
      </c>
      <c r="G4550" s="202">
        <v>22977</v>
      </c>
      <c r="H4550" s="202">
        <v>23177</v>
      </c>
      <c r="I4550" s="202">
        <v>2750</v>
      </c>
      <c r="J4550" s="202">
        <v>4474.75</v>
      </c>
      <c r="K4550" s="202">
        <v>5076</v>
      </c>
      <c r="L4550" s="202">
        <v>5776</v>
      </c>
      <c r="M4550" s="202">
        <v>5976</v>
      </c>
      <c r="N4550"/>
      <c r="O4550" s="203"/>
      <c r="P4550"/>
      <c r="Q4550"/>
      <c r="R4550"/>
      <c r="S4550"/>
      <c r="T4550" s="204">
        <v>42746.609131944446</v>
      </c>
      <c r="U4550"/>
      <c r="V4550">
        <v>0.09</v>
      </c>
      <c r="W4550">
        <v>4</v>
      </c>
      <c r="X4550" s="200" t="str">
        <f t="shared" si="71"/>
        <v>Seminole Juvenile Delinquency CGE CQ3-16</v>
      </c>
    </row>
    <row r="4551" spans="1:24" x14ac:dyDescent="0.25">
      <c r="A4551" t="s">
        <v>104</v>
      </c>
      <c r="B4551" t="s">
        <v>40</v>
      </c>
      <c r="C4551" t="s">
        <v>276</v>
      </c>
      <c r="D4551" s="202">
        <v>8875</v>
      </c>
      <c r="E4551" s="202">
        <v>19475</v>
      </c>
      <c r="F4551"/>
      <c r="G4551"/>
      <c r="H4551"/>
      <c r="I4551" s="202">
        <v>1728.75</v>
      </c>
      <c r="J4551" s="202">
        <v>4165</v>
      </c>
      <c r="K4551"/>
      <c r="L4551"/>
      <c r="M4551"/>
      <c r="N4551"/>
      <c r="O4551" s="203"/>
      <c r="P4551"/>
      <c r="Q4551"/>
      <c r="R4551"/>
      <c r="S4551"/>
      <c r="T4551" s="204">
        <v>42746.609131944446</v>
      </c>
      <c r="U4551"/>
      <c r="V4551">
        <v>0.09</v>
      </c>
      <c r="W4551">
        <v>4</v>
      </c>
      <c r="X4551" s="200" t="str">
        <f t="shared" si="71"/>
        <v>Seminole Juvenile Delinquency CGE CQ3-17</v>
      </c>
    </row>
    <row r="4552" spans="1:24" x14ac:dyDescent="0.25">
      <c r="A4552" t="s">
        <v>104</v>
      </c>
      <c r="B4552" t="s">
        <v>40</v>
      </c>
      <c r="C4552" t="s">
        <v>273</v>
      </c>
      <c r="D4552" s="202">
        <v>13875</v>
      </c>
      <c r="E4552" s="202">
        <v>34950</v>
      </c>
      <c r="F4552" s="202">
        <v>39888.980000000003</v>
      </c>
      <c r="G4552" s="202">
        <v>39938.980000000003</v>
      </c>
      <c r="H4552" s="202">
        <v>41238.980000000003</v>
      </c>
      <c r="I4552" s="202">
        <v>2281.27</v>
      </c>
      <c r="J4552" s="202">
        <v>7320</v>
      </c>
      <c r="K4552" s="202">
        <v>7870</v>
      </c>
      <c r="L4552" s="202">
        <v>8915</v>
      </c>
      <c r="M4552" s="202">
        <v>9208.5</v>
      </c>
      <c r="N4552"/>
      <c r="O4552" s="203"/>
      <c r="P4552"/>
      <c r="Q4552"/>
      <c r="R4552"/>
      <c r="S4552"/>
      <c r="T4552" s="204">
        <v>42746.609131944446</v>
      </c>
      <c r="U4552"/>
      <c r="V4552">
        <v>0.09</v>
      </c>
      <c r="W4552">
        <v>4</v>
      </c>
      <c r="X4552" s="200" t="str">
        <f t="shared" si="71"/>
        <v>Seminole Juvenile Delinquency CGE CQ4-16</v>
      </c>
    </row>
    <row r="4553" spans="1:24" x14ac:dyDescent="0.25">
      <c r="A4553" t="s">
        <v>104</v>
      </c>
      <c r="B4553" t="s">
        <v>40</v>
      </c>
      <c r="C4553" t="s">
        <v>277</v>
      </c>
      <c r="D4553" s="202">
        <v>16026</v>
      </c>
      <c r="E4553"/>
      <c r="F4553"/>
      <c r="G4553"/>
      <c r="H4553"/>
      <c r="I4553" s="202">
        <v>3563.5</v>
      </c>
      <c r="J4553"/>
      <c r="K4553"/>
      <c r="L4553"/>
      <c r="M4553"/>
      <c r="N4553"/>
      <c r="O4553" s="203"/>
      <c r="P4553"/>
      <c r="Q4553"/>
      <c r="R4553"/>
      <c r="S4553"/>
      <c r="T4553" s="204">
        <v>42746.609131944446</v>
      </c>
      <c r="U4553"/>
      <c r="V4553">
        <v>0.09</v>
      </c>
      <c r="W4553">
        <v>4</v>
      </c>
      <c r="X4553" s="200" t="str">
        <f t="shared" si="71"/>
        <v>Seminole Juvenile Delinquency CGE CQ4-17</v>
      </c>
    </row>
    <row r="4554" spans="1:24" x14ac:dyDescent="0.25">
      <c r="A4554" t="s">
        <v>104</v>
      </c>
      <c r="B4554" t="s">
        <v>45</v>
      </c>
      <c r="C4554" t="s">
        <v>270</v>
      </c>
      <c r="D4554" s="202">
        <v>81062</v>
      </c>
      <c r="E4554" s="202">
        <v>81062</v>
      </c>
      <c r="F4554" s="202">
        <v>81062</v>
      </c>
      <c r="G4554" s="202">
        <v>81062</v>
      </c>
      <c r="H4554" s="202">
        <v>81062</v>
      </c>
      <c r="I4554" s="202">
        <v>81062</v>
      </c>
      <c r="J4554" s="202">
        <v>81062</v>
      </c>
      <c r="K4554" s="202">
        <v>81062</v>
      </c>
      <c r="L4554" s="202">
        <v>81062</v>
      </c>
      <c r="M4554" s="202">
        <v>81062</v>
      </c>
      <c r="N4554"/>
      <c r="O4554" s="203"/>
      <c r="P4554"/>
      <c r="Q4554"/>
      <c r="R4554"/>
      <c r="S4554"/>
      <c r="T4554" s="204">
        <v>42746.609131944446</v>
      </c>
      <c r="U4554"/>
      <c r="V4554">
        <v>0.9</v>
      </c>
      <c r="W4554">
        <v>9</v>
      </c>
      <c r="X4554" s="200" t="str">
        <f t="shared" si="71"/>
        <v>Seminole Probate CGE CQ1-16</v>
      </c>
    </row>
    <row r="4555" spans="1:24" x14ac:dyDescent="0.25">
      <c r="A4555" t="s">
        <v>104</v>
      </c>
      <c r="B4555" t="s">
        <v>45</v>
      </c>
      <c r="C4555" t="s">
        <v>274</v>
      </c>
      <c r="D4555" s="202">
        <v>94740</v>
      </c>
      <c r="E4555" s="202">
        <v>94740</v>
      </c>
      <c r="F4555" s="202">
        <v>94740</v>
      </c>
      <c r="G4555" s="202">
        <v>94740</v>
      </c>
      <c r="H4555"/>
      <c r="I4555" s="202">
        <v>94740</v>
      </c>
      <c r="J4555" s="202">
        <v>94740</v>
      </c>
      <c r="K4555" s="202">
        <v>94740</v>
      </c>
      <c r="L4555" s="202">
        <v>94740</v>
      </c>
      <c r="M4555"/>
      <c r="N4555"/>
      <c r="O4555" s="203"/>
      <c r="P4555"/>
      <c r="Q4555"/>
      <c r="R4555"/>
      <c r="S4555"/>
      <c r="T4555" s="204">
        <v>42746.609131944446</v>
      </c>
      <c r="U4555"/>
      <c r="V4555">
        <v>0.9</v>
      </c>
      <c r="W4555">
        <v>9</v>
      </c>
      <c r="X4555" s="200" t="str">
        <f t="shared" si="71"/>
        <v>Seminole Probate CGE CQ1-17</v>
      </c>
    </row>
    <row r="4556" spans="1:24" x14ac:dyDescent="0.25">
      <c r="A4556" t="s">
        <v>104</v>
      </c>
      <c r="B4556" t="s">
        <v>45</v>
      </c>
      <c r="C4556" t="s">
        <v>271</v>
      </c>
      <c r="D4556" s="202">
        <v>98952</v>
      </c>
      <c r="E4556" s="202">
        <v>98952</v>
      </c>
      <c r="F4556" s="202">
        <v>98952</v>
      </c>
      <c r="G4556" s="202">
        <v>98952</v>
      </c>
      <c r="H4556" s="202">
        <v>98952</v>
      </c>
      <c r="I4556" s="202">
        <v>98952</v>
      </c>
      <c r="J4556" s="202">
        <v>98952</v>
      </c>
      <c r="K4556" s="202">
        <v>98952</v>
      </c>
      <c r="L4556" s="202">
        <v>98952</v>
      </c>
      <c r="M4556" s="202">
        <v>98952</v>
      </c>
      <c r="N4556"/>
      <c r="O4556" s="203"/>
      <c r="P4556"/>
      <c r="Q4556"/>
      <c r="R4556"/>
      <c r="S4556"/>
      <c r="T4556" s="204">
        <v>42746.609131944446</v>
      </c>
      <c r="U4556"/>
      <c r="V4556">
        <v>0.9</v>
      </c>
      <c r="W4556">
        <v>9</v>
      </c>
      <c r="X4556" s="200" t="str">
        <f t="shared" si="71"/>
        <v>Seminole Probate CGE CQ2-16</v>
      </c>
    </row>
    <row r="4557" spans="1:24" x14ac:dyDescent="0.25">
      <c r="A4557" t="s">
        <v>104</v>
      </c>
      <c r="B4557" t="s">
        <v>45</v>
      </c>
      <c r="C4557" t="s">
        <v>275</v>
      </c>
      <c r="D4557" s="202">
        <v>112044</v>
      </c>
      <c r="E4557" s="202">
        <v>112044</v>
      </c>
      <c r="F4557" s="202">
        <v>112044</v>
      </c>
      <c r="G4557"/>
      <c r="H4557"/>
      <c r="I4557" s="202">
        <v>112044</v>
      </c>
      <c r="J4557" s="202">
        <v>112044</v>
      </c>
      <c r="K4557" s="202">
        <v>112044</v>
      </c>
      <c r="L4557"/>
      <c r="M4557"/>
      <c r="N4557"/>
      <c r="O4557" s="203"/>
      <c r="P4557"/>
      <c r="Q4557"/>
      <c r="R4557"/>
      <c r="S4557"/>
      <c r="T4557" s="204">
        <v>42746.609131944446</v>
      </c>
      <c r="U4557"/>
      <c r="V4557">
        <v>0.9</v>
      </c>
      <c r="W4557">
        <v>9</v>
      </c>
      <c r="X4557" s="200" t="str">
        <f t="shared" si="71"/>
        <v>Seminole Probate CGE CQ2-17</v>
      </c>
    </row>
    <row r="4558" spans="1:24" x14ac:dyDescent="0.25">
      <c r="A4558" t="s">
        <v>104</v>
      </c>
      <c r="B4558" t="s">
        <v>45</v>
      </c>
      <c r="C4558" t="s">
        <v>272</v>
      </c>
      <c r="D4558" s="202">
        <v>94995</v>
      </c>
      <c r="E4558" s="202">
        <v>94995</v>
      </c>
      <c r="F4558" s="202">
        <v>94995</v>
      </c>
      <c r="G4558" s="202">
        <v>94995</v>
      </c>
      <c r="H4558" s="202">
        <v>94995</v>
      </c>
      <c r="I4558" s="202">
        <v>94995</v>
      </c>
      <c r="J4558" s="202">
        <v>94995</v>
      </c>
      <c r="K4558" s="202">
        <v>94995</v>
      </c>
      <c r="L4558" s="202">
        <v>94995</v>
      </c>
      <c r="M4558" s="202">
        <v>94995</v>
      </c>
      <c r="N4558"/>
      <c r="O4558" s="203"/>
      <c r="P4558"/>
      <c r="Q4558"/>
      <c r="R4558"/>
      <c r="S4558"/>
      <c r="T4558" s="204">
        <v>42746.609131944446</v>
      </c>
      <c r="U4558"/>
      <c r="V4558">
        <v>0.9</v>
      </c>
      <c r="W4558">
        <v>9</v>
      </c>
      <c r="X4558" s="200" t="str">
        <f t="shared" si="71"/>
        <v>Seminole Probate CGE CQ3-16</v>
      </c>
    </row>
    <row r="4559" spans="1:24" x14ac:dyDescent="0.25">
      <c r="A4559" t="s">
        <v>104</v>
      </c>
      <c r="B4559" t="s">
        <v>45</v>
      </c>
      <c r="C4559" t="s">
        <v>276</v>
      </c>
      <c r="D4559" s="202">
        <v>88936</v>
      </c>
      <c r="E4559" s="202">
        <v>88936</v>
      </c>
      <c r="F4559"/>
      <c r="G4559"/>
      <c r="H4559"/>
      <c r="I4559" s="202">
        <v>88936</v>
      </c>
      <c r="J4559" s="202">
        <v>88936</v>
      </c>
      <c r="K4559"/>
      <c r="L4559"/>
      <c r="M4559"/>
      <c r="N4559"/>
      <c r="O4559" s="203"/>
      <c r="P4559"/>
      <c r="Q4559"/>
      <c r="R4559"/>
      <c r="S4559"/>
      <c r="T4559" s="204">
        <v>42746.609131944446</v>
      </c>
      <c r="U4559"/>
      <c r="V4559">
        <v>0.9</v>
      </c>
      <c r="W4559">
        <v>9</v>
      </c>
      <c r="X4559" s="200" t="str">
        <f t="shared" si="71"/>
        <v>Seminole Probate CGE CQ3-17</v>
      </c>
    </row>
    <row r="4560" spans="1:24" x14ac:dyDescent="0.25">
      <c r="A4560" t="s">
        <v>104</v>
      </c>
      <c r="B4560" t="s">
        <v>45</v>
      </c>
      <c r="C4560" t="s">
        <v>273</v>
      </c>
      <c r="D4560" s="202">
        <v>98444</v>
      </c>
      <c r="E4560" s="202">
        <v>95553</v>
      </c>
      <c r="F4560" s="202">
        <v>95553</v>
      </c>
      <c r="G4560" s="202">
        <v>95553</v>
      </c>
      <c r="H4560" s="202">
        <v>95553</v>
      </c>
      <c r="I4560" s="202">
        <v>98444</v>
      </c>
      <c r="J4560" s="202">
        <v>95553</v>
      </c>
      <c r="K4560" s="202">
        <v>95553</v>
      </c>
      <c r="L4560" s="202">
        <v>95553</v>
      </c>
      <c r="M4560" s="202">
        <v>95553</v>
      </c>
      <c r="N4560"/>
      <c r="O4560" s="203"/>
      <c r="P4560"/>
      <c r="Q4560"/>
      <c r="R4560"/>
      <c r="S4560"/>
      <c r="T4560" s="204">
        <v>42746.609131944446</v>
      </c>
      <c r="U4560"/>
      <c r="V4560">
        <v>0.9</v>
      </c>
      <c r="W4560">
        <v>9</v>
      </c>
      <c r="X4560" s="200" t="str">
        <f t="shared" si="71"/>
        <v>Seminole Probate CGE CQ4-16</v>
      </c>
    </row>
    <row r="4561" spans="1:24" x14ac:dyDescent="0.25">
      <c r="A4561" t="s">
        <v>104</v>
      </c>
      <c r="B4561" t="s">
        <v>45</v>
      </c>
      <c r="C4561" t="s">
        <v>277</v>
      </c>
      <c r="D4561" s="202">
        <v>115554</v>
      </c>
      <c r="E4561"/>
      <c r="F4561"/>
      <c r="G4561"/>
      <c r="H4561"/>
      <c r="I4561" s="202">
        <v>115554</v>
      </c>
      <c r="J4561"/>
      <c r="K4561"/>
      <c r="L4561"/>
      <c r="M4561"/>
      <c r="N4561"/>
      <c r="O4561" s="203"/>
      <c r="P4561"/>
      <c r="Q4561"/>
      <c r="R4561"/>
      <c r="S4561"/>
      <c r="T4561" s="204">
        <v>42746.609131944446</v>
      </c>
      <c r="U4561"/>
      <c r="V4561">
        <v>0.9</v>
      </c>
      <c r="W4561">
        <v>9</v>
      </c>
      <c r="X4561" s="200" t="str">
        <f t="shared" si="71"/>
        <v>Seminole Probate CGE CQ4-17</v>
      </c>
    </row>
    <row r="4562" spans="1:24" x14ac:dyDescent="0.25">
      <c r="A4562" t="s">
        <v>105</v>
      </c>
      <c r="B4562" t="s">
        <v>280</v>
      </c>
      <c r="C4562" t="s">
        <v>270</v>
      </c>
      <c r="D4562" s="202">
        <v>53118</v>
      </c>
      <c r="E4562" s="202">
        <v>53118</v>
      </c>
      <c r="F4562" s="202">
        <v>53118</v>
      </c>
      <c r="G4562" s="202">
        <v>53118</v>
      </c>
      <c r="H4562" s="202">
        <v>53118</v>
      </c>
      <c r="I4562" s="202">
        <v>0</v>
      </c>
      <c r="J4562" s="202">
        <v>0</v>
      </c>
      <c r="K4562" s="202">
        <v>0</v>
      </c>
      <c r="L4562" s="202">
        <v>0</v>
      </c>
      <c r="M4562" s="202">
        <v>0</v>
      </c>
      <c r="N4562"/>
      <c r="O4562" s="203"/>
      <c r="P4562"/>
      <c r="Q4562"/>
      <c r="R4562"/>
      <c r="S4562"/>
      <c r="T4562" s="204">
        <v>42746.609131944446</v>
      </c>
      <c r="U4562"/>
      <c r="V4562">
        <v>0.09</v>
      </c>
      <c r="W4562">
        <v>2</v>
      </c>
      <c r="X4562" s="200" t="str">
        <f t="shared" si="71"/>
        <v>St. Johns Circ Crim Drug Trfc Cases CGE CQ1-16</v>
      </c>
    </row>
    <row r="4563" spans="1:24" x14ac:dyDescent="0.25">
      <c r="A4563" t="s">
        <v>105</v>
      </c>
      <c r="B4563" t="s">
        <v>280</v>
      </c>
      <c r="C4563" t="s">
        <v>274</v>
      </c>
      <c r="D4563" s="202">
        <v>0</v>
      </c>
      <c r="E4563" s="202">
        <v>0</v>
      </c>
      <c r="F4563" s="202">
        <v>0</v>
      </c>
      <c r="G4563" s="202">
        <v>0</v>
      </c>
      <c r="H4563"/>
      <c r="I4563" s="202">
        <v>0</v>
      </c>
      <c r="J4563" s="202">
        <v>0</v>
      </c>
      <c r="K4563" s="202">
        <v>0</v>
      </c>
      <c r="L4563" s="202">
        <v>0</v>
      </c>
      <c r="M4563"/>
      <c r="N4563"/>
      <c r="O4563" s="203"/>
      <c r="P4563"/>
      <c r="Q4563"/>
      <c r="R4563"/>
      <c r="S4563"/>
      <c r="T4563" s="204">
        <v>42746.609131944446</v>
      </c>
      <c r="U4563"/>
      <c r="V4563">
        <v>0.09</v>
      </c>
      <c r="W4563">
        <v>2</v>
      </c>
      <c r="X4563" s="200" t="str">
        <f t="shared" si="71"/>
        <v>St. Johns Circ Crim Drug Trfc Cases CGE CQ1-17</v>
      </c>
    </row>
    <row r="4564" spans="1:24" x14ac:dyDescent="0.25">
      <c r="A4564" t="s">
        <v>105</v>
      </c>
      <c r="B4564" t="s">
        <v>280</v>
      </c>
      <c r="C4564" t="s">
        <v>271</v>
      </c>
      <c r="D4564" s="202">
        <v>105518</v>
      </c>
      <c r="E4564" s="202">
        <v>105518</v>
      </c>
      <c r="F4564" s="202">
        <v>105518</v>
      </c>
      <c r="G4564" s="202">
        <v>105518</v>
      </c>
      <c r="H4564" s="202">
        <v>105518</v>
      </c>
      <c r="I4564" s="202">
        <v>0</v>
      </c>
      <c r="J4564" s="202">
        <v>0</v>
      </c>
      <c r="K4564" s="202">
        <v>0</v>
      </c>
      <c r="L4564" s="202">
        <v>0</v>
      </c>
      <c r="M4564" s="202">
        <v>0</v>
      </c>
      <c r="N4564"/>
      <c r="O4564" s="203"/>
      <c r="P4564"/>
      <c r="Q4564"/>
      <c r="R4564"/>
      <c r="S4564"/>
      <c r="T4564" s="204">
        <v>42746.609131944446</v>
      </c>
      <c r="U4564"/>
      <c r="V4564">
        <v>0.09</v>
      </c>
      <c r="W4564">
        <v>2</v>
      </c>
      <c r="X4564" s="200" t="str">
        <f t="shared" si="71"/>
        <v>St. Johns Circ Crim Drug Trfc Cases CGE CQ2-16</v>
      </c>
    </row>
    <row r="4565" spans="1:24" x14ac:dyDescent="0.25">
      <c r="A4565" t="s">
        <v>105</v>
      </c>
      <c r="B4565" t="s">
        <v>280</v>
      </c>
      <c r="C4565" t="s">
        <v>275</v>
      </c>
      <c r="D4565" s="202">
        <v>105618</v>
      </c>
      <c r="E4565" s="202">
        <v>105618</v>
      </c>
      <c r="F4565" s="202">
        <v>105618</v>
      </c>
      <c r="G4565"/>
      <c r="H4565"/>
      <c r="I4565" s="202">
        <v>0</v>
      </c>
      <c r="J4565" s="202">
        <v>0</v>
      </c>
      <c r="K4565" s="202">
        <v>0</v>
      </c>
      <c r="L4565"/>
      <c r="M4565"/>
      <c r="N4565"/>
      <c r="O4565" s="203"/>
      <c r="P4565"/>
      <c r="Q4565"/>
      <c r="R4565"/>
      <c r="S4565"/>
      <c r="T4565" s="204">
        <v>42746.609131944446</v>
      </c>
      <c r="U4565"/>
      <c r="V4565">
        <v>0.09</v>
      </c>
      <c r="W4565">
        <v>2</v>
      </c>
      <c r="X4565" s="200" t="str">
        <f t="shared" si="71"/>
        <v>St. Johns Circ Crim Drug Trfc Cases CGE CQ2-17</v>
      </c>
    </row>
    <row r="4566" spans="1:24" x14ac:dyDescent="0.25">
      <c r="A4566" t="s">
        <v>105</v>
      </c>
      <c r="B4566" t="s">
        <v>280</v>
      </c>
      <c r="C4566" t="s">
        <v>272</v>
      </c>
      <c r="D4566" s="202">
        <v>26768</v>
      </c>
      <c r="E4566" s="202">
        <v>26768</v>
      </c>
      <c r="F4566" s="202">
        <v>26768</v>
      </c>
      <c r="G4566" s="202">
        <v>26768</v>
      </c>
      <c r="H4566" s="202">
        <v>26768</v>
      </c>
      <c r="I4566" s="202">
        <v>0</v>
      </c>
      <c r="J4566" s="202">
        <v>0</v>
      </c>
      <c r="K4566" s="202">
        <v>0</v>
      </c>
      <c r="L4566" s="202">
        <v>0</v>
      </c>
      <c r="M4566" s="202">
        <v>0</v>
      </c>
      <c r="N4566"/>
      <c r="O4566" s="203"/>
      <c r="P4566"/>
      <c r="Q4566"/>
      <c r="R4566"/>
      <c r="S4566"/>
      <c r="T4566" s="204">
        <v>42746.609131944446</v>
      </c>
      <c r="U4566"/>
      <c r="V4566">
        <v>0.09</v>
      </c>
      <c r="W4566">
        <v>2</v>
      </c>
      <c r="X4566" s="200" t="str">
        <f t="shared" si="71"/>
        <v>St. Johns Circ Crim Drug Trfc Cases CGE CQ3-16</v>
      </c>
    </row>
    <row r="4567" spans="1:24" x14ac:dyDescent="0.25">
      <c r="A4567" t="s">
        <v>105</v>
      </c>
      <c r="B4567" t="s">
        <v>280</v>
      </c>
      <c r="C4567" t="s">
        <v>276</v>
      </c>
      <c r="D4567" s="202">
        <v>0</v>
      </c>
      <c r="E4567" s="202">
        <v>0</v>
      </c>
      <c r="F4567"/>
      <c r="G4567"/>
      <c r="H4567"/>
      <c r="I4567" s="202">
        <v>0</v>
      </c>
      <c r="J4567" s="202">
        <v>0</v>
      </c>
      <c r="K4567"/>
      <c r="L4567"/>
      <c r="M4567"/>
      <c r="N4567"/>
      <c r="O4567" s="203"/>
      <c r="P4567"/>
      <c r="Q4567"/>
      <c r="R4567"/>
      <c r="S4567"/>
      <c r="T4567" s="204">
        <v>42746.609131944446</v>
      </c>
      <c r="U4567"/>
      <c r="V4567">
        <v>0.09</v>
      </c>
      <c r="W4567">
        <v>2</v>
      </c>
      <c r="X4567" s="200" t="str">
        <f t="shared" si="71"/>
        <v>St. Johns Circ Crim Drug Trfc Cases CGE CQ3-17</v>
      </c>
    </row>
    <row r="4568" spans="1:24" x14ac:dyDescent="0.25">
      <c r="A4568" t="s">
        <v>105</v>
      </c>
      <c r="B4568" t="s">
        <v>280</v>
      </c>
      <c r="C4568" t="s">
        <v>273</v>
      </c>
      <c r="D4568" s="202">
        <v>106036</v>
      </c>
      <c r="E4568" s="202">
        <v>106036</v>
      </c>
      <c r="F4568" s="202">
        <v>106036</v>
      </c>
      <c r="G4568" s="202">
        <v>106036</v>
      </c>
      <c r="H4568" s="202">
        <v>106036</v>
      </c>
      <c r="I4568" s="202">
        <v>0</v>
      </c>
      <c r="J4568" s="202">
        <v>0</v>
      </c>
      <c r="K4568" s="202">
        <v>0</v>
      </c>
      <c r="L4568" s="202">
        <v>0</v>
      </c>
      <c r="M4568" s="202">
        <v>0</v>
      </c>
      <c r="N4568"/>
      <c r="O4568" s="203"/>
      <c r="P4568"/>
      <c r="Q4568"/>
      <c r="R4568"/>
      <c r="S4568"/>
      <c r="T4568" s="204">
        <v>42746.609131944446</v>
      </c>
      <c r="U4568"/>
      <c r="V4568">
        <v>0.09</v>
      </c>
      <c r="W4568">
        <v>2</v>
      </c>
      <c r="X4568" s="200" t="str">
        <f t="shared" si="71"/>
        <v>St. Johns Circ Crim Drug Trfc Cases CGE CQ4-16</v>
      </c>
    </row>
    <row r="4569" spans="1:24" x14ac:dyDescent="0.25">
      <c r="A4569" t="s">
        <v>105</v>
      </c>
      <c r="B4569" t="s">
        <v>280</v>
      </c>
      <c r="C4569" t="s">
        <v>277</v>
      </c>
      <c r="D4569" s="202">
        <v>105518</v>
      </c>
      <c r="E4569"/>
      <c r="F4569"/>
      <c r="G4569"/>
      <c r="H4569"/>
      <c r="I4569" s="202">
        <v>0</v>
      </c>
      <c r="J4569"/>
      <c r="K4569"/>
      <c r="L4569"/>
      <c r="M4569"/>
      <c r="N4569"/>
      <c r="O4569" s="203"/>
      <c r="P4569"/>
      <c r="Q4569"/>
      <c r="R4569"/>
      <c r="S4569"/>
      <c r="T4569" s="204">
        <v>42746.609131944446</v>
      </c>
      <c r="U4569"/>
      <c r="V4569">
        <v>0.09</v>
      </c>
      <c r="W4569">
        <v>2</v>
      </c>
      <c r="X4569" s="200" t="str">
        <f t="shared" si="71"/>
        <v>St. Johns Circ Crim Drug Trfc Cases CGE CQ4-17</v>
      </c>
    </row>
    <row r="4570" spans="1:24" x14ac:dyDescent="0.25">
      <c r="A4570" t="s">
        <v>105</v>
      </c>
      <c r="B4570" t="s">
        <v>42</v>
      </c>
      <c r="C4570" t="s">
        <v>270</v>
      </c>
      <c r="D4570" s="202">
        <v>390931.6</v>
      </c>
      <c r="E4570" s="202">
        <v>390026.6</v>
      </c>
      <c r="F4570" s="202">
        <v>388216.6</v>
      </c>
      <c r="G4570" s="202">
        <v>388216.6</v>
      </c>
      <c r="H4570" s="202">
        <v>388216.6</v>
      </c>
      <c r="I4570" s="202">
        <v>383425.6</v>
      </c>
      <c r="J4570" s="202">
        <v>389745.6</v>
      </c>
      <c r="K4570" s="202">
        <v>387935.6</v>
      </c>
      <c r="L4570" s="202">
        <v>387935.6</v>
      </c>
      <c r="M4570" s="202">
        <v>387935.6</v>
      </c>
      <c r="N4570"/>
      <c r="O4570" s="203"/>
      <c r="P4570"/>
      <c r="Q4570"/>
      <c r="R4570"/>
      <c r="S4570"/>
      <c r="T4570" s="204">
        <v>42746.609131944446</v>
      </c>
      <c r="U4570"/>
      <c r="V4570">
        <v>0.9</v>
      </c>
      <c r="W4570">
        <v>6</v>
      </c>
      <c r="X4570" s="200" t="str">
        <f t="shared" si="71"/>
        <v>St. Johns Circuit Civil CGE CQ1-16</v>
      </c>
    </row>
    <row r="4571" spans="1:24" x14ac:dyDescent="0.25">
      <c r="A4571" t="s">
        <v>105</v>
      </c>
      <c r="B4571" t="s">
        <v>42</v>
      </c>
      <c r="C4571" t="s">
        <v>274</v>
      </c>
      <c r="D4571" s="202">
        <v>365901.41</v>
      </c>
      <c r="E4571" s="202">
        <v>365901.41</v>
      </c>
      <c r="F4571" s="202">
        <v>365901.41</v>
      </c>
      <c r="G4571" s="202">
        <v>365831.41</v>
      </c>
      <c r="H4571"/>
      <c r="I4571" s="202">
        <v>353301.41</v>
      </c>
      <c r="J4571" s="202">
        <v>365826.41</v>
      </c>
      <c r="K4571" s="202">
        <v>365826.41</v>
      </c>
      <c r="L4571" s="202">
        <v>365826.41</v>
      </c>
      <c r="M4571"/>
      <c r="N4571"/>
      <c r="O4571" s="203"/>
      <c r="P4571"/>
      <c r="Q4571"/>
      <c r="R4571"/>
      <c r="S4571"/>
      <c r="T4571" s="204">
        <v>42746.609131944446</v>
      </c>
      <c r="U4571"/>
      <c r="V4571">
        <v>0.9</v>
      </c>
      <c r="W4571">
        <v>6</v>
      </c>
      <c r="X4571" s="200" t="str">
        <f t="shared" si="71"/>
        <v>St. Johns Circuit Civil CGE CQ1-17</v>
      </c>
    </row>
    <row r="4572" spans="1:24" x14ac:dyDescent="0.25">
      <c r="A4572" t="s">
        <v>105</v>
      </c>
      <c r="B4572" t="s">
        <v>42</v>
      </c>
      <c r="C4572" t="s">
        <v>271</v>
      </c>
      <c r="D4572" s="202">
        <v>384367.19</v>
      </c>
      <c r="E4572" s="202">
        <v>383494.19</v>
      </c>
      <c r="F4572" s="202">
        <v>383494.19</v>
      </c>
      <c r="G4572" s="202">
        <v>382519.19</v>
      </c>
      <c r="H4572" s="202">
        <v>382119.19</v>
      </c>
      <c r="I4572" s="202">
        <v>373325.19</v>
      </c>
      <c r="J4572" s="202">
        <v>382554.19</v>
      </c>
      <c r="K4572" s="202">
        <v>382554.19</v>
      </c>
      <c r="L4572" s="202">
        <v>381649.19</v>
      </c>
      <c r="M4572" s="202">
        <v>381179.19</v>
      </c>
      <c r="N4572"/>
      <c r="O4572" s="203"/>
      <c r="P4572"/>
      <c r="Q4572"/>
      <c r="R4572"/>
      <c r="S4572"/>
      <c r="T4572" s="204">
        <v>42746.609131944446</v>
      </c>
      <c r="U4572"/>
      <c r="V4572">
        <v>0.9</v>
      </c>
      <c r="W4572">
        <v>6</v>
      </c>
      <c r="X4572" s="200" t="str">
        <f t="shared" si="71"/>
        <v>St. Johns Circuit Civil CGE CQ2-16</v>
      </c>
    </row>
    <row r="4573" spans="1:24" x14ac:dyDescent="0.25">
      <c r="A4573" t="s">
        <v>105</v>
      </c>
      <c r="B4573" t="s">
        <v>42</v>
      </c>
      <c r="C4573" t="s">
        <v>275</v>
      </c>
      <c r="D4573" s="202">
        <v>325123.57</v>
      </c>
      <c r="E4573" s="202">
        <v>325123.57</v>
      </c>
      <c r="F4573" s="202">
        <v>325123.57</v>
      </c>
      <c r="G4573"/>
      <c r="H4573"/>
      <c r="I4573" s="202">
        <v>318540.21000000002</v>
      </c>
      <c r="J4573" s="202">
        <v>325090.21000000002</v>
      </c>
      <c r="K4573" s="202">
        <v>325090.21000000002</v>
      </c>
      <c r="L4573"/>
      <c r="M4573"/>
      <c r="N4573"/>
      <c r="O4573" s="203"/>
      <c r="P4573"/>
      <c r="Q4573"/>
      <c r="R4573"/>
      <c r="S4573"/>
      <c r="T4573" s="204">
        <v>42746.609131944446</v>
      </c>
      <c r="U4573"/>
      <c r="V4573">
        <v>0.9</v>
      </c>
      <c r="W4573">
        <v>6</v>
      </c>
      <c r="X4573" s="200" t="str">
        <f t="shared" si="71"/>
        <v>St. Johns Circuit Civil CGE CQ2-17</v>
      </c>
    </row>
    <row r="4574" spans="1:24" x14ac:dyDescent="0.25">
      <c r="A4574" t="s">
        <v>105</v>
      </c>
      <c r="B4574" t="s">
        <v>42</v>
      </c>
      <c r="C4574" t="s">
        <v>272</v>
      </c>
      <c r="D4574" s="202">
        <v>430187.07</v>
      </c>
      <c r="E4574" s="202">
        <v>430117.07</v>
      </c>
      <c r="F4574" s="202">
        <v>428307.07</v>
      </c>
      <c r="G4574" s="202">
        <v>428307.07</v>
      </c>
      <c r="H4574" s="202">
        <v>428307.07</v>
      </c>
      <c r="I4574" s="202">
        <v>421732.07</v>
      </c>
      <c r="J4574" s="202">
        <v>430117.07</v>
      </c>
      <c r="K4574" s="202">
        <v>428307.07</v>
      </c>
      <c r="L4574" s="202">
        <v>428307.07</v>
      </c>
      <c r="M4574" s="202">
        <v>428307.07</v>
      </c>
      <c r="N4574"/>
      <c r="O4574" s="203"/>
      <c r="P4574"/>
      <c r="Q4574"/>
      <c r="R4574"/>
      <c r="S4574"/>
      <c r="T4574" s="204">
        <v>42746.609131944446</v>
      </c>
      <c r="U4574"/>
      <c r="V4574">
        <v>0.9</v>
      </c>
      <c r="W4574">
        <v>6</v>
      </c>
      <c r="X4574" s="200" t="str">
        <f t="shared" si="71"/>
        <v>St. Johns Circuit Civil CGE CQ3-16</v>
      </c>
    </row>
    <row r="4575" spans="1:24" x14ac:dyDescent="0.25">
      <c r="A4575" t="s">
        <v>105</v>
      </c>
      <c r="B4575" t="s">
        <v>42</v>
      </c>
      <c r="C4575" t="s">
        <v>276</v>
      </c>
      <c r="D4575" s="202">
        <v>354935.72</v>
      </c>
      <c r="E4575" s="202">
        <v>354935.72</v>
      </c>
      <c r="F4575"/>
      <c r="G4575"/>
      <c r="H4575"/>
      <c r="I4575" s="202">
        <v>346130.72</v>
      </c>
      <c r="J4575" s="202">
        <v>353735.72</v>
      </c>
      <c r="K4575"/>
      <c r="L4575"/>
      <c r="M4575"/>
      <c r="N4575"/>
      <c r="O4575" s="203"/>
      <c r="P4575"/>
      <c r="Q4575"/>
      <c r="R4575"/>
      <c r="S4575"/>
      <c r="T4575" s="204">
        <v>42746.609131944446</v>
      </c>
      <c r="U4575"/>
      <c r="V4575">
        <v>0.9</v>
      </c>
      <c r="W4575">
        <v>6</v>
      </c>
      <c r="X4575" s="200" t="str">
        <f t="shared" si="71"/>
        <v>St. Johns Circuit Civil CGE CQ3-17</v>
      </c>
    </row>
    <row r="4576" spans="1:24" x14ac:dyDescent="0.25">
      <c r="A4576" t="s">
        <v>105</v>
      </c>
      <c r="B4576" t="s">
        <v>42</v>
      </c>
      <c r="C4576" t="s">
        <v>273</v>
      </c>
      <c r="D4576" s="202">
        <v>368187.5</v>
      </c>
      <c r="E4576" s="202">
        <v>368187.5</v>
      </c>
      <c r="F4576" s="202">
        <v>368187.5</v>
      </c>
      <c r="G4576" s="202">
        <v>368187.5</v>
      </c>
      <c r="H4576" s="202">
        <v>368187.5</v>
      </c>
      <c r="I4576" s="202">
        <v>363007</v>
      </c>
      <c r="J4576" s="202">
        <v>368177</v>
      </c>
      <c r="K4576" s="202">
        <v>368177</v>
      </c>
      <c r="L4576" s="202">
        <v>368177</v>
      </c>
      <c r="M4576" s="202">
        <v>368177</v>
      </c>
      <c r="N4576"/>
      <c r="O4576" s="203"/>
      <c r="P4576"/>
      <c r="Q4576"/>
      <c r="R4576"/>
      <c r="S4576"/>
      <c r="T4576" s="204">
        <v>42746.609131944446</v>
      </c>
      <c r="U4576"/>
      <c r="V4576">
        <v>0.9</v>
      </c>
      <c r="W4576">
        <v>6</v>
      </c>
      <c r="X4576" s="200" t="str">
        <f t="shared" si="71"/>
        <v>St. Johns Circuit Civil CGE CQ4-16</v>
      </c>
    </row>
    <row r="4577" spans="1:24" x14ac:dyDescent="0.25">
      <c r="A4577" t="s">
        <v>105</v>
      </c>
      <c r="B4577" t="s">
        <v>42</v>
      </c>
      <c r="C4577" t="s">
        <v>277</v>
      </c>
      <c r="D4577" s="202">
        <v>380863.97</v>
      </c>
      <c r="E4577"/>
      <c r="F4577"/>
      <c r="G4577"/>
      <c r="H4577"/>
      <c r="I4577" s="202">
        <v>377440.97</v>
      </c>
      <c r="J4577"/>
      <c r="K4577"/>
      <c r="L4577"/>
      <c r="M4577"/>
      <c r="N4577"/>
      <c r="O4577" s="203"/>
      <c r="P4577"/>
      <c r="Q4577"/>
      <c r="R4577"/>
      <c r="S4577"/>
      <c r="T4577" s="204">
        <v>42746.609131944446</v>
      </c>
      <c r="U4577"/>
      <c r="V4577">
        <v>0.9</v>
      </c>
      <c r="W4577">
        <v>6</v>
      </c>
      <c r="X4577" s="200" t="str">
        <f t="shared" si="71"/>
        <v>St. Johns Circuit Civil CGE CQ4-17</v>
      </c>
    </row>
    <row r="4578" spans="1:24" x14ac:dyDescent="0.25">
      <c r="A4578" t="s">
        <v>105</v>
      </c>
      <c r="B4578" t="s">
        <v>38</v>
      </c>
      <c r="C4578" t="s">
        <v>270</v>
      </c>
      <c r="D4578" s="202">
        <v>247885.82</v>
      </c>
      <c r="E4578" s="202">
        <v>247621.82</v>
      </c>
      <c r="F4578" s="202">
        <v>247621.82</v>
      </c>
      <c r="G4578" s="202">
        <v>247514.82</v>
      </c>
      <c r="H4578" s="202">
        <v>247264.82</v>
      </c>
      <c r="I4578" s="202">
        <v>15105.34</v>
      </c>
      <c r="J4578" s="202">
        <v>20499.169999999998</v>
      </c>
      <c r="K4578" s="202">
        <v>26750.73</v>
      </c>
      <c r="L4578" s="202">
        <v>31613.25</v>
      </c>
      <c r="M4578" s="202">
        <v>37999.72</v>
      </c>
      <c r="N4578"/>
      <c r="O4578" s="203"/>
      <c r="P4578"/>
      <c r="Q4578"/>
      <c r="R4578"/>
      <c r="S4578"/>
      <c r="T4578" s="204">
        <v>42746.609131944446</v>
      </c>
      <c r="U4578"/>
      <c r="V4578">
        <v>0.09</v>
      </c>
      <c r="W4578">
        <v>1</v>
      </c>
      <c r="X4578" s="200" t="str">
        <f t="shared" si="71"/>
        <v>St. Johns Circuit Criminal CGE CQ1-16</v>
      </c>
    </row>
    <row r="4579" spans="1:24" x14ac:dyDescent="0.25">
      <c r="A4579" t="s">
        <v>105</v>
      </c>
      <c r="B4579" t="s">
        <v>38</v>
      </c>
      <c r="C4579" t="s">
        <v>274</v>
      </c>
      <c r="D4579" s="202">
        <v>192911.34</v>
      </c>
      <c r="E4579" s="202">
        <v>191974.34</v>
      </c>
      <c r="F4579" s="202">
        <v>191342.34</v>
      </c>
      <c r="G4579" s="202">
        <v>191092.34</v>
      </c>
      <c r="H4579"/>
      <c r="I4579" s="202">
        <v>16615.73</v>
      </c>
      <c r="J4579" s="202">
        <v>25120.13</v>
      </c>
      <c r="K4579" s="202">
        <v>30945.52</v>
      </c>
      <c r="L4579" s="202">
        <v>36465.32</v>
      </c>
      <c r="M4579"/>
      <c r="N4579"/>
      <c r="O4579" s="203"/>
      <c r="P4579"/>
      <c r="Q4579"/>
      <c r="R4579"/>
      <c r="S4579"/>
      <c r="T4579" s="204">
        <v>42746.609131944446</v>
      </c>
      <c r="U4579"/>
      <c r="V4579">
        <v>0.09</v>
      </c>
      <c r="W4579">
        <v>1</v>
      </c>
      <c r="X4579" s="200" t="str">
        <f t="shared" si="71"/>
        <v>St. Johns Circuit Criminal CGE CQ1-17</v>
      </c>
    </row>
    <row r="4580" spans="1:24" x14ac:dyDescent="0.25">
      <c r="A4580" t="s">
        <v>105</v>
      </c>
      <c r="B4580" t="s">
        <v>38</v>
      </c>
      <c r="C4580" t="s">
        <v>271</v>
      </c>
      <c r="D4580" s="202">
        <v>368396.64</v>
      </c>
      <c r="E4580" s="202">
        <v>368196.64</v>
      </c>
      <c r="F4580" s="202">
        <v>367925.64</v>
      </c>
      <c r="G4580" s="202">
        <v>367925.64</v>
      </c>
      <c r="H4580" s="202">
        <v>367775.64</v>
      </c>
      <c r="I4580" s="202">
        <v>19899.509999999998</v>
      </c>
      <c r="J4580" s="202">
        <v>29735.98</v>
      </c>
      <c r="K4580" s="202">
        <v>45617.98</v>
      </c>
      <c r="L4580" s="202">
        <v>45617.98</v>
      </c>
      <c r="M4580" s="202">
        <v>57430.37</v>
      </c>
      <c r="N4580"/>
      <c r="O4580" s="203"/>
      <c r="P4580"/>
      <c r="Q4580"/>
      <c r="R4580"/>
      <c r="S4580"/>
      <c r="T4580" s="204">
        <v>42746.609131944446</v>
      </c>
      <c r="U4580"/>
      <c r="V4580">
        <v>0.09</v>
      </c>
      <c r="W4580">
        <v>1</v>
      </c>
      <c r="X4580" s="200" t="str">
        <f t="shared" si="71"/>
        <v>St. Johns Circuit Criminal CGE CQ2-16</v>
      </c>
    </row>
    <row r="4581" spans="1:24" x14ac:dyDescent="0.25">
      <c r="A4581" t="s">
        <v>105</v>
      </c>
      <c r="B4581" t="s">
        <v>38</v>
      </c>
      <c r="C4581" t="s">
        <v>275</v>
      </c>
      <c r="D4581" s="202">
        <v>325994.25</v>
      </c>
      <c r="E4581" s="202">
        <v>325530.25</v>
      </c>
      <c r="F4581" s="202">
        <v>325012.25</v>
      </c>
      <c r="G4581"/>
      <c r="H4581"/>
      <c r="I4581" s="202">
        <v>11765.69</v>
      </c>
      <c r="J4581" s="202">
        <v>18250.53</v>
      </c>
      <c r="K4581" s="202">
        <v>23847.49</v>
      </c>
      <c r="L4581"/>
      <c r="M4581"/>
      <c r="N4581"/>
      <c r="O4581" s="203"/>
      <c r="P4581"/>
      <c r="Q4581"/>
      <c r="R4581"/>
      <c r="S4581"/>
      <c r="T4581" s="204">
        <v>42746.609131944446</v>
      </c>
      <c r="U4581"/>
      <c r="V4581">
        <v>0.09</v>
      </c>
      <c r="W4581">
        <v>1</v>
      </c>
      <c r="X4581" s="200" t="str">
        <f t="shared" si="71"/>
        <v>St. Johns Circuit Criminal CGE CQ2-17</v>
      </c>
    </row>
    <row r="4582" spans="1:24" x14ac:dyDescent="0.25">
      <c r="A4582" t="s">
        <v>105</v>
      </c>
      <c r="B4582" t="s">
        <v>38</v>
      </c>
      <c r="C4582" t="s">
        <v>272</v>
      </c>
      <c r="D4582" s="202">
        <v>902293</v>
      </c>
      <c r="E4582" s="202">
        <v>901693</v>
      </c>
      <c r="F4582" s="202">
        <v>900955.43</v>
      </c>
      <c r="G4582" s="202">
        <v>900187.43</v>
      </c>
      <c r="H4582" s="202">
        <v>900087.43</v>
      </c>
      <c r="I4582" s="202">
        <v>16574.169999999998</v>
      </c>
      <c r="J4582" s="202">
        <v>25729.63</v>
      </c>
      <c r="K4582" s="202">
        <v>34111.35</v>
      </c>
      <c r="L4582" s="202">
        <v>44894.45</v>
      </c>
      <c r="M4582" s="202">
        <v>55312.37</v>
      </c>
      <c r="N4582"/>
      <c r="O4582" s="203"/>
      <c r="P4582"/>
      <c r="Q4582"/>
      <c r="R4582"/>
      <c r="S4582"/>
      <c r="T4582" s="204">
        <v>42746.609131944446</v>
      </c>
      <c r="U4582"/>
      <c r="V4582">
        <v>0.09</v>
      </c>
      <c r="W4582">
        <v>1</v>
      </c>
      <c r="X4582" s="200" t="str">
        <f t="shared" si="71"/>
        <v>St. Johns Circuit Criminal CGE CQ3-16</v>
      </c>
    </row>
    <row r="4583" spans="1:24" x14ac:dyDescent="0.25">
      <c r="A4583" t="s">
        <v>105</v>
      </c>
      <c r="B4583" t="s">
        <v>38</v>
      </c>
      <c r="C4583" t="s">
        <v>276</v>
      </c>
      <c r="D4583" s="202">
        <v>226116</v>
      </c>
      <c r="E4583" s="202">
        <v>225909</v>
      </c>
      <c r="F4583"/>
      <c r="G4583"/>
      <c r="H4583"/>
      <c r="I4583" s="202">
        <v>9917.99</v>
      </c>
      <c r="J4583" s="202">
        <v>15325.21</v>
      </c>
      <c r="K4583"/>
      <c r="L4583"/>
      <c r="M4583"/>
      <c r="N4583"/>
      <c r="O4583" s="203"/>
      <c r="P4583"/>
      <c r="Q4583"/>
      <c r="R4583"/>
      <c r="S4583"/>
      <c r="T4583" s="204">
        <v>42746.609131944446</v>
      </c>
      <c r="U4583"/>
      <c r="V4583">
        <v>0.09</v>
      </c>
      <c r="W4583">
        <v>1</v>
      </c>
      <c r="X4583" s="200" t="str">
        <f t="shared" si="71"/>
        <v>St. Johns Circuit Criminal CGE CQ3-17</v>
      </c>
    </row>
    <row r="4584" spans="1:24" x14ac:dyDescent="0.25">
      <c r="A4584" t="s">
        <v>105</v>
      </c>
      <c r="B4584" t="s">
        <v>38</v>
      </c>
      <c r="C4584" t="s">
        <v>273</v>
      </c>
      <c r="D4584" s="202">
        <v>304747.78999999998</v>
      </c>
      <c r="E4584" s="202">
        <v>304247.78999999998</v>
      </c>
      <c r="F4584" s="202">
        <v>304247.78999999998</v>
      </c>
      <c r="G4584" s="202">
        <v>304090.78999999998</v>
      </c>
      <c r="H4584" s="202">
        <v>303990.78999999998</v>
      </c>
      <c r="I4584" s="202">
        <v>12341.5</v>
      </c>
      <c r="J4584" s="202">
        <v>20573.099999999999</v>
      </c>
      <c r="K4584" s="202">
        <v>29125.01</v>
      </c>
      <c r="L4584" s="202">
        <v>37356.269999999997</v>
      </c>
      <c r="M4584" s="202">
        <v>43034.67</v>
      </c>
      <c r="N4584"/>
      <c r="O4584" s="203"/>
      <c r="P4584"/>
      <c r="Q4584"/>
      <c r="R4584"/>
      <c r="S4584"/>
      <c r="T4584" s="204">
        <v>42746.609131944446</v>
      </c>
      <c r="U4584"/>
      <c r="V4584">
        <v>0.09</v>
      </c>
      <c r="W4584">
        <v>1</v>
      </c>
      <c r="X4584" s="200" t="str">
        <f t="shared" si="71"/>
        <v>St. Johns Circuit Criminal CGE CQ4-16</v>
      </c>
    </row>
    <row r="4585" spans="1:24" x14ac:dyDescent="0.25">
      <c r="A4585" t="s">
        <v>105</v>
      </c>
      <c r="B4585" t="s">
        <v>38</v>
      </c>
      <c r="C4585" t="s">
        <v>277</v>
      </c>
      <c r="D4585" s="202">
        <v>313663.03999999998</v>
      </c>
      <c r="E4585"/>
      <c r="F4585"/>
      <c r="G4585"/>
      <c r="H4585"/>
      <c r="I4585" s="202">
        <v>18288.7</v>
      </c>
      <c r="J4585"/>
      <c r="K4585"/>
      <c r="L4585"/>
      <c r="M4585"/>
      <c r="N4585"/>
      <c r="O4585" s="203"/>
      <c r="P4585"/>
      <c r="Q4585"/>
      <c r="R4585"/>
      <c r="S4585"/>
      <c r="T4585" s="204">
        <v>42746.609131944446</v>
      </c>
      <c r="U4585"/>
      <c r="V4585">
        <v>0.09</v>
      </c>
      <c r="W4585">
        <v>1</v>
      </c>
      <c r="X4585" s="200" t="str">
        <f t="shared" si="71"/>
        <v>St. Johns Circuit Criminal CGE CQ4-17</v>
      </c>
    </row>
    <row r="4586" spans="1:24" x14ac:dyDescent="0.25">
      <c r="A4586" t="s">
        <v>105</v>
      </c>
      <c r="B4586" t="s">
        <v>44</v>
      </c>
      <c r="C4586" t="s">
        <v>270</v>
      </c>
      <c r="D4586" s="202">
        <v>907338.9</v>
      </c>
      <c r="E4586" s="202">
        <v>867944.75</v>
      </c>
      <c r="F4586" s="202">
        <v>859074.9</v>
      </c>
      <c r="G4586" s="202">
        <v>854738.65</v>
      </c>
      <c r="H4586" s="202">
        <v>853273.9</v>
      </c>
      <c r="I4586" s="202">
        <v>426728.8</v>
      </c>
      <c r="J4586" s="202">
        <v>716949.75</v>
      </c>
      <c r="K4586" s="202">
        <v>772635.44</v>
      </c>
      <c r="L4586" s="202">
        <v>788556.48</v>
      </c>
      <c r="M4586" s="202">
        <v>797856.35</v>
      </c>
      <c r="N4586"/>
      <c r="O4586" s="203"/>
      <c r="P4586"/>
      <c r="Q4586"/>
      <c r="R4586"/>
      <c r="S4586"/>
      <c r="T4586" s="204">
        <v>42746.609131944446</v>
      </c>
      <c r="U4586"/>
      <c r="V4586">
        <v>0.9</v>
      </c>
      <c r="W4586">
        <v>8</v>
      </c>
      <c r="X4586" s="200" t="str">
        <f t="shared" si="71"/>
        <v>St. Johns Civil Traffic CGE CQ1-16</v>
      </c>
    </row>
    <row r="4587" spans="1:24" x14ac:dyDescent="0.25">
      <c r="A4587" t="s">
        <v>105</v>
      </c>
      <c r="B4587" t="s">
        <v>44</v>
      </c>
      <c r="C4587" t="s">
        <v>274</v>
      </c>
      <c r="D4587" s="202">
        <v>703941.35</v>
      </c>
      <c r="E4587" s="202">
        <v>686118.85</v>
      </c>
      <c r="F4587" s="202">
        <v>681104.85</v>
      </c>
      <c r="G4587" s="202">
        <v>678776.85</v>
      </c>
      <c r="H4587"/>
      <c r="I4587" s="202">
        <v>324885.84999999998</v>
      </c>
      <c r="J4587" s="202">
        <v>559941.06999999995</v>
      </c>
      <c r="K4587" s="202">
        <v>611381.06999999995</v>
      </c>
      <c r="L4587" s="202">
        <v>624092.91</v>
      </c>
      <c r="M4587"/>
      <c r="N4587"/>
      <c r="O4587" s="203"/>
      <c r="P4587"/>
      <c r="Q4587"/>
      <c r="R4587"/>
      <c r="S4587"/>
      <c r="T4587" s="204">
        <v>42746.609131944446</v>
      </c>
      <c r="U4587"/>
      <c r="V4587">
        <v>0.9</v>
      </c>
      <c r="W4587">
        <v>8</v>
      </c>
      <c r="X4587" s="200" t="str">
        <f t="shared" si="71"/>
        <v>St. Johns Civil Traffic CGE CQ1-17</v>
      </c>
    </row>
    <row r="4588" spans="1:24" x14ac:dyDescent="0.25">
      <c r="A4588" t="s">
        <v>105</v>
      </c>
      <c r="B4588" t="s">
        <v>44</v>
      </c>
      <c r="C4588" t="s">
        <v>271</v>
      </c>
      <c r="D4588" s="202">
        <v>821274.5</v>
      </c>
      <c r="E4588" s="202">
        <v>790370.05</v>
      </c>
      <c r="F4588" s="202">
        <v>785122.05</v>
      </c>
      <c r="G4588" s="202">
        <v>780427.85</v>
      </c>
      <c r="H4588" s="202">
        <v>778631.05</v>
      </c>
      <c r="I4588" s="202">
        <v>379533.45</v>
      </c>
      <c r="J4588" s="202">
        <v>643638.05000000005</v>
      </c>
      <c r="K4588" s="202">
        <v>690302.7</v>
      </c>
      <c r="L4588" s="202">
        <v>704914.39</v>
      </c>
      <c r="M4588" s="202">
        <v>716375.36</v>
      </c>
      <c r="N4588"/>
      <c r="O4588" s="203"/>
      <c r="P4588"/>
      <c r="Q4588"/>
      <c r="R4588"/>
      <c r="S4588"/>
      <c r="T4588" s="204">
        <v>42746.609131944446</v>
      </c>
      <c r="U4588"/>
      <c r="V4588">
        <v>0.9</v>
      </c>
      <c r="W4588">
        <v>8</v>
      </c>
      <c r="X4588" s="200" t="str">
        <f t="shared" si="71"/>
        <v>St. Johns Civil Traffic CGE CQ2-16</v>
      </c>
    </row>
    <row r="4589" spans="1:24" x14ac:dyDescent="0.25">
      <c r="A4589" t="s">
        <v>105</v>
      </c>
      <c r="B4589" t="s">
        <v>44</v>
      </c>
      <c r="C4589" t="s">
        <v>275</v>
      </c>
      <c r="D4589" s="202">
        <v>724537.3</v>
      </c>
      <c r="E4589" s="202">
        <v>701553.8</v>
      </c>
      <c r="F4589" s="202">
        <v>694937.8</v>
      </c>
      <c r="G4589"/>
      <c r="H4589"/>
      <c r="I4589" s="202">
        <v>355364.9</v>
      </c>
      <c r="J4589" s="202">
        <v>579359.21</v>
      </c>
      <c r="K4589" s="202">
        <v>625591.51</v>
      </c>
      <c r="L4589"/>
      <c r="M4589"/>
      <c r="N4589"/>
      <c r="O4589" s="203"/>
      <c r="P4589"/>
      <c r="Q4589"/>
      <c r="R4589"/>
      <c r="S4589"/>
      <c r="T4589" s="204">
        <v>42746.609131944446</v>
      </c>
      <c r="U4589"/>
      <c r="V4589">
        <v>0.9</v>
      </c>
      <c r="W4589">
        <v>8</v>
      </c>
      <c r="X4589" s="200" t="str">
        <f t="shared" si="71"/>
        <v>St. Johns Civil Traffic CGE CQ2-17</v>
      </c>
    </row>
    <row r="4590" spans="1:24" x14ac:dyDescent="0.25">
      <c r="A4590" t="s">
        <v>105</v>
      </c>
      <c r="B4590" t="s">
        <v>44</v>
      </c>
      <c r="C4590" t="s">
        <v>272</v>
      </c>
      <c r="D4590" s="202">
        <v>820394.3</v>
      </c>
      <c r="E4590" s="202">
        <v>790134.65</v>
      </c>
      <c r="F4590" s="202">
        <v>781429.85</v>
      </c>
      <c r="G4590" s="202">
        <v>779798.65</v>
      </c>
      <c r="H4590" s="202">
        <v>775667.15</v>
      </c>
      <c r="I4590" s="202">
        <v>402181.5</v>
      </c>
      <c r="J4590" s="202">
        <v>643644.75</v>
      </c>
      <c r="K4590" s="202">
        <v>691352.57</v>
      </c>
      <c r="L4590" s="202">
        <v>712109.37</v>
      </c>
      <c r="M4590" s="202">
        <v>719219.35</v>
      </c>
      <c r="N4590"/>
      <c r="O4590" s="203"/>
      <c r="P4590"/>
      <c r="Q4590"/>
      <c r="R4590"/>
      <c r="S4590"/>
      <c r="T4590" s="204">
        <v>42746.609131944446</v>
      </c>
      <c r="U4590"/>
      <c r="V4590">
        <v>0.9</v>
      </c>
      <c r="W4590">
        <v>8</v>
      </c>
      <c r="X4590" s="200" t="str">
        <f t="shared" si="71"/>
        <v>St. Johns Civil Traffic CGE CQ3-16</v>
      </c>
    </row>
    <row r="4591" spans="1:24" x14ac:dyDescent="0.25">
      <c r="A4591" t="s">
        <v>105</v>
      </c>
      <c r="B4591" t="s">
        <v>44</v>
      </c>
      <c r="C4591" t="s">
        <v>276</v>
      </c>
      <c r="D4591" s="202">
        <v>817821.65</v>
      </c>
      <c r="E4591" s="202">
        <v>790864.15</v>
      </c>
      <c r="F4591"/>
      <c r="G4591"/>
      <c r="H4591"/>
      <c r="I4591" s="202">
        <v>358630.25</v>
      </c>
      <c r="J4591" s="202">
        <v>640412.9</v>
      </c>
      <c r="K4591"/>
      <c r="L4591"/>
      <c r="M4591"/>
      <c r="N4591"/>
      <c r="O4591" s="203"/>
      <c r="P4591"/>
      <c r="Q4591"/>
      <c r="R4591"/>
      <c r="S4591"/>
      <c r="T4591" s="204">
        <v>42746.609131944446</v>
      </c>
      <c r="U4591"/>
      <c r="V4591">
        <v>0.9</v>
      </c>
      <c r="W4591">
        <v>8</v>
      </c>
      <c r="X4591" s="200" t="str">
        <f t="shared" si="71"/>
        <v>St. Johns Civil Traffic CGE CQ3-17</v>
      </c>
    </row>
    <row r="4592" spans="1:24" x14ac:dyDescent="0.25">
      <c r="A4592" t="s">
        <v>105</v>
      </c>
      <c r="B4592" t="s">
        <v>44</v>
      </c>
      <c r="C4592" t="s">
        <v>273</v>
      </c>
      <c r="D4592" s="202">
        <v>624020.68999999994</v>
      </c>
      <c r="E4592" s="202">
        <v>592480.68999999994</v>
      </c>
      <c r="F4592" s="202">
        <v>582888.68999999994</v>
      </c>
      <c r="G4592" s="202">
        <v>575064.68999999994</v>
      </c>
      <c r="H4592" s="202">
        <v>573927.68999999994</v>
      </c>
      <c r="I4592" s="202">
        <v>277900.17</v>
      </c>
      <c r="J4592" s="202">
        <v>453594.92</v>
      </c>
      <c r="K4592" s="202">
        <v>505813.23</v>
      </c>
      <c r="L4592" s="202">
        <v>518141.23</v>
      </c>
      <c r="M4592" s="202">
        <v>524552.23</v>
      </c>
      <c r="N4592"/>
      <c r="O4592" s="203"/>
      <c r="P4592"/>
      <c r="Q4592"/>
      <c r="R4592"/>
      <c r="S4592"/>
      <c r="T4592" s="204">
        <v>42746.609131944446</v>
      </c>
      <c r="U4592"/>
      <c r="V4592">
        <v>0.9</v>
      </c>
      <c r="W4592">
        <v>8</v>
      </c>
      <c r="X4592" s="200" t="str">
        <f t="shared" si="71"/>
        <v>St. Johns Civil Traffic CGE CQ4-16</v>
      </c>
    </row>
    <row r="4593" spans="1:24" x14ac:dyDescent="0.25">
      <c r="A4593" t="s">
        <v>105</v>
      </c>
      <c r="B4593" t="s">
        <v>44</v>
      </c>
      <c r="C4593" t="s">
        <v>277</v>
      </c>
      <c r="D4593" s="202">
        <v>684126.25</v>
      </c>
      <c r="E4593"/>
      <c r="F4593"/>
      <c r="G4593"/>
      <c r="H4593"/>
      <c r="I4593" s="202">
        <v>296120.5</v>
      </c>
      <c r="J4593"/>
      <c r="K4593"/>
      <c r="L4593"/>
      <c r="M4593"/>
      <c r="N4593"/>
      <c r="O4593" s="203"/>
      <c r="P4593"/>
      <c r="Q4593"/>
      <c r="R4593"/>
      <c r="S4593"/>
      <c r="T4593" s="204">
        <v>42746.609131944446</v>
      </c>
      <c r="U4593"/>
      <c r="V4593">
        <v>0.9</v>
      </c>
      <c r="W4593">
        <v>8</v>
      </c>
      <c r="X4593" s="200" t="str">
        <f t="shared" si="71"/>
        <v>St. Johns Civil Traffic CGE CQ4-17</v>
      </c>
    </row>
    <row r="4594" spans="1:24" x14ac:dyDescent="0.25">
      <c r="A4594" t="s">
        <v>105</v>
      </c>
      <c r="B4594" t="s">
        <v>43</v>
      </c>
      <c r="C4594" t="s">
        <v>270</v>
      </c>
      <c r="D4594" s="202">
        <v>136734.01</v>
      </c>
      <c r="E4594" s="202">
        <v>136424.01</v>
      </c>
      <c r="F4594" s="202">
        <v>136424.01</v>
      </c>
      <c r="G4594" s="202">
        <v>136424.01</v>
      </c>
      <c r="H4594" s="202">
        <v>136424.01</v>
      </c>
      <c r="I4594" s="202">
        <v>134239.01</v>
      </c>
      <c r="J4594" s="202">
        <v>135804.01</v>
      </c>
      <c r="K4594" s="202">
        <v>135804.01</v>
      </c>
      <c r="L4594" s="202">
        <v>135804.01</v>
      </c>
      <c r="M4594" s="202">
        <v>135804.01</v>
      </c>
      <c r="N4594"/>
      <c r="O4594" s="203"/>
      <c r="P4594"/>
      <c r="Q4594"/>
      <c r="R4594"/>
      <c r="S4594"/>
      <c r="T4594" s="204">
        <v>42746.609131944446</v>
      </c>
      <c r="U4594"/>
      <c r="V4594">
        <v>0.9</v>
      </c>
      <c r="W4594">
        <v>7</v>
      </c>
      <c r="X4594" s="200" t="str">
        <f t="shared" si="71"/>
        <v>St. Johns County Civil CGE CQ1-16</v>
      </c>
    </row>
    <row r="4595" spans="1:24" x14ac:dyDescent="0.25">
      <c r="A4595" t="s">
        <v>105</v>
      </c>
      <c r="B4595" t="s">
        <v>43</v>
      </c>
      <c r="C4595" t="s">
        <v>274</v>
      </c>
      <c r="D4595" s="202">
        <v>138251.13</v>
      </c>
      <c r="E4595" s="202">
        <v>138251.13</v>
      </c>
      <c r="F4595" s="202">
        <v>137951.13</v>
      </c>
      <c r="G4595" s="202">
        <v>137951.13</v>
      </c>
      <c r="H4595"/>
      <c r="I4595" s="202">
        <v>135236.13</v>
      </c>
      <c r="J4595" s="202">
        <v>137951.13</v>
      </c>
      <c r="K4595" s="202">
        <v>137651.13</v>
      </c>
      <c r="L4595" s="202">
        <v>137651.13</v>
      </c>
      <c r="M4595"/>
      <c r="N4595"/>
      <c r="O4595" s="203"/>
      <c r="P4595"/>
      <c r="Q4595"/>
      <c r="R4595"/>
      <c r="S4595"/>
      <c r="T4595" s="204">
        <v>42746.609131944446</v>
      </c>
      <c r="U4595"/>
      <c r="V4595">
        <v>0.9</v>
      </c>
      <c r="W4595">
        <v>7</v>
      </c>
      <c r="X4595" s="200" t="str">
        <f t="shared" si="71"/>
        <v>St. Johns County Civil CGE CQ1-17</v>
      </c>
    </row>
    <row r="4596" spans="1:24" x14ac:dyDescent="0.25">
      <c r="A4596" t="s">
        <v>105</v>
      </c>
      <c r="B4596" t="s">
        <v>43</v>
      </c>
      <c r="C4596" t="s">
        <v>271</v>
      </c>
      <c r="D4596" s="202">
        <v>132960.26999999999</v>
      </c>
      <c r="E4596" s="202">
        <v>132960.26999999999</v>
      </c>
      <c r="F4596" s="202">
        <v>132960.26999999999</v>
      </c>
      <c r="G4596" s="202">
        <v>132775.26999999999</v>
      </c>
      <c r="H4596" s="202">
        <v>132775.26999999999</v>
      </c>
      <c r="I4596" s="202">
        <v>130041.42</v>
      </c>
      <c r="J4596" s="202">
        <v>132071.42000000001</v>
      </c>
      <c r="K4596" s="202">
        <v>132071.42000000001</v>
      </c>
      <c r="L4596" s="202">
        <v>131886.42000000001</v>
      </c>
      <c r="M4596" s="202">
        <v>131886.42000000001</v>
      </c>
      <c r="N4596"/>
      <c r="O4596" s="203"/>
      <c r="P4596"/>
      <c r="Q4596"/>
      <c r="R4596"/>
      <c r="S4596"/>
      <c r="T4596" s="204">
        <v>42746.609131944446</v>
      </c>
      <c r="U4596"/>
      <c r="V4596">
        <v>0.9</v>
      </c>
      <c r="W4596">
        <v>7</v>
      </c>
      <c r="X4596" s="200" t="str">
        <f t="shared" si="71"/>
        <v>St. Johns County Civil CGE CQ2-16</v>
      </c>
    </row>
    <row r="4597" spans="1:24" x14ac:dyDescent="0.25">
      <c r="A4597" t="s">
        <v>105</v>
      </c>
      <c r="B4597" t="s">
        <v>43</v>
      </c>
      <c r="C4597" t="s">
        <v>275</v>
      </c>
      <c r="D4597" s="202">
        <v>119042.96</v>
      </c>
      <c r="E4597" s="202">
        <v>119042.96</v>
      </c>
      <c r="F4597" s="202">
        <v>118742.96</v>
      </c>
      <c r="G4597"/>
      <c r="H4597"/>
      <c r="I4597" s="202">
        <v>117247.96</v>
      </c>
      <c r="J4597" s="202">
        <v>118027.96</v>
      </c>
      <c r="K4597" s="202">
        <v>117727.96</v>
      </c>
      <c r="L4597"/>
      <c r="M4597"/>
      <c r="N4597"/>
      <c r="O4597" s="203"/>
      <c r="P4597"/>
      <c r="Q4597"/>
      <c r="R4597"/>
      <c r="S4597"/>
      <c r="T4597" s="204">
        <v>42746.609131944446</v>
      </c>
      <c r="U4597"/>
      <c r="V4597">
        <v>0.9</v>
      </c>
      <c r="W4597">
        <v>7</v>
      </c>
      <c r="X4597" s="200" t="str">
        <f t="shared" si="71"/>
        <v>St. Johns County Civil CGE CQ2-17</v>
      </c>
    </row>
    <row r="4598" spans="1:24" x14ac:dyDescent="0.25">
      <c r="A4598" t="s">
        <v>105</v>
      </c>
      <c r="B4598" t="s">
        <v>43</v>
      </c>
      <c r="C4598" t="s">
        <v>272</v>
      </c>
      <c r="D4598" s="202">
        <v>136745.03</v>
      </c>
      <c r="E4598" s="202">
        <v>136665.03</v>
      </c>
      <c r="F4598" s="202">
        <v>136665.03</v>
      </c>
      <c r="G4598" s="202">
        <v>136665.03</v>
      </c>
      <c r="H4598" s="202">
        <v>136665.03</v>
      </c>
      <c r="I4598" s="202">
        <v>134670.03</v>
      </c>
      <c r="J4598" s="202">
        <v>136360.03</v>
      </c>
      <c r="K4598" s="202">
        <v>136360.03</v>
      </c>
      <c r="L4598" s="202">
        <v>136360.03</v>
      </c>
      <c r="M4598" s="202">
        <v>136360.03</v>
      </c>
      <c r="N4598"/>
      <c r="O4598" s="203"/>
      <c r="P4598"/>
      <c r="Q4598"/>
      <c r="R4598"/>
      <c r="S4598"/>
      <c r="T4598" s="204">
        <v>42746.609131944446</v>
      </c>
      <c r="U4598"/>
      <c r="V4598">
        <v>0.9</v>
      </c>
      <c r="W4598">
        <v>7</v>
      </c>
      <c r="X4598" s="200" t="str">
        <f t="shared" si="71"/>
        <v>St. Johns County Civil CGE CQ3-16</v>
      </c>
    </row>
    <row r="4599" spans="1:24" x14ac:dyDescent="0.25">
      <c r="A4599" t="s">
        <v>105</v>
      </c>
      <c r="B4599" t="s">
        <v>43</v>
      </c>
      <c r="C4599" t="s">
        <v>276</v>
      </c>
      <c r="D4599" s="202">
        <v>114380.45</v>
      </c>
      <c r="E4599" s="202">
        <v>113770.45</v>
      </c>
      <c r="F4599"/>
      <c r="G4599"/>
      <c r="H4599"/>
      <c r="I4599" s="202">
        <v>111740.45</v>
      </c>
      <c r="J4599" s="202">
        <v>113770.45</v>
      </c>
      <c r="K4599"/>
      <c r="L4599"/>
      <c r="M4599"/>
      <c r="N4599"/>
      <c r="O4599" s="203"/>
      <c r="P4599"/>
      <c r="Q4599"/>
      <c r="R4599"/>
      <c r="S4599"/>
      <c r="T4599" s="204">
        <v>42746.609131944446</v>
      </c>
      <c r="U4599"/>
      <c r="V4599">
        <v>0.9</v>
      </c>
      <c r="W4599">
        <v>7</v>
      </c>
      <c r="X4599" s="200" t="str">
        <f t="shared" si="71"/>
        <v>St. Johns County Civil CGE CQ3-17</v>
      </c>
    </row>
    <row r="4600" spans="1:24" x14ac:dyDescent="0.25">
      <c r="A4600" t="s">
        <v>105</v>
      </c>
      <c r="B4600" t="s">
        <v>43</v>
      </c>
      <c r="C4600" t="s">
        <v>273</v>
      </c>
      <c r="D4600" s="202">
        <v>143214.18</v>
      </c>
      <c r="E4600" s="202">
        <v>143214.18</v>
      </c>
      <c r="F4600" s="202">
        <v>143214.18</v>
      </c>
      <c r="G4600" s="202">
        <v>143214.18</v>
      </c>
      <c r="H4600" s="202">
        <v>143214.18</v>
      </c>
      <c r="I4600" s="202">
        <v>141794.18</v>
      </c>
      <c r="J4600" s="202">
        <v>142609.18</v>
      </c>
      <c r="K4600" s="202">
        <v>142609.18</v>
      </c>
      <c r="L4600" s="202">
        <v>142609.18</v>
      </c>
      <c r="M4600" s="202">
        <v>142609.18</v>
      </c>
      <c r="N4600"/>
      <c r="O4600" s="203"/>
      <c r="P4600"/>
      <c r="Q4600"/>
      <c r="R4600"/>
      <c r="S4600"/>
      <c r="T4600" s="204">
        <v>42746.609131944446</v>
      </c>
      <c r="U4600"/>
      <c r="V4600">
        <v>0.9</v>
      </c>
      <c r="W4600">
        <v>7</v>
      </c>
      <c r="X4600" s="200" t="str">
        <f t="shared" si="71"/>
        <v>St. Johns County Civil CGE CQ4-16</v>
      </c>
    </row>
    <row r="4601" spans="1:24" x14ac:dyDescent="0.25">
      <c r="A4601" t="s">
        <v>105</v>
      </c>
      <c r="B4601" t="s">
        <v>43</v>
      </c>
      <c r="C4601" t="s">
        <v>277</v>
      </c>
      <c r="D4601" s="202">
        <v>127677.52</v>
      </c>
      <c r="E4601"/>
      <c r="F4601"/>
      <c r="G4601"/>
      <c r="H4601"/>
      <c r="I4601" s="202">
        <v>124497.52</v>
      </c>
      <c r="J4601"/>
      <c r="K4601"/>
      <c r="L4601"/>
      <c r="M4601"/>
      <c r="N4601"/>
      <c r="O4601" s="203"/>
      <c r="P4601"/>
      <c r="Q4601"/>
      <c r="R4601"/>
      <c r="S4601"/>
      <c r="T4601" s="204">
        <v>42746.609131944446</v>
      </c>
      <c r="U4601"/>
      <c r="V4601">
        <v>0.9</v>
      </c>
      <c r="W4601">
        <v>7</v>
      </c>
      <c r="X4601" s="200" t="str">
        <f t="shared" si="71"/>
        <v>St. Johns County Civil CGE CQ4-17</v>
      </c>
    </row>
    <row r="4602" spans="1:24" x14ac:dyDescent="0.25">
      <c r="A4602" t="s">
        <v>105</v>
      </c>
      <c r="B4602" t="s">
        <v>39</v>
      </c>
      <c r="C4602" t="s">
        <v>270</v>
      </c>
      <c r="D4602" s="202">
        <v>223719.75</v>
      </c>
      <c r="E4602" s="202">
        <v>216360.75</v>
      </c>
      <c r="F4602" s="202">
        <v>210758.25</v>
      </c>
      <c r="G4602" s="202">
        <v>205700.95</v>
      </c>
      <c r="H4602" s="202">
        <v>204470.55</v>
      </c>
      <c r="I4602" s="202">
        <v>38625.29</v>
      </c>
      <c r="J4602" s="202">
        <v>59632.1</v>
      </c>
      <c r="K4602" s="202">
        <v>73273.02</v>
      </c>
      <c r="L4602" s="202">
        <v>80961.929999999993</v>
      </c>
      <c r="M4602" s="202">
        <v>85186.05</v>
      </c>
      <c r="N4602"/>
      <c r="O4602" s="203"/>
      <c r="P4602"/>
      <c r="Q4602"/>
      <c r="R4602"/>
      <c r="S4602"/>
      <c r="T4602" s="204">
        <v>42746.609131944446</v>
      </c>
      <c r="U4602"/>
      <c r="V4602">
        <v>0.4</v>
      </c>
      <c r="W4602">
        <v>3</v>
      </c>
      <c r="X4602" s="200" t="str">
        <f t="shared" si="71"/>
        <v>St. Johns County Criminal CGE CQ1-16</v>
      </c>
    </row>
    <row r="4603" spans="1:24" x14ac:dyDescent="0.25">
      <c r="A4603" t="s">
        <v>105</v>
      </c>
      <c r="B4603" t="s">
        <v>39</v>
      </c>
      <c r="C4603" t="s">
        <v>274</v>
      </c>
      <c r="D4603" s="202">
        <v>171483.6</v>
      </c>
      <c r="E4603" s="202">
        <v>167961.60000000001</v>
      </c>
      <c r="F4603" s="202">
        <v>163615.6</v>
      </c>
      <c r="G4603" s="202">
        <v>161753.60000000001</v>
      </c>
      <c r="H4603"/>
      <c r="I4603" s="202">
        <v>30754.04</v>
      </c>
      <c r="J4603" s="202">
        <v>48943.3</v>
      </c>
      <c r="K4603" s="202">
        <v>59500.97</v>
      </c>
      <c r="L4603" s="202">
        <v>64635.34</v>
      </c>
      <c r="M4603"/>
      <c r="N4603"/>
      <c r="O4603" s="203"/>
      <c r="P4603"/>
      <c r="Q4603"/>
      <c r="R4603"/>
      <c r="S4603"/>
      <c r="T4603" s="204">
        <v>42746.609131944446</v>
      </c>
      <c r="U4603"/>
      <c r="V4603">
        <v>0.4</v>
      </c>
      <c r="W4603">
        <v>3</v>
      </c>
      <c r="X4603" s="200" t="str">
        <f t="shared" si="71"/>
        <v>St. Johns County Criminal CGE CQ1-17</v>
      </c>
    </row>
    <row r="4604" spans="1:24" x14ac:dyDescent="0.25">
      <c r="A4604" t="s">
        <v>105</v>
      </c>
      <c r="B4604" t="s">
        <v>39</v>
      </c>
      <c r="C4604" t="s">
        <v>271</v>
      </c>
      <c r="D4604" s="202">
        <v>225240.49</v>
      </c>
      <c r="E4604" s="202">
        <v>217198.14</v>
      </c>
      <c r="F4604" s="202">
        <v>211463.14</v>
      </c>
      <c r="G4604" s="202">
        <v>207746.14</v>
      </c>
      <c r="H4604" s="202">
        <v>206306.64</v>
      </c>
      <c r="I4604" s="202">
        <v>41654.94</v>
      </c>
      <c r="J4604" s="202">
        <v>68162.36</v>
      </c>
      <c r="K4604" s="202">
        <v>78886.27</v>
      </c>
      <c r="L4604" s="202">
        <v>90297.72</v>
      </c>
      <c r="M4604" s="202">
        <v>99458.55</v>
      </c>
      <c r="N4604"/>
      <c r="O4604" s="203"/>
      <c r="P4604"/>
      <c r="Q4604"/>
      <c r="R4604"/>
      <c r="S4604"/>
      <c r="T4604" s="204">
        <v>42746.609131944446</v>
      </c>
      <c r="U4604"/>
      <c r="V4604">
        <v>0.4</v>
      </c>
      <c r="W4604">
        <v>3</v>
      </c>
      <c r="X4604" s="200" t="str">
        <f t="shared" si="71"/>
        <v>St. Johns County Criminal CGE CQ2-16</v>
      </c>
    </row>
    <row r="4605" spans="1:24" x14ac:dyDescent="0.25">
      <c r="A4605" t="s">
        <v>105</v>
      </c>
      <c r="B4605" t="s">
        <v>39</v>
      </c>
      <c r="C4605" t="s">
        <v>275</v>
      </c>
      <c r="D4605" s="202">
        <v>170778.72</v>
      </c>
      <c r="E4605" s="202">
        <v>165005.72</v>
      </c>
      <c r="F4605" s="202">
        <v>163173.72</v>
      </c>
      <c r="G4605"/>
      <c r="H4605"/>
      <c r="I4605" s="202">
        <v>34990.550000000003</v>
      </c>
      <c r="J4605" s="202">
        <v>50561.19</v>
      </c>
      <c r="K4605" s="202">
        <v>60803.22</v>
      </c>
      <c r="L4605"/>
      <c r="M4605"/>
      <c r="N4605"/>
      <c r="O4605" s="203"/>
      <c r="P4605"/>
      <c r="Q4605"/>
      <c r="R4605"/>
      <c r="S4605"/>
      <c r="T4605" s="204">
        <v>42746.609131944446</v>
      </c>
      <c r="U4605"/>
      <c r="V4605">
        <v>0.4</v>
      </c>
      <c r="W4605">
        <v>3</v>
      </c>
      <c r="X4605" s="200" t="str">
        <f t="shared" si="71"/>
        <v>St. Johns County Criminal CGE CQ2-17</v>
      </c>
    </row>
    <row r="4606" spans="1:24" x14ac:dyDescent="0.25">
      <c r="A4606" t="s">
        <v>105</v>
      </c>
      <c r="B4606" t="s">
        <v>39</v>
      </c>
      <c r="C4606" t="s">
        <v>272</v>
      </c>
      <c r="D4606" s="202">
        <v>177944.7</v>
      </c>
      <c r="E4606" s="202">
        <v>171625.7</v>
      </c>
      <c r="F4606" s="202">
        <v>168031.7</v>
      </c>
      <c r="G4606" s="202">
        <v>166542.20000000001</v>
      </c>
      <c r="H4606" s="202">
        <v>163353.20000000001</v>
      </c>
      <c r="I4606" s="202">
        <v>35497.980000000003</v>
      </c>
      <c r="J4606" s="202">
        <v>59759.99</v>
      </c>
      <c r="K4606" s="202">
        <v>66974.429999999993</v>
      </c>
      <c r="L4606" s="202">
        <v>74266.05</v>
      </c>
      <c r="M4606" s="202">
        <v>79508.12</v>
      </c>
      <c r="N4606"/>
      <c r="O4606" s="203"/>
      <c r="P4606"/>
      <c r="Q4606"/>
      <c r="R4606"/>
      <c r="S4606"/>
      <c r="T4606" s="204">
        <v>42746.609131944446</v>
      </c>
      <c r="U4606"/>
      <c r="V4606">
        <v>0.4</v>
      </c>
      <c r="W4606">
        <v>3</v>
      </c>
      <c r="X4606" s="200" t="str">
        <f t="shared" si="71"/>
        <v>St. Johns County Criminal CGE CQ3-16</v>
      </c>
    </row>
    <row r="4607" spans="1:24" x14ac:dyDescent="0.25">
      <c r="A4607" t="s">
        <v>105</v>
      </c>
      <c r="B4607" t="s">
        <v>39</v>
      </c>
      <c r="C4607" t="s">
        <v>276</v>
      </c>
      <c r="D4607" s="202">
        <v>189604.14</v>
      </c>
      <c r="E4607" s="202">
        <v>184634.14</v>
      </c>
      <c r="F4607"/>
      <c r="G4607"/>
      <c r="H4607"/>
      <c r="I4607" s="202">
        <v>29362.77</v>
      </c>
      <c r="J4607" s="202">
        <v>44010.67</v>
      </c>
      <c r="K4607"/>
      <c r="L4607"/>
      <c r="M4607"/>
      <c r="N4607"/>
      <c r="O4607" s="203"/>
      <c r="P4607"/>
      <c r="Q4607"/>
      <c r="R4607"/>
      <c r="S4607"/>
      <c r="T4607" s="204">
        <v>42746.609131944446</v>
      </c>
      <c r="U4607"/>
      <c r="V4607">
        <v>0.4</v>
      </c>
      <c r="W4607">
        <v>3</v>
      </c>
      <c r="X4607" s="200" t="str">
        <f t="shared" si="71"/>
        <v>St. Johns County Criminal CGE CQ3-17</v>
      </c>
    </row>
    <row r="4608" spans="1:24" x14ac:dyDescent="0.25">
      <c r="A4608" t="s">
        <v>105</v>
      </c>
      <c r="B4608" t="s">
        <v>39</v>
      </c>
      <c r="C4608" t="s">
        <v>273</v>
      </c>
      <c r="D4608" s="202">
        <v>191721.01</v>
      </c>
      <c r="E4608" s="202">
        <v>188530.51</v>
      </c>
      <c r="F4608" s="202">
        <v>183694.01</v>
      </c>
      <c r="G4608" s="202">
        <v>180662.01</v>
      </c>
      <c r="H4608" s="202">
        <v>179736.01</v>
      </c>
      <c r="I4608" s="202">
        <v>43987.64</v>
      </c>
      <c r="J4608" s="202">
        <v>55179.56</v>
      </c>
      <c r="K4608" s="202">
        <v>67530.48</v>
      </c>
      <c r="L4608" s="202">
        <v>76340.679999999993</v>
      </c>
      <c r="M4608" s="202">
        <v>81592.44</v>
      </c>
      <c r="N4608"/>
      <c r="O4608" s="203"/>
      <c r="P4608"/>
      <c r="Q4608"/>
      <c r="R4608"/>
      <c r="S4608"/>
      <c r="T4608" s="204">
        <v>42746.609131944446</v>
      </c>
      <c r="U4608"/>
      <c r="V4608">
        <v>0.4</v>
      </c>
      <c r="W4608">
        <v>3</v>
      </c>
      <c r="X4608" s="200" t="str">
        <f t="shared" si="71"/>
        <v>St. Johns County Criminal CGE CQ4-16</v>
      </c>
    </row>
    <row r="4609" spans="1:24" x14ac:dyDescent="0.25">
      <c r="A4609" t="s">
        <v>105</v>
      </c>
      <c r="B4609" t="s">
        <v>39</v>
      </c>
      <c r="C4609" t="s">
        <v>277</v>
      </c>
      <c r="D4609" s="202">
        <v>197046.85</v>
      </c>
      <c r="E4609"/>
      <c r="F4609"/>
      <c r="G4609"/>
      <c r="H4609"/>
      <c r="I4609" s="202">
        <v>36059.599999999999</v>
      </c>
      <c r="J4609"/>
      <c r="K4609"/>
      <c r="L4609"/>
      <c r="M4609"/>
      <c r="N4609"/>
      <c r="O4609" s="203"/>
      <c r="P4609"/>
      <c r="Q4609"/>
      <c r="R4609"/>
      <c r="S4609"/>
      <c r="T4609" s="204">
        <v>42746.609131944446</v>
      </c>
      <c r="U4609"/>
      <c r="V4609">
        <v>0.4</v>
      </c>
      <c r="W4609">
        <v>3</v>
      </c>
      <c r="X4609" s="200" t="str">
        <f t="shared" si="71"/>
        <v>St. Johns County Criminal CGE CQ4-17</v>
      </c>
    </row>
    <row r="4610" spans="1:24" x14ac:dyDescent="0.25">
      <c r="A4610" t="s">
        <v>105</v>
      </c>
      <c r="B4610" t="s">
        <v>41</v>
      </c>
      <c r="C4610" t="s">
        <v>270</v>
      </c>
      <c r="D4610" s="202">
        <v>143507.18</v>
      </c>
      <c r="E4610" s="202">
        <v>142466.18</v>
      </c>
      <c r="F4610" s="202">
        <v>139138.18</v>
      </c>
      <c r="G4610" s="202">
        <v>136476.93</v>
      </c>
      <c r="H4610" s="202">
        <v>135625.32999999999</v>
      </c>
      <c r="I4610" s="202">
        <v>34531.519999999997</v>
      </c>
      <c r="J4610" s="202">
        <v>58042.17</v>
      </c>
      <c r="K4610" s="202">
        <v>71388.45</v>
      </c>
      <c r="L4610" s="202">
        <v>77780.89</v>
      </c>
      <c r="M4610" s="202">
        <v>83972.2</v>
      </c>
      <c r="N4610"/>
      <c r="O4610" s="203"/>
      <c r="P4610"/>
      <c r="Q4610"/>
      <c r="R4610"/>
      <c r="S4610"/>
      <c r="T4610" s="204">
        <v>42746.609131944446</v>
      </c>
      <c r="U4610"/>
      <c r="V4610">
        <v>0.4</v>
      </c>
      <c r="W4610">
        <v>5</v>
      </c>
      <c r="X4610" s="200" t="str">
        <f t="shared" ref="X4610:X4673" si="72">A4610&amp;" "&amp;B4610&amp;" "&amp;C4610</f>
        <v>St. Johns Criminal Traffic CGE CQ1-16</v>
      </c>
    </row>
    <row r="4611" spans="1:24" x14ac:dyDescent="0.25">
      <c r="A4611" t="s">
        <v>105</v>
      </c>
      <c r="B4611" t="s">
        <v>41</v>
      </c>
      <c r="C4611" t="s">
        <v>274</v>
      </c>
      <c r="D4611" s="202">
        <v>155141.25</v>
      </c>
      <c r="E4611" s="202">
        <v>153468.75</v>
      </c>
      <c r="F4611" s="202">
        <v>150773.25</v>
      </c>
      <c r="G4611" s="202">
        <v>142588.75</v>
      </c>
      <c r="H4611"/>
      <c r="I4611" s="202">
        <v>45456.73</v>
      </c>
      <c r="J4611" s="202">
        <v>75766.11</v>
      </c>
      <c r="K4611" s="202">
        <v>86545.5</v>
      </c>
      <c r="L4611" s="202">
        <v>95001.73</v>
      </c>
      <c r="M4611"/>
      <c r="N4611"/>
      <c r="O4611" s="203"/>
      <c r="P4611"/>
      <c r="Q4611"/>
      <c r="R4611"/>
      <c r="S4611"/>
      <c r="T4611" s="204">
        <v>42746.609131944446</v>
      </c>
      <c r="U4611"/>
      <c r="V4611">
        <v>0.4</v>
      </c>
      <c r="W4611">
        <v>5</v>
      </c>
      <c r="X4611" s="200" t="str">
        <f t="shared" si="72"/>
        <v>St. Johns Criminal Traffic CGE CQ1-17</v>
      </c>
    </row>
    <row r="4612" spans="1:24" x14ac:dyDescent="0.25">
      <c r="A4612" t="s">
        <v>105</v>
      </c>
      <c r="B4612" t="s">
        <v>41</v>
      </c>
      <c r="C4612" t="s">
        <v>271</v>
      </c>
      <c r="D4612" s="202">
        <v>161976.5</v>
      </c>
      <c r="E4612" s="202">
        <v>160639.5</v>
      </c>
      <c r="F4612" s="202">
        <v>159248.5</v>
      </c>
      <c r="G4612" s="202">
        <v>154078.95000000001</v>
      </c>
      <c r="H4612" s="202">
        <v>152053.95000000001</v>
      </c>
      <c r="I4612" s="202">
        <v>50641.52</v>
      </c>
      <c r="J4612" s="202">
        <v>73208.210000000006</v>
      </c>
      <c r="K4612" s="202">
        <v>87760.58</v>
      </c>
      <c r="L4612" s="202">
        <v>96551.08</v>
      </c>
      <c r="M4612" s="202">
        <v>103709.48</v>
      </c>
      <c r="N4612"/>
      <c r="O4612" s="203"/>
      <c r="P4612"/>
      <c r="Q4612"/>
      <c r="R4612"/>
      <c r="S4612"/>
      <c r="T4612" s="204">
        <v>42746.609131944446</v>
      </c>
      <c r="U4612"/>
      <c r="V4612">
        <v>0.4</v>
      </c>
      <c r="W4612">
        <v>5</v>
      </c>
      <c r="X4612" s="200" t="str">
        <f t="shared" si="72"/>
        <v>St. Johns Criminal Traffic CGE CQ2-16</v>
      </c>
    </row>
    <row r="4613" spans="1:24" x14ac:dyDescent="0.25">
      <c r="A4613" t="s">
        <v>105</v>
      </c>
      <c r="B4613" t="s">
        <v>41</v>
      </c>
      <c r="C4613" t="s">
        <v>275</v>
      </c>
      <c r="D4613" s="202">
        <v>152315.35</v>
      </c>
      <c r="E4613" s="202">
        <v>151479.85</v>
      </c>
      <c r="F4613" s="202">
        <v>151127.25</v>
      </c>
      <c r="G4613"/>
      <c r="H4613"/>
      <c r="I4613" s="202">
        <v>49951.6</v>
      </c>
      <c r="J4613" s="202">
        <v>68147.09</v>
      </c>
      <c r="K4613" s="202">
        <v>83924.02</v>
      </c>
      <c r="L4613"/>
      <c r="M4613"/>
      <c r="N4613"/>
      <c r="O4613" s="203"/>
      <c r="P4613"/>
      <c r="Q4613"/>
      <c r="R4613"/>
      <c r="S4613"/>
      <c r="T4613" s="204">
        <v>42746.609131944446</v>
      </c>
      <c r="U4613"/>
      <c r="V4613">
        <v>0.4</v>
      </c>
      <c r="W4613">
        <v>5</v>
      </c>
      <c r="X4613" s="200" t="str">
        <f t="shared" si="72"/>
        <v>St. Johns Criminal Traffic CGE CQ2-17</v>
      </c>
    </row>
    <row r="4614" spans="1:24" x14ac:dyDescent="0.25">
      <c r="A4614" t="s">
        <v>105</v>
      </c>
      <c r="B4614" t="s">
        <v>41</v>
      </c>
      <c r="C4614" t="s">
        <v>272</v>
      </c>
      <c r="D4614" s="202">
        <v>147583.73000000001</v>
      </c>
      <c r="E4614" s="202">
        <v>147469.73000000001</v>
      </c>
      <c r="F4614" s="202">
        <v>147469.73000000001</v>
      </c>
      <c r="G4614" s="202">
        <v>145724.73000000001</v>
      </c>
      <c r="H4614" s="202">
        <v>144190.23000000001</v>
      </c>
      <c r="I4614" s="202">
        <v>56939.92</v>
      </c>
      <c r="J4614" s="202">
        <v>76054.33</v>
      </c>
      <c r="K4614" s="202">
        <v>85632.38</v>
      </c>
      <c r="L4614" s="202">
        <v>93461.23</v>
      </c>
      <c r="M4614" s="202">
        <v>97222.43</v>
      </c>
      <c r="N4614"/>
      <c r="O4614" s="203"/>
      <c r="P4614"/>
      <c r="Q4614"/>
      <c r="R4614"/>
      <c r="S4614"/>
      <c r="T4614" s="204">
        <v>42746.609131944446</v>
      </c>
      <c r="U4614"/>
      <c r="V4614">
        <v>0.4</v>
      </c>
      <c r="W4614">
        <v>5</v>
      </c>
      <c r="X4614" s="200" t="str">
        <f t="shared" si="72"/>
        <v>St. Johns Criminal Traffic CGE CQ3-16</v>
      </c>
    </row>
    <row r="4615" spans="1:24" x14ac:dyDescent="0.25">
      <c r="A4615" t="s">
        <v>105</v>
      </c>
      <c r="B4615" t="s">
        <v>41</v>
      </c>
      <c r="C4615" t="s">
        <v>276</v>
      </c>
      <c r="D4615" s="202">
        <v>159562</v>
      </c>
      <c r="E4615" s="202">
        <v>157612</v>
      </c>
      <c r="F4615"/>
      <c r="G4615"/>
      <c r="H4615"/>
      <c r="I4615" s="202">
        <v>59918.6</v>
      </c>
      <c r="J4615" s="202">
        <v>76660.759999999995</v>
      </c>
      <c r="K4615"/>
      <c r="L4615"/>
      <c r="M4615"/>
      <c r="N4615"/>
      <c r="O4615" s="203"/>
      <c r="P4615"/>
      <c r="Q4615"/>
      <c r="R4615"/>
      <c r="S4615"/>
      <c r="T4615" s="204">
        <v>42746.609131944446</v>
      </c>
      <c r="U4615"/>
      <c r="V4615">
        <v>0.4</v>
      </c>
      <c r="W4615">
        <v>5</v>
      </c>
      <c r="X4615" s="200" t="str">
        <f t="shared" si="72"/>
        <v>St. Johns Criminal Traffic CGE CQ3-17</v>
      </c>
    </row>
    <row r="4616" spans="1:24" x14ac:dyDescent="0.25">
      <c r="A4616" t="s">
        <v>105</v>
      </c>
      <c r="B4616" t="s">
        <v>41</v>
      </c>
      <c r="C4616" t="s">
        <v>273</v>
      </c>
      <c r="D4616" s="202">
        <v>161583.76999999999</v>
      </c>
      <c r="E4616" s="202">
        <v>160276.76999999999</v>
      </c>
      <c r="F4616" s="202">
        <v>157453.01999999999</v>
      </c>
      <c r="G4616" s="202">
        <v>154963.01999999999</v>
      </c>
      <c r="H4616" s="202">
        <v>153407.01999999999</v>
      </c>
      <c r="I4616" s="202">
        <v>57996.68</v>
      </c>
      <c r="J4616" s="202">
        <v>75204.63</v>
      </c>
      <c r="K4616" s="202">
        <v>92482.54</v>
      </c>
      <c r="L4616" s="202">
        <v>102569.92</v>
      </c>
      <c r="M4616" s="202">
        <v>107333.1</v>
      </c>
      <c r="N4616"/>
      <c r="O4616" s="203"/>
      <c r="P4616"/>
      <c r="Q4616"/>
      <c r="R4616"/>
      <c r="S4616"/>
      <c r="T4616" s="204">
        <v>42746.609131944446</v>
      </c>
      <c r="U4616"/>
      <c r="V4616">
        <v>0.4</v>
      </c>
      <c r="W4616">
        <v>5</v>
      </c>
      <c r="X4616" s="200" t="str">
        <f t="shared" si="72"/>
        <v>St. Johns Criminal Traffic CGE CQ4-16</v>
      </c>
    </row>
    <row r="4617" spans="1:24" x14ac:dyDescent="0.25">
      <c r="A4617" t="s">
        <v>105</v>
      </c>
      <c r="B4617" t="s">
        <v>41</v>
      </c>
      <c r="C4617" t="s">
        <v>277</v>
      </c>
      <c r="D4617" s="202">
        <v>158295.75</v>
      </c>
      <c r="E4617"/>
      <c r="F4617"/>
      <c r="G4617"/>
      <c r="H4617"/>
      <c r="I4617" s="202">
        <v>45976.54</v>
      </c>
      <c r="J4617"/>
      <c r="K4617"/>
      <c r="L4617"/>
      <c r="M4617"/>
      <c r="N4617"/>
      <c r="O4617" s="203"/>
      <c r="P4617"/>
      <c r="Q4617"/>
      <c r="R4617"/>
      <c r="S4617"/>
      <c r="T4617" s="204">
        <v>42746.609131944446</v>
      </c>
      <c r="U4617"/>
      <c r="V4617">
        <v>0.4</v>
      </c>
      <c r="W4617">
        <v>5</v>
      </c>
      <c r="X4617" s="200" t="str">
        <f t="shared" si="72"/>
        <v>St. Johns Criminal Traffic CGE CQ4-17</v>
      </c>
    </row>
    <row r="4618" spans="1:24" x14ac:dyDescent="0.25">
      <c r="A4618" t="s">
        <v>105</v>
      </c>
      <c r="B4618" t="s">
        <v>46</v>
      </c>
      <c r="C4618" t="s">
        <v>270</v>
      </c>
      <c r="D4618" s="202">
        <v>106117.95</v>
      </c>
      <c r="E4618" s="202">
        <v>106117.95</v>
      </c>
      <c r="F4618" s="202">
        <v>106117.95</v>
      </c>
      <c r="G4618" s="202">
        <v>106117.95</v>
      </c>
      <c r="H4618" s="202">
        <v>106717.95</v>
      </c>
      <c r="I4618" s="202">
        <v>105262.75</v>
      </c>
      <c r="J4618" s="202">
        <v>105282.75</v>
      </c>
      <c r="K4618" s="202">
        <v>105282.75</v>
      </c>
      <c r="L4618" s="202">
        <v>105282.75</v>
      </c>
      <c r="M4618" s="202">
        <v>105282.75</v>
      </c>
      <c r="N4618"/>
      <c r="O4618" s="203"/>
      <c r="P4618"/>
      <c r="Q4618"/>
      <c r="R4618"/>
      <c r="S4618"/>
      <c r="T4618" s="204">
        <v>42746.609131944446</v>
      </c>
      <c r="U4618"/>
      <c r="V4618">
        <v>0.75</v>
      </c>
      <c r="W4618">
        <v>10</v>
      </c>
      <c r="X4618" s="200" t="str">
        <f t="shared" si="72"/>
        <v>St. Johns Family CGE CQ1-16</v>
      </c>
    </row>
    <row r="4619" spans="1:24" x14ac:dyDescent="0.25">
      <c r="A4619" t="s">
        <v>105</v>
      </c>
      <c r="B4619" t="s">
        <v>46</v>
      </c>
      <c r="C4619" t="s">
        <v>274</v>
      </c>
      <c r="D4619" s="202">
        <v>131635.25</v>
      </c>
      <c r="E4619" s="202">
        <v>131585.25</v>
      </c>
      <c r="F4619" s="202">
        <v>131635.25</v>
      </c>
      <c r="G4619" s="202">
        <v>131585.25</v>
      </c>
      <c r="H4619"/>
      <c r="I4619" s="202">
        <v>125055.25</v>
      </c>
      <c r="J4619" s="202">
        <v>126991.75</v>
      </c>
      <c r="K4619" s="202">
        <v>127029.25</v>
      </c>
      <c r="L4619" s="202">
        <v>127029.25</v>
      </c>
      <c r="M4619"/>
      <c r="N4619"/>
      <c r="O4619" s="203"/>
      <c r="P4619"/>
      <c r="Q4619"/>
      <c r="R4619"/>
      <c r="S4619"/>
      <c r="T4619" s="204">
        <v>42746.609131944446</v>
      </c>
      <c r="U4619"/>
      <c r="V4619">
        <v>0.75</v>
      </c>
      <c r="W4619">
        <v>10</v>
      </c>
      <c r="X4619" s="200" t="str">
        <f t="shared" si="72"/>
        <v>St. Johns Family CGE CQ1-17</v>
      </c>
    </row>
    <row r="4620" spans="1:24" x14ac:dyDescent="0.25">
      <c r="A4620" t="s">
        <v>105</v>
      </c>
      <c r="B4620" t="s">
        <v>46</v>
      </c>
      <c r="C4620" t="s">
        <v>271</v>
      </c>
      <c r="D4620" s="202">
        <v>127680.75</v>
      </c>
      <c r="E4620" s="202">
        <v>127680.75</v>
      </c>
      <c r="F4620" s="202">
        <v>127680.75</v>
      </c>
      <c r="G4620" s="202">
        <v>129880.75</v>
      </c>
      <c r="H4620" s="202">
        <v>129880.75</v>
      </c>
      <c r="I4620" s="202">
        <v>125273.75</v>
      </c>
      <c r="J4620" s="202">
        <v>126819.75</v>
      </c>
      <c r="K4620" s="202">
        <v>126819.75</v>
      </c>
      <c r="L4620" s="202">
        <v>126869.75</v>
      </c>
      <c r="M4620" s="202">
        <v>126869.75</v>
      </c>
      <c r="N4620"/>
      <c r="O4620" s="203"/>
      <c r="P4620"/>
      <c r="Q4620"/>
      <c r="R4620"/>
      <c r="S4620"/>
      <c r="T4620" s="204">
        <v>42746.609131944446</v>
      </c>
      <c r="U4620"/>
      <c r="V4620">
        <v>0.75</v>
      </c>
      <c r="W4620">
        <v>10</v>
      </c>
      <c r="X4620" s="200" t="str">
        <f t="shared" si="72"/>
        <v>St. Johns Family CGE CQ2-16</v>
      </c>
    </row>
    <row r="4621" spans="1:24" x14ac:dyDescent="0.25">
      <c r="A4621" t="s">
        <v>105</v>
      </c>
      <c r="B4621" t="s">
        <v>46</v>
      </c>
      <c r="C4621" t="s">
        <v>275</v>
      </c>
      <c r="D4621" s="202">
        <v>119088.08</v>
      </c>
      <c r="E4621" s="202">
        <v>118478.08</v>
      </c>
      <c r="F4621" s="202">
        <v>118478.08</v>
      </c>
      <c r="G4621"/>
      <c r="H4621"/>
      <c r="I4621" s="202">
        <v>111618.08</v>
      </c>
      <c r="J4621" s="202">
        <v>113562.08</v>
      </c>
      <c r="K4621" s="202">
        <v>113562.08</v>
      </c>
      <c r="L4621"/>
      <c r="M4621"/>
      <c r="N4621"/>
      <c r="O4621" s="203"/>
      <c r="P4621"/>
      <c r="Q4621"/>
      <c r="R4621"/>
      <c r="S4621"/>
      <c r="T4621" s="204">
        <v>42746.609131944446</v>
      </c>
      <c r="U4621"/>
      <c r="V4621">
        <v>0.75</v>
      </c>
      <c r="W4621">
        <v>10</v>
      </c>
      <c r="X4621" s="200" t="str">
        <f t="shared" si="72"/>
        <v>St. Johns Family CGE CQ2-17</v>
      </c>
    </row>
    <row r="4622" spans="1:24" x14ac:dyDescent="0.25">
      <c r="A4622" t="s">
        <v>105</v>
      </c>
      <c r="B4622" t="s">
        <v>46</v>
      </c>
      <c r="C4622" t="s">
        <v>272</v>
      </c>
      <c r="D4622" s="202">
        <v>127306.05</v>
      </c>
      <c r="E4622" s="202">
        <v>126898.05</v>
      </c>
      <c r="F4622" s="202">
        <v>130048.05</v>
      </c>
      <c r="G4622" s="202">
        <v>130148.05</v>
      </c>
      <c r="H4622" s="202">
        <v>130148.05</v>
      </c>
      <c r="I4622" s="202">
        <v>125598.05</v>
      </c>
      <c r="J4622" s="202">
        <v>126878.05</v>
      </c>
      <c r="K4622" s="202">
        <v>127294.05</v>
      </c>
      <c r="L4622" s="202">
        <v>127294.05</v>
      </c>
      <c r="M4622" s="202">
        <v>127294.05</v>
      </c>
      <c r="N4622"/>
      <c r="O4622" s="203"/>
      <c r="P4622"/>
      <c r="Q4622"/>
      <c r="R4622"/>
      <c r="S4622"/>
      <c r="T4622" s="204">
        <v>42746.609131944446</v>
      </c>
      <c r="U4622"/>
      <c r="V4622">
        <v>0.75</v>
      </c>
      <c r="W4622">
        <v>10</v>
      </c>
      <c r="X4622" s="200" t="str">
        <f t="shared" si="72"/>
        <v>St. Johns Family CGE CQ3-16</v>
      </c>
    </row>
    <row r="4623" spans="1:24" x14ac:dyDescent="0.25">
      <c r="A4623" t="s">
        <v>105</v>
      </c>
      <c r="B4623" t="s">
        <v>46</v>
      </c>
      <c r="C4623" t="s">
        <v>276</v>
      </c>
      <c r="D4623" s="202">
        <v>121933.1</v>
      </c>
      <c r="E4623" s="202">
        <v>121933.1</v>
      </c>
      <c r="F4623"/>
      <c r="G4623"/>
      <c r="H4623"/>
      <c r="I4623" s="202">
        <v>117543.1</v>
      </c>
      <c r="J4623" s="202">
        <v>119195.1</v>
      </c>
      <c r="K4623"/>
      <c r="L4623"/>
      <c r="M4623"/>
      <c r="N4623"/>
      <c r="O4623" s="203"/>
      <c r="P4623"/>
      <c r="Q4623"/>
      <c r="R4623"/>
      <c r="S4623"/>
      <c r="T4623" s="204">
        <v>42746.609131944446</v>
      </c>
      <c r="U4623"/>
      <c r="V4623">
        <v>0.75</v>
      </c>
      <c r="W4623">
        <v>10</v>
      </c>
      <c r="X4623" s="200" t="str">
        <f t="shared" si="72"/>
        <v>St. Johns Family CGE CQ3-17</v>
      </c>
    </row>
    <row r="4624" spans="1:24" x14ac:dyDescent="0.25">
      <c r="A4624" t="s">
        <v>105</v>
      </c>
      <c r="B4624" t="s">
        <v>46</v>
      </c>
      <c r="C4624" t="s">
        <v>273</v>
      </c>
      <c r="D4624" s="202">
        <v>140399.39000000001</v>
      </c>
      <c r="E4624" s="202">
        <v>142749.35</v>
      </c>
      <c r="F4624" s="202">
        <v>142549.35</v>
      </c>
      <c r="G4624" s="202">
        <v>142749.35</v>
      </c>
      <c r="H4624" s="202">
        <v>142749.35</v>
      </c>
      <c r="I4624" s="202">
        <v>139399.35</v>
      </c>
      <c r="J4624" s="202">
        <v>139807.35</v>
      </c>
      <c r="K4624" s="202">
        <v>139807.35</v>
      </c>
      <c r="L4624" s="202">
        <v>139857.35</v>
      </c>
      <c r="M4624" s="202">
        <v>139857.35</v>
      </c>
      <c r="N4624"/>
      <c r="O4624" s="203"/>
      <c r="P4624"/>
      <c r="Q4624"/>
      <c r="R4624"/>
      <c r="S4624"/>
      <c r="T4624" s="204">
        <v>42746.609131944446</v>
      </c>
      <c r="U4624"/>
      <c r="V4624">
        <v>0.75</v>
      </c>
      <c r="W4624">
        <v>10</v>
      </c>
      <c r="X4624" s="200" t="str">
        <f t="shared" si="72"/>
        <v>St. Johns Family CGE CQ4-16</v>
      </c>
    </row>
    <row r="4625" spans="1:24" x14ac:dyDescent="0.25">
      <c r="A4625" t="s">
        <v>105</v>
      </c>
      <c r="B4625" t="s">
        <v>46</v>
      </c>
      <c r="C4625" t="s">
        <v>277</v>
      </c>
      <c r="D4625" s="202">
        <v>136977.4</v>
      </c>
      <c r="E4625"/>
      <c r="F4625"/>
      <c r="G4625"/>
      <c r="H4625"/>
      <c r="I4625" s="202">
        <v>130299.4</v>
      </c>
      <c r="J4625"/>
      <c r="K4625"/>
      <c r="L4625"/>
      <c r="M4625"/>
      <c r="N4625"/>
      <c r="O4625" s="203"/>
      <c r="P4625"/>
      <c r="Q4625"/>
      <c r="R4625"/>
      <c r="S4625"/>
      <c r="T4625" s="204">
        <v>42746.609131944446</v>
      </c>
      <c r="U4625"/>
      <c r="V4625">
        <v>0.75</v>
      </c>
      <c r="W4625">
        <v>10</v>
      </c>
      <c r="X4625" s="200" t="str">
        <f t="shared" si="72"/>
        <v>St. Johns Family CGE CQ4-17</v>
      </c>
    </row>
    <row r="4626" spans="1:24" x14ac:dyDescent="0.25">
      <c r="A4626" t="s">
        <v>105</v>
      </c>
      <c r="B4626" t="s">
        <v>40</v>
      </c>
      <c r="C4626" t="s">
        <v>270</v>
      </c>
      <c r="D4626" s="202">
        <v>2405</v>
      </c>
      <c r="E4626" s="202">
        <v>1702</v>
      </c>
      <c r="F4626" s="202">
        <v>1652</v>
      </c>
      <c r="G4626" s="202">
        <v>1652</v>
      </c>
      <c r="H4626" s="202">
        <v>1449</v>
      </c>
      <c r="I4626" s="202">
        <v>699</v>
      </c>
      <c r="J4626" s="202">
        <v>749</v>
      </c>
      <c r="K4626" s="202">
        <v>799</v>
      </c>
      <c r="L4626" s="202">
        <v>799</v>
      </c>
      <c r="M4626" s="202">
        <v>799</v>
      </c>
      <c r="N4626"/>
      <c r="O4626" s="203"/>
      <c r="P4626"/>
      <c r="Q4626"/>
      <c r="R4626"/>
      <c r="S4626"/>
      <c r="T4626" s="204">
        <v>42746.609131944446</v>
      </c>
      <c r="U4626"/>
      <c r="V4626">
        <v>0.09</v>
      </c>
      <c r="W4626">
        <v>4</v>
      </c>
      <c r="X4626" s="200" t="str">
        <f t="shared" si="72"/>
        <v>St. Johns Juvenile Delinquency CGE CQ1-16</v>
      </c>
    </row>
    <row r="4627" spans="1:24" x14ac:dyDescent="0.25">
      <c r="A4627" t="s">
        <v>105</v>
      </c>
      <c r="B4627" t="s">
        <v>40</v>
      </c>
      <c r="C4627" t="s">
        <v>274</v>
      </c>
      <c r="D4627" s="202">
        <v>5263</v>
      </c>
      <c r="E4627" s="202">
        <v>2963</v>
      </c>
      <c r="F4627" s="202">
        <v>2663</v>
      </c>
      <c r="G4627" s="202">
        <v>2663</v>
      </c>
      <c r="H4627"/>
      <c r="I4627" s="202">
        <v>357</v>
      </c>
      <c r="J4627" s="202">
        <v>557</v>
      </c>
      <c r="K4627" s="202">
        <v>607</v>
      </c>
      <c r="L4627" s="202">
        <v>607</v>
      </c>
      <c r="M4627"/>
      <c r="N4627"/>
      <c r="O4627" s="203"/>
      <c r="P4627"/>
      <c r="Q4627"/>
      <c r="R4627"/>
      <c r="S4627"/>
      <c r="T4627" s="204">
        <v>42746.609131944446</v>
      </c>
      <c r="U4627"/>
      <c r="V4627">
        <v>0.09</v>
      </c>
      <c r="W4627">
        <v>4</v>
      </c>
      <c r="X4627" s="200" t="str">
        <f t="shared" si="72"/>
        <v>St. Johns Juvenile Delinquency CGE CQ1-17</v>
      </c>
    </row>
    <row r="4628" spans="1:24" x14ac:dyDescent="0.25">
      <c r="A4628" t="s">
        <v>105</v>
      </c>
      <c r="B4628" t="s">
        <v>40</v>
      </c>
      <c r="C4628" t="s">
        <v>271</v>
      </c>
      <c r="D4628" s="202">
        <v>2809</v>
      </c>
      <c r="E4628" s="202">
        <v>2359</v>
      </c>
      <c r="F4628" s="202">
        <v>1959</v>
      </c>
      <c r="G4628" s="202">
        <v>1556</v>
      </c>
      <c r="H4628" s="202">
        <v>850</v>
      </c>
      <c r="I4628" s="202">
        <v>350</v>
      </c>
      <c r="J4628" s="202">
        <v>450</v>
      </c>
      <c r="K4628" s="202">
        <v>450</v>
      </c>
      <c r="L4628" s="202">
        <v>450</v>
      </c>
      <c r="M4628" s="202">
        <v>450</v>
      </c>
      <c r="N4628"/>
      <c r="O4628" s="203"/>
      <c r="P4628"/>
      <c r="Q4628"/>
      <c r="R4628"/>
      <c r="S4628"/>
      <c r="T4628" s="204">
        <v>42746.609131944446</v>
      </c>
      <c r="U4628"/>
      <c r="V4628">
        <v>0.09</v>
      </c>
      <c r="W4628">
        <v>4</v>
      </c>
      <c r="X4628" s="200" t="str">
        <f t="shared" si="72"/>
        <v>St. Johns Juvenile Delinquency CGE CQ2-16</v>
      </c>
    </row>
    <row r="4629" spans="1:24" x14ac:dyDescent="0.25">
      <c r="A4629" t="s">
        <v>105</v>
      </c>
      <c r="B4629" t="s">
        <v>40</v>
      </c>
      <c r="C4629" t="s">
        <v>275</v>
      </c>
      <c r="D4629" s="202">
        <v>3606</v>
      </c>
      <c r="E4629" s="202">
        <v>2906</v>
      </c>
      <c r="F4629" s="202">
        <v>2906</v>
      </c>
      <c r="G4629"/>
      <c r="H4629"/>
      <c r="I4629" s="202">
        <v>250</v>
      </c>
      <c r="J4629" s="202">
        <v>250</v>
      </c>
      <c r="K4629" s="202">
        <v>250</v>
      </c>
      <c r="L4629"/>
      <c r="M4629"/>
      <c r="N4629"/>
      <c r="O4629" s="203"/>
      <c r="P4629"/>
      <c r="Q4629"/>
      <c r="R4629"/>
      <c r="S4629"/>
      <c r="T4629" s="204">
        <v>42746.609131944446</v>
      </c>
      <c r="U4629"/>
      <c r="V4629">
        <v>0.09</v>
      </c>
      <c r="W4629">
        <v>4</v>
      </c>
      <c r="X4629" s="200" t="str">
        <f t="shared" si="72"/>
        <v>St. Johns Juvenile Delinquency CGE CQ2-17</v>
      </c>
    </row>
    <row r="4630" spans="1:24" x14ac:dyDescent="0.25">
      <c r="A4630" t="s">
        <v>105</v>
      </c>
      <c r="B4630" t="s">
        <v>40</v>
      </c>
      <c r="C4630" t="s">
        <v>272</v>
      </c>
      <c r="D4630" s="202">
        <v>4583</v>
      </c>
      <c r="E4630" s="202">
        <v>4533</v>
      </c>
      <c r="F4630" s="202">
        <v>3368</v>
      </c>
      <c r="G4630" s="202">
        <v>2818</v>
      </c>
      <c r="H4630" s="202">
        <v>2668</v>
      </c>
      <c r="I4630" s="202">
        <v>656</v>
      </c>
      <c r="J4630" s="202">
        <v>806</v>
      </c>
      <c r="K4630" s="202">
        <v>806</v>
      </c>
      <c r="L4630" s="202">
        <v>806</v>
      </c>
      <c r="M4630" s="202">
        <v>806</v>
      </c>
      <c r="N4630"/>
      <c r="O4630" s="203"/>
      <c r="P4630"/>
      <c r="Q4630"/>
      <c r="R4630"/>
      <c r="S4630"/>
      <c r="T4630" s="204">
        <v>42746.609131944446</v>
      </c>
      <c r="U4630"/>
      <c r="V4630">
        <v>0.09</v>
      </c>
      <c r="W4630">
        <v>4</v>
      </c>
      <c r="X4630" s="200" t="str">
        <f t="shared" si="72"/>
        <v>St. Johns Juvenile Delinquency CGE CQ3-16</v>
      </c>
    </row>
    <row r="4631" spans="1:24" x14ac:dyDescent="0.25">
      <c r="A4631" t="s">
        <v>105</v>
      </c>
      <c r="B4631" t="s">
        <v>40</v>
      </c>
      <c r="C4631" t="s">
        <v>276</v>
      </c>
      <c r="D4631" s="202">
        <v>2200</v>
      </c>
      <c r="E4631" s="202">
        <v>2150</v>
      </c>
      <c r="F4631"/>
      <c r="G4631"/>
      <c r="H4631"/>
      <c r="I4631" s="202">
        <v>200</v>
      </c>
      <c r="J4631" s="202">
        <v>250</v>
      </c>
      <c r="K4631"/>
      <c r="L4631"/>
      <c r="M4631"/>
      <c r="N4631"/>
      <c r="O4631" s="203"/>
      <c r="P4631"/>
      <c r="Q4631"/>
      <c r="R4631"/>
      <c r="S4631"/>
      <c r="T4631" s="204">
        <v>42746.609131944446</v>
      </c>
      <c r="U4631"/>
      <c r="V4631">
        <v>0.09</v>
      </c>
      <c r="W4631">
        <v>4</v>
      </c>
      <c r="X4631" s="200" t="str">
        <f t="shared" si="72"/>
        <v>St. Johns Juvenile Delinquency CGE CQ3-17</v>
      </c>
    </row>
    <row r="4632" spans="1:24" x14ac:dyDescent="0.25">
      <c r="A4632" t="s">
        <v>105</v>
      </c>
      <c r="B4632" t="s">
        <v>40</v>
      </c>
      <c r="C4632" t="s">
        <v>273</v>
      </c>
      <c r="D4632" s="202">
        <v>2608</v>
      </c>
      <c r="E4632" s="202">
        <v>2308</v>
      </c>
      <c r="F4632" s="202">
        <v>1808</v>
      </c>
      <c r="G4632" s="202">
        <v>1808</v>
      </c>
      <c r="H4632" s="202">
        <v>1808</v>
      </c>
      <c r="I4632" s="202">
        <v>255</v>
      </c>
      <c r="J4632" s="202">
        <v>455</v>
      </c>
      <c r="K4632" s="202">
        <v>455</v>
      </c>
      <c r="L4632" s="202">
        <v>555</v>
      </c>
      <c r="M4632" s="202">
        <v>555</v>
      </c>
      <c r="N4632"/>
      <c r="O4632" s="203"/>
      <c r="P4632"/>
      <c r="Q4632"/>
      <c r="R4632"/>
      <c r="S4632"/>
      <c r="T4632" s="204">
        <v>42746.609131944446</v>
      </c>
      <c r="U4632"/>
      <c r="V4632">
        <v>0.09</v>
      </c>
      <c r="W4632">
        <v>4</v>
      </c>
      <c r="X4632" s="200" t="str">
        <f t="shared" si="72"/>
        <v>St. Johns Juvenile Delinquency CGE CQ4-16</v>
      </c>
    </row>
    <row r="4633" spans="1:24" x14ac:dyDescent="0.25">
      <c r="A4633" t="s">
        <v>105</v>
      </c>
      <c r="B4633" t="s">
        <v>40</v>
      </c>
      <c r="C4633" t="s">
        <v>277</v>
      </c>
      <c r="D4633" s="202">
        <v>2453</v>
      </c>
      <c r="E4633"/>
      <c r="F4633"/>
      <c r="G4633"/>
      <c r="H4633"/>
      <c r="I4633" s="202">
        <v>350</v>
      </c>
      <c r="J4633"/>
      <c r="K4633"/>
      <c r="L4633"/>
      <c r="M4633"/>
      <c r="N4633"/>
      <c r="O4633" s="203"/>
      <c r="P4633"/>
      <c r="Q4633"/>
      <c r="R4633"/>
      <c r="S4633"/>
      <c r="T4633" s="204">
        <v>42746.609131944446</v>
      </c>
      <c r="U4633"/>
      <c r="V4633">
        <v>0.09</v>
      </c>
      <c r="W4633">
        <v>4</v>
      </c>
      <c r="X4633" s="200" t="str">
        <f t="shared" si="72"/>
        <v>St. Johns Juvenile Delinquency CGE CQ4-17</v>
      </c>
    </row>
    <row r="4634" spans="1:24" x14ac:dyDescent="0.25">
      <c r="A4634" t="s">
        <v>105</v>
      </c>
      <c r="B4634" t="s">
        <v>45</v>
      </c>
      <c r="C4634" t="s">
        <v>270</v>
      </c>
      <c r="D4634" s="202">
        <v>64588.6</v>
      </c>
      <c r="E4634" s="202">
        <v>64588.6</v>
      </c>
      <c r="F4634" s="202">
        <v>64588.6</v>
      </c>
      <c r="G4634" s="202">
        <v>64588.6</v>
      </c>
      <c r="H4634" s="202">
        <v>64588.6</v>
      </c>
      <c r="I4634" s="202">
        <v>63554.6</v>
      </c>
      <c r="J4634" s="202">
        <v>63554.6</v>
      </c>
      <c r="K4634" s="202">
        <v>63554.6</v>
      </c>
      <c r="L4634" s="202">
        <v>63557.599999999999</v>
      </c>
      <c r="M4634" s="202">
        <v>63557.599999999999</v>
      </c>
      <c r="N4634"/>
      <c r="O4634" s="203"/>
      <c r="P4634"/>
      <c r="Q4634"/>
      <c r="R4634"/>
      <c r="S4634"/>
      <c r="T4634" s="204">
        <v>42746.609131944446</v>
      </c>
      <c r="U4634"/>
      <c r="V4634">
        <v>0.9</v>
      </c>
      <c r="W4634">
        <v>9</v>
      </c>
      <c r="X4634" s="200" t="str">
        <f t="shared" si="72"/>
        <v>St. Johns Probate CGE CQ1-16</v>
      </c>
    </row>
    <row r="4635" spans="1:24" x14ac:dyDescent="0.25">
      <c r="A4635" t="s">
        <v>105</v>
      </c>
      <c r="B4635" t="s">
        <v>45</v>
      </c>
      <c r="C4635" t="s">
        <v>274</v>
      </c>
      <c r="D4635" s="202">
        <v>70575.5</v>
      </c>
      <c r="E4635" s="202">
        <v>70575.5</v>
      </c>
      <c r="F4635" s="202">
        <v>70575.5</v>
      </c>
      <c r="G4635" s="202">
        <v>70575.5</v>
      </c>
      <c r="H4635"/>
      <c r="I4635" s="202">
        <v>69631.5</v>
      </c>
      <c r="J4635" s="202">
        <v>70113.5</v>
      </c>
      <c r="K4635" s="202">
        <v>70113.5</v>
      </c>
      <c r="L4635" s="202">
        <v>70113.5</v>
      </c>
      <c r="M4635"/>
      <c r="N4635"/>
      <c r="O4635" s="203"/>
      <c r="P4635"/>
      <c r="Q4635"/>
      <c r="R4635"/>
      <c r="S4635"/>
      <c r="T4635" s="204">
        <v>42746.609131944446</v>
      </c>
      <c r="U4635"/>
      <c r="V4635">
        <v>0.9</v>
      </c>
      <c r="W4635">
        <v>9</v>
      </c>
      <c r="X4635" s="200" t="str">
        <f t="shared" si="72"/>
        <v>St. Johns Probate CGE CQ1-17</v>
      </c>
    </row>
    <row r="4636" spans="1:24" x14ac:dyDescent="0.25">
      <c r="A4636" t="s">
        <v>105</v>
      </c>
      <c r="B4636" t="s">
        <v>45</v>
      </c>
      <c r="C4636" t="s">
        <v>271</v>
      </c>
      <c r="D4636" s="202">
        <v>66956.5</v>
      </c>
      <c r="E4636" s="202">
        <v>66956.5</v>
      </c>
      <c r="F4636" s="202">
        <v>66956.5</v>
      </c>
      <c r="G4636" s="202">
        <v>66948.5</v>
      </c>
      <c r="H4636" s="202">
        <v>66948.5</v>
      </c>
      <c r="I4636" s="202">
        <v>63845.5</v>
      </c>
      <c r="J4636" s="202">
        <v>66956.5</v>
      </c>
      <c r="K4636" s="202">
        <v>66956.5</v>
      </c>
      <c r="L4636" s="202">
        <v>66948.5</v>
      </c>
      <c r="M4636" s="202">
        <v>66948.5</v>
      </c>
      <c r="N4636"/>
      <c r="O4636" s="203"/>
      <c r="P4636"/>
      <c r="Q4636"/>
      <c r="R4636"/>
      <c r="S4636"/>
      <c r="T4636" s="204">
        <v>42746.609131944446</v>
      </c>
      <c r="U4636"/>
      <c r="V4636">
        <v>0.9</v>
      </c>
      <c r="W4636">
        <v>9</v>
      </c>
      <c r="X4636" s="200" t="str">
        <f t="shared" si="72"/>
        <v>St. Johns Probate CGE CQ2-16</v>
      </c>
    </row>
    <row r="4637" spans="1:24" x14ac:dyDescent="0.25">
      <c r="A4637" t="s">
        <v>105</v>
      </c>
      <c r="B4637" t="s">
        <v>45</v>
      </c>
      <c r="C4637" t="s">
        <v>275</v>
      </c>
      <c r="D4637" s="202">
        <v>76726</v>
      </c>
      <c r="E4637" s="202">
        <v>76010</v>
      </c>
      <c r="F4637" s="202">
        <v>76010</v>
      </c>
      <c r="G4637"/>
      <c r="H4637"/>
      <c r="I4637" s="202">
        <v>75023</v>
      </c>
      <c r="J4637" s="202">
        <v>75379</v>
      </c>
      <c r="K4637" s="202">
        <v>75379</v>
      </c>
      <c r="L4637"/>
      <c r="M4637"/>
      <c r="N4637"/>
      <c r="O4637" s="203"/>
      <c r="P4637"/>
      <c r="Q4637"/>
      <c r="R4637"/>
      <c r="S4637"/>
      <c r="T4637" s="204">
        <v>42746.609131944446</v>
      </c>
      <c r="U4637"/>
      <c r="V4637">
        <v>0.9</v>
      </c>
      <c r="W4637">
        <v>9</v>
      </c>
      <c r="X4637" s="200" t="str">
        <f t="shared" si="72"/>
        <v>St. Johns Probate CGE CQ2-17</v>
      </c>
    </row>
    <row r="4638" spans="1:24" x14ac:dyDescent="0.25">
      <c r="A4638" t="s">
        <v>105</v>
      </c>
      <c r="B4638" t="s">
        <v>45</v>
      </c>
      <c r="C4638" t="s">
        <v>272</v>
      </c>
      <c r="D4638" s="202">
        <v>66772</v>
      </c>
      <c r="E4638" s="202">
        <v>66772</v>
      </c>
      <c r="F4638" s="202">
        <v>66772</v>
      </c>
      <c r="G4638" s="202">
        <v>66772</v>
      </c>
      <c r="H4638" s="202">
        <v>66772</v>
      </c>
      <c r="I4638" s="202">
        <v>65387</v>
      </c>
      <c r="J4638" s="202">
        <v>66772</v>
      </c>
      <c r="K4638" s="202">
        <v>66541</v>
      </c>
      <c r="L4638" s="202">
        <v>66541</v>
      </c>
      <c r="M4638" s="202">
        <v>66541</v>
      </c>
      <c r="N4638"/>
      <c r="O4638" s="203"/>
      <c r="P4638"/>
      <c r="Q4638"/>
      <c r="R4638"/>
      <c r="S4638"/>
      <c r="T4638" s="204">
        <v>42746.609131944446</v>
      </c>
      <c r="U4638"/>
      <c r="V4638">
        <v>0.9</v>
      </c>
      <c r="W4638">
        <v>9</v>
      </c>
      <c r="X4638" s="200" t="str">
        <f t="shared" si="72"/>
        <v>St. Johns Probate CGE CQ3-16</v>
      </c>
    </row>
    <row r="4639" spans="1:24" x14ac:dyDescent="0.25">
      <c r="A4639" t="s">
        <v>105</v>
      </c>
      <c r="B4639" t="s">
        <v>45</v>
      </c>
      <c r="C4639" t="s">
        <v>276</v>
      </c>
      <c r="D4639" s="202">
        <v>71174</v>
      </c>
      <c r="E4639" s="202">
        <v>71174</v>
      </c>
      <c r="F4639"/>
      <c r="G4639"/>
      <c r="H4639"/>
      <c r="I4639" s="202">
        <v>70543</v>
      </c>
      <c r="J4639" s="202">
        <v>70943</v>
      </c>
      <c r="K4639"/>
      <c r="L4639"/>
      <c r="M4639"/>
      <c r="N4639"/>
      <c r="O4639" s="203"/>
      <c r="P4639"/>
      <c r="Q4639"/>
      <c r="R4639"/>
      <c r="S4639"/>
      <c r="T4639" s="204">
        <v>42746.609131944446</v>
      </c>
      <c r="U4639"/>
      <c r="V4639">
        <v>0.9</v>
      </c>
      <c r="W4639">
        <v>9</v>
      </c>
      <c r="X4639" s="200" t="str">
        <f t="shared" si="72"/>
        <v>St. Johns Probate CGE CQ3-17</v>
      </c>
    </row>
    <row r="4640" spans="1:24" x14ac:dyDescent="0.25">
      <c r="A4640" t="s">
        <v>105</v>
      </c>
      <c r="B4640" t="s">
        <v>45</v>
      </c>
      <c r="C4640" t="s">
        <v>273</v>
      </c>
      <c r="D4640" s="202">
        <v>74143</v>
      </c>
      <c r="E4640" s="202">
        <v>73912</v>
      </c>
      <c r="F4640" s="202">
        <v>73567</v>
      </c>
      <c r="G4640" s="202">
        <v>73567</v>
      </c>
      <c r="H4640" s="202">
        <v>73567</v>
      </c>
      <c r="I4640" s="202">
        <v>72925</v>
      </c>
      <c r="J4640" s="202">
        <v>73674</v>
      </c>
      <c r="K4640" s="202">
        <v>73329</v>
      </c>
      <c r="L4640" s="202">
        <v>73329</v>
      </c>
      <c r="M4640" s="202">
        <v>73329</v>
      </c>
      <c r="N4640"/>
      <c r="O4640" s="203"/>
      <c r="P4640"/>
      <c r="Q4640"/>
      <c r="R4640"/>
      <c r="S4640"/>
      <c r="T4640" s="204">
        <v>42746.609131944446</v>
      </c>
      <c r="U4640"/>
      <c r="V4640">
        <v>0.9</v>
      </c>
      <c r="W4640">
        <v>9</v>
      </c>
      <c r="X4640" s="200" t="str">
        <f t="shared" si="72"/>
        <v>St. Johns Probate CGE CQ4-16</v>
      </c>
    </row>
    <row r="4641" spans="1:24" x14ac:dyDescent="0.25">
      <c r="A4641" t="s">
        <v>105</v>
      </c>
      <c r="B4641" t="s">
        <v>45</v>
      </c>
      <c r="C4641" t="s">
        <v>277</v>
      </c>
      <c r="D4641" s="202">
        <v>67155</v>
      </c>
      <c r="E4641"/>
      <c r="F4641"/>
      <c r="G4641"/>
      <c r="H4641"/>
      <c r="I4641" s="202">
        <v>65734</v>
      </c>
      <c r="J4641"/>
      <c r="K4641"/>
      <c r="L4641"/>
      <c r="M4641"/>
      <c r="N4641"/>
      <c r="O4641" s="203"/>
      <c r="P4641"/>
      <c r="Q4641"/>
      <c r="R4641"/>
      <c r="S4641"/>
      <c r="T4641" s="204">
        <v>42746.609131944446</v>
      </c>
      <c r="U4641"/>
      <c r="V4641">
        <v>0.9</v>
      </c>
      <c r="W4641">
        <v>9</v>
      </c>
      <c r="X4641" s="200" t="str">
        <f t="shared" si="72"/>
        <v>St. Johns Probate CGE CQ4-17</v>
      </c>
    </row>
    <row r="4642" spans="1:24" x14ac:dyDescent="0.25">
      <c r="A4642" t="s">
        <v>106</v>
      </c>
      <c r="B4642" t="s">
        <v>280</v>
      </c>
      <c r="C4642" t="s">
        <v>270</v>
      </c>
      <c r="D4642" s="202">
        <v>268209.5</v>
      </c>
      <c r="E4642" s="202">
        <v>216289.5</v>
      </c>
      <c r="F4642" s="202">
        <v>216239.5</v>
      </c>
      <c r="G4642" s="202">
        <v>268689.5</v>
      </c>
      <c r="H4642" s="202">
        <v>268689.5</v>
      </c>
      <c r="I4642" s="202">
        <v>420.01</v>
      </c>
      <c r="J4642" s="202">
        <v>455.02</v>
      </c>
      <c r="K4642" s="202">
        <v>445.03</v>
      </c>
      <c r="L4642" s="202">
        <v>445.06</v>
      </c>
      <c r="M4642" s="202">
        <v>445.09</v>
      </c>
      <c r="N4642"/>
      <c r="O4642" s="203"/>
      <c r="P4642"/>
      <c r="Q4642"/>
      <c r="R4642"/>
      <c r="S4642"/>
      <c r="T4642" s="204">
        <v>42746.609131944446</v>
      </c>
      <c r="U4642"/>
      <c r="V4642">
        <v>0.09</v>
      </c>
      <c r="W4642">
        <v>2</v>
      </c>
      <c r="X4642" s="200" t="str">
        <f t="shared" si="72"/>
        <v>St. Lucie Circ Crim Drug Trfc Cases CGE CQ1-16</v>
      </c>
    </row>
    <row r="4643" spans="1:24" x14ac:dyDescent="0.25">
      <c r="A4643" t="s">
        <v>106</v>
      </c>
      <c r="B4643" t="s">
        <v>280</v>
      </c>
      <c r="C4643" t="s">
        <v>274</v>
      </c>
      <c r="D4643" s="202">
        <v>160461</v>
      </c>
      <c r="E4643" s="202">
        <v>160461</v>
      </c>
      <c r="F4643" s="202">
        <v>160411</v>
      </c>
      <c r="G4643" s="202">
        <v>160411</v>
      </c>
      <c r="H4643"/>
      <c r="I4643" s="202">
        <v>25.09</v>
      </c>
      <c r="J4643" s="202">
        <v>25.29</v>
      </c>
      <c r="K4643" s="202">
        <v>25.45</v>
      </c>
      <c r="L4643" s="202">
        <v>134.94</v>
      </c>
      <c r="M4643"/>
      <c r="N4643"/>
      <c r="O4643" s="203"/>
      <c r="P4643"/>
      <c r="Q4643"/>
      <c r="R4643"/>
      <c r="S4643"/>
      <c r="T4643" s="204">
        <v>42746.609131944446</v>
      </c>
      <c r="U4643"/>
      <c r="V4643">
        <v>0.09</v>
      </c>
      <c r="W4643">
        <v>2</v>
      </c>
      <c r="X4643" s="200" t="str">
        <f t="shared" si="72"/>
        <v>St. Lucie Circ Crim Drug Trfc Cases CGE CQ1-17</v>
      </c>
    </row>
    <row r="4644" spans="1:24" x14ac:dyDescent="0.25">
      <c r="A4644" t="s">
        <v>106</v>
      </c>
      <c r="B4644" t="s">
        <v>280</v>
      </c>
      <c r="C4644" t="s">
        <v>271</v>
      </c>
      <c r="D4644" s="202">
        <v>402219</v>
      </c>
      <c r="E4644" s="202">
        <v>402169</v>
      </c>
      <c r="F4644" s="202">
        <v>402119</v>
      </c>
      <c r="G4644" s="202">
        <v>402119</v>
      </c>
      <c r="H4644" s="202">
        <v>401501</v>
      </c>
      <c r="I4644" s="202">
        <v>321.37</v>
      </c>
      <c r="J4644" s="202">
        <v>528.14</v>
      </c>
      <c r="K4644" s="202">
        <v>800.32</v>
      </c>
      <c r="L4644" s="202">
        <v>1121.49</v>
      </c>
      <c r="M4644" s="202">
        <v>1372.76</v>
      </c>
      <c r="N4644"/>
      <c r="O4644" s="203"/>
      <c r="P4644"/>
      <c r="Q4644"/>
      <c r="R4644"/>
      <c r="S4644"/>
      <c r="T4644" s="204">
        <v>42746.609131944446</v>
      </c>
      <c r="U4644"/>
      <c r="V4644">
        <v>0.09</v>
      </c>
      <c r="W4644">
        <v>2</v>
      </c>
      <c r="X4644" s="200" t="str">
        <f t="shared" si="72"/>
        <v>St. Lucie Circ Crim Drug Trfc Cases CGE CQ2-16</v>
      </c>
    </row>
    <row r="4645" spans="1:24" x14ac:dyDescent="0.25">
      <c r="A4645" t="s">
        <v>106</v>
      </c>
      <c r="B4645" t="s">
        <v>280</v>
      </c>
      <c r="C4645" t="s">
        <v>275</v>
      </c>
      <c r="D4645" s="202">
        <v>268740</v>
      </c>
      <c r="E4645" s="202">
        <v>268740</v>
      </c>
      <c r="F4645" s="202">
        <v>268740</v>
      </c>
      <c r="G4645"/>
      <c r="H4645"/>
      <c r="I4645" s="202">
        <v>75.94</v>
      </c>
      <c r="J4645" s="202">
        <v>80.05</v>
      </c>
      <c r="K4645" s="202">
        <v>81.11</v>
      </c>
      <c r="L4645"/>
      <c r="M4645"/>
      <c r="N4645"/>
      <c r="O4645" s="203"/>
      <c r="P4645"/>
      <c r="Q4645"/>
      <c r="R4645"/>
      <c r="S4645"/>
      <c r="T4645" s="204">
        <v>42746.609131944446</v>
      </c>
      <c r="U4645"/>
      <c r="V4645">
        <v>0.09</v>
      </c>
      <c r="W4645">
        <v>2</v>
      </c>
      <c r="X4645" s="200" t="str">
        <f t="shared" si="72"/>
        <v>St. Lucie Circ Crim Drug Trfc Cases CGE CQ2-17</v>
      </c>
    </row>
    <row r="4646" spans="1:24" x14ac:dyDescent="0.25">
      <c r="A4646" t="s">
        <v>106</v>
      </c>
      <c r="B4646" t="s">
        <v>280</v>
      </c>
      <c r="C4646" t="s">
        <v>272</v>
      </c>
      <c r="D4646" s="202">
        <v>529690</v>
      </c>
      <c r="E4646" s="202">
        <v>529690</v>
      </c>
      <c r="F4646" s="202">
        <v>529690</v>
      </c>
      <c r="G4646" s="202">
        <v>529690</v>
      </c>
      <c r="H4646" s="202">
        <v>529590</v>
      </c>
      <c r="I4646" s="202">
        <v>623.78</v>
      </c>
      <c r="J4646" s="202">
        <v>673.85</v>
      </c>
      <c r="K4646" s="202">
        <v>723.92</v>
      </c>
      <c r="L4646" s="202">
        <v>723.98</v>
      </c>
      <c r="M4646" s="202">
        <v>724.04</v>
      </c>
      <c r="N4646"/>
      <c r="O4646" s="203"/>
      <c r="P4646"/>
      <c r="Q4646"/>
      <c r="R4646"/>
      <c r="S4646"/>
      <c r="T4646" s="204">
        <v>42746.609131944446</v>
      </c>
      <c r="U4646"/>
      <c r="V4646">
        <v>0.09</v>
      </c>
      <c r="W4646">
        <v>2</v>
      </c>
      <c r="X4646" s="200" t="str">
        <f t="shared" si="72"/>
        <v>St. Lucie Circ Crim Drug Trfc Cases CGE CQ3-16</v>
      </c>
    </row>
    <row r="4647" spans="1:24" x14ac:dyDescent="0.25">
      <c r="A4647" t="s">
        <v>106</v>
      </c>
      <c r="B4647" t="s">
        <v>280</v>
      </c>
      <c r="C4647" t="s">
        <v>276</v>
      </c>
      <c r="D4647" s="202">
        <v>34111</v>
      </c>
      <c r="E4647" s="202">
        <v>81361</v>
      </c>
      <c r="F4647"/>
      <c r="G4647"/>
      <c r="H4647"/>
      <c r="I4647" s="202">
        <v>75.08</v>
      </c>
      <c r="J4647" s="202">
        <v>75.42</v>
      </c>
      <c r="K4647"/>
      <c r="L4647"/>
      <c r="M4647"/>
      <c r="N4647"/>
      <c r="O4647" s="203"/>
      <c r="P4647"/>
      <c r="Q4647"/>
      <c r="R4647"/>
      <c r="S4647"/>
      <c r="T4647" s="204">
        <v>42746.609131944446</v>
      </c>
      <c r="U4647"/>
      <c r="V4647">
        <v>0.09</v>
      </c>
      <c r="W4647">
        <v>2</v>
      </c>
      <c r="X4647" s="200" t="str">
        <f t="shared" si="72"/>
        <v>St. Lucie Circ Crim Drug Trfc Cases CGE CQ3-17</v>
      </c>
    </row>
    <row r="4648" spans="1:24" x14ac:dyDescent="0.25">
      <c r="A4648" t="s">
        <v>106</v>
      </c>
      <c r="B4648" t="s">
        <v>280</v>
      </c>
      <c r="C4648" t="s">
        <v>273</v>
      </c>
      <c r="D4648" s="202">
        <v>455200.5</v>
      </c>
      <c r="E4648" s="202">
        <v>455200.5</v>
      </c>
      <c r="F4648" s="202">
        <v>455200.5</v>
      </c>
      <c r="G4648" s="202">
        <v>455200.5</v>
      </c>
      <c r="H4648" s="202">
        <v>455200.5</v>
      </c>
      <c r="I4648" s="202">
        <v>72.78</v>
      </c>
      <c r="J4648" s="202">
        <v>75.349999999999994</v>
      </c>
      <c r="K4648" s="202">
        <v>75.5</v>
      </c>
      <c r="L4648" s="202">
        <v>117.9</v>
      </c>
      <c r="M4648" s="202">
        <v>157.71</v>
      </c>
      <c r="N4648"/>
      <c r="O4648" s="203"/>
      <c r="P4648"/>
      <c r="Q4648"/>
      <c r="R4648"/>
      <c r="S4648"/>
      <c r="T4648" s="204">
        <v>42746.609131944446</v>
      </c>
      <c r="U4648"/>
      <c r="V4648">
        <v>0.09</v>
      </c>
      <c r="W4648">
        <v>2</v>
      </c>
      <c r="X4648" s="200" t="str">
        <f t="shared" si="72"/>
        <v>St. Lucie Circ Crim Drug Trfc Cases CGE CQ4-16</v>
      </c>
    </row>
    <row r="4649" spans="1:24" x14ac:dyDescent="0.25">
      <c r="A4649" t="s">
        <v>106</v>
      </c>
      <c r="B4649" t="s">
        <v>280</v>
      </c>
      <c r="C4649" t="s">
        <v>277</v>
      </c>
      <c r="D4649" s="202">
        <v>353341.25</v>
      </c>
      <c r="E4649"/>
      <c r="F4649"/>
      <c r="G4649"/>
      <c r="H4649"/>
      <c r="I4649" s="202">
        <v>52.68</v>
      </c>
      <c r="J4649"/>
      <c r="K4649"/>
      <c r="L4649"/>
      <c r="M4649"/>
      <c r="N4649"/>
      <c r="O4649" s="203"/>
      <c r="P4649"/>
      <c r="Q4649"/>
      <c r="R4649"/>
      <c r="S4649"/>
      <c r="T4649" s="204">
        <v>42746.609131944446</v>
      </c>
      <c r="U4649"/>
      <c r="V4649">
        <v>0.09</v>
      </c>
      <c r="W4649">
        <v>2</v>
      </c>
      <c r="X4649" s="200" t="str">
        <f t="shared" si="72"/>
        <v>St. Lucie Circ Crim Drug Trfc Cases CGE CQ4-17</v>
      </c>
    </row>
    <row r="4650" spans="1:24" x14ac:dyDescent="0.25">
      <c r="A4650" t="s">
        <v>106</v>
      </c>
      <c r="B4650" t="s">
        <v>42</v>
      </c>
      <c r="C4650" t="s">
        <v>270</v>
      </c>
      <c r="D4650" s="202">
        <v>767011.94</v>
      </c>
      <c r="E4650" s="202">
        <v>766102.74</v>
      </c>
      <c r="F4650" s="202">
        <v>764097.24</v>
      </c>
      <c r="G4650" s="202">
        <v>762660.24</v>
      </c>
      <c r="H4650" s="202">
        <v>762265.24</v>
      </c>
      <c r="I4650" s="202">
        <v>744303.07</v>
      </c>
      <c r="J4650" s="202">
        <v>756149.44</v>
      </c>
      <c r="K4650" s="202">
        <v>756439.93</v>
      </c>
      <c r="L4650" s="202">
        <v>754716.77</v>
      </c>
      <c r="M4650" s="202">
        <v>754811.24</v>
      </c>
      <c r="N4650"/>
      <c r="O4650" s="203"/>
      <c r="P4650"/>
      <c r="Q4650"/>
      <c r="R4650"/>
      <c r="S4650"/>
      <c r="T4650" s="204">
        <v>42746.609131944446</v>
      </c>
      <c r="U4650"/>
      <c r="V4650">
        <v>0.9</v>
      </c>
      <c r="W4650">
        <v>6</v>
      </c>
      <c r="X4650" s="200" t="str">
        <f t="shared" si="72"/>
        <v>St. Lucie Circuit Civil CGE CQ1-16</v>
      </c>
    </row>
    <row r="4651" spans="1:24" x14ac:dyDescent="0.25">
      <c r="A4651" t="s">
        <v>106</v>
      </c>
      <c r="B4651" t="s">
        <v>42</v>
      </c>
      <c r="C4651" t="s">
        <v>274</v>
      </c>
      <c r="D4651" s="202">
        <v>643832.41</v>
      </c>
      <c r="E4651" s="202">
        <v>642682.41</v>
      </c>
      <c r="F4651" s="202">
        <v>640164.41</v>
      </c>
      <c r="G4651" s="202">
        <v>639200.91</v>
      </c>
      <c r="H4651"/>
      <c r="I4651" s="202">
        <v>621203.18000000005</v>
      </c>
      <c r="J4651" s="202">
        <v>634185.53</v>
      </c>
      <c r="K4651" s="202">
        <v>635699.41</v>
      </c>
      <c r="L4651" s="202">
        <v>635065.91</v>
      </c>
      <c r="M4651"/>
      <c r="N4651"/>
      <c r="O4651" s="203"/>
      <c r="P4651"/>
      <c r="Q4651"/>
      <c r="R4651"/>
      <c r="S4651"/>
      <c r="T4651" s="204">
        <v>42746.609131944446</v>
      </c>
      <c r="U4651"/>
      <c r="V4651">
        <v>0.9</v>
      </c>
      <c r="W4651">
        <v>6</v>
      </c>
      <c r="X4651" s="200" t="str">
        <f t="shared" si="72"/>
        <v>St. Lucie Circuit Civil CGE CQ1-17</v>
      </c>
    </row>
    <row r="4652" spans="1:24" x14ac:dyDescent="0.25">
      <c r="A4652" t="s">
        <v>106</v>
      </c>
      <c r="B4652" t="s">
        <v>42</v>
      </c>
      <c r="C4652" t="s">
        <v>271</v>
      </c>
      <c r="D4652" s="202">
        <v>690557.26</v>
      </c>
      <c r="E4652" s="202">
        <v>689837.26</v>
      </c>
      <c r="F4652" s="202">
        <v>689057.26</v>
      </c>
      <c r="G4652" s="202">
        <v>689057.26</v>
      </c>
      <c r="H4652" s="202">
        <v>689917.26</v>
      </c>
      <c r="I4652" s="202">
        <v>674437.97</v>
      </c>
      <c r="J4652" s="202">
        <v>685384.98</v>
      </c>
      <c r="K4652" s="202">
        <v>685609.98</v>
      </c>
      <c r="L4652" s="202">
        <v>685609.98</v>
      </c>
      <c r="M4652" s="202">
        <v>686865.98</v>
      </c>
      <c r="N4652"/>
      <c r="O4652" s="203"/>
      <c r="P4652"/>
      <c r="Q4652"/>
      <c r="R4652"/>
      <c r="S4652"/>
      <c r="T4652" s="204">
        <v>42746.609131944446</v>
      </c>
      <c r="U4652"/>
      <c r="V4652">
        <v>0.9</v>
      </c>
      <c r="W4652">
        <v>6</v>
      </c>
      <c r="X4652" s="200" t="str">
        <f t="shared" si="72"/>
        <v>St. Lucie Circuit Civil CGE CQ2-16</v>
      </c>
    </row>
    <row r="4653" spans="1:24" x14ac:dyDescent="0.25">
      <c r="A4653" t="s">
        <v>106</v>
      </c>
      <c r="B4653" t="s">
        <v>42</v>
      </c>
      <c r="C4653" t="s">
        <v>275</v>
      </c>
      <c r="D4653" s="202">
        <v>593983.5</v>
      </c>
      <c r="E4653" s="202">
        <v>587025.48</v>
      </c>
      <c r="F4653" s="202">
        <v>587125.48</v>
      </c>
      <c r="G4653"/>
      <c r="H4653"/>
      <c r="I4653" s="202">
        <v>575728.31999999995</v>
      </c>
      <c r="J4653" s="202">
        <v>585470.48</v>
      </c>
      <c r="K4653" s="202">
        <v>585911.59</v>
      </c>
      <c r="L4653"/>
      <c r="M4653"/>
      <c r="N4653"/>
      <c r="O4653" s="203"/>
      <c r="P4653"/>
      <c r="Q4653"/>
      <c r="R4653"/>
      <c r="S4653"/>
      <c r="T4653" s="204">
        <v>42746.609131944446</v>
      </c>
      <c r="U4653"/>
      <c r="V4653">
        <v>0.9</v>
      </c>
      <c r="W4653">
        <v>6</v>
      </c>
      <c r="X4653" s="200" t="str">
        <f t="shared" si="72"/>
        <v>St. Lucie Circuit Civil CGE CQ2-17</v>
      </c>
    </row>
    <row r="4654" spans="1:24" x14ac:dyDescent="0.25">
      <c r="A4654" t="s">
        <v>106</v>
      </c>
      <c r="B4654" t="s">
        <v>42</v>
      </c>
      <c r="C4654" t="s">
        <v>272</v>
      </c>
      <c r="D4654" s="202">
        <v>0</v>
      </c>
      <c r="E4654" s="202">
        <v>0</v>
      </c>
      <c r="F4654" s="202">
        <v>0</v>
      </c>
      <c r="G4654" s="202">
        <v>0</v>
      </c>
      <c r="H4654" s="202">
        <v>0</v>
      </c>
      <c r="I4654" s="202">
        <v>0</v>
      </c>
      <c r="J4654" s="202">
        <v>0</v>
      </c>
      <c r="K4654" s="202">
        <v>0</v>
      </c>
      <c r="L4654" s="202">
        <v>0</v>
      </c>
      <c r="M4654" s="202">
        <v>0</v>
      </c>
      <c r="N4654"/>
      <c r="O4654" s="203"/>
      <c r="P4654"/>
      <c r="Q4654"/>
      <c r="R4654"/>
      <c r="S4654"/>
      <c r="T4654" s="204">
        <v>42746.609131944446</v>
      </c>
      <c r="U4654"/>
      <c r="V4654">
        <v>0.9</v>
      </c>
      <c r="W4654">
        <v>6</v>
      </c>
      <c r="X4654" s="200" t="str">
        <f t="shared" si="72"/>
        <v>St. Lucie Circuit Civil CGE CQ3-16</v>
      </c>
    </row>
    <row r="4655" spans="1:24" x14ac:dyDescent="0.25">
      <c r="A4655" t="s">
        <v>106</v>
      </c>
      <c r="B4655" t="s">
        <v>42</v>
      </c>
      <c r="C4655" t="s">
        <v>276</v>
      </c>
      <c r="D4655" s="202">
        <v>623801.44999999995</v>
      </c>
      <c r="E4655" s="202">
        <v>618433.27</v>
      </c>
      <c r="F4655"/>
      <c r="G4655"/>
      <c r="H4655"/>
      <c r="I4655" s="202">
        <v>600926.88</v>
      </c>
      <c r="J4655" s="202">
        <v>615606.67000000004</v>
      </c>
      <c r="K4655"/>
      <c r="L4655"/>
      <c r="M4655"/>
      <c r="N4655"/>
      <c r="O4655" s="203"/>
      <c r="P4655"/>
      <c r="Q4655"/>
      <c r="R4655"/>
      <c r="S4655"/>
      <c r="T4655" s="204">
        <v>42746.609131944446</v>
      </c>
      <c r="U4655"/>
      <c r="V4655">
        <v>0.9</v>
      </c>
      <c r="W4655">
        <v>6</v>
      </c>
      <c r="X4655" s="200" t="str">
        <f t="shared" si="72"/>
        <v>St. Lucie Circuit Civil CGE CQ3-17</v>
      </c>
    </row>
    <row r="4656" spans="1:24" x14ac:dyDescent="0.25">
      <c r="A4656" t="s">
        <v>106</v>
      </c>
      <c r="B4656" t="s">
        <v>42</v>
      </c>
      <c r="C4656" t="s">
        <v>273</v>
      </c>
      <c r="D4656" s="202">
        <v>628752.67000000004</v>
      </c>
      <c r="E4656" s="202">
        <v>626940.18000000005</v>
      </c>
      <c r="F4656" s="202">
        <v>625425.18000000005</v>
      </c>
      <c r="G4656" s="202">
        <v>623017.41</v>
      </c>
      <c r="H4656" s="202">
        <v>622917.41</v>
      </c>
      <c r="I4656" s="202">
        <v>616464</v>
      </c>
      <c r="J4656" s="202">
        <v>620854.56000000006</v>
      </c>
      <c r="K4656" s="202">
        <v>620537.89</v>
      </c>
      <c r="L4656" s="202">
        <v>620702.41</v>
      </c>
      <c r="M4656" s="202">
        <v>620772.41</v>
      </c>
      <c r="N4656"/>
      <c r="O4656" s="203"/>
      <c r="P4656"/>
      <c r="Q4656"/>
      <c r="R4656"/>
      <c r="S4656"/>
      <c r="T4656" s="204">
        <v>42746.609131944446</v>
      </c>
      <c r="U4656"/>
      <c r="V4656">
        <v>0.9</v>
      </c>
      <c r="W4656">
        <v>6</v>
      </c>
      <c r="X4656" s="200" t="str">
        <f t="shared" si="72"/>
        <v>St. Lucie Circuit Civil CGE CQ4-16</v>
      </c>
    </row>
    <row r="4657" spans="1:24" x14ac:dyDescent="0.25">
      <c r="A4657" t="s">
        <v>106</v>
      </c>
      <c r="B4657" t="s">
        <v>42</v>
      </c>
      <c r="C4657" t="s">
        <v>277</v>
      </c>
      <c r="D4657" s="202">
        <v>529821.51</v>
      </c>
      <c r="E4657"/>
      <c r="F4657"/>
      <c r="G4657"/>
      <c r="H4657"/>
      <c r="I4657" s="202">
        <v>514350.39</v>
      </c>
      <c r="J4657"/>
      <c r="K4657"/>
      <c r="L4657"/>
      <c r="M4657"/>
      <c r="N4657"/>
      <c r="O4657" s="203"/>
      <c r="P4657"/>
      <c r="Q4657"/>
      <c r="R4657"/>
      <c r="S4657"/>
      <c r="T4657" s="204">
        <v>42746.609131944446</v>
      </c>
      <c r="U4657"/>
      <c r="V4657">
        <v>0.9</v>
      </c>
      <c r="W4657">
        <v>6</v>
      </c>
      <c r="X4657" s="200" t="str">
        <f t="shared" si="72"/>
        <v>St. Lucie Circuit Civil CGE CQ4-17</v>
      </c>
    </row>
    <row r="4658" spans="1:24" x14ac:dyDescent="0.25">
      <c r="A4658" t="s">
        <v>106</v>
      </c>
      <c r="B4658" t="s">
        <v>38</v>
      </c>
      <c r="C4658" t="s">
        <v>270</v>
      </c>
      <c r="D4658" s="202">
        <v>760856.85</v>
      </c>
      <c r="E4658" s="202">
        <v>760451.85</v>
      </c>
      <c r="F4658" s="202">
        <v>757921.41</v>
      </c>
      <c r="G4658" s="202">
        <v>808504.76</v>
      </c>
      <c r="H4658" s="202">
        <v>807416.76</v>
      </c>
      <c r="I4658" s="202">
        <v>25706.76</v>
      </c>
      <c r="J4658" s="202">
        <v>52884.73</v>
      </c>
      <c r="K4658" s="202">
        <v>69855.67</v>
      </c>
      <c r="L4658" s="202">
        <v>87504.63</v>
      </c>
      <c r="M4658" s="202">
        <v>102822.36</v>
      </c>
      <c r="N4658"/>
      <c r="O4658" s="203"/>
      <c r="P4658"/>
      <c r="Q4658"/>
      <c r="R4658"/>
      <c r="S4658"/>
      <c r="T4658" s="204">
        <v>42746.609131944446</v>
      </c>
      <c r="U4658"/>
      <c r="V4658">
        <v>0.09</v>
      </c>
      <c r="W4658">
        <v>1</v>
      </c>
      <c r="X4658" s="200" t="str">
        <f t="shared" si="72"/>
        <v>St. Lucie Circuit Criminal CGE CQ1-16</v>
      </c>
    </row>
    <row r="4659" spans="1:24" x14ac:dyDescent="0.25">
      <c r="A4659" t="s">
        <v>106</v>
      </c>
      <c r="B4659" t="s">
        <v>38</v>
      </c>
      <c r="C4659" t="s">
        <v>274</v>
      </c>
      <c r="D4659" s="202">
        <v>800771.14</v>
      </c>
      <c r="E4659" s="202">
        <v>799318.14</v>
      </c>
      <c r="F4659" s="202">
        <v>797893.14</v>
      </c>
      <c r="G4659" s="202">
        <v>797617.44</v>
      </c>
      <c r="H4659"/>
      <c r="I4659" s="202">
        <v>22778.68</v>
      </c>
      <c r="J4659" s="202">
        <v>45532.7</v>
      </c>
      <c r="K4659" s="202">
        <v>67250.2</v>
      </c>
      <c r="L4659" s="202">
        <v>84489.04</v>
      </c>
      <c r="M4659"/>
      <c r="N4659"/>
      <c r="O4659" s="203"/>
      <c r="P4659"/>
      <c r="Q4659"/>
      <c r="R4659"/>
      <c r="S4659"/>
      <c r="T4659" s="204">
        <v>42746.609131944446</v>
      </c>
      <c r="U4659"/>
      <c r="V4659">
        <v>0.09</v>
      </c>
      <c r="W4659">
        <v>1</v>
      </c>
      <c r="X4659" s="200" t="str">
        <f t="shared" si="72"/>
        <v>St. Lucie Circuit Criminal CGE CQ1-17</v>
      </c>
    </row>
    <row r="4660" spans="1:24" x14ac:dyDescent="0.25">
      <c r="A4660" t="s">
        <v>106</v>
      </c>
      <c r="B4660" t="s">
        <v>38</v>
      </c>
      <c r="C4660" t="s">
        <v>271</v>
      </c>
      <c r="D4660" s="202">
        <v>1041240.8</v>
      </c>
      <c r="E4660" s="202">
        <v>1039483.8</v>
      </c>
      <c r="F4660" s="202">
        <v>1043498.79</v>
      </c>
      <c r="G4660" s="202">
        <v>1035852.29</v>
      </c>
      <c r="H4660" s="202">
        <v>1034932.5</v>
      </c>
      <c r="I4660" s="202">
        <v>22258.59</v>
      </c>
      <c r="J4660" s="202">
        <v>42529.11</v>
      </c>
      <c r="K4660" s="202">
        <v>67812.47</v>
      </c>
      <c r="L4660" s="202">
        <v>85227.47</v>
      </c>
      <c r="M4660" s="202">
        <v>104810.9</v>
      </c>
      <c r="N4660"/>
      <c r="O4660" s="203"/>
      <c r="P4660"/>
      <c r="Q4660"/>
      <c r="R4660"/>
      <c r="S4660"/>
      <c r="T4660" s="204">
        <v>42746.609131944446</v>
      </c>
      <c r="U4660"/>
      <c r="V4660">
        <v>0.09</v>
      </c>
      <c r="W4660">
        <v>1</v>
      </c>
      <c r="X4660" s="200" t="str">
        <f t="shared" si="72"/>
        <v>St. Lucie Circuit Criminal CGE CQ2-16</v>
      </c>
    </row>
    <row r="4661" spans="1:24" x14ac:dyDescent="0.25">
      <c r="A4661" t="s">
        <v>106</v>
      </c>
      <c r="B4661" t="s">
        <v>38</v>
      </c>
      <c r="C4661" t="s">
        <v>275</v>
      </c>
      <c r="D4661" s="202">
        <v>960863.76</v>
      </c>
      <c r="E4661" s="202">
        <v>957568.76</v>
      </c>
      <c r="F4661" s="202">
        <v>955566.29</v>
      </c>
      <c r="G4661"/>
      <c r="H4661"/>
      <c r="I4661" s="202">
        <v>22208.5</v>
      </c>
      <c r="J4661" s="202">
        <v>54577.23</v>
      </c>
      <c r="K4661" s="202">
        <v>75252.62</v>
      </c>
      <c r="L4661"/>
      <c r="M4661"/>
      <c r="N4661"/>
      <c r="O4661" s="203"/>
      <c r="P4661"/>
      <c r="Q4661"/>
      <c r="R4661"/>
      <c r="S4661"/>
      <c r="T4661" s="204">
        <v>42746.609131944446</v>
      </c>
      <c r="U4661"/>
      <c r="V4661">
        <v>0.09</v>
      </c>
      <c r="W4661">
        <v>1</v>
      </c>
      <c r="X4661" s="200" t="str">
        <f t="shared" si="72"/>
        <v>St. Lucie Circuit Criminal CGE CQ2-17</v>
      </c>
    </row>
    <row r="4662" spans="1:24" x14ac:dyDescent="0.25">
      <c r="A4662" t="s">
        <v>106</v>
      </c>
      <c r="B4662" t="s">
        <v>38</v>
      </c>
      <c r="C4662" t="s">
        <v>272</v>
      </c>
      <c r="D4662" s="202">
        <v>0</v>
      </c>
      <c r="E4662" s="202">
        <v>0</v>
      </c>
      <c r="F4662" s="202">
        <v>0</v>
      </c>
      <c r="G4662" s="202">
        <v>0</v>
      </c>
      <c r="H4662" s="202">
        <v>0</v>
      </c>
      <c r="I4662" s="202">
        <v>0</v>
      </c>
      <c r="J4662" s="202">
        <v>0</v>
      </c>
      <c r="K4662" s="202">
        <v>0</v>
      </c>
      <c r="L4662" s="202">
        <v>0</v>
      </c>
      <c r="M4662" s="202">
        <v>0</v>
      </c>
      <c r="N4662"/>
      <c r="O4662" s="203"/>
      <c r="P4662"/>
      <c r="Q4662"/>
      <c r="R4662"/>
      <c r="S4662"/>
      <c r="T4662" s="204">
        <v>42746.609131944446</v>
      </c>
      <c r="U4662"/>
      <c r="V4662">
        <v>0.09</v>
      </c>
      <c r="W4662">
        <v>1</v>
      </c>
      <c r="X4662" s="200" t="str">
        <f t="shared" si="72"/>
        <v>St. Lucie Circuit Criminal CGE CQ3-16</v>
      </c>
    </row>
    <row r="4663" spans="1:24" x14ac:dyDescent="0.25">
      <c r="A4663" t="s">
        <v>106</v>
      </c>
      <c r="B4663" t="s">
        <v>38</v>
      </c>
      <c r="C4663" t="s">
        <v>276</v>
      </c>
      <c r="D4663" s="202">
        <v>728650.69</v>
      </c>
      <c r="E4663" s="202">
        <v>779403.28</v>
      </c>
      <c r="F4663"/>
      <c r="G4663"/>
      <c r="H4663"/>
      <c r="I4663" s="202">
        <v>28021.27</v>
      </c>
      <c r="J4663" s="202">
        <v>46524.95</v>
      </c>
      <c r="K4663"/>
      <c r="L4663"/>
      <c r="M4663"/>
      <c r="N4663"/>
      <c r="O4663" s="203"/>
      <c r="P4663"/>
      <c r="Q4663"/>
      <c r="R4663"/>
      <c r="S4663"/>
      <c r="T4663" s="204">
        <v>42746.609131944446</v>
      </c>
      <c r="U4663"/>
      <c r="V4663">
        <v>0.09</v>
      </c>
      <c r="W4663">
        <v>1</v>
      </c>
      <c r="X4663" s="200" t="str">
        <f t="shared" si="72"/>
        <v>St. Lucie Circuit Criminal CGE CQ3-17</v>
      </c>
    </row>
    <row r="4664" spans="1:24" x14ac:dyDescent="0.25">
      <c r="A4664" t="s">
        <v>106</v>
      </c>
      <c r="B4664" t="s">
        <v>38</v>
      </c>
      <c r="C4664" t="s">
        <v>273</v>
      </c>
      <c r="D4664" s="202">
        <v>1072750.57</v>
      </c>
      <c r="E4664" s="202">
        <v>1072716.8999999999</v>
      </c>
      <c r="F4664" s="202">
        <v>1070321.96</v>
      </c>
      <c r="G4664" s="202">
        <v>1069384.46</v>
      </c>
      <c r="H4664" s="202">
        <v>1069370.96</v>
      </c>
      <c r="I4664" s="202">
        <v>23460.89</v>
      </c>
      <c r="J4664" s="202">
        <v>40869.660000000003</v>
      </c>
      <c r="K4664" s="202">
        <v>62814.54</v>
      </c>
      <c r="L4664" s="202">
        <v>79342.210000000006</v>
      </c>
      <c r="M4664" s="202">
        <v>100949.38</v>
      </c>
      <c r="N4664"/>
      <c r="O4664" s="203"/>
      <c r="P4664"/>
      <c r="Q4664"/>
      <c r="R4664"/>
      <c r="S4664"/>
      <c r="T4664" s="204">
        <v>42746.609131944446</v>
      </c>
      <c r="U4664"/>
      <c r="V4664">
        <v>0.09</v>
      </c>
      <c r="W4664">
        <v>1</v>
      </c>
      <c r="X4664" s="200" t="str">
        <f t="shared" si="72"/>
        <v>St. Lucie Circuit Criminal CGE CQ4-16</v>
      </c>
    </row>
    <row r="4665" spans="1:24" x14ac:dyDescent="0.25">
      <c r="A4665" t="s">
        <v>106</v>
      </c>
      <c r="B4665" t="s">
        <v>38</v>
      </c>
      <c r="C4665" t="s">
        <v>277</v>
      </c>
      <c r="D4665" s="202">
        <v>982211.91</v>
      </c>
      <c r="E4665"/>
      <c r="F4665"/>
      <c r="G4665"/>
      <c r="H4665"/>
      <c r="I4665" s="202">
        <v>18620.599999999999</v>
      </c>
      <c r="J4665"/>
      <c r="K4665"/>
      <c r="L4665"/>
      <c r="M4665"/>
      <c r="N4665"/>
      <c r="O4665" s="203"/>
      <c r="P4665"/>
      <c r="Q4665"/>
      <c r="R4665"/>
      <c r="S4665"/>
      <c r="T4665" s="204">
        <v>42746.609131944446</v>
      </c>
      <c r="U4665"/>
      <c r="V4665">
        <v>0.09</v>
      </c>
      <c r="W4665">
        <v>1</v>
      </c>
      <c r="X4665" s="200" t="str">
        <f t="shared" si="72"/>
        <v>St. Lucie Circuit Criminal CGE CQ4-17</v>
      </c>
    </row>
    <row r="4666" spans="1:24" x14ac:dyDescent="0.25">
      <c r="A4666" t="s">
        <v>106</v>
      </c>
      <c r="B4666" t="s">
        <v>44</v>
      </c>
      <c r="C4666" t="s">
        <v>270</v>
      </c>
      <c r="D4666" s="202">
        <v>1842498.75</v>
      </c>
      <c r="E4666" s="202">
        <v>1841199.25</v>
      </c>
      <c r="F4666" s="202">
        <v>1831980.25</v>
      </c>
      <c r="G4666" s="202">
        <v>1828115.46</v>
      </c>
      <c r="H4666" s="202">
        <v>1828342.96</v>
      </c>
      <c r="I4666" s="202">
        <v>1039912.85</v>
      </c>
      <c r="J4666" s="202">
        <v>1604098.87</v>
      </c>
      <c r="K4666" s="202">
        <v>1652088.27</v>
      </c>
      <c r="L4666" s="202">
        <v>1672037.6</v>
      </c>
      <c r="M4666" s="202">
        <v>1683627.62</v>
      </c>
      <c r="N4666"/>
      <c r="O4666" s="203"/>
      <c r="P4666"/>
      <c r="Q4666"/>
      <c r="R4666"/>
      <c r="S4666"/>
      <c r="T4666" s="204">
        <v>42746.609131944446</v>
      </c>
      <c r="U4666"/>
      <c r="V4666">
        <v>0.9</v>
      </c>
      <c r="W4666">
        <v>8</v>
      </c>
      <c r="X4666" s="200" t="str">
        <f t="shared" si="72"/>
        <v>St. Lucie Civil Traffic CGE CQ1-16</v>
      </c>
    </row>
    <row r="4667" spans="1:24" x14ac:dyDescent="0.25">
      <c r="A4667" t="s">
        <v>106</v>
      </c>
      <c r="B4667" t="s">
        <v>44</v>
      </c>
      <c r="C4667" t="s">
        <v>274</v>
      </c>
      <c r="D4667" s="202">
        <v>1197922.3500000001</v>
      </c>
      <c r="E4667" s="202">
        <v>1151710.6000000001</v>
      </c>
      <c r="F4667" s="202">
        <v>1147613.6000000001</v>
      </c>
      <c r="G4667" s="202">
        <v>1144884.6000000001</v>
      </c>
      <c r="H4667"/>
      <c r="I4667" s="202">
        <v>661374.71999999997</v>
      </c>
      <c r="J4667" s="202">
        <v>1005861.56</v>
      </c>
      <c r="K4667" s="202">
        <v>1036505.64</v>
      </c>
      <c r="L4667" s="202">
        <v>1050284.33</v>
      </c>
      <c r="M4667"/>
      <c r="N4667"/>
      <c r="O4667" s="203"/>
      <c r="P4667"/>
      <c r="Q4667"/>
      <c r="R4667"/>
      <c r="S4667"/>
      <c r="T4667" s="204">
        <v>42746.609131944446</v>
      </c>
      <c r="U4667"/>
      <c r="V4667">
        <v>0.9</v>
      </c>
      <c r="W4667">
        <v>8</v>
      </c>
      <c r="X4667" s="200" t="str">
        <f t="shared" si="72"/>
        <v>St. Lucie Civil Traffic CGE CQ1-17</v>
      </c>
    </row>
    <row r="4668" spans="1:24" x14ac:dyDescent="0.25">
      <c r="A4668" t="s">
        <v>106</v>
      </c>
      <c r="B4668" t="s">
        <v>44</v>
      </c>
      <c r="C4668" t="s">
        <v>271</v>
      </c>
      <c r="D4668" s="202">
        <v>1943950.4</v>
      </c>
      <c r="E4668" s="202">
        <v>1887768.2</v>
      </c>
      <c r="F4668" s="202">
        <v>1879320.49</v>
      </c>
      <c r="G4668" s="202">
        <v>1878282.95</v>
      </c>
      <c r="H4668" s="202">
        <v>1878001.95</v>
      </c>
      <c r="I4668" s="202">
        <v>1262554.3</v>
      </c>
      <c r="J4668" s="202">
        <v>1764961.55</v>
      </c>
      <c r="K4668" s="202">
        <v>1813008.42</v>
      </c>
      <c r="L4668" s="202">
        <v>1832925.35</v>
      </c>
      <c r="M4668" s="202">
        <v>1851144.24</v>
      </c>
      <c r="N4668"/>
      <c r="O4668" s="203"/>
      <c r="P4668"/>
      <c r="Q4668"/>
      <c r="R4668"/>
      <c r="S4668"/>
      <c r="T4668" s="204">
        <v>42746.609131944446</v>
      </c>
      <c r="U4668"/>
      <c r="V4668">
        <v>0.9</v>
      </c>
      <c r="W4668">
        <v>8</v>
      </c>
      <c r="X4668" s="200" t="str">
        <f t="shared" si="72"/>
        <v>St. Lucie Civil Traffic CGE CQ2-16</v>
      </c>
    </row>
    <row r="4669" spans="1:24" x14ac:dyDescent="0.25">
      <c r="A4669" t="s">
        <v>106</v>
      </c>
      <c r="B4669" t="s">
        <v>44</v>
      </c>
      <c r="C4669" t="s">
        <v>275</v>
      </c>
      <c r="D4669" s="202">
        <v>1421382.6</v>
      </c>
      <c r="E4669" s="202">
        <v>1328457.6499999999</v>
      </c>
      <c r="F4669" s="202">
        <v>1320215.6499999999</v>
      </c>
      <c r="G4669"/>
      <c r="H4669"/>
      <c r="I4669" s="202">
        <v>797411.32</v>
      </c>
      <c r="J4669" s="202">
        <v>1149062.04</v>
      </c>
      <c r="K4669" s="202">
        <v>1174750.92</v>
      </c>
      <c r="L4669"/>
      <c r="M4669"/>
      <c r="N4669"/>
      <c r="O4669" s="203"/>
      <c r="P4669"/>
      <c r="Q4669"/>
      <c r="R4669"/>
      <c r="S4669"/>
      <c r="T4669" s="204">
        <v>42746.609131944446</v>
      </c>
      <c r="U4669"/>
      <c r="V4669">
        <v>0.9</v>
      </c>
      <c r="W4669">
        <v>8</v>
      </c>
      <c r="X4669" s="200" t="str">
        <f t="shared" si="72"/>
        <v>St. Lucie Civil Traffic CGE CQ2-17</v>
      </c>
    </row>
    <row r="4670" spans="1:24" x14ac:dyDescent="0.25">
      <c r="A4670" t="s">
        <v>106</v>
      </c>
      <c r="B4670" t="s">
        <v>44</v>
      </c>
      <c r="C4670" t="s">
        <v>272</v>
      </c>
      <c r="D4670" s="202">
        <v>0</v>
      </c>
      <c r="E4670" s="202">
        <v>0</v>
      </c>
      <c r="F4670" s="202">
        <v>0</v>
      </c>
      <c r="G4670" s="202">
        <v>0</v>
      </c>
      <c r="H4670" s="202">
        <v>0</v>
      </c>
      <c r="I4670" s="202">
        <v>0</v>
      </c>
      <c r="J4670" s="202">
        <v>0</v>
      </c>
      <c r="K4670" s="202">
        <v>0</v>
      </c>
      <c r="L4670" s="202">
        <v>0</v>
      </c>
      <c r="M4670" s="202">
        <v>0</v>
      </c>
      <c r="N4670"/>
      <c r="O4670" s="203"/>
      <c r="P4670"/>
      <c r="Q4670"/>
      <c r="R4670"/>
      <c r="S4670"/>
      <c r="T4670" s="204">
        <v>42746.609131944446</v>
      </c>
      <c r="U4670"/>
      <c r="V4670">
        <v>0.9</v>
      </c>
      <c r="W4670">
        <v>8</v>
      </c>
      <c r="X4670" s="200" t="str">
        <f t="shared" si="72"/>
        <v>St. Lucie Civil Traffic CGE CQ3-16</v>
      </c>
    </row>
    <row r="4671" spans="1:24" x14ac:dyDescent="0.25">
      <c r="A4671" t="s">
        <v>106</v>
      </c>
      <c r="B4671" t="s">
        <v>44</v>
      </c>
      <c r="C4671" t="s">
        <v>276</v>
      </c>
      <c r="D4671" s="202">
        <v>1349911.9</v>
      </c>
      <c r="E4671" s="202">
        <v>1282593.6499999999</v>
      </c>
      <c r="F4671"/>
      <c r="G4671"/>
      <c r="H4671"/>
      <c r="I4671" s="202">
        <v>730026.71</v>
      </c>
      <c r="J4671" s="202">
        <v>1100274.6499999999</v>
      </c>
      <c r="K4671"/>
      <c r="L4671"/>
      <c r="M4671"/>
      <c r="N4671"/>
      <c r="O4671" s="203"/>
      <c r="P4671"/>
      <c r="Q4671"/>
      <c r="R4671"/>
      <c r="S4671"/>
      <c r="T4671" s="204">
        <v>42746.609131944446</v>
      </c>
      <c r="U4671"/>
      <c r="V4671">
        <v>0.9</v>
      </c>
      <c r="W4671">
        <v>8</v>
      </c>
      <c r="X4671" s="200" t="str">
        <f t="shared" si="72"/>
        <v>St. Lucie Civil Traffic CGE CQ3-17</v>
      </c>
    </row>
    <row r="4672" spans="1:24" x14ac:dyDescent="0.25">
      <c r="A4672" t="s">
        <v>106</v>
      </c>
      <c r="B4672" t="s">
        <v>44</v>
      </c>
      <c r="C4672" t="s">
        <v>273</v>
      </c>
      <c r="D4672" s="202">
        <v>1622105.05</v>
      </c>
      <c r="E4672" s="202">
        <v>1603200.85</v>
      </c>
      <c r="F4672" s="202">
        <v>0</v>
      </c>
      <c r="G4672" s="202">
        <v>0</v>
      </c>
      <c r="H4672" s="202">
        <v>0</v>
      </c>
      <c r="I4672" s="202">
        <v>1076990.8799999999</v>
      </c>
      <c r="J4672" s="202">
        <v>1565336.2</v>
      </c>
      <c r="K4672" s="202">
        <v>0</v>
      </c>
      <c r="L4672" s="202">
        <v>0</v>
      </c>
      <c r="M4672" s="202">
        <v>0</v>
      </c>
      <c r="N4672"/>
      <c r="O4672" s="203"/>
      <c r="P4672"/>
      <c r="Q4672"/>
      <c r="R4672"/>
      <c r="S4672"/>
      <c r="T4672" s="204">
        <v>42746.609131944446</v>
      </c>
      <c r="U4672"/>
      <c r="V4672">
        <v>0.9</v>
      </c>
      <c r="W4672">
        <v>8</v>
      </c>
      <c r="X4672" s="200" t="str">
        <f t="shared" si="72"/>
        <v>St. Lucie Civil Traffic CGE CQ4-16</v>
      </c>
    </row>
    <row r="4673" spans="1:24" x14ac:dyDescent="0.25">
      <c r="A4673" t="s">
        <v>106</v>
      </c>
      <c r="B4673" t="s">
        <v>44</v>
      </c>
      <c r="C4673" t="s">
        <v>277</v>
      </c>
      <c r="D4673" s="202">
        <v>1285502.7</v>
      </c>
      <c r="E4673"/>
      <c r="F4673"/>
      <c r="G4673"/>
      <c r="H4673"/>
      <c r="I4673" s="202">
        <v>685847.22</v>
      </c>
      <c r="J4673"/>
      <c r="K4673"/>
      <c r="L4673"/>
      <c r="M4673"/>
      <c r="N4673"/>
      <c r="O4673" s="203"/>
      <c r="P4673"/>
      <c r="Q4673"/>
      <c r="R4673"/>
      <c r="S4673"/>
      <c r="T4673" s="204">
        <v>42746.609131944446</v>
      </c>
      <c r="U4673"/>
      <c r="V4673">
        <v>0.9</v>
      </c>
      <c r="W4673">
        <v>8</v>
      </c>
      <c r="X4673" s="200" t="str">
        <f t="shared" si="72"/>
        <v>St. Lucie Civil Traffic CGE CQ4-17</v>
      </c>
    </row>
    <row r="4674" spans="1:24" x14ac:dyDescent="0.25">
      <c r="A4674" t="s">
        <v>106</v>
      </c>
      <c r="B4674" t="s">
        <v>43</v>
      </c>
      <c r="C4674" t="s">
        <v>270</v>
      </c>
      <c r="D4674" s="202">
        <v>283816.98</v>
      </c>
      <c r="E4674" s="202">
        <v>283816.98</v>
      </c>
      <c r="F4674" s="202">
        <v>283816.98</v>
      </c>
      <c r="G4674" s="202">
        <v>283631.98</v>
      </c>
      <c r="H4674" s="202">
        <v>283631.98</v>
      </c>
      <c r="I4674" s="202">
        <v>272254.24</v>
      </c>
      <c r="J4674" s="202">
        <v>282864.24</v>
      </c>
      <c r="K4674" s="202">
        <v>282869.24</v>
      </c>
      <c r="L4674" s="202">
        <v>282684.24</v>
      </c>
      <c r="M4674" s="202">
        <v>282684.24</v>
      </c>
      <c r="N4674"/>
      <c r="O4674" s="203"/>
      <c r="P4674"/>
      <c r="Q4674"/>
      <c r="R4674"/>
      <c r="S4674"/>
      <c r="T4674" s="204">
        <v>42746.609131944446</v>
      </c>
      <c r="U4674"/>
      <c r="V4674">
        <v>0.9</v>
      </c>
      <c r="W4674">
        <v>7</v>
      </c>
      <c r="X4674" s="200" t="str">
        <f t="shared" ref="X4674:X4737" si="73">A4674&amp;" "&amp;B4674&amp;" "&amp;C4674</f>
        <v>St. Lucie County Civil CGE CQ1-16</v>
      </c>
    </row>
    <row r="4675" spans="1:24" x14ac:dyDescent="0.25">
      <c r="A4675" t="s">
        <v>106</v>
      </c>
      <c r="B4675" t="s">
        <v>43</v>
      </c>
      <c r="C4675" t="s">
        <v>274</v>
      </c>
      <c r="D4675" s="202">
        <v>276262.69</v>
      </c>
      <c r="E4675" s="202">
        <v>275882.69</v>
      </c>
      <c r="F4675" s="202">
        <v>274217.69</v>
      </c>
      <c r="G4675" s="202">
        <v>274217.69</v>
      </c>
      <c r="H4675"/>
      <c r="I4675" s="202">
        <v>268576.99</v>
      </c>
      <c r="J4675" s="202">
        <v>273974.49</v>
      </c>
      <c r="K4675" s="202">
        <v>273922.69</v>
      </c>
      <c r="L4675" s="202">
        <v>274217.69</v>
      </c>
      <c r="M4675"/>
      <c r="N4675"/>
      <c r="O4675" s="203"/>
      <c r="P4675"/>
      <c r="Q4675"/>
      <c r="R4675"/>
      <c r="S4675"/>
      <c r="T4675" s="204">
        <v>42746.609131944446</v>
      </c>
      <c r="U4675"/>
      <c r="V4675">
        <v>0.9</v>
      </c>
      <c r="W4675">
        <v>7</v>
      </c>
      <c r="X4675" s="200" t="str">
        <f t="shared" si="73"/>
        <v>St. Lucie County Civil CGE CQ1-17</v>
      </c>
    </row>
    <row r="4676" spans="1:24" x14ac:dyDescent="0.25">
      <c r="A4676" t="s">
        <v>106</v>
      </c>
      <c r="B4676" t="s">
        <v>43</v>
      </c>
      <c r="C4676" t="s">
        <v>271</v>
      </c>
      <c r="D4676" s="202">
        <v>308618.84999999998</v>
      </c>
      <c r="E4676" s="202">
        <v>308618.84999999998</v>
      </c>
      <c r="F4676" s="202">
        <v>308618.84999999998</v>
      </c>
      <c r="G4676" s="202">
        <v>308618.84999999998</v>
      </c>
      <c r="H4676" s="202">
        <v>308608.84999999998</v>
      </c>
      <c r="I4676" s="202">
        <v>305468.84999999998</v>
      </c>
      <c r="J4676" s="202">
        <v>308608.84999999998</v>
      </c>
      <c r="K4676" s="202">
        <v>308608.84999999998</v>
      </c>
      <c r="L4676" s="202">
        <v>308608.84999999998</v>
      </c>
      <c r="M4676" s="202">
        <v>308608.84999999998</v>
      </c>
      <c r="N4676"/>
      <c r="O4676" s="203"/>
      <c r="P4676"/>
      <c r="Q4676"/>
      <c r="R4676"/>
      <c r="S4676"/>
      <c r="T4676" s="204">
        <v>42746.609131944446</v>
      </c>
      <c r="U4676"/>
      <c r="V4676">
        <v>0.9</v>
      </c>
      <c r="W4676">
        <v>7</v>
      </c>
      <c r="X4676" s="200" t="str">
        <f t="shared" si="73"/>
        <v>St. Lucie County Civil CGE CQ2-16</v>
      </c>
    </row>
    <row r="4677" spans="1:24" x14ac:dyDescent="0.25">
      <c r="A4677" t="s">
        <v>106</v>
      </c>
      <c r="B4677" t="s">
        <v>43</v>
      </c>
      <c r="C4677" t="s">
        <v>275</v>
      </c>
      <c r="D4677" s="202">
        <v>282540.78000000003</v>
      </c>
      <c r="E4677" s="202">
        <v>282033.78000000003</v>
      </c>
      <c r="F4677" s="202">
        <v>282033.78000000003</v>
      </c>
      <c r="G4677"/>
      <c r="H4677"/>
      <c r="I4677" s="202">
        <v>280428.28000000003</v>
      </c>
      <c r="J4677" s="202">
        <v>281713.86</v>
      </c>
      <c r="K4677" s="202">
        <v>281713.86</v>
      </c>
      <c r="L4677"/>
      <c r="M4677"/>
      <c r="N4677"/>
      <c r="O4677" s="203"/>
      <c r="P4677"/>
      <c r="Q4677"/>
      <c r="R4677"/>
      <c r="S4677"/>
      <c r="T4677" s="204">
        <v>42746.609131944446</v>
      </c>
      <c r="U4677"/>
      <c r="V4677">
        <v>0.9</v>
      </c>
      <c r="W4677">
        <v>7</v>
      </c>
      <c r="X4677" s="200" t="str">
        <f t="shared" si="73"/>
        <v>St. Lucie County Civil CGE CQ2-17</v>
      </c>
    </row>
    <row r="4678" spans="1:24" x14ac:dyDescent="0.25">
      <c r="A4678" t="s">
        <v>106</v>
      </c>
      <c r="B4678" t="s">
        <v>43</v>
      </c>
      <c r="C4678" t="s">
        <v>272</v>
      </c>
      <c r="D4678" s="202">
        <v>0</v>
      </c>
      <c r="E4678" s="202">
        <v>0</v>
      </c>
      <c r="F4678" s="202">
        <v>0</v>
      </c>
      <c r="G4678" s="202">
        <v>0</v>
      </c>
      <c r="H4678" s="202">
        <v>0</v>
      </c>
      <c r="I4678" s="202">
        <v>0</v>
      </c>
      <c r="J4678" s="202">
        <v>0</v>
      </c>
      <c r="K4678" s="202">
        <v>0</v>
      </c>
      <c r="L4678" s="202">
        <v>0</v>
      </c>
      <c r="M4678" s="202">
        <v>0</v>
      </c>
      <c r="N4678"/>
      <c r="O4678" s="203"/>
      <c r="P4678"/>
      <c r="Q4678"/>
      <c r="R4678"/>
      <c r="S4678"/>
      <c r="T4678" s="204">
        <v>42746.609131944446</v>
      </c>
      <c r="U4678"/>
      <c r="V4678">
        <v>0.9</v>
      </c>
      <c r="W4678">
        <v>7</v>
      </c>
      <c r="X4678" s="200" t="str">
        <f t="shared" si="73"/>
        <v>St. Lucie County Civil CGE CQ3-16</v>
      </c>
    </row>
    <row r="4679" spans="1:24" x14ac:dyDescent="0.25">
      <c r="A4679" t="s">
        <v>106</v>
      </c>
      <c r="B4679" t="s">
        <v>43</v>
      </c>
      <c r="C4679" t="s">
        <v>276</v>
      </c>
      <c r="D4679" s="202">
        <v>277023.27</v>
      </c>
      <c r="E4679" s="202">
        <v>276873.27</v>
      </c>
      <c r="F4679"/>
      <c r="G4679"/>
      <c r="H4679"/>
      <c r="I4679" s="202">
        <v>270828.27</v>
      </c>
      <c r="J4679" s="202">
        <v>276873.27</v>
      </c>
      <c r="K4679"/>
      <c r="L4679"/>
      <c r="M4679"/>
      <c r="N4679"/>
      <c r="O4679" s="203"/>
      <c r="P4679"/>
      <c r="Q4679"/>
      <c r="R4679"/>
      <c r="S4679"/>
      <c r="T4679" s="204">
        <v>42746.609131944446</v>
      </c>
      <c r="U4679"/>
      <c r="V4679">
        <v>0.9</v>
      </c>
      <c r="W4679">
        <v>7</v>
      </c>
      <c r="X4679" s="200" t="str">
        <f t="shared" si="73"/>
        <v>St. Lucie County Civil CGE CQ3-17</v>
      </c>
    </row>
    <row r="4680" spans="1:24" x14ac:dyDescent="0.25">
      <c r="A4680" t="s">
        <v>106</v>
      </c>
      <c r="B4680" t="s">
        <v>43</v>
      </c>
      <c r="C4680" t="s">
        <v>273</v>
      </c>
      <c r="D4680" s="202">
        <v>301156.8</v>
      </c>
      <c r="E4680" s="202">
        <v>300971.8</v>
      </c>
      <c r="F4680" s="202">
        <v>300971.8</v>
      </c>
      <c r="G4680" s="202">
        <v>300271.78999999998</v>
      </c>
      <c r="H4680" s="202">
        <v>300271.78999999998</v>
      </c>
      <c r="I4680" s="202">
        <v>298787.28000000003</v>
      </c>
      <c r="J4680" s="202">
        <v>300271.78999999998</v>
      </c>
      <c r="K4680" s="202">
        <v>300271.78999999998</v>
      </c>
      <c r="L4680" s="202">
        <v>300271.78999999998</v>
      </c>
      <c r="M4680" s="202">
        <v>300271.78999999998</v>
      </c>
      <c r="N4680"/>
      <c r="O4680" s="203"/>
      <c r="P4680"/>
      <c r="Q4680"/>
      <c r="R4680"/>
      <c r="S4680"/>
      <c r="T4680" s="204">
        <v>42746.609131944446</v>
      </c>
      <c r="U4680"/>
      <c r="V4680">
        <v>0.9</v>
      </c>
      <c r="W4680">
        <v>7</v>
      </c>
      <c r="X4680" s="200" t="str">
        <f t="shared" si="73"/>
        <v>St. Lucie County Civil CGE CQ4-16</v>
      </c>
    </row>
    <row r="4681" spans="1:24" x14ac:dyDescent="0.25">
      <c r="A4681" t="s">
        <v>106</v>
      </c>
      <c r="B4681" t="s">
        <v>43</v>
      </c>
      <c r="C4681" t="s">
        <v>277</v>
      </c>
      <c r="D4681" s="202">
        <v>298136.03000000003</v>
      </c>
      <c r="E4681"/>
      <c r="F4681"/>
      <c r="G4681"/>
      <c r="H4681"/>
      <c r="I4681" s="202">
        <v>291896.03000000003</v>
      </c>
      <c r="J4681"/>
      <c r="K4681"/>
      <c r="L4681"/>
      <c r="M4681"/>
      <c r="N4681"/>
      <c r="O4681" s="203"/>
      <c r="P4681"/>
      <c r="Q4681"/>
      <c r="R4681"/>
      <c r="S4681"/>
      <c r="T4681" s="204">
        <v>42746.609131944446</v>
      </c>
      <c r="U4681"/>
      <c r="V4681">
        <v>0.9</v>
      </c>
      <c r="W4681">
        <v>7</v>
      </c>
      <c r="X4681" s="200" t="str">
        <f t="shared" si="73"/>
        <v>St. Lucie County Civil CGE CQ4-17</v>
      </c>
    </row>
    <row r="4682" spans="1:24" x14ac:dyDescent="0.25">
      <c r="A4682" t="s">
        <v>106</v>
      </c>
      <c r="B4682" t="s">
        <v>39</v>
      </c>
      <c r="C4682" t="s">
        <v>270</v>
      </c>
      <c r="D4682" s="202">
        <v>442451.72</v>
      </c>
      <c r="E4682" s="202">
        <v>431732.73</v>
      </c>
      <c r="F4682" s="202">
        <v>423732.68</v>
      </c>
      <c r="G4682" s="202">
        <v>420939.73</v>
      </c>
      <c r="H4682" s="202">
        <v>415814.26</v>
      </c>
      <c r="I4682" s="202">
        <v>72551.87</v>
      </c>
      <c r="J4682" s="202">
        <v>121681.04</v>
      </c>
      <c r="K4682" s="202">
        <v>157351.19</v>
      </c>
      <c r="L4682" s="202">
        <v>185247.72</v>
      </c>
      <c r="M4682" s="202">
        <v>207368.84</v>
      </c>
      <c r="N4682"/>
      <c r="O4682" s="203"/>
      <c r="P4682"/>
      <c r="Q4682"/>
      <c r="R4682"/>
      <c r="S4682"/>
      <c r="T4682" s="204">
        <v>42746.609131944446</v>
      </c>
      <c r="U4682"/>
      <c r="V4682">
        <v>0.4</v>
      </c>
      <c r="W4682">
        <v>3</v>
      </c>
      <c r="X4682" s="200" t="str">
        <f t="shared" si="73"/>
        <v>St. Lucie County Criminal CGE CQ1-16</v>
      </c>
    </row>
    <row r="4683" spans="1:24" x14ac:dyDescent="0.25">
      <c r="A4683" t="s">
        <v>106</v>
      </c>
      <c r="B4683" t="s">
        <v>39</v>
      </c>
      <c r="C4683" t="s">
        <v>274</v>
      </c>
      <c r="D4683" s="202">
        <v>439604.5</v>
      </c>
      <c r="E4683" s="202">
        <v>422191.19</v>
      </c>
      <c r="F4683" s="202">
        <v>411183.68</v>
      </c>
      <c r="G4683" s="202">
        <v>407102.02</v>
      </c>
      <c r="H4683"/>
      <c r="I4683" s="202">
        <v>58366.73</v>
      </c>
      <c r="J4683" s="202">
        <v>115864.52</v>
      </c>
      <c r="K4683" s="202">
        <v>154827.54</v>
      </c>
      <c r="L4683" s="202">
        <v>171993.06</v>
      </c>
      <c r="M4683"/>
      <c r="N4683"/>
      <c r="O4683" s="203"/>
      <c r="P4683"/>
      <c r="Q4683"/>
      <c r="R4683"/>
      <c r="S4683"/>
      <c r="T4683" s="204">
        <v>42746.609131944446</v>
      </c>
      <c r="U4683"/>
      <c r="V4683">
        <v>0.4</v>
      </c>
      <c r="W4683">
        <v>3</v>
      </c>
      <c r="X4683" s="200" t="str">
        <f t="shared" si="73"/>
        <v>St. Lucie County Criminal CGE CQ1-17</v>
      </c>
    </row>
    <row r="4684" spans="1:24" x14ac:dyDescent="0.25">
      <c r="A4684" t="s">
        <v>106</v>
      </c>
      <c r="B4684" t="s">
        <v>39</v>
      </c>
      <c r="C4684" t="s">
        <v>271</v>
      </c>
      <c r="D4684" s="202">
        <v>432728.5</v>
      </c>
      <c r="E4684" s="202">
        <v>421193.72</v>
      </c>
      <c r="F4684" s="202">
        <v>410009.95</v>
      </c>
      <c r="G4684" s="202">
        <v>403187.77</v>
      </c>
      <c r="H4684" s="202">
        <v>395988.52</v>
      </c>
      <c r="I4684" s="202">
        <v>82732.850000000006</v>
      </c>
      <c r="J4684" s="202">
        <v>129140.48</v>
      </c>
      <c r="K4684" s="202">
        <v>168255.5</v>
      </c>
      <c r="L4684" s="202">
        <v>188613.61</v>
      </c>
      <c r="M4684" s="202">
        <v>206935.69</v>
      </c>
      <c r="N4684"/>
      <c r="O4684" s="203"/>
      <c r="P4684"/>
      <c r="Q4684"/>
      <c r="R4684"/>
      <c r="S4684"/>
      <c r="T4684" s="204">
        <v>42746.609131944446</v>
      </c>
      <c r="U4684"/>
      <c r="V4684">
        <v>0.4</v>
      </c>
      <c r="W4684">
        <v>3</v>
      </c>
      <c r="X4684" s="200" t="str">
        <f t="shared" si="73"/>
        <v>St. Lucie County Criminal CGE CQ2-16</v>
      </c>
    </row>
    <row r="4685" spans="1:24" x14ac:dyDescent="0.25">
      <c r="A4685" t="s">
        <v>106</v>
      </c>
      <c r="B4685" t="s">
        <v>39</v>
      </c>
      <c r="C4685" t="s">
        <v>275</v>
      </c>
      <c r="D4685" s="202">
        <v>401769.3</v>
      </c>
      <c r="E4685" s="202">
        <v>386296.91</v>
      </c>
      <c r="F4685" s="202">
        <v>383376.87</v>
      </c>
      <c r="G4685"/>
      <c r="H4685"/>
      <c r="I4685" s="202">
        <v>68169.600000000006</v>
      </c>
      <c r="J4685" s="202">
        <v>118585.4</v>
      </c>
      <c r="K4685" s="202">
        <v>147754.23000000001</v>
      </c>
      <c r="L4685"/>
      <c r="M4685"/>
      <c r="N4685"/>
      <c r="O4685" s="203"/>
      <c r="P4685"/>
      <c r="Q4685"/>
      <c r="R4685"/>
      <c r="S4685"/>
      <c r="T4685" s="204">
        <v>42746.609131944446</v>
      </c>
      <c r="U4685"/>
      <c r="V4685">
        <v>0.4</v>
      </c>
      <c r="W4685">
        <v>3</v>
      </c>
      <c r="X4685" s="200" t="str">
        <f t="shared" si="73"/>
        <v>St. Lucie County Criminal CGE CQ2-17</v>
      </c>
    </row>
    <row r="4686" spans="1:24" x14ac:dyDescent="0.25">
      <c r="A4686" t="s">
        <v>106</v>
      </c>
      <c r="B4686" t="s">
        <v>39</v>
      </c>
      <c r="C4686" t="s">
        <v>272</v>
      </c>
      <c r="D4686" s="202">
        <v>0</v>
      </c>
      <c r="E4686" s="202">
        <v>0</v>
      </c>
      <c r="F4686" s="202">
        <v>0</v>
      </c>
      <c r="G4686" s="202">
        <v>0</v>
      </c>
      <c r="H4686" s="202">
        <v>0</v>
      </c>
      <c r="I4686" s="202">
        <v>0</v>
      </c>
      <c r="J4686" s="202">
        <v>0</v>
      </c>
      <c r="K4686" s="202">
        <v>0</v>
      </c>
      <c r="L4686" s="202">
        <v>0</v>
      </c>
      <c r="M4686" s="202">
        <v>0</v>
      </c>
      <c r="N4686"/>
      <c r="O4686" s="203"/>
      <c r="P4686"/>
      <c r="Q4686"/>
      <c r="R4686"/>
      <c r="S4686"/>
      <c r="T4686" s="204">
        <v>42746.609131944446</v>
      </c>
      <c r="U4686"/>
      <c r="V4686">
        <v>0.4</v>
      </c>
      <c r="W4686">
        <v>3</v>
      </c>
      <c r="X4686" s="200" t="str">
        <f t="shared" si="73"/>
        <v>St. Lucie County Criminal CGE CQ3-16</v>
      </c>
    </row>
    <row r="4687" spans="1:24" x14ac:dyDescent="0.25">
      <c r="A4687" t="s">
        <v>106</v>
      </c>
      <c r="B4687" t="s">
        <v>39</v>
      </c>
      <c r="C4687" t="s">
        <v>276</v>
      </c>
      <c r="D4687" s="202">
        <v>351494.71</v>
      </c>
      <c r="E4687" s="202">
        <v>350241.21</v>
      </c>
      <c r="F4687"/>
      <c r="G4687"/>
      <c r="H4687"/>
      <c r="I4687" s="202">
        <v>63783.71</v>
      </c>
      <c r="J4687" s="202">
        <v>102957.71</v>
      </c>
      <c r="K4687"/>
      <c r="L4687"/>
      <c r="M4687"/>
      <c r="N4687"/>
      <c r="O4687" s="203"/>
      <c r="P4687"/>
      <c r="Q4687"/>
      <c r="R4687"/>
      <c r="S4687"/>
      <c r="T4687" s="204">
        <v>42746.609131944446</v>
      </c>
      <c r="U4687"/>
      <c r="V4687">
        <v>0.4</v>
      </c>
      <c r="W4687">
        <v>3</v>
      </c>
      <c r="X4687" s="200" t="str">
        <f t="shared" si="73"/>
        <v>St. Lucie County Criminal CGE CQ3-17</v>
      </c>
    </row>
    <row r="4688" spans="1:24" x14ac:dyDescent="0.25">
      <c r="A4688" t="s">
        <v>106</v>
      </c>
      <c r="B4688" t="s">
        <v>39</v>
      </c>
      <c r="C4688" t="s">
        <v>273</v>
      </c>
      <c r="D4688" s="202">
        <v>428414.26</v>
      </c>
      <c r="E4688" s="202">
        <v>425634.04</v>
      </c>
      <c r="F4688" s="202">
        <v>413935.39</v>
      </c>
      <c r="G4688" s="202">
        <v>410322.09</v>
      </c>
      <c r="H4688" s="202">
        <v>408458</v>
      </c>
      <c r="I4688" s="202">
        <v>65456.98</v>
      </c>
      <c r="J4688" s="202">
        <v>114990.76</v>
      </c>
      <c r="K4688" s="202">
        <v>154889.67000000001</v>
      </c>
      <c r="L4688" s="202">
        <v>177867.03</v>
      </c>
      <c r="M4688" s="202">
        <v>196724.13</v>
      </c>
      <c r="N4688"/>
      <c r="O4688" s="203"/>
      <c r="P4688"/>
      <c r="Q4688"/>
      <c r="R4688"/>
      <c r="S4688"/>
      <c r="T4688" s="204">
        <v>42746.609131944446</v>
      </c>
      <c r="U4688"/>
      <c r="V4688">
        <v>0.4</v>
      </c>
      <c r="W4688">
        <v>3</v>
      </c>
      <c r="X4688" s="200" t="str">
        <f t="shared" si="73"/>
        <v>St. Lucie County Criminal CGE CQ4-16</v>
      </c>
    </row>
    <row r="4689" spans="1:24" x14ac:dyDescent="0.25">
      <c r="A4689" t="s">
        <v>106</v>
      </c>
      <c r="B4689" t="s">
        <v>39</v>
      </c>
      <c r="C4689" t="s">
        <v>277</v>
      </c>
      <c r="D4689" s="202">
        <v>356531.20000000001</v>
      </c>
      <c r="E4689"/>
      <c r="F4689"/>
      <c r="G4689"/>
      <c r="H4689"/>
      <c r="I4689" s="202">
        <v>49636.14</v>
      </c>
      <c r="J4689"/>
      <c r="K4689"/>
      <c r="L4689"/>
      <c r="M4689"/>
      <c r="N4689"/>
      <c r="O4689" s="203"/>
      <c r="P4689"/>
      <c r="Q4689"/>
      <c r="R4689"/>
      <c r="S4689"/>
      <c r="T4689" s="204">
        <v>42746.609131944446</v>
      </c>
      <c r="U4689"/>
      <c r="V4689">
        <v>0.4</v>
      </c>
      <c r="W4689">
        <v>3</v>
      </c>
      <c r="X4689" s="200" t="str">
        <f t="shared" si="73"/>
        <v>St. Lucie County Criminal CGE CQ4-17</v>
      </c>
    </row>
    <row r="4690" spans="1:24" x14ac:dyDescent="0.25">
      <c r="A4690" t="s">
        <v>106</v>
      </c>
      <c r="B4690" t="s">
        <v>41</v>
      </c>
      <c r="C4690" t="s">
        <v>270</v>
      </c>
      <c r="D4690" s="202">
        <v>508110</v>
      </c>
      <c r="E4690" s="202">
        <v>505350.5</v>
      </c>
      <c r="F4690" s="202">
        <v>497301.89</v>
      </c>
      <c r="G4690" s="202">
        <v>479774.21</v>
      </c>
      <c r="H4690" s="202">
        <v>450415.25</v>
      </c>
      <c r="I4690" s="202">
        <v>116753.61</v>
      </c>
      <c r="J4690" s="202">
        <v>193459.34</v>
      </c>
      <c r="K4690" s="202">
        <v>232950.26</v>
      </c>
      <c r="L4690" s="202">
        <v>267766.51</v>
      </c>
      <c r="M4690" s="202">
        <v>294478.84000000003</v>
      </c>
      <c r="N4690"/>
      <c r="O4690" s="203"/>
      <c r="P4690"/>
      <c r="Q4690"/>
      <c r="R4690"/>
      <c r="S4690"/>
      <c r="T4690" s="204">
        <v>42746.609131944446</v>
      </c>
      <c r="U4690"/>
      <c r="V4690">
        <v>0.4</v>
      </c>
      <c r="W4690">
        <v>5</v>
      </c>
      <c r="X4690" s="200" t="str">
        <f t="shared" si="73"/>
        <v>St. Lucie Criminal Traffic CGE CQ1-16</v>
      </c>
    </row>
    <row r="4691" spans="1:24" x14ac:dyDescent="0.25">
      <c r="A4691" t="s">
        <v>106</v>
      </c>
      <c r="B4691" t="s">
        <v>41</v>
      </c>
      <c r="C4691" t="s">
        <v>274</v>
      </c>
      <c r="D4691" s="202">
        <v>509991.2</v>
      </c>
      <c r="E4691" s="202">
        <v>506044.19</v>
      </c>
      <c r="F4691" s="202">
        <v>490965.16</v>
      </c>
      <c r="G4691" s="202">
        <v>474552.69</v>
      </c>
      <c r="H4691"/>
      <c r="I4691" s="202">
        <v>113667.23</v>
      </c>
      <c r="J4691" s="202">
        <v>193094.99</v>
      </c>
      <c r="K4691" s="202">
        <v>240692.48000000001</v>
      </c>
      <c r="L4691" s="202">
        <v>267467.12</v>
      </c>
      <c r="M4691"/>
      <c r="N4691"/>
      <c r="O4691" s="203"/>
      <c r="P4691"/>
      <c r="Q4691"/>
      <c r="R4691"/>
      <c r="S4691"/>
      <c r="T4691" s="204">
        <v>42746.609131944446</v>
      </c>
      <c r="U4691"/>
      <c r="V4691">
        <v>0.4</v>
      </c>
      <c r="W4691">
        <v>5</v>
      </c>
      <c r="X4691" s="200" t="str">
        <f t="shared" si="73"/>
        <v>St. Lucie Criminal Traffic CGE CQ1-17</v>
      </c>
    </row>
    <row r="4692" spans="1:24" x14ac:dyDescent="0.25">
      <c r="A4692" t="s">
        <v>106</v>
      </c>
      <c r="B4692" t="s">
        <v>41</v>
      </c>
      <c r="C4692" t="s">
        <v>271</v>
      </c>
      <c r="D4692" s="202">
        <v>569356.31000000006</v>
      </c>
      <c r="E4692" s="202">
        <v>563490.87</v>
      </c>
      <c r="F4692" s="202">
        <v>548744.64</v>
      </c>
      <c r="G4692" s="202">
        <v>543624.74</v>
      </c>
      <c r="H4692" s="202">
        <v>513515.74</v>
      </c>
      <c r="I4692" s="202">
        <v>140731.07999999999</v>
      </c>
      <c r="J4692" s="202">
        <v>205229.57</v>
      </c>
      <c r="K4692" s="202">
        <v>256178.02</v>
      </c>
      <c r="L4692" s="202">
        <v>297965.06</v>
      </c>
      <c r="M4692" s="202">
        <v>337140.71</v>
      </c>
      <c r="N4692"/>
      <c r="O4692" s="203"/>
      <c r="P4692"/>
      <c r="Q4692"/>
      <c r="R4692"/>
      <c r="S4692"/>
      <c r="T4692" s="204">
        <v>42746.609131944446</v>
      </c>
      <c r="U4692"/>
      <c r="V4692">
        <v>0.4</v>
      </c>
      <c r="W4692">
        <v>5</v>
      </c>
      <c r="X4692" s="200" t="str">
        <f t="shared" si="73"/>
        <v>St. Lucie Criminal Traffic CGE CQ2-16</v>
      </c>
    </row>
    <row r="4693" spans="1:24" x14ac:dyDescent="0.25">
      <c r="A4693" t="s">
        <v>106</v>
      </c>
      <c r="B4693" t="s">
        <v>41</v>
      </c>
      <c r="C4693" t="s">
        <v>275</v>
      </c>
      <c r="D4693" s="202">
        <v>424624.5</v>
      </c>
      <c r="E4693" s="202">
        <v>421905.76</v>
      </c>
      <c r="F4693" s="202">
        <v>407224.45</v>
      </c>
      <c r="G4693"/>
      <c r="H4693"/>
      <c r="I4693" s="202">
        <v>119736.81</v>
      </c>
      <c r="J4693" s="202">
        <v>174503.33</v>
      </c>
      <c r="K4693" s="202">
        <v>209941</v>
      </c>
      <c r="L4693"/>
      <c r="M4693"/>
      <c r="N4693"/>
      <c r="O4693" s="203"/>
      <c r="P4693"/>
      <c r="Q4693"/>
      <c r="R4693"/>
      <c r="S4693"/>
      <c r="T4693" s="204">
        <v>42746.609131944446</v>
      </c>
      <c r="U4693"/>
      <c r="V4693">
        <v>0.4</v>
      </c>
      <c r="W4693">
        <v>5</v>
      </c>
      <c r="X4693" s="200" t="str">
        <f t="shared" si="73"/>
        <v>St. Lucie Criminal Traffic CGE CQ2-17</v>
      </c>
    </row>
    <row r="4694" spans="1:24" x14ac:dyDescent="0.25">
      <c r="A4694" t="s">
        <v>106</v>
      </c>
      <c r="B4694" t="s">
        <v>41</v>
      </c>
      <c r="C4694" t="s">
        <v>272</v>
      </c>
      <c r="D4694" s="202">
        <v>0</v>
      </c>
      <c r="E4694" s="202">
        <v>0</v>
      </c>
      <c r="F4694" s="202">
        <v>0</v>
      </c>
      <c r="G4694" s="202">
        <v>0</v>
      </c>
      <c r="H4694" s="202">
        <v>0</v>
      </c>
      <c r="I4694" s="202">
        <v>0</v>
      </c>
      <c r="J4694" s="202">
        <v>0</v>
      </c>
      <c r="K4694" s="202">
        <v>0</v>
      </c>
      <c r="L4694" s="202">
        <v>0</v>
      </c>
      <c r="M4694" s="202">
        <v>0</v>
      </c>
      <c r="N4694"/>
      <c r="O4694" s="203"/>
      <c r="P4694"/>
      <c r="Q4694"/>
      <c r="R4694"/>
      <c r="S4694"/>
      <c r="T4694" s="204">
        <v>42746.609131944446</v>
      </c>
      <c r="U4694"/>
      <c r="V4694">
        <v>0.4</v>
      </c>
      <c r="W4694">
        <v>5</v>
      </c>
      <c r="X4694" s="200" t="str">
        <f t="shared" si="73"/>
        <v>St. Lucie Criminal Traffic CGE CQ3-16</v>
      </c>
    </row>
    <row r="4695" spans="1:24" x14ac:dyDescent="0.25">
      <c r="A4695" t="s">
        <v>106</v>
      </c>
      <c r="B4695" t="s">
        <v>41</v>
      </c>
      <c r="C4695" t="s">
        <v>276</v>
      </c>
      <c r="D4695" s="202">
        <v>377962.8</v>
      </c>
      <c r="E4695" s="202">
        <v>369760.63</v>
      </c>
      <c r="F4695"/>
      <c r="G4695"/>
      <c r="H4695"/>
      <c r="I4695" s="202">
        <v>104899.53</v>
      </c>
      <c r="J4695" s="202">
        <v>153393.34</v>
      </c>
      <c r="K4695"/>
      <c r="L4695"/>
      <c r="M4695"/>
      <c r="N4695"/>
      <c r="O4695" s="203"/>
      <c r="P4695"/>
      <c r="Q4695"/>
      <c r="R4695"/>
      <c r="S4695"/>
      <c r="T4695" s="204">
        <v>42746.609131944446</v>
      </c>
      <c r="U4695"/>
      <c r="V4695">
        <v>0.4</v>
      </c>
      <c r="W4695">
        <v>5</v>
      </c>
      <c r="X4695" s="200" t="str">
        <f t="shared" si="73"/>
        <v>St. Lucie Criminal Traffic CGE CQ3-17</v>
      </c>
    </row>
    <row r="4696" spans="1:24" x14ac:dyDescent="0.25">
      <c r="A4696" t="s">
        <v>106</v>
      </c>
      <c r="B4696" t="s">
        <v>41</v>
      </c>
      <c r="C4696" t="s">
        <v>273</v>
      </c>
      <c r="D4696" s="202">
        <v>489703.2</v>
      </c>
      <c r="E4696" s="202">
        <v>485932.66</v>
      </c>
      <c r="F4696" s="202">
        <v>468841.57</v>
      </c>
      <c r="G4696" s="202">
        <v>462957.7</v>
      </c>
      <c r="H4696" s="202">
        <v>447592.32</v>
      </c>
      <c r="I4696" s="202">
        <v>112398.05</v>
      </c>
      <c r="J4696" s="202">
        <v>178843.13</v>
      </c>
      <c r="K4696" s="202">
        <v>232309.81</v>
      </c>
      <c r="L4696" s="202">
        <v>266188.2</v>
      </c>
      <c r="M4696" s="202">
        <v>289786.94</v>
      </c>
      <c r="N4696"/>
      <c r="O4696" s="203"/>
      <c r="P4696"/>
      <c r="Q4696"/>
      <c r="R4696"/>
      <c r="S4696"/>
      <c r="T4696" s="204">
        <v>42746.609131944446</v>
      </c>
      <c r="U4696"/>
      <c r="V4696">
        <v>0.4</v>
      </c>
      <c r="W4696">
        <v>5</v>
      </c>
      <c r="X4696" s="200" t="str">
        <f t="shared" si="73"/>
        <v>St. Lucie Criminal Traffic CGE CQ4-16</v>
      </c>
    </row>
    <row r="4697" spans="1:24" x14ac:dyDescent="0.25">
      <c r="A4697" t="s">
        <v>106</v>
      </c>
      <c r="B4697" t="s">
        <v>41</v>
      </c>
      <c r="C4697" t="s">
        <v>277</v>
      </c>
      <c r="D4697" s="202">
        <v>365721.81</v>
      </c>
      <c r="E4697"/>
      <c r="F4697"/>
      <c r="G4697"/>
      <c r="H4697"/>
      <c r="I4697" s="202">
        <v>88392.92</v>
      </c>
      <c r="J4697"/>
      <c r="K4697"/>
      <c r="L4697"/>
      <c r="M4697"/>
      <c r="N4697"/>
      <c r="O4697" s="203"/>
      <c r="P4697"/>
      <c r="Q4697"/>
      <c r="R4697"/>
      <c r="S4697"/>
      <c r="T4697" s="204">
        <v>42746.609131944446</v>
      </c>
      <c r="U4697"/>
      <c r="V4697">
        <v>0.4</v>
      </c>
      <c r="W4697">
        <v>5</v>
      </c>
      <c r="X4697" s="200" t="str">
        <f t="shared" si="73"/>
        <v>St. Lucie Criminal Traffic CGE CQ4-17</v>
      </c>
    </row>
    <row r="4698" spans="1:24" x14ac:dyDescent="0.25">
      <c r="A4698" t="s">
        <v>106</v>
      </c>
      <c r="B4698" t="s">
        <v>46</v>
      </c>
      <c r="C4698" t="s">
        <v>270</v>
      </c>
      <c r="D4698" s="202">
        <v>120720.14</v>
      </c>
      <c r="E4698" s="202">
        <v>120302.14</v>
      </c>
      <c r="F4698" s="202">
        <v>120302.14</v>
      </c>
      <c r="G4698" s="202">
        <v>119894.14</v>
      </c>
      <c r="H4698" s="202">
        <v>119844.14</v>
      </c>
      <c r="I4698" s="202">
        <v>115655.93</v>
      </c>
      <c r="J4698" s="202">
        <v>115684.25</v>
      </c>
      <c r="K4698" s="202">
        <v>115684.25</v>
      </c>
      <c r="L4698" s="202">
        <v>115684.25</v>
      </c>
      <c r="M4698" s="202">
        <v>115684.25</v>
      </c>
      <c r="N4698"/>
      <c r="O4698" s="203"/>
      <c r="P4698"/>
      <c r="Q4698"/>
      <c r="R4698"/>
      <c r="S4698"/>
      <c r="T4698" s="204">
        <v>42746.609131944446</v>
      </c>
      <c r="U4698"/>
      <c r="V4698">
        <v>0.75</v>
      </c>
      <c r="W4698">
        <v>10</v>
      </c>
      <c r="X4698" s="200" t="str">
        <f t="shared" si="73"/>
        <v>St. Lucie Family CGE CQ1-16</v>
      </c>
    </row>
    <row r="4699" spans="1:24" x14ac:dyDescent="0.25">
      <c r="A4699" t="s">
        <v>106</v>
      </c>
      <c r="B4699" t="s">
        <v>46</v>
      </c>
      <c r="C4699" t="s">
        <v>274</v>
      </c>
      <c r="D4699" s="202">
        <v>128811.72</v>
      </c>
      <c r="E4699" s="202">
        <v>128144.22</v>
      </c>
      <c r="F4699" s="202">
        <v>124881.1</v>
      </c>
      <c r="G4699" s="202">
        <v>124881.1</v>
      </c>
      <c r="H4699"/>
      <c r="I4699" s="202">
        <v>122386.95</v>
      </c>
      <c r="J4699" s="202">
        <v>123501.61</v>
      </c>
      <c r="K4699" s="202">
        <v>123382.26</v>
      </c>
      <c r="L4699" s="202">
        <v>123382.26</v>
      </c>
      <c r="M4699"/>
      <c r="N4699"/>
      <c r="O4699" s="203"/>
      <c r="P4699"/>
      <c r="Q4699"/>
      <c r="R4699"/>
      <c r="S4699"/>
      <c r="T4699" s="204">
        <v>42746.609131944446</v>
      </c>
      <c r="U4699"/>
      <c r="V4699">
        <v>0.75</v>
      </c>
      <c r="W4699">
        <v>10</v>
      </c>
      <c r="X4699" s="200" t="str">
        <f t="shared" si="73"/>
        <v>St. Lucie Family CGE CQ1-17</v>
      </c>
    </row>
    <row r="4700" spans="1:24" x14ac:dyDescent="0.25">
      <c r="A4700" t="s">
        <v>106</v>
      </c>
      <c r="B4700" t="s">
        <v>46</v>
      </c>
      <c r="C4700" t="s">
        <v>271</v>
      </c>
      <c r="D4700" s="202">
        <v>155723.63</v>
      </c>
      <c r="E4700" s="202">
        <v>154595.63</v>
      </c>
      <c r="F4700" s="202">
        <v>154187.63</v>
      </c>
      <c r="G4700" s="202">
        <v>154187.63</v>
      </c>
      <c r="H4700" s="202">
        <v>154187.63</v>
      </c>
      <c r="I4700" s="202">
        <v>147466.9</v>
      </c>
      <c r="J4700" s="202">
        <v>149097.9</v>
      </c>
      <c r="K4700" s="202">
        <v>149128.07999999999</v>
      </c>
      <c r="L4700" s="202">
        <v>149128.07999999999</v>
      </c>
      <c r="M4700" s="202">
        <v>149128.07999999999</v>
      </c>
      <c r="N4700"/>
      <c r="O4700" s="203"/>
      <c r="P4700"/>
      <c r="Q4700"/>
      <c r="R4700"/>
      <c r="S4700"/>
      <c r="T4700" s="204">
        <v>42746.609131944446</v>
      </c>
      <c r="U4700"/>
      <c r="V4700">
        <v>0.75</v>
      </c>
      <c r="W4700">
        <v>10</v>
      </c>
      <c r="X4700" s="200" t="str">
        <f t="shared" si="73"/>
        <v>St. Lucie Family CGE CQ2-16</v>
      </c>
    </row>
    <row r="4701" spans="1:24" x14ac:dyDescent="0.25">
      <c r="A4701" t="s">
        <v>106</v>
      </c>
      <c r="B4701" t="s">
        <v>46</v>
      </c>
      <c r="C4701" t="s">
        <v>275</v>
      </c>
      <c r="D4701" s="202">
        <v>146194.99</v>
      </c>
      <c r="E4701" s="202">
        <v>144189.78</v>
      </c>
      <c r="F4701" s="202">
        <v>144117.31</v>
      </c>
      <c r="G4701"/>
      <c r="H4701"/>
      <c r="I4701" s="202">
        <v>143107.74</v>
      </c>
      <c r="J4701" s="202">
        <v>143983.26999999999</v>
      </c>
      <c r="K4701" s="202">
        <v>143983.26999999999</v>
      </c>
      <c r="L4701"/>
      <c r="M4701"/>
      <c r="N4701"/>
      <c r="O4701" s="203"/>
      <c r="P4701"/>
      <c r="Q4701"/>
      <c r="R4701"/>
      <c r="S4701"/>
      <c r="T4701" s="204">
        <v>42746.609131944446</v>
      </c>
      <c r="U4701"/>
      <c r="V4701">
        <v>0.75</v>
      </c>
      <c r="W4701">
        <v>10</v>
      </c>
      <c r="X4701" s="200" t="str">
        <f t="shared" si="73"/>
        <v>St. Lucie Family CGE CQ2-17</v>
      </c>
    </row>
    <row r="4702" spans="1:24" x14ac:dyDescent="0.25">
      <c r="A4702" t="s">
        <v>106</v>
      </c>
      <c r="B4702" t="s">
        <v>46</v>
      </c>
      <c r="C4702" t="s">
        <v>272</v>
      </c>
      <c r="D4702" s="202">
        <v>0</v>
      </c>
      <c r="E4702" s="202">
        <v>0</v>
      </c>
      <c r="F4702" s="202">
        <v>0</v>
      </c>
      <c r="G4702" s="202">
        <v>0</v>
      </c>
      <c r="H4702" s="202">
        <v>0</v>
      </c>
      <c r="I4702" s="202">
        <v>0</v>
      </c>
      <c r="J4702" s="202">
        <v>0</v>
      </c>
      <c r="K4702" s="202">
        <v>0</v>
      </c>
      <c r="L4702" s="202">
        <v>0</v>
      </c>
      <c r="M4702" s="202">
        <v>0</v>
      </c>
      <c r="N4702"/>
      <c r="O4702" s="203"/>
      <c r="P4702"/>
      <c r="Q4702"/>
      <c r="R4702"/>
      <c r="S4702"/>
      <c r="T4702" s="204">
        <v>42746.609131944446</v>
      </c>
      <c r="U4702"/>
      <c r="V4702">
        <v>0.75</v>
      </c>
      <c r="W4702">
        <v>10</v>
      </c>
      <c r="X4702" s="200" t="str">
        <f t="shared" si="73"/>
        <v>St. Lucie Family CGE CQ3-16</v>
      </c>
    </row>
    <row r="4703" spans="1:24" x14ac:dyDescent="0.25">
      <c r="A4703" t="s">
        <v>106</v>
      </c>
      <c r="B4703" t="s">
        <v>46</v>
      </c>
      <c r="C4703" t="s">
        <v>276</v>
      </c>
      <c r="D4703" s="202">
        <v>136720.14000000001</v>
      </c>
      <c r="E4703" s="202">
        <v>135785.14000000001</v>
      </c>
      <c r="F4703"/>
      <c r="G4703"/>
      <c r="H4703"/>
      <c r="I4703" s="202">
        <v>134721.20000000001</v>
      </c>
      <c r="J4703" s="202">
        <v>135607.20000000001</v>
      </c>
      <c r="K4703"/>
      <c r="L4703"/>
      <c r="M4703"/>
      <c r="N4703"/>
      <c r="O4703" s="203"/>
      <c r="P4703"/>
      <c r="Q4703"/>
      <c r="R4703"/>
      <c r="S4703"/>
      <c r="T4703" s="204">
        <v>42746.609131944446</v>
      </c>
      <c r="U4703"/>
      <c r="V4703">
        <v>0.75</v>
      </c>
      <c r="W4703">
        <v>10</v>
      </c>
      <c r="X4703" s="200" t="str">
        <f t="shared" si="73"/>
        <v>St. Lucie Family CGE CQ3-17</v>
      </c>
    </row>
    <row r="4704" spans="1:24" x14ac:dyDescent="0.25">
      <c r="A4704" t="s">
        <v>106</v>
      </c>
      <c r="B4704" t="s">
        <v>46</v>
      </c>
      <c r="C4704" t="s">
        <v>273</v>
      </c>
      <c r="D4704" s="202">
        <v>166705.25</v>
      </c>
      <c r="E4704" s="202">
        <v>166094.94</v>
      </c>
      <c r="F4704" s="202">
        <v>164816.94</v>
      </c>
      <c r="G4704" s="202">
        <v>164048.94</v>
      </c>
      <c r="H4704" s="202">
        <v>164048.94</v>
      </c>
      <c r="I4704" s="202">
        <v>162894.68</v>
      </c>
      <c r="J4704" s="202">
        <v>163018.81</v>
      </c>
      <c r="K4704" s="202">
        <v>162958.81</v>
      </c>
      <c r="L4704" s="202">
        <v>162958.81</v>
      </c>
      <c r="M4704" s="202">
        <v>162958.81</v>
      </c>
      <c r="N4704"/>
      <c r="O4704" s="203"/>
      <c r="P4704"/>
      <c r="Q4704"/>
      <c r="R4704"/>
      <c r="S4704"/>
      <c r="T4704" s="204">
        <v>42746.609131944446</v>
      </c>
      <c r="U4704"/>
      <c r="V4704">
        <v>0.75</v>
      </c>
      <c r="W4704">
        <v>10</v>
      </c>
      <c r="X4704" s="200" t="str">
        <f t="shared" si="73"/>
        <v>St. Lucie Family CGE CQ4-16</v>
      </c>
    </row>
    <row r="4705" spans="1:24" x14ac:dyDescent="0.25">
      <c r="A4705" t="s">
        <v>106</v>
      </c>
      <c r="B4705" t="s">
        <v>46</v>
      </c>
      <c r="C4705" t="s">
        <v>277</v>
      </c>
      <c r="D4705" s="202">
        <v>145175.29999999999</v>
      </c>
      <c r="E4705"/>
      <c r="F4705"/>
      <c r="G4705"/>
      <c r="H4705"/>
      <c r="I4705" s="202">
        <v>138400.14000000001</v>
      </c>
      <c r="J4705"/>
      <c r="K4705"/>
      <c r="L4705"/>
      <c r="M4705"/>
      <c r="N4705"/>
      <c r="O4705" s="203"/>
      <c r="P4705"/>
      <c r="Q4705"/>
      <c r="R4705"/>
      <c r="S4705"/>
      <c r="T4705" s="204">
        <v>42746.609131944446</v>
      </c>
      <c r="U4705"/>
      <c r="V4705">
        <v>0.75</v>
      </c>
      <c r="W4705">
        <v>10</v>
      </c>
      <c r="X4705" s="200" t="str">
        <f t="shared" si="73"/>
        <v>St. Lucie Family CGE CQ4-17</v>
      </c>
    </row>
    <row r="4706" spans="1:24" x14ac:dyDescent="0.25">
      <c r="A4706" t="s">
        <v>106</v>
      </c>
      <c r="B4706" t="s">
        <v>40</v>
      </c>
      <c r="C4706" t="s">
        <v>270</v>
      </c>
      <c r="D4706" s="202">
        <v>49662</v>
      </c>
      <c r="E4706" s="202">
        <v>49662</v>
      </c>
      <c r="F4706" s="202">
        <v>49545.17</v>
      </c>
      <c r="G4706" s="202">
        <v>49520.17</v>
      </c>
      <c r="H4706" s="202">
        <v>49420.17</v>
      </c>
      <c r="I4706" s="202">
        <v>2167.88</v>
      </c>
      <c r="J4706" s="202">
        <v>7309.68</v>
      </c>
      <c r="K4706" s="202">
        <v>9598.19</v>
      </c>
      <c r="L4706" s="202">
        <v>10845.11</v>
      </c>
      <c r="M4706" s="202">
        <v>11565.46</v>
      </c>
      <c r="N4706"/>
      <c r="O4706" s="203"/>
      <c r="P4706"/>
      <c r="Q4706"/>
      <c r="R4706"/>
      <c r="S4706"/>
      <c r="T4706" s="204">
        <v>42746.609131944446</v>
      </c>
      <c r="U4706"/>
      <c r="V4706">
        <v>0.09</v>
      </c>
      <c r="W4706">
        <v>4</v>
      </c>
      <c r="X4706" s="200" t="str">
        <f t="shared" si="73"/>
        <v>St. Lucie Juvenile Delinquency CGE CQ1-16</v>
      </c>
    </row>
    <row r="4707" spans="1:24" x14ac:dyDescent="0.25">
      <c r="A4707" t="s">
        <v>106</v>
      </c>
      <c r="B4707" t="s">
        <v>40</v>
      </c>
      <c r="C4707" t="s">
        <v>274</v>
      </c>
      <c r="D4707" s="202">
        <v>55737</v>
      </c>
      <c r="E4707" s="202">
        <v>55687</v>
      </c>
      <c r="F4707" s="202">
        <v>55007.58</v>
      </c>
      <c r="G4707" s="202">
        <v>54957.58</v>
      </c>
      <c r="H4707"/>
      <c r="I4707" s="202">
        <v>2572.9</v>
      </c>
      <c r="J4707" s="202">
        <v>9154.01</v>
      </c>
      <c r="K4707" s="202">
        <v>12546.73</v>
      </c>
      <c r="L4707" s="202">
        <v>13585.11</v>
      </c>
      <c r="M4707"/>
      <c r="N4707"/>
      <c r="O4707" s="203"/>
      <c r="P4707"/>
      <c r="Q4707"/>
      <c r="R4707"/>
      <c r="S4707"/>
      <c r="T4707" s="204">
        <v>42746.609131944446</v>
      </c>
      <c r="U4707"/>
      <c r="V4707">
        <v>0.09</v>
      </c>
      <c r="W4707">
        <v>4</v>
      </c>
      <c r="X4707" s="200" t="str">
        <f t="shared" si="73"/>
        <v>St. Lucie Juvenile Delinquency CGE CQ1-17</v>
      </c>
    </row>
    <row r="4708" spans="1:24" x14ac:dyDescent="0.25">
      <c r="A4708" t="s">
        <v>106</v>
      </c>
      <c r="B4708" t="s">
        <v>40</v>
      </c>
      <c r="C4708" t="s">
        <v>271</v>
      </c>
      <c r="D4708" s="202">
        <v>47176</v>
      </c>
      <c r="E4708" s="202">
        <v>46701.45</v>
      </c>
      <c r="F4708" s="202">
        <v>46551.45</v>
      </c>
      <c r="G4708" s="202">
        <v>46551.45</v>
      </c>
      <c r="H4708" s="202">
        <v>46501.45</v>
      </c>
      <c r="I4708" s="202">
        <v>3935.19</v>
      </c>
      <c r="J4708" s="202">
        <v>8150</v>
      </c>
      <c r="K4708" s="202">
        <v>11600.72</v>
      </c>
      <c r="L4708" s="202">
        <v>12823.96</v>
      </c>
      <c r="M4708" s="202">
        <v>13647.41</v>
      </c>
      <c r="N4708"/>
      <c r="O4708" s="203"/>
      <c r="P4708"/>
      <c r="Q4708"/>
      <c r="R4708"/>
      <c r="S4708"/>
      <c r="T4708" s="204">
        <v>42746.609131944446</v>
      </c>
      <c r="U4708"/>
      <c r="V4708">
        <v>0.09</v>
      </c>
      <c r="W4708">
        <v>4</v>
      </c>
      <c r="X4708" s="200" t="str">
        <f t="shared" si="73"/>
        <v>St. Lucie Juvenile Delinquency CGE CQ2-16</v>
      </c>
    </row>
    <row r="4709" spans="1:24" x14ac:dyDescent="0.25">
      <c r="A4709" t="s">
        <v>106</v>
      </c>
      <c r="B4709" t="s">
        <v>40</v>
      </c>
      <c r="C4709" t="s">
        <v>275</v>
      </c>
      <c r="D4709" s="202">
        <v>55426</v>
      </c>
      <c r="E4709" s="202">
        <v>54738.29</v>
      </c>
      <c r="F4709" s="202">
        <v>54435.29</v>
      </c>
      <c r="G4709"/>
      <c r="H4709"/>
      <c r="I4709" s="202">
        <v>5953.04</v>
      </c>
      <c r="J4709" s="202">
        <v>11464.45</v>
      </c>
      <c r="K4709" s="202">
        <v>12527.84</v>
      </c>
      <c r="L4709"/>
      <c r="M4709"/>
      <c r="N4709"/>
      <c r="O4709" s="203"/>
      <c r="P4709"/>
      <c r="Q4709"/>
      <c r="R4709"/>
      <c r="S4709"/>
      <c r="T4709" s="204">
        <v>42746.609131944446</v>
      </c>
      <c r="U4709"/>
      <c r="V4709">
        <v>0.09</v>
      </c>
      <c r="W4709">
        <v>4</v>
      </c>
      <c r="X4709" s="200" t="str">
        <f t="shared" si="73"/>
        <v>St. Lucie Juvenile Delinquency CGE CQ2-17</v>
      </c>
    </row>
    <row r="4710" spans="1:24" x14ac:dyDescent="0.25">
      <c r="A4710" t="s">
        <v>106</v>
      </c>
      <c r="B4710" t="s">
        <v>40</v>
      </c>
      <c r="C4710" t="s">
        <v>272</v>
      </c>
      <c r="D4710" s="202">
        <v>0</v>
      </c>
      <c r="E4710" s="202">
        <v>0</v>
      </c>
      <c r="F4710" s="202">
        <v>0</v>
      </c>
      <c r="G4710" s="202">
        <v>0</v>
      </c>
      <c r="H4710" s="202">
        <v>0</v>
      </c>
      <c r="I4710" s="202">
        <v>0</v>
      </c>
      <c r="J4710" s="202">
        <v>0</v>
      </c>
      <c r="K4710" s="202">
        <v>0</v>
      </c>
      <c r="L4710" s="202">
        <v>0</v>
      </c>
      <c r="M4710" s="202">
        <v>0</v>
      </c>
      <c r="N4710"/>
      <c r="O4710" s="203"/>
      <c r="P4710"/>
      <c r="Q4710"/>
      <c r="R4710"/>
      <c r="S4710"/>
      <c r="T4710" s="204">
        <v>42746.609131944446</v>
      </c>
      <c r="U4710"/>
      <c r="V4710">
        <v>0.09</v>
      </c>
      <c r="W4710">
        <v>4</v>
      </c>
      <c r="X4710" s="200" t="str">
        <f t="shared" si="73"/>
        <v>St. Lucie Juvenile Delinquency CGE CQ3-16</v>
      </c>
    </row>
    <row r="4711" spans="1:24" x14ac:dyDescent="0.25">
      <c r="A4711" t="s">
        <v>106</v>
      </c>
      <c r="B4711" t="s">
        <v>40</v>
      </c>
      <c r="C4711" t="s">
        <v>276</v>
      </c>
      <c r="D4711" s="202">
        <v>65557</v>
      </c>
      <c r="E4711" s="202">
        <v>65007.4</v>
      </c>
      <c r="F4711"/>
      <c r="G4711"/>
      <c r="H4711"/>
      <c r="I4711" s="202">
        <v>3398.11</v>
      </c>
      <c r="J4711" s="202">
        <v>8096.65</v>
      </c>
      <c r="K4711"/>
      <c r="L4711"/>
      <c r="M4711"/>
      <c r="N4711"/>
      <c r="O4711" s="203"/>
      <c r="P4711"/>
      <c r="Q4711"/>
      <c r="R4711"/>
      <c r="S4711"/>
      <c r="T4711" s="204">
        <v>42746.609131944446</v>
      </c>
      <c r="U4711"/>
      <c r="V4711">
        <v>0.09</v>
      </c>
      <c r="W4711">
        <v>4</v>
      </c>
      <c r="X4711" s="200" t="str">
        <f t="shared" si="73"/>
        <v>St. Lucie Juvenile Delinquency CGE CQ3-17</v>
      </c>
    </row>
    <row r="4712" spans="1:24" x14ac:dyDescent="0.25">
      <c r="A4712" t="s">
        <v>106</v>
      </c>
      <c r="B4712" t="s">
        <v>40</v>
      </c>
      <c r="C4712" t="s">
        <v>273</v>
      </c>
      <c r="D4712" s="202">
        <v>58165</v>
      </c>
      <c r="E4712" s="202">
        <v>58033</v>
      </c>
      <c r="F4712" s="202">
        <v>57833</v>
      </c>
      <c r="G4712" s="202">
        <v>57142</v>
      </c>
      <c r="H4712" s="202">
        <v>57142</v>
      </c>
      <c r="I4712" s="202">
        <v>3816.26</v>
      </c>
      <c r="J4712" s="202">
        <v>7591.68</v>
      </c>
      <c r="K4712" s="202">
        <v>10780.08</v>
      </c>
      <c r="L4712" s="202">
        <v>12271.84</v>
      </c>
      <c r="M4712" s="202">
        <v>13346.64</v>
      </c>
      <c r="N4712"/>
      <c r="O4712" s="203"/>
      <c r="P4712"/>
      <c r="Q4712"/>
      <c r="R4712"/>
      <c r="S4712"/>
      <c r="T4712" s="204">
        <v>42746.609131944446</v>
      </c>
      <c r="U4712"/>
      <c r="V4712">
        <v>0.09</v>
      </c>
      <c r="W4712">
        <v>4</v>
      </c>
      <c r="X4712" s="200" t="str">
        <f t="shared" si="73"/>
        <v>St. Lucie Juvenile Delinquency CGE CQ4-16</v>
      </c>
    </row>
    <row r="4713" spans="1:24" x14ac:dyDescent="0.25">
      <c r="A4713" t="s">
        <v>106</v>
      </c>
      <c r="B4713" t="s">
        <v>40</v>
      </c>
      <c r="C4713" t="s">
        <v>277</v>
      </c>
      <c r="D4713" s="202">
        <v>69018.03</v>
      </c>
      <c r="E4713"/>
      <c r="F4713"/>
      <c r="G4713"/>
      <c r="H4713"/>
      <c r="I4713" s="202">
        <v>3204.1</v>
      </c>
      <c r="J4713"/>
      <c r="K4713"/>
      <c r="L4713"/>
      <c r="M4713"/>
      <c r="N4713"/>
      <c r="O4713" s="203"/>
      <c r="P4713"/>
      <c r="Q4713"/>
      <c r="R4713"/>
      <c r="S4713"/>
      <c r="T4713" s="204">
        <v>42746.609131944446</v>
      </c>
      <c r="U4713"/>
      <c r="V4713">
        <v>0.09</v>
      </c>
      <c r="W4713">
        <v>4</v>
      </c>
      <c r="X4713" s="200" t="str">
        <f t="shared" si="73"/>
        <v>St. Lucie Juvenile Delinquency CGE CQ4-17</v>
      </c>
    </row>
    <row r="4714" spans="1:24" x14ac:dyDescent="0.25">
      <c r="A4714" t="s">
        <v>106</v>
      </c>
      <c r="B4714" t="s">
        <v>45</v>
      </c>
      <c r="C4714" t="s">
        <v>270</v>
      </c>
      <c r="D4714" s="202">
        <v>95968.39</v>
      </c>
      <c r="E4714" s="202">
        <v>95968.39</v>
      </c>
      <c r="F4714" s="202">
        <v>95623.39</v>
      </c>
      <c r="G4714" s="202">
        <v>95623.39</v>
      </c>
      <c r="H4714" s="202">
        <v>95388.39</v>
      </c>
      <c r="I4714" s="202">
        <v>93597.39</v>
      </c>
      <c r="J4714" s="202">
        <v>94291.39</v>
      </c>
      <c r="K4714" s="202">
        <v>93946.39</v>
      </c>
      <c r="L4714" s="202">
        <v>93946.39</v>
      </c>
      <c r="M4714" s="202">
        <v>93946.39</v>
      </c>
      <c r="N4714"/>
      <c r="O4714" s="203"/>
      <c r="P4714"/>
      <c r="Q4714"/>
      <c r="R4714"/>
      <c r="S4714"/>
      <c r="T4714" s="204">
        <v>42746.609131944446</v>
      </c>
      <c r="U4714"/>
      <c r="V4714">
        <v>0.9</v>
      </c>
      <c r="W4714">
        <v>9</v>
      </c>
      <c r="X4714" s="200" t="str">
        <f t="shared" si="73"/>
        <v>St. Lucie Probate CGE CQ1-16</v>
      </c>
    </row>
    <row r="4715" spans="1:24" x14ac:dyDescent="0.25">
      <c r="A4715" t="s">
        <v>106</v>
      </c>
      <c r="B4715" t="s">
        <v>45</v>
      </c>
      <c r="C4715" t="s">
        <v>274</v>
      </c>
      <c r="D4715" s="202">
        <v>94146.14</v>
      </c>
      <c r="E4715" s="202">
        <v>94146.14</v>
      </c>
      <c r="F4715" s="202">
        <v>94148.14</v>
      </c>
      <c r="G4715" s="202">
        <v>93270.64</v>
      </c>
      <c r="H4715"/>
      <c r="I4715" s="202">
        <v>92292.64</v>
      </c>
      <c r="J4715" s="202">
        <v>93268.64</v>
      </c>
      <c r="K4715" s="202">
        <v>93270.64</v>
      </c>
      <c r="L4715" s="202">
        <v>93270.64</v>
      </c>
      <c r="M4715"/>
      <c r="N4715"/>
      <c r="O4715" s="203"/>
      <c r="P4715"/>
      <c r="Q4715"/>
      <c r="R4715"/>
      <c r="S4715"/>
      <c r="T4715" s="204">
        <v>42746.609131944446</v>
      </c>
      <c r="U4715"/>
      <c r="V4715">
        <v>0.9</v>
      </c>
      <c r="W4715">
        <v>9</v>
      </c>
      <c r="X4715" s="200" t="str">
        <f t="shared" si="73"/>
        <v>St. Lucie Probate CGE CQ1-17</v>
      </c>
    </row>
    <row r="4716" spans="1:24" x14ac:dyDescent="0.25">
      <c r="A4716" t="s">
        <v>106</v>
      </c>
      <c r="B4716" t="s">
        <v>45</v>
      </c>
      <c r="C4716" t="s">
        <v>271</v>
      </c>
      <c r="D4716" s="202">
        <v>108822</v>
      </c>
      <c r="E4716" s="202">
        <v>108477</v>
      </c>
      <c r="F4716" s="202">
        <v>108132</v>
      </c>
      <c r="G4716" s="202">
        <v>108132</v>
      </c>
      <c r="H4716" s="202">
        <v>108132</v>
      </c>
      <c r="I4716" s="202">
        <v>105807</v>
      </c>
      <c r="J4716" s="202">
        <v>107581</v>
      </c>
      <c r="K4716" s="202">
        <v>107581</v>
      </c>
      <c r="L4716" s="202">
        <v>107581</v>
      </c>
      <c r="M4716" s="202">
        <v>107581</v>
      </c>
      <c r="N4716"/>
      <c r="O4716" s="203"/>
      <c r="P4716"/>
      <c r="Q4716"/>
      <c r="R4716"/>
      <c r="S4716"/>
      <c r="T4716" s="204">
        <v>42746.609131944446</v>
      </c>
      <c r="U4716"/>
      <c r="V4716">
        <v>0.9</v>
      </c>
      <c r="W4716">
        <v>9</v>
      </c>
      <c r="X4716" s="200" t="str">
        <f t="shared" si="73"/>
        <v>St. Lucie Probate CGE CQ2-16</v>
      </c>
    </row>
    <row r="4717" spans="1:24" x14ac:dyDescent="0.25">
      <c r="A4717" t="s">
        <v>106</v>
      </c>
      <c r="B4717" t="s">
        <v>45</v>
      </c>
      <c r="C4717" t="s">
        <v>275</v>
      </c>
      <c r="D4717" s="202">
        <v>109325.42</v>
      </c>
      <c r="E4717" s="202">
        <v>108535.42</v>
      </c>
      <c r="F4717" s="202">
        <v>107735.42</v>
      </c>
      <c r="G4717"/>
      <c r="H4717"/>
      <c r="I4717" s="202">
        <v>104901.42</v>
      </c>
      <c r="J4717" s="202">
        <v>107735.42</v>
      </c>
      <c r="K4717" s="202">
        <v>107735.42</v>
      </c>
      <c r="L4717"/>
      <c r="M4717"/>
      <c r="N4717"/>
      <c r="O4717" s="203"/>
      <c r="P4717"/>
      <c r="Q4717"/>
      <c r="R4717"/>
      <c r="S4717"/>
      <c r="T4717" s="204">
        <v>42746.609131944446</v>
      </c>
      <c r="U4717"/>
      <c r="V4717">
        <v>0.9</v>
      </c>
      <c r="W4717">
        <v>9</v>
      </c>
      <c r="X4717" s="200" t="str">
        <f t="shared" si="73"/>
        <v>St. Lucie Probate CGE CQ2-17</v>
      </c>
    </row>
    <row r="4718" spans="1:24" x14ac:dyDescent="0.25">
      <c r="A4718" t="s">
        <v>106</v>
      </c>
      <c r="B4718" t="s">
        <v>45</v>
      </c>
      <c r="C4718" t="s">
        <v>272</v>
      </c>
      <c r="D4718" s="202">
        <v>0</v>
      </c>
      <c r="E4718" s="202">
        <v>0</v>
      </c>
      <c r="F4718" s="202">
        <v>0</v>
      </c>
      <c r="G4718" s="202">
        <v>0</v>
      </c>
      <c r="H4718" s="202">
        <v>0</v>
      </c>
      <c r="I4718" s="202">
        <v>0</v>
      </c>
      <c r="J4718" s="202">
        <v>0</v>
      </c>
      <c r="K4718" s="202">
        <v>0</v>
      </c>
      <c r="L4718" s="202">
        <v>0</v>
      </c>
      <c r="M4718" s="202">
        <v>0</v>
      </c>
      <c r="N4718"/>
      <c r="O4718" s="203"/>
      <c r="P4718"/>
      <c r="Q4718"/>
      <c r="R4718"/>
      <c r="S4718"/>
      <c r="T4718" s="204">
        <v>42746.609131944446</v>
      </c>
      <c r="U4718"/>
      <c r="V4718">
        <v>0.9</v>
      </c>
      <c r="W4718">
        <v>9</v>
      </c>
      <c r="X4718" s="200" t="str">
        <f t="shared" si="73"/>
        <v>St. Lucie Probate CGE CQ3-16</v>
      </c>
    </row>
    <row r="4719" spans="1:24" x14ac:dyDescent="0.25">
      <c r="A4719" t="s">
        <v>106</v>
      </c>
      <c r="B4719" t="s">
        <v>45</v>
      </c>
      <c r="C4719" t="s">
        <v>276</v>
      </c>
      <c r="D4719" s="202">
        <v>116711</v>
      </c>
      <c r="E4719" s="202">
        <v>114014</v>
      </c>
      <c r="F4719"/>
      <c r="G4719"/>
      <c r="H4719"/>
      <c r="I4719" s="202">
        <v>112497</v>
      </c>
      <c r="J4719" s="202">
        <v>113614</v>
      </c>
      <c r="K4719"/>
      <c r="L4719"/>
      <c r="M4719"/>
      <c r="N4719"/>
      <c r="O4719" s="203"/>
      <c r="P4719"/>
      <c r="Q4719"/>
      <c r="R4719"/>
      <c r="S4719"/>
      <c r="T4719" s="204">
        <v>42746.609131944446</v>
      </c>
      <c r="U4719"/>
      <c r="V4719">
        <v>0.9</v>
      </c>
      <c r="W4719">
        <v>9</v>
      </c>
      <c r="X4719" s="200" t="str">
        <f t="shared" si="73"/>
        <v>St. Lucie Probate CGE CQ3-17</v>
      </c>
    </row>
    <row r="4720" spans="1:24" x14ac:dyDescent="0.25">
      <c r="A4720" t="s">
        <v>106</v>
      </c>
      <c r="B4720" t="s">
        <v>45</v>
      </c>
      <c r="C4720" t="s">
        <v>273</v>
      </c>
      <c r="D4720" s="202">
        <v>100999.5</v>
      </c>
      <c r="E4720" s="202">
        <v>100652.5</v>
      </c>
      <c r="F4720" s="202">
        <v>100652.5</v>
      </c>
      <c r="G4720" s="202">
        <v>100652.5</v>
      </c>
      <c r="H4720" s="202">
        <v>100645</v>
      </c>
      <c r="I4720" s="202">
        <v>99663</v>
      </c>
      <c r="J4720" s="202">
        <v>100645</v>
      </c>
      <c r="K4720" s="202">
        <v>100645</v>
      </c>
      <c r="L4720" s="202">
        <v>100645</v>
      </c>
      <c r="M4720" s="202">
        <v>100645</v>
      </c>
      <c r="N4720"/>
      <c r="O4720" s="203"/>
      <c r="P4720"/>
      <c r="Q4720"/>
      <c r="R4720"/>
      <c r="S4720"/>
      <c r="T4720" s="204">
        <v>42746.609131944446</v>
      </c>
      <c r="U4720"/>
      <c r="V4720">
        <v>0.9</v>
      </c>
      <c r="W4720">
        <v>9</v>
      </c>
      <c r="X4720" s="200" t="str">
        <f t="shared" si="73"/>
        <v>St. Lucie Probate CGE CQ4-16</v>
      </c>
    </row>
    <row r="4721" spans="1:24" x14ac:dyDescent="0.25">
      <c r="A4721" t="s">
        <v>106</v>
      </c>
      <c r="B4721" t="s">
        <v>45</v>
      </c>
      <c r="C4721" t="s">
        <v>277</v>
      </c>
      <c r="D4721" s="202">
        <v>89123</v>
      </c>
      <c r="E4721"/>
      <c r="F4721"/>
      <c r="G4721"/>
      <c r="H4721"/>
      <c r="I4721" s="202">
        <v>87001</v>
      </c>
      <c r="J4721"/>
      <c r="K4721"/>
      <c r="L4721"/>
      <c r="M4721"/>
      <c r="N4721"/>
      <c r="O4721" s="203"/>
      <c r="P4721"/>
      <c r="Q4721"/>
      <c r="R4721"/>
      <c r="S4721"/>
      <c r="T4721" s="204">
        <v>42746.609131944446</v>
      </c>
      <c r="U4721"/>
      <c r="V4721">
        <v>0.9</v>
      </c>
      <c r="W4721">
        <v>9</v>
      </c>
      <c r="X4721" s="200" t="str">
        <f t="shared" si="73"/>
        <v>St. Lucie Probate CGE CQ4-17</v>
      </c>
    </row>
    <row r="4722" spans="1:24" x14ac:dyDescent="0.25">
      <c r="A4722" t="s">
        <v>107</v>
      </c>
      <c r="B4722" t="s">
        <v>280</v>
      </c>
      <c r="C4722" t="s">
        <v>270</v>
      </c>
      <c r="D4722" s="202">
        <v>0</v>
      </c>
      <c r="E4722" s="202">
        <v>0</v>
      </c>
      <c r="F4722" s="202">
        <v>0</v>
      </c>
      <c r="G4722" s="202">
        <v>0</v>
      </c>
      <c r="H4722" s="202">
        <v>0</v>
      </c>
      <c r="I4722" s="202">
        <v>0</v>
      </c>
      <c r="J4722" s="202">
        <v>0</v>
      </c>
      <c r="K4722" s="202">
        <v>0</v>
      </c>
      <c r="L4722" s="202">
        <v>0</v>
      </c>
      <c r="M4722" s="202">
        <v>0</v>
      </c>
      <c r="N4722"/>
      <c r="O4722" s="203"/>
      <c r="P4722"/>
      <c r="Q4722"/>
      <c r="R4722"/>
      <c r="S4722"/>
      <c r="T4722" s="204">
        <v>42746.609131944446</v>
      </c>
      <c r="U4722"/>
      <c r="V4722">
        <v>0.09</v>
      </c>
      <c r="W4722">
        <v>2</v>
      </c>
      <c r="X4722" s="200" t="str">
        <f t="shared" si="73"/>
        <v>Sumter Circ Crim Drug Trfc Cases CGE CQ1-16</v>
      </c>
    </row>
    <row r="4723" spans="1:24" x14ac:dyDescent="0.25">
      <c r="A4723" t="s">
        <v>107</v>
      </c>
      <c r="B4723" t="s">
        <v>280</v>
      </c>
      <c r="C4723" t="s">
        <v>274</v>
      </c>
      <c r="D4723" s="202">
        <v>0</v>
      </c>
      <c r="E4723" s="202">
        <v>0</v>
      </c>
      <c r="F4723" s="202">
        <v>0</v>
      </c>
      <c r="G4723" s="202">
        <v>0</v>
      </c>
      <c r="H4723"/>
      <c r="I4723" s="202">
        <v>0</v>
      </c>
      <c r="J4723" s="202">
        <v>0</v>
      </c>
      <c r="K4723" s="202">
        <v>0</v>
      </c>
      <c r="L4723" s="202">
        <v>0</v>
      </c>
      <c r="M4723"/>
      <c r="N4723"/>
      <c r="O4723" s="203"/>
      <c r="P4723"/>
      <c r="Q4723"/>
      <c r="R4723"/>
      <c r="S4723"/>
      <c r="T4723" s="204">
        <v>42746.609131944446</v>
      </c>
      <c r="U4723"/>
      <c r="V4723">
        <v>0.09</v>
      </c>
      <c r="W4723">
        <v>2</v>
      </c>
      <c r="X4723" s="200" t="str">
        <f t="shared" si="73"/>
        <v>Sumter Circ Crim Drug Trfc Cases CGE CQ1-17</v>
      </c>
    </row>
    <row r="4724" spans="1:24" x14ac:dyDescent="0.25">
      <c r="A4724" t="s">
        <v>107</v>
      </c>
      <c r="B4724" t="s">
        <v>280</v>
      </c>
      <c r="C4724" t="s">
        <v>271</v>
      </c>
      <c r="D4724" s="202">
        <v>0</v>
      </c>
      <c r="E4724" s="202">
        <v>0</v>
      </c>
      <c r="F4724" s="202">
        <v>0</v>
      </c>
      <c r="G4724" s="202">
        <v>0</v>
      </c>
      <c r="H4724" s="202">
        <v>0</v>
      </c>
      <c r="I4724" s="202">
        <v>0</v>
      </c>
      <c r="J4724" s="202">
        <v>0</v>
      </c>
      <c r="K4724" s="202">
        <v>0</v>
      </c>
      <c r="L4724" s="202">
        <v>0</v>
      </c>
      <c r="M4724" s="202">
        <v>0</v>
      </c>
      <c r="N4724"/>
      <c r="O4724" s="203"/>
      <c r="P4724"/>
      <c r="Q4724"/>
      <c r="R4724"/>
      <c r="S4724"/>
      <c r="T4724" s="204">
        <v>42746.609131944446</v>
      </c>
      <c r="U4724"/>
      <c r="V4724">
        <v>0.09</v>
      </c>
      <c r="W4724">
        <v>2</v>
      </c>
      <c r="X4724" s="200" t="str">
        <f t="shared" si="73"/>
        <v>Sumter Circ Crim Drug Trfc Cases CGE CQ2-16</v>
      </c>
    </row>
    <row r="4725" spans="1:24" x14ac:dyDescent="0.25">
      <c r="A4725" t="s">
        <v>107</v>
      </c>
      <c r="B4725" t="s">
        <v>280</v>
      </c>
      <c r="C4725" t="s">
        <v>275</v>
      </c>
      <c r="D4725" s="202">
        <v>0</v>
      </c>
      <c r="E4725" s="202">
        <v>0</v>
      </c>
      <c r="F4725" s="202">
        <v>0</v>
      </c>
      <c r="G4725"/>
      <c r="H4725"/>
      <c r="I4725" s="202">
        <v>0</v>
      </c>
      <c r="J4725" s="202">
        <v>0</v>
      </c>
      <c r="K4725" s="202">
        <v>0</v>
      </c>
      <c r="L4725"/>
      <c r="M4725"/>
      <c r="N4725"/>
      <c r="O4725" s="203"/>
      <c r="P4725"/>
      <c r="Q4725"/>
      <c r="R4725"/>
      <c r="S4725"/>
      <c r="T4725" s="204">
        <v>42746.609131944446</v>
      </c>
      <c r="U4725"/>
      <c r="V4725">
        <v>0.09</v>
      </c>
      <c r="W4725">
        <v>2</v>
      </c>
      <c r="X4725" s="200" t="str">
        <f t="shared" si="73"/>
        <v>Sumter Circ Crim Drug Trfc Cases CGE CQ2-17</v>
      </c>
    </row>
    <row r="4726" spans="1:24" x14ac:dyDescent="0.25">
      <c r="A4726" t="s">
        <v>107</v>
      </c>
      <c r="B4726" t="s">
        <v>280</v>
      </c>
      <c r="C4726" t="s">
        <v>272</v>
      </c>
      <c r="D4726" s="202">
        <v>0</v>
      </c>
      <c r="E4726" s="202">
        <v>0</v>
      </c>
      <c r="F4726" s="202">
        <v>0</v>
      </c>
      <c r="G4726" s="202">
        <v>0</v>
      </c>
      <c r="H4726" s="202">
        <v>0</v>
      </c>
      <c r="I4726" s="202">
        <v>0</v>
      </c>
      <c r="J4726" s="202">
        <v>0</v>
      </c>
      <c r="K4726" s="202">
        <v>0</v>
      </c>
      <c r="L4726" s="202">
        <v>0</v>
      </c>
      <c r="M4726" s="202">
        <v>0</v>
      </c>
      <c r="N4726"/>
      <c r="O4726" s="203"/>
      <c r="P4726"/>
      <c r="Q4726"/>
      <c r="R4726"/>
      <c r="S4726"/>
      <c r="T4726" s="204">
        <v>42746.609131944446</v>
      </c>
      <c r="U4726"/>
      <c r="V4726">
        <v>0.09</v>
      </c>
      <c r="W4726">
        <v>2</v>
      </c>
      <c r="X4726" s="200" t="str">
        <f t="shared" si="73"/>
        <v>Sumter Circ Crim Drug Trfc Cases CGE CQ3-16</v>
      </c>
    </row>
    <row r="4727" spans="1:24" x14ac:dyDescent="0.25">
      <c r="A4727" t="s">
        <v>107</v>
      </c>
      <c r="B4727" t="s">
        <v>280</v>
      </c>
      <c r="C4727" t="s">
        <v>276</v>
      </c>
      <c r="D4727" s="202">
        <v>107786</v>
      </c>
      <c r="E4727" s="202">
        <v>107786</v>
      </c>
      <c r="F4727"/>
      <c r="G4727"/>
      <c r="H4727"/>
      <c r="I4727" s="202">
        <v>0</v>
      </c>
      <c r="J4727" s="202">
        <v>0</v>
      </c>
      <c r="K4727"/>
      <c r="L4727"/>
      <c r="M4727"/>
      <c r="N4727"/>
      <c r="O4727" s="203"/>
      <c r="P4727"/>
      <c r="Q4727"/>
      <c r="R4727"/>
      <c r="S4727"/>
      <c r="T4727" s="204">
        <v>42746.609131944446</v>
      </c>
      <c r="U4727"/>
      <c r="V4727">
        <v>0.09</v>
      </c>
      <c r="W4727">
        <v>2</v>
      </c>
      <c r="X4727" s="200" t="str">
        <f t="shared" si="73"/>
        <v>Sumter Circ Crim Drug Trfc Cases CGE CQ3-17</v>
      </c>
    </row>
    <row r="4728" spans="1:24" x14ac:dyDescent="0.25">
      <c r="A4728" t="s">
        <v>107</v>
      </c>
      <c r="B4728" t="s">
        <v>280</v>
      </c>
      <c r="C4728" t="s">
        <v>273</v>
      </c>
      <c r="D4728" s="202">
        <v>0</v>
      </c>
      <c r="E4728" s="202">
        <v>0</v>
      </c>
      <c r="F4728" s="202">
        <v>0</v>
      </c>
      <c r="G4728" s="202">
        <v>0</v>
      </c>
      <c r="H4728" s="202">
        <v>0</v>
      </c>
      <c r="I4728" s="202">
        <v>0</v>
      </c>
      <c r="J4728" s="202">
        <v>0</v>
      </c>
      <c r="K4728" s="202">
        <v>0</v>
      </c>
      <c r="L4728" s="202">
        <v>0</v>
      </c>
      <c r="M4728" s="202">
        <v>0</v>
      </c>
      <c r="N4728"/>
      <c r="O4728" s="203"/>
      <c r="P4728"/>
      <c r="Q4728"/>
      <c r="R4728"/>
      <c r="S4728"/>
      <c r="T4728" s="204">
        <v>42746.609131944446</v>
      </c>
      <c r="U4728"/>
      <c r="V4728">
        <v>0.09</v>
      </c>
      <c r="W4728">
        <v>2</v>
      </c>
      <c r="X4728" s="200" t="str">
        <f t="shared" si="73"/>
        <v>Sumter Circ Crim Drug Trfc Cases CGE CQ4-16</v>
      </c>
    </row>
    <row r="4729" spans="1:24" x14ac:dyDescent="0.25">
      <c r="A4729" t="s">
        <v>107</v>
      </c>
      <c r="B4729" t="s">
        <v>280</v>
      </c>
      <c r="C4729" t="s">
        <v>277</v>
      </c>
      <c r="D4729" s="202">
        <v>55370.5</v>
      </c>
      <c r="E4729"/>
      <c r="F4729"/>
      <c r="G4729"/>
      <c r="H4729"/>
      <c r="I4729" s="202">
        <v>0</v>
      </c>
      <c r="J4729"/>
      <c r="K4729"/>
      <c r="L4729"/>
      <c r="M4729"/>
      <c r="N4729"/>
      <c r="O4729" s="203"/>
      <c r="P4729"/>
      <c r="Q4729"/>
      <c r="R4729"/>
      <c r="S4729"/>
      <c r="T4729" s="204">
        <v>42746.609131944446</v>
      </c>
      <c r="U4729"/>
      <c r="V4729">
        <v>0.09</v>
      </c>
      <c r="W4729">
        <v>2</v>
      </c>
      <c r="X4729" s="200" t="str">
        <f t="shared" si="73"/>
        <v>Sumter Circ Crim Drug Trfc Cases CGE CQ4-17</v>
      </c>
    </row>
    <row r="4730" spans="1:24" x14ac:dyDescent="0.25">
      <c r="A4730" t="s">
        <v>107</v>
      </c>
      <c r="B4730" t="s">
        <v>42</v>
      </c>
      <c r="C4730" t="s">
        <v>270</v>
      </c>
      <c r="D4730" s="202">
        <v>111527.52</v>
      </c>
      <c r="E4730" s="202">
        <v>111042.52</v>
      </c>
      <c r="F4730" s="202">
        <v>111042.52</v>
      </c>
      <c r="G4730" s="202">
        <v>111042.52</v>
      </c>
      <c r="H4730" s="202">
        <v>111042.52</v>
      </c>
      <c r="I4730" s="202">
        <v>109676.52</v>
      </c>
      <c r="J4730" s="202">
        <v>109721.52</v>
      </c>
      <c r="K4730" s="202">
        <v>109721.52</v>
      </c>
      <c r="L4730" s="202">
        <v>109721.52</v>
      </c>
      <c r="M4730" s="202">
        <v>109721.52</v>
      </c>
      <c r="N4730"/>
      <c r="O4730" s="203"/>
      <c r="P4730"/>
      <c r="Q4730"/>
      <c r="R4730"/>
      <c r="S4730"/>
      <c r="T4730" s="204">
        <v>42746.609131944446</v>
      </c>
      <c r="U4730"/>
      <c r="V4730">
        <v>0.9</v>
      </c>
      <c r="W4730">
        <v>6</v>
      </c>
      <c r="X4730" s="200" t="str">
        <f t="shared" si="73"/>
        <v>Sumter Circuit Civil CGE CQ1-16</v>
      </c>
    </row>
    <row r="4731" spans="1:24" x14ac:dyDescent="0.25">
      <c r="A4731" t="s">
        <v>107</v>
      </c>
      <c r="B4731" t="s">
        <v>42</v>
      </c>
      <c r="C4731" t="s">
        <v>274</v>
      </c>
      <c r="D4731" s="202">
        <v>67499.14</v>
      </c>
      <c r="E4731" s="202">
        <v>67449.14</v>
      </c>
      <c r="F4731" s="202">
        <v>67449.14</v>
      </c>
      <c r="G4731" s="202">
        <v>67449.14</v>
      </c>
      <c r="H4731"/>
      <c r="I4731" s="202">
        <v>65096.639999999999</v>
      </c>
      <c r="J4731" s="202">
        <v>67044.14</v>
      </c>
      <c r="K4731" s="202">
        <v>67299.14</v>
      </c>
      <c r="L4731" s="202">
        <v>67299.14</v>
      </c>
      <c r="M4731"/>
      <c r="N4731"/>
      <c r="O4731" s="203"/>
      <c r="P4731"/>
      <c r="Q4731"/>
      <c r="R4731"/>
      <c r="S4731"/>
      <c r="T4731" s="204">
        <v>42746.609131944446</v>
      </c>
      <c r="U4731"/>
      <c r="V4731">
        <v>0.9</v>
      </c>
      <c r="W4731">
        <v>6</v>
      </c>
      <c r="X4731" s="200" t="str">
        <f t="shared" si="73"/>
        <v>Sumter Circuit Civil CGE CQ1-17</v>
      </c>
    </row>
    <row r="4732" spans="1:24" x14ac:dyDescent="0.25">
      <c r="A4732" t="s">
        <v>107</v>
      </c>
      <c r="B4732" t="s">
        <v>42</v>
      </c>
      <c r="C4732" t="s">
        <v>271</v>
      </c>
      <c r="D4732" s="202">
        <v>85987.72</v>
      </c>
      <c r="E4732" s="202">
        <v>85987.72</v>
      </c>
      <c r="F4732" s="202">
        <v>85987.72</v>
      </c>
      <c r="G4732" s="202">
        <v>85987.72</v>
      </c>
      <c r="H4732" s="202">
        <v>85987.72</v>
      </c>
      <c r="I4732" s="202">
        <v>85110.02</v>
      </c>
      <c r="J4732" s="202">
        <v>85210.02</v>
      </c>
      <c r="K4732" s="202">
        <v>85210.02</v>
      </c>
      <c r="L4732" s="202">
        <v>85210.02</v>
      </c>
      <c r="M4732" s="202">
        <v>85260.02</v>
      </c>
      <c r="N4732"/>
      <c r="O4732" s="203"/>
      <c r="P4732"/>
      <c r="Q4732"/>
      <c r="R4732"/>
      <c r="S4732"/>
      <c r="T4732" s="204">
        <v>42746.609131944446</v>
      </c>
      <c r="U4732"/>
      <c r="V4732">
        <v>0.9</v>
      </c>
      <c r="W4732">
        <v>6</v>
      </c>
      <c r="X4732" s="200" t="str">
        <f t="shared" si="73"/>
        <v>Sumter Circuit Civil CGE CQ2-16</v>
      </c>
    </row>
    <row r="4733" spans="1:24" x14ac:dyDescent="0.25">
      <c r="A4733" t="s">
        <v>107</v>
      </c>
      <c r="B4733" t="s">
        <v>42</v>
      </c>
      <c r="C4733" t="s">
        <v>275</v>
      </c>
      <c r="D4733" s="202">
        <v>78359.899999999994</v>
      </c>
      <c r="E4733" s="202">
        <v>78309.899999999994</v>
      </c>
      <c r="F4733" s="202">
        <v>78309.899999999994</v>
      </c>
      <c r="G4733"/>
      <c r="H4733"/>
      <c r="I4733" s="202">
        <v>76989.899999999994</v>
      </c>
      <c r="J4733" s="202">
        <v>77714.899999999994</v>
      </c>
      <c r="K4733" s="202">
        <v>78309.899999999994</v>
      </c>
      <c r="L4733"/>
      <c r="M4733"/>
      <c r="N4733"/>
      <c r="O4733" s="203"/>
      <c r="P4733"/>
      <c r="Q4733"/>
      <c r="R4733"/>
      <c r="S4733"/>
      <c r="T4733" s="204">
        <v>42746.609131944446</v>
      </c>
      <c r="U4733"/>
      <c r="V4733">
        <v>0.9</v>
      </c>
      <c r="W4733">
        <v>6</v>
      </c>
      <c r="X4733" s="200" t="str">
        <f t="shared" si="73"/>
        <v>Sumter Circuit Civil CGE CQ2-17</v>
      </c>
    </row>
    <row r="4734" spans="1:24" x14ac:dyDescent="0.25">
      <c r="A4734" t="s">
        <v>107</v>
      </c>
      <c r="B4734" t="s">
        <v>42</v>
      </c>
      <c r="C4734" t="s">
        <v>272</v>
      </c>
      <c r="D4734" s="202">
        <v>90913.36</v>
      </c>
      <c r="E4734" s="202">
        <v>90913.36</v>
      </c>
      <c r="F4734" s="202">
        <v>90913.36</v>
      </c>
      <c r="G4734" s="202">
        <v>90913.36</v>
      </c>
      <c r="H4734" s="202">
        <v>90913.36</v>
      </c>
      <c r="I4734" s="202">
        <v>89223.360000000001</v>
      </c>
      <c r="J4734" s="202">
        <v>89778.36</v>
      </c>
      <c r="K4734" s="202">
        <v>89778.36</v>
      </c>
      <c r="L4734" s="202">
        <v>89778.36</v>
      </c>
      <c r="M4734" s="202">
        <v>89778.36</v>
      </c>
      <c r="N4734"/>
      <c r="O4734" s="203"/>
      <c r="P4734"/>
      <c r="Q4734"/>
      <c r="R4734"/>
      <c r="S4734"/>
      <c r="T4734" s="204">
        <v>42746.609131944446</v>
      </c>
      <c r="U4734"/>
      <c r="V4734">
        <v>0.9</v>
      </c>
      <c r="W4734">
        <v>6</v>
      </c>
      <c r="X4734" s="200" t="str">
        <f t="shared" si="73"/>
        <v>Sumter Circuit Civil CGE CQ3-16</v>
      </c>
    </row>
    <row r="4735" spans="1:24" x14ac:dyDescent="0.25">
      <c r="A4735" t="s">
        <v>107</v>
      </c>
      <c r="B4735" t="s">
        <v>42</v>
      </c>
      <c r="C4735" t="s">
        <v>276</v>
      </c>
      <c r="D4735" s="202">
        <v>78777.61</v>
      </c>
      <c r="E4735" s="202">
        <v>78777.61</v>
      </c>
      <c r="F4735"/>
      <c r="G4735"/>
      <c r="H4735"/>
      <c r="I4735" s="202">
        <v>74230.11</v>
      </c>
      <c r="J4735" s="202">
        <v>76857.61</v>
      </c>
      <c r="K4735"/>
      <c r="L4735"/>
      <c r="M4735"/>
      <c r="N4735"/>
      <c r="O4735" s="203"/>
      <c r="P4735"/>
      <c r="Q4735"/>
      <c r="R4735"/>
      <c r="S4735"/>
      <c r="T4735" s="204">
        <v>42746.609131944446</v>
      </c>
      <c r="U4735"/>
      <c r="V4735">
        <v>0.9</v>
      </c>
      <c r="W4735">
        <v>6</v>
      </c>
      <c r="X4735" s="200" t="str">
        <f t="shared" si="73"/>
        <v>Sumter Circuit Civil CGE CQ3-17</v>
      </c>
    </row>
    <row r="4736" spans="1:24" x14ac:dyDescent="0.25">
      <c r="A4736" t="s">
        <v>107</v>
      </c>
      <c r="B4736" t="s">
        <v>42</v>
      </c>
      <c r="C4736" t="s">
        <v>273</v>
      </c>
      <c r="D4736" s="202">
        <v>86698.5</v>
      </c>
      <c r="E4736" s="202">
        <v>86348.5</v>
      </c>
      <c r="F4736" s="202">
        <v>86348.5</v>
      </c>
      <c r="G4736" s="202">
        <v>86348.5</v>
      </c>
      <c r="H4736" s="202">
        <v>86348.5</v>
      </c>
      <c r="I4736" s="202">
        <v>82733.5</v>
      </c>
      <c r="J4736" s="202">
        <v>84248.5</v>
      </c>
      <c r="K4736" s="202">
        <v>84248.5</v>
      </c>
      <c r="L4736" s="202">
        <v>84248.5</v>
      </c>
      <c r="M4736" s="202">
        <v>84248.5</v>
      </c>
      <c r="N4736"/>
      <c r="O4736" s="203"/>
      <c r="P4736"/>
      <c r="Q4736"/>
      <c r="R4736"/>
      <c r="S4736"/>
      <c r="T4736" s="204">
        <v>42746.609131944446</v>
      </c>
      <c r="U4736"/>
      <c r="V4736">
        <v>0.9</v>
      </c>
      <c r="W4736">
        <v>6</v>
      </c>
      <c r="X4736" s="200" t="str">
        <f t="shared" si="73"/>
        <v>Sumter Circuit Civil CGE CQ4-16</v>
      </c>
    </row>
    <row r="4737" spans="1:24" x14ac:dyDescent="0.25">
      <c r="A4737" t="s">
        <v>107</v>
      </c>
      <c r="B4737" t="s">
        <v>42</v>
      </c>
      <c r="C4737" t="s">
        <v>277</v>
      </c>
      <c r="D4737" s="202">
        <v>83928.84</v>
      </c>
      <c r="E4737"/>
      <c r="F4737"/>
      <c r="G4737"/>
      <c r="H4737"/>
      <c r="I4737" s="202">
        <v>82718.84</v>
      </c>
      <c r="J4737"/>
      <c r="K4737"/>
      <c r="L4737"/>
      <c r="M4737"/>
      <c r="N4737"/>
      <c r="O4737" s="203"/>
      <c r="P4737"/>
      <c r="Q4737"/>
      <c r="R4737"/>
      <c r="S4737"/>
      <c r="T4737" s="204">
        <v>42746.609131944446</v>
      </c>
      <c r="U4737"/>
      <c r="V4737">
        <v>0.9</v>
      </c>
      <c r="W4737">
        <v>6</v>
      </c>
      <c r="X4737" s="200" t="str">
        <f t="shared" si="73"/>
        <v>Sumter Circuit Civil CGE CQ4-17</v>
      </c>
    </row>
    <row r="4738" spans="1:24" x14ac:dyDescent="0.25">
      <c r="A4738" t="s">
        <v>107</v>
      </c>
      <c r="B4738" t="s">
        <v>38</v>
      </c>
      <c r="C4738" t="s">
        <v>270</v>
      </c>
      <c r="D4738" s="202">
        <v>371972.87</v>
      </c>
      <c r="E4738" s="202">
        <v>371622.87</v>
      </c>
      <c r="F4738" s="202">
        <v>371422.87</v>
      </c>
      <c r="G4738" s="202">
        <v>371022.87</v>
      </c>
      <c r="H4738" s="202">
        <v>370772.87</v>
      </c>
      <c r="I4738" s="202">
        <v>62001.38</v>
      </c>
      <c r="J4738" s="202">
        <v>77754.75</v>
      </c>
      <c r="K4738" s="202">
        <v>90998.45</v>
      </c>
      <c r="L4738" s="202">
        <v>101754.04</v>
      </c>
      <c r="M4738" s="202">
        <v>110682.14</v>
      </c>
      <c r="N4738"/>
      <c r="O4738" s="203"/>
      <c r="P4738"/>
      <c r="Q4738"/>
      <c r="R4738"/>
      <c r="S4738"/>
      <c r="T4738" s="204">
        <v>42746.609131944446</v>
      </c>
      <c r="U4738"/>
      <c r="V4738">
        <v>0.09</v>
      </c>
      <c r="W4738">
        <v>1</v>
      </c>
      <c r="X4738" s="200" t="str">
        <f t="shared" ref="X4738:X4801" si="74">A4738&amp;" "&amp;B4738&amp;" "&amp;C4738</f>
        <v>Sumter Circuit Criminal CGE CQ1-16</v>
      </c>
    </row>
    <row r="4739" spans="1:24" x14ac:dyDescent="0.25">
      <c r="A4739" t="s">
        <v>107</v>
      </c>
      <c r="B4739" t="s">
        <v>38</v>
      </c>
      <c r="C4739" t="s">
        <v>274</v>
      </c>
      <c r="D4739" s="202">
        <v>234200.12</v>
      </c>
      <c r="E4739" s="202">
        <v>233065.12</v>
      </c>
      <c r="F4739" s="202">
        <v>232965.12</v>
      </c>
      <c r="G4739" s="202">
        <v>232100.59</v>
      </c>
      <c r="H4739"/>
      <c r="I4739" s="202">
        <v>8201.83</v>
      </c>
      <c r="J4739" s="202">
        <v>14432.14</v>
      </c>
      <c r="K4739" s="202">
        <v>18738.669999999998</v>
      </c>
      <c r="L4739" s="202">
        <v>25182.44</v>
      </c>
      <c r="M4739"/>
      <c r="N4739"/>
      <c r="O4739" s="203"/>
      <c r="P4739"/>
      <c r="Q4739"/>
      <c r="R4739"/>
      <c r="S4739"/>
      <c r="T4739" s="204">
        <v>42746.609131944446</v>
      </c>
      <c r="U4739"/>
      <c r="V4739">
        <v>0.09</v>
      </c>
      <c r="W4739">
        <v>1</v>
      </c>
      <c r="X4739" s="200" t="str">
        <f t="shared" si="74"/>
        <v>Sumter Circuit Criminal CGE CQ1-17</v>
      </c>
    </row>
    <row r="4740" spans="1:24" x14ac:dyDescent="0.25">
      <c r="A4740" t="s">
        <v>107</v>
      </c>
      <c r="B4740" t="s">
        <v>38</v>
      </c>
      <c r="C4740" t="s">
        <v>271</v>
      </c>
      <c r="D4740" s="202">
        <v>292277.33</v>
      </c>
      <c r="E4740" s="202">
        <v>291427.33</v>
      </c>
      <c r="F4740" s="202">
        <v>291327.33</v>
      </c>
      <c r="G4740" s="202">
        <v>288948.65000000002</v>
      </c>
      <c r="H4740" s="202">
        <v>288848.65000000002</v>
      </c>
      <c r="I4740" s="202">
        <v>11345.22</v>
      </c>
      <c r="J4740" s="202">
        <v>17966.22</v>
      </c>
      <c r="K4740" s="202">
        <v>26181.22</v>
      </c>
      <c r="L4740" s="202">
        <v>34346.080000000002</v>
      </c>
      <c r="M4740" s="202">
        <v>39900.22</v>
      </c>
      <c r="N4740"/>
      <c r="O4740" s="203"/>
      <c r="P4740"/>
      <c r="Q4740"/>
      <c r="R4740"/>
      <c r="S4740"/>
      <c r="T4740" s="204">
        <v>42746.609131944446</v>
      </c>
      <c r="U4740"/>
      <c r="V4740">
        <v>0.09</v>
      </c>
      <c r="W4740">
        <v>1</v>
      </c>
      <c r="X4740" s="200" t="str">
        <f t="shared" si="74"/>
        <v>Sumter Circuit Criminal CGE CQ2-16</v>
      </c>
    </row>
    <row r="4741" spans="1:24" x14ac:dyDescent="0.25">
      <c r="A4741" t="s">
        <v>107</v>
      </c>
      <c r="B4741" t="s">
        <v>38</v>
      </c>
      <c r="C4741" t="s">
        <v>275</v>
      </c>
      <c r="D4741" s="202">
        <v>202728.65</v>
      </c>
      <c r="E4741" s="202">
        <v>202028.65</v>
      </c>
      <c r="F4741" s="202">
        <v>200343.74</v>
      </c>
      <c r="G4741"/>
      <c r="H4741"/>
      <c r="I4741" s="202">
        <v>10222.91</v>
      </c>
      <c r="J4741" s="202">
        <v>18883.080000000002</v>
      </c>
      <c r="K4741" s="202">
        <v>23954.080000000002</v>
      </c>
      <c r="L4741"/>
      <c r="M4741"/>
      <c r="N4741"/>
      <c r="O4741" s="203"/>
      <c r="P4741"/>
      <c r="Q4741"/>
      <c r="R4741"/>
      <c r="S4741"/>
      <c r="T4741" s="204">
        <v>42746.609131944446</v>
      </c>
      <c r="U4741"/>
      <c r="V4741">
        <v>0.09</v>
      </c>
      <c r="W4741">
        <v>1</v>
      </c>
      <c r="X4741" s="200" t="str">
        <f t="shared" si="74"/>
        <v>Sumter Circuit Criminal CGE CQ2-17</v>
      </c>
    </row>
    <row r="4742" spans="1:24" x14ac:dyDescent="0.25">
      <c r="A4742" t="s">
        <v>107</v>
      </c>
      <c r="B4742" t="s">
        <v>38</v>
      </c>
      <c r="C4742" t="s">
        <v>272</v>
      </c>
      <c r="D4742" s="202">
        <v>203109.2</v>
      </c>
      <c r="E4742" s="202">
        <v>202489.94</v>
      </c>
      <c r="F4742" s="202">
        <v>201671.28</v>
      </c>
      <c r="G4742" s="202">
        <v>200440.79</v>
      </c>
      <c r="H4742" s="202">
        <v>197615.4</v>
      </c>
      <c r="I4742" s="202">
        <v>5972.15</v>
      </c>
      <c r="J4742" s="202">
        <v>15015.3</v>
      </c>
      <c r="K4742" s="202">
        <v>20520.86</v>
      </c>
      <c r="L4742" s="202">
        <v>26270.28</v>
      </c>
      <c r="M4742" s="202">
        <v>29118.73</v>
      </c>
      <c r="N4742"/>
      <c r="O4742" s="203"/>
      <c r="P4742"/>
      <c r="Q4742"/>
      <c r="R4742"/>
      <c r="S4742"/>
      <c r="T4742" s="204">
        <v>42746.609131944446</v>
      </c>
      <c r="U4742"/>
      <c r="V4742">
        <v>0.09</v>
      </c>
      <c r="W4742">
        <v>1</v>
      </c>
      <c r="X4742" s="200" t="str">
        <f t="shared" si="74"/>
        <v>Sumter Circuit Criminal CGE CQ3-16</v>
      </c>
    </row>
    <row r="4743" spans="1:24" x14ac:dyDescent="0.25">
      <c r="A4743" t="s">
        <v>107</v>
      </c>
      <c r="B4743" t="s">
        <v>38</v>
      </c>
      <c r="C4743" t="s">
        <v>276</v>
      </c>
      <c r="D4743" s="202">
        <v>342251.22</v>
      </c>
      <c r="E4743" s="202">
        <v>341601.22</v>
      </c>
      <c r="F4743"/>
      <c r="G4743"/>
      <c r="H4743"/>
      <c r="I4743" s="202">
        <v>8953.69</v>
      </c>
      <c r="J4743" s="202">
        <v>16420.2</v>
      </c>
      <c r="K4743"/>
      <c r="L4743"/>
      <c r="M4743"/>
      <c r="N4743"/>
      <c r="O4743" s="203"/>
      <c r="P4743"/>
      <c r="Q4743"/>
      <c r="R4743"/>
      <c r="S4743"/>
      <c r="T4743" s="204">
        <v>42746.609131944446</v>
      </c>
      <c r="U4743"/>
      <c r="V4743">
        <v>0.09</v>
      </c>
      <c r="W4743">
        <v>1</v>
      </c>
      <c r="X4743" s="200" t="str">
        <f t="shared" si="74"/>
        <v>Sumter Circuit Criminal CGE CQ3-17</v>
      </c>
    </row>
    <row r="4744" spans="1:24" x14ac:dyDescent="0.25">
      <c r="A4744" t="s">
        <v>107</v>
      </c>
      <c r="B4744" t="s">
        <v>38</v>
      </c>
      <c r="C4744" t="s">
        <v>273</v>
      </c>
      <c r="D4744" s="202">
        <v>274016.19</v>
      </c>
      <c r="E4744" s="202">
        <v>273566.19</v>
      </c>
      <c r="F4744" s="202">
        <v>272616.19</v>
      </c>
      <c r="G4744" s="202">
        <v>271766.19</v>
      </c>
      <c r="H4744" s="202">
        <v>271716.19</v>
      </c>
      <c r="I4744" s="202">
        <v>13579.74</v>
      </c>
      <c r="J4744" s="202">
        <v>17746.68</v>
      </c>
      <c r="K4744" s="202">
        <v>23311.21</v>
      </c>
      <c r="L4744" s="202">
        <v>26715.27</v>
      </c>
      <c r="M4744" s="202">
        <v>29555.97</v>
      </c>
      <c r="N4744"/>
      <c r="O4744" s="203"/>
      <c r="P4744"/>
      <c r="Q4744"/>
      <c r="R4744"/>
      <c r="S4744"/>
      <c r="T4744" s="204">
        <v>42746.609131944446</v>
      </c>
      <c r="U4744"/>
      <c r="V4744">
        <v>0.09</v>
      </c>
      <c r="W4744">
        <v>1</v>
      </c>
      <c r="X4744" s="200" t="str">
        <f t="shared" si="74"/>
        <v>Sumter Circuit Criminal CGE CQ4-16</v>
      </c>
    </row>
    <row r="4745" spans="1:24" x14ac:dyDescent="0.25">
      <c r="A4745" t="s">
        <v>107</v>
      </c>
      <c r="B4745" t="s">
        <v>38</v>
      </c>
      <c r="C4745" t="s">
        <v>277</v>
      </c>
      <c r="D4745" s="202">
        <v>256539.06</v>
      </c>
      <c r="E4745"/>
      <c r="F4745"/>
      <c r="G4745"/>
      <c r="H4745"/>
      <c r="I4745" s="202">
        <v>7019.51</v>
      </c>
      <c r="J4745"/>
      <c r="K4745"/>
      <c r="L4745"/>
      <c r="M4745"/>
      <c r="N4745"/>
      <c r="O4745" s="203"/>
      <c r="P4745"/>
      <c r="Q4745"/>
      <c r="R4745"/>
      <c r="S4745"/>
      <c r="T4745" s="204">
        <v>42746.609131944446</v>
      </c>
      <c r="U4745"/>
      <c r="V4745">
        <v>0.09</v>
      </c>
      <c r="W4745">
        <v>1</v>
      </c>
      <c r="X4745" s="200" t="str">
        <f t="shared" si="74"/>
        <v>Sumter Circuit Criminal CGE CQ4-17</v>
      </c>
    </row>
    <row r="4746" spans="1:24" x14ac:dyDescent="0.25">
      <c r="A4746" t="s">
        <v>107</v>
      </c>
      <c r="B4746" t="s">
        <v>44</v>
      </c>
      <c r="C4746" t="s">
        <v>270</v>
      </c>
      <c r="D4746" s="202">
        <v>519454.92</v>
      </c>
      <c r="E4746" s="202">
        <v>506183.92</v>
      </c>
      <c r="F4746" s="202">
        <v>505763.92</v>
      </c>
      <c r="G4746" s="202">
        <v>505763.92</v>
      </c>
      <c r="H4746" s="202">
        <v>505763.92</v>
      </c>
      <c r="I4746" s="202">
        <v>267138.92</v>
      </c>
      <c r="J4746" s="202">
        <v>447380.42</v>
      </c>
      <c r="K4746" s="202">
        <v>466001.42</v>
      </c>
      <c r="L4746" s="202">
        <v>470176.42</v>
      </c>
      <c r="M4746" s="202">
        <v>472130.42</v>
      </c>
      <c r="N4746"/>
      <c r="O4746" s="203"/>
      <c r="P4746"/>
      <c r="Q4746"/>
      <c r="R4746"/>
      <c r="S4746"/>
      <c r="T4746" s="204">
        <v>42746.609131944446</v>
      </c>
      <c r="U4746"/>
      <c r="V4746">
        <v>0.9</v>
      </c>
      <c r="W4746">
        <v>8</v>
      </c>
      <c r="X4746" s="200" t="str">
        <f t="shared" si="74"/>
        <v>Sumter Civil Traffic CGE CQ1-16</v>
      </c>
    </row>
    <row r="4747" spans="1:24" x14ac:dyDescent="0.25">
      <c r="A4747" t="s">
        <v>107</v>
      </c>
      <c r="B4747" t="s">
        <v>44</v>
      </c>
      <c r="C4747" t="s">
        <v>274</v>
      </c>
      <c r="D4747" s="202">
        <v>412811.01</v>
      </c>
      <c r="E4747" s="202">
        <v>400445.51</v>
      </c>
      <c r="F4747" s="202">
        <v>399206.51</v>
      </c>
      <c r="G4747" s="202">
        <v>398890.51</v>
      </c>
      <c r="H4747"/>
      <c r="I4747" s="202">
        <v>215184.51</v>
      </c>
      <c r="J4747" s="202">
        <v>353529.01</v>
      </c>
      <c r="K4747" s="202">
        <v>367694.51</v>
      </c>
      <c r="L4747" s="202">
        <v>372585.51</v>
      </c>
      <c r="M4747"/>
      <c r="N4747"/>
      <c r="O4747" s="203"/>
      <c r="P4747"/>
      <c r="Q4747"/>
      <c r="R4747"/>
      <c r="S4747"/>
      <c r="T4747" s="204">
        <v>42746.609131944446</v>
      </c>
      <c r="U4747"/>
      <c r="V4747">
        <v>0.9</v>
      </c>
      <c r="W4747">
        <v>8</v>
      </c>
      <c r="X4747" s="200" t="str">
        <f t="shared" si="74"/>
        <v>Sumter Civil Traffic CGE CQ1-17</v>
      </c>
    </row>
    <row r="4748" spans="1:24" x14ac:dyDescent="0.25">
      <c r="A4748" t="s">
        <v>107</v>
      </c>
      <c r="B4748" t="s">
        <v>44</v>
      </c>
      <c r="C4748" t="s">
        <v>271</v>
      </c>
      <c r="D4748" s="202">
        <v>452261.27</v>
      </c>
      <c r="E4748" s="202">
        <v>435547.52</v>
      </c>
      <c r="F4748" s="202">
        <v>434171.52</v>
      </c>
      <c r="G4748" s="202">
        <v>434065.52</v>
      </c>
      <c r="H4748" s="202">
        <v>433962.52</v>
      </c>
      <c r="I4748" s="202">
        <v>244838.27</v>
      </c>
      <c r="J4748" s="202">
        <v>384788.02</v>
      </c>
      <c r="K4748" s="202">
        <v>397692.52</v>
      </c>
      <c r="L4748" s="202">
        <v>401552.52</v>
      </c>
      <c r="M4748" s="202">
        <v>407618.52</v>
      </c>
      <c r="N4748"/>
      <c r="O4748" s="203"/>
      <c r="P4748"/>
      <c r="Q4748"/>
      <c r="R4748"/>
      <c r="S4748"/>
      <c r="T4748" s="204">
        <v>42746.609131944446</v>
      </c>
      <c r="U4748"/>
      <c r="V4748">
        <v>0.9</v>
      </c>
      <c r="W4748">
        <v>8</v>
      </c>
      <c r="X4748" s="200" t="str">
        <f t="shared" si="74"/>
        <v>Sumter Civil Traffic CGE CQ2-16</v>
      </c>
    </row>
    <row r="4749" spans="1:24" x14ac:dyDescent="0.25">
      <c r="A4749" t="s">
        <v>107</v>
      </c>
      <c r="B4749" t="s">
        <v>44</v>
      </c>
      <c r="C4749" t="s">
        <v>275</v>
      </c>
      <c r="D4749" s="202">
        <v>440228.82</v>
      </c>
      <c r="E4749" s="202">
        <v>425272.82</v>
      </c>
      <c r="F4749" s="202">
        <v>424648.82</v>
      </c>
      <c r="G4749"/>
      <c r="H4749"/>
      <c r="I4749" s="202">
        <v>238868.82</v>
      </c>
      <c r="J4749" s="202">
        <v>372553.82</v>
      </c>
      <c r="K4749" s="202">
        <v>386417.82</v>
      </c>
      <c r="L4749"/>
      <c r="M4749"/>
      <c r="N4749"/>
      <c r="O4749" s="203"/>
      <c r="P4749"/>
      <c r="Q4749"/>
      <c r="R4749"/>
      <c r="S4749"/>
      <c r="T4749" s="204">
        <v>42746.609131944446</v>
      </c>
      <c r="U4749"/>
      <c r="V4749">
        <v>0.9</v>
      </c>
      <c r="W4749">
        <v>8</v>
      </c>
      <c r="X4749" s="200" t="str">
        <f t="shared" si="74"/>
        <v>Sumter Civil Traffic CGE CQ2-17</v>
      </c>
    </row>
    <row r="4750" spans="1:24" x14ac:dyDescent="0.25">
      <c r="A4750" t="s">
        <v>107</v>
      </c>
      <c r="B4750" t="s">
        <v>44</v>
      </c>
      <c r="C4750" t="s">
        <v>272</v>
      </c>
      <c r="D4750" s="202">
        <v>516305.87</v>
      </c>
      <c r="E4750" s="202">
        <v>501877.37</v>
      </c>
      <c r="F4750" s="202">
        <v>500927.37</v>
      </c>
      <c r="G4750" s="202">
        <v>500618.37</v>
      </c>
      <c r="H4750" s="202">
        <v>500618.37</v>
      </c>
      <c r="I4750" s="202">
        <v>268890.37</v>
      </c>
      <c r="J4750" s="202">
        <v>440230.87</v>
      </c>
      <c r="K4750" s="202">
        <v>457180.07</v>
      </c>
      <c r="L4750" s="202">
        <v>466077.87</v>
      </c>
      <c r="M4750" s="202">
        <v>469812.87</v>
      </c>
      <c r="N4750"/>
      <c r="O4750" s="203"/>
      <c r="P4750"/>
      <c r="Q4750"/>
      <c r="R4750"/>
      <c r="S4750"/>
      <c r="T4750" s="204">
        <v>42746.609131944446</v>
      </c>
      <c r="U4750"/>
      <c r="V4750">
        <v>0.9</v>
      </c>
      <c r="W4750">
        <v>8</v>
      </c>
      <c r="X4750" s="200" t="str">
        <f t="shared" si="74"/>
        <v>Sumter Civil Traffic CGE CQ3-16</v>
      </c>
    </row>
    <row r="4751" spans="1:24" x14ac:dyDescent="0.25">
      <c r="A4751" t="s">
        <v>107</v>
      </c>
      <c r="B4751" t="s">
        <v>44</v>
      </c>
      <c r="C4751" t="s">
        <v>276</v>
      </c>
      <c r="D4751" s="202">
        <v>428828.05</v>
      </c>
      <c r="E4751" s="202">
        <v>428828.05</v>
      </c>
      <c r="F4751"/>
      <c r="G4751"/>
      <c r="H4751"/>
      <c r="I4751" s="202">
        <v>218956.55</v>
      </c>
      <c r="J4751" s="202">
        <v>364870.05</v>
      </c>
      <c r="K4751"/>
      <c r="L4751"/>
      <c r="M4751"/>
      <c r="N4751"/>
      <c r="O4751" s="203"/>
      <c r="P4751"/>
      <c r="Q4751"/>
      <c r="R4751"/>
      <c r="S4751"/>
      <c r="T4751" s="204">
        <v>42746.609131944446</v>
      </c>
      <c r="U4751"/>
      <c r="V4751">
        <v>0.9</v>
      </c>
      <c r="W4751">
        <v>8</v>
      </c>
      <c r="X4751" s="200" t="str">
        <f t="shared" si="74"/>
        <v>Sumter Civil Traffic CGE CQ3-17</v>
      </c>
    </row>
    <row r="4752" spans="1:24" x14ac:dyDescent="0.25">
      <c r="A4752" t="s">
        <v>107</v>
      </c>
      <c r="B4752" t="s">
        <v>44</v>
      </c>
      <c r="C4752" t="s">
        <v>273</v>
      </c>
      <c r="D4752" s="202">
        <v>414579</v>
      </c>
      <c r="E4752" s="202">
        <v>399851</v>
      </c>
      <c r="F4752" s="202">
        <v>397382</v>
      </c>
      <c r="G4752" s="202">
        <v>397256</v>
      </c>
      <c r="H4752" s="202">
        <v>397153</v>
      </c>
      <c r="I4752" s="202">
        <v>197491</v>
      </c>
      <c r="J4752" s="202">
        <v>337897</v>
      </c>
      <c r="K4752" s="202">
        <v>358223</v>
      </c>
      <c r="L4752" s="202">
        <v>364601</v>
      </c>
      <c r="M4752" s="202">
        <v>367770</v>
      </c>
      <c r="N4752"/>
      <c r="O4752" s="203"/>
      <c r="P4752"/>
      <c r="Q4752"/>
      <c r="R4752"/>
      <c r="S4752"/>
      <c r="T4752" s="204">
        <v>42746.609131944446</v>
      </c>
      <c r="U4752"/>
      <c r="V4752">
        <v>0.9</v>
      </c>
      <c r="W4752">
        <v>8</v>
      </c>
      <c r="X4752" s="200" t="str">
        <f t="shared" si="74"/>
        <v>Sumter Civil Traffic CGE CQ4-16</v>
      </c>
    </row>
    <row r="4753" spans="1:24" x14ac:dyDescent="0.25">
      <c r="A4753" t="s">
        <v>107</v>
      </c>
      <c r="B4753" t="s">
        <v>44</v>
      </c>
      <c r="C4753" t="s">
        <v>277</v>
      </c>
      <c r="D4753" s="202">
        <v>436585.5</v>
      </c>
      <c r="E4753"/>
      <c r="F4753"/>
      <c r="G4753"/>
      <c r="H4753"/>
      <c r="I4753" s="202">
        <v>197147</v>
      </c>
      <c r="J4753"/>
      <c r="K4753"/>
      <c r="L4753"/>
      <c r="M4753"/>
      <c r="N4753"/>
      <c r="O4753" s="203"/>
      <c r="P4753"/>
      <c r="Q4753"/>
      <c r="R4753"/>
      <c r="S4753"/>
      <c r="T4753" s="204">
        <v>42746.609131944446</v>
      </c>
      <c r="U4753"/>
      <c r="V4753">
        <v>0.9</v>
      </c>
      <c r="W4753">
        <v>8</v>
      </c>
      <c r="X4753" s="200" t="str">
        <f t="shared" si="74"/>
        <v>Sumter Civil Traffic CGE CQ4-17</v>
      </c>
    </row>
    <row r="4754" spans="1:24" x14ac:dyDescent="0.25">
      <c r="A4754" t="s">
        <v>107</v>
      </c>
      <c r="B4754" t="s">
        <v>43</v>
      </c>
      <c r="C4754" t="s">
        <v>270</v>
      </c>
      <c r="D4754" s="202">
        <v>31294.22</v>
      </c>
      <c r="E4754" s="202">
        <v>31294.22</v>
      </c>
      <c r="F4754" s="202">
        <v>31294.22</v>
      </c>
      <c r="G4754" s="202">
        <v>31294.22</v>
      </c>
      <c r="H4754" s="202">
        <v>31294.22</v>
      </c>
      <c r="I4754" s="202">
        <v>30954.22</v>
      </c>
      <c r="J4754" s="202">
        <v>31124.22</v>
      </c>
      <c r="K4754" s="202">
        <v>31209.22</v>
      </c>
      <c r="L4754" s="202">
        <v>31209.22</v>
      </c>
      <c r="M4754" s="202">
        <v>31209.22</v>
      </c>
      <c r="N4754"/>
      <c r="O4754" s="203"/>
      <c r="P4754"/>
      <c r="Q4754"/>
      <c r="R4754"/>
      <c r="S4754"/>
      <c r="T4754" s="204">
        <v>42746.609131944446</v>
      </c>
      <c r="U4754"/>
      <c r="V4754">
        <v>0.9</v>
      </c>
      <c r="W4754">
        <v>7</v>
      </c>
      <c r="X4754" s="200" t="str">
        <f t="shared" si="74"/>
        <v>Sumter County Civil CGE CQ1-16</v>
      </c>
    </row>
    <row r="4755" spans="1:24" x14ac:dyDescent="0.25">
      <c r="A4755" t="s">
        <v>107</v>
      </c>
      <c r="B4755" t="s">
        <v>43</v>
      </c>
      <c r="C4755" t="s">
        <v>274</v>
      </c>
      <c r="D4755" s="202">
        <v>34098.42</v>
      </c>
      <c r="E4755" s="202">
        <v>34098.42</v>
      </c>
      <c r="F4755" s="202">
        <v>34098.42</v>
      </c>
      <c r="G4755" s="202">
        <v>34098.42</v>
      </c>
      <c r="H4755"/>
      <c r="I4755" s="202">
        <v>33634.42</v>
      </c>
      <c r="J4755" s="202">
        <v>34013.42</v>
      </c>
      <c r="K4755" s="202">
        <v>34013.42</v>
      </c>
      <c r="L4755" s="202">
        <v>34113.42</v>
      </c>
      <c r="M4755"/>
      <c r="N4755"/>
      <c r="O4755" s="203"/>
      <c r="P4755"/>
      <c r="Q4755"/>
      <c r="R4755"/>
      <c r="S4755"/>
      <c r="T4755" s="204">
        <v>42746.609131944446</v>
      </c>
      <c r="U4755"/>
      <c r="V4755">
        <v>0.9</v>
      </c>
      <c r="W4755">
        <v>7</v>
      </c>
      <c r="X4755" s="200" t="str">
        <f t="shared" si="74"/>
        <v>Sumter County Civil CGE CQ1-17</v>
      </c>
    </row>
    <row r="4756" spans="1:24" x14ac:dyDescent="0.25">
      <c r="A4756" t="s">
        <v>107</v>
      </c>
      <c r="B4756" t="s">
        <v>43</v>
      </c>
      <c r="C4756" t="s">
        <v>271</v>
      </c>
      <c r="D4756" s="202">
        <v>35342.17</v>
      </c>
      <c r="E4756" s="202">
        <v>35342.17</v>
      </c>
      <c r="F4756" s="202">
        <v>35342.17</v>
      </c>
      <c r="G4756" s="202">
        <v>35342.17</v>
      </c>
      <c r="H4756" s="202">
        <v>35342.17</v>
      </c>
      <c r="I4756" s="202">
        <v>34849.17</v>
      </c>
      <c r="J4756" s="202">
        <v>35244.17</v>
      </c>
      <c r="K4756" s="202">
        <v>35244.17</v>
      </c>
      <c r="L4756" s="202">
        <v>35244.17</v>
      </c>
      <c r="M4756" s="202">
        <v>35329.17</v>
      </c>
      <c r="N4756"/>
      <c r="O4756" s="203"/>
      <c r="P4756"/>
      <c r="Q4756"/>
      <c r="R4756"/>
      <c r="S4756"/>
      <c r="T4756" s="204">
        <v>42746.609131944446</v>
      </c>
      <c r="U4756"/>
      <c r="V4756">
        <v>0.9</v>
      </c>
      <c r="W4756">
        <v>7</v>
      </c>
      <c r="X4756" s="200" t="str">
        <f t="shared" si="74"/>
        <v>Sumter County Civil CGE CQ2-16</v>
      </c>
    </row>
    <row r="4757" spans="1:24" x14ac:dyDescent="0.25">
      <c r="A4757" t="s">
        <v>107</v>
      </c>
      <c r="B4757" t="s">
        <v>43</v>
      </c>
      <c r="C4757" t="s">
        <v>275</v>
      </c>
      <c r="D4757" s="202">
        <v>38916.370000000003</v>
      </c>
      <c r="E4757" s="202">
        <v>38916.370000000003</v>
      </c>
      <c r="F4757" s="202">
        <v>38916.370000000003</v>
      </c>
      <c r="G4757"/>
      <c r="H4757"/>
      <c r="I4757" s="202">
        <v>37767.370000000003</v>
      </c>
      <c r="J4757" s="202">
        <v>38916.370000000003</v>
      </c>
      <c r="K4757" s="202">
        <v>38916.370000000003</v>
      </c>
      <c r="L4757"/>
      <c r="M4757"/>
      <c r="N4757"/>
      <c r="O4757" s="203"/>
      <c r="P4757"/>
      <c r="Q4757"/>
      <c r="R4757"/>
      <c r="S4757"/>
      <c r="T4757" s="204">
        <v>42746.609131944446</v>
      </c>
      <c r="U4757"/>
      <c r="V4757">
        <v>0.9</v>
      </c>
      <c r="W4757">
        <v>7</v>
      </c>
      <c r="X4757" s="200" t="str">
        <f t="shared" si="74"/>
        <v>Sumter County Civil CGE CQ2-17</v>
      </c>
    </row>
    <row r="4758" spans="1:24" x14ac:dyDescent="0.25">
      <c r="A4758" t="s">
        <v>107</v>
      </c>
      <c r="B4758" t="s">
        <v>43</v>
      </c>
      <c r="C4758" t="s">
        <v>272</v>
      </c>
      <c r="D4758" s="202">
        <v>38337.18</v>
      </c>
      <c r="E4758" s="202">
        <v>38337.18</v>
      </c>
      <c r="F4758" s="202">
        <v>38337.18</v>
      </c>
      <c r="G4758" s="202">
        <v>38337.18</v>
      </c>
      <c r="H4758" s="202">
        <v>38337.18</v>
      </c>
      <c r="I4758" s="202">
        <v>37887.18</v>
      </c>
      <c r="J4758" s="202">
        <v>38337.18</v>
      </c>
      <c r="K4758" s="202">
        <v>38337.18</v>
      </c>
      <c r="L4758" s="202">
        <v>38337.18</v>
      </c>
      <c r="M4758" s="202">
        <v>38337.18</v>
      </c>
      <c r="N4758"/>
      <c r="O4758" s="203"/>
      <c r="P4758"/>
      <c r="Q4758"/>
      <c r="R4758"/>
      <c r="S4758"/>
      <c r="T4758" s="204">
        <v>42746.609131944446</v>
      </c>
      <c r="U4758"/>
      <c r="V4758">
        <v>0.9</v>
      </c>
      <c r="W4758">
        <v>7</v>
      </c>
      <c r="X4758" s="200" t="str">
        <f t="shared" si="74"/>
        <v>Sumter County Civil CGE CQ3-16</v>
      </c>
    </row>
    <row r="4759" spans="1:24" x14ac:dyDescent="0.25">
      <c r="A4759" t="s">
        <v>107</v>
      </c>
      <c r="B4759" t="s">
        <v>43</v>
      </c>
      <c r="C4759" t="s">
        <v>276</v>
      </c>
      <c r="D4759" s="202">
        <v>42595.65</v>
      </c>
      <c r="E4759" s="202">
        <v>42295.65</v>
      </c>
      <c r="F4759"/>
      <c r="G4759"/>
      <c r="H4759"/>
      <c r="I4759" s="202">
        <v>41075.65</v>
      </c>
      <c r="J4759" s="202">
        <v>42000.65</v>
      </c>
      <c r="K4759"/>
      <c r="L4759"/>
      <c r="M4759"/>
      <c r="N4759"/>
      <c r="O4759" s="203"/>
      <c r="P4759"/>
      <c r="Q4759"/>
      <c r="R4759"/>
      <c r="S4759"/>
      <c r="T4759" s="204">
        <v>42746.609131944446</v>
      </c>
      <c r="U4759"/>
      <c r="V4759">
        <v>0.9</v>
      </c>
      <c r="W4759">
        <v>7</v>
      </c>
      <c r="X4759" s="200" t="str">
        <f t="shared" si="74"/>
        <v>Sumter County Civil CGE CQ3-17</v>
      </c>
    </row>
    <row r="4760" spans="1:24" x14ac:dyDescent="0.25">
      <c r="A4760" t="s">
        <v>107</v>
      </c>
      <c r="B4760" t="s">
        <v>43</v>
      </c>
      <c r="C4760" t="s">
        <v>273</v>
      </c>
      <c r="D4760" s="202">
        <v>34051.47</v>
      </c>
      <c r="E4760" s="202">
        <v>34051.47</v>
      </c>
      <c r="F4760" s="202">
        <v>34051.47</v>
      </c>
      <c r="G4760" s="202">
        <v>34051.47</v>
      </c>
      <c r="H4760" s="202">
        <v>34051.47</v>
      </c>
      <c r="I4760" s="202">
        <v>33518.47</v>
      </c>
      <c r="J4760" s="202">
        <v>34048.47</v>
      </c>
      <c r="K4760" s="202">
        <v>34048.47</v>
      </c>
      <c r="L4760" s="202">
        <v>34048.47</v>
      </c>
      <c r="M4760" s="202">
        <v>34048.47</v>
      </c>
      <c r="N4760"/>
      <c r="O4760" s="203"/>
      <c r="P4760"/>
      <c r="Q4760"/>
      <c r="R4760"/>
      <c r="S4760"/>
      <c r="T4760" s="204">
        <v>42746.609131944446</v>
      </c>
      <c r="U4760"/>
      <c r="V4760">
        <v>0.9</v>
      </c>
      <c r="W4760">
        <v>7</v>
      </c>
      <c r="X4760" s="200" t="str">
        <f t="shared" si="74"/>
        <v>Sumter County Civil CGE CQ4-16</v>
      </c>
    </row>
    <row r="4761" spans="1:24" x14ac:dyDescent="0.25">
      <c r="A4761" t="s">
        <v>107</v>
      </c>
      <c r="B4761" t="s">
        <v>43</v>
      </c>
      <c r="C4761" t="s">
        <v>277</v>
      </c>
      <c r="D4761" s="202">
        <v>43421.65</v>
      </c>
      <c r="E4761"/>
      <c r="F4761"/>
      <c r="G4761"/>
      <c r="H4761"/>
      <c r="I4761" s="202">
        <v>42506.65</v>
      </c>
      <c r="J4761"/>
      <c r="K4761"/>
      <c r="L4761"/>
      <c r="M4761"/>
      <c r="N4761"/>
      <c r="O4761" s="203"/>
      <c r="P4761"/>
      <c r="Q4761"/>
      <c r="R4761"/>
      <c r="S4761"/>
      <c r="T4761" s="204">
        <v>42746.609131944446</v>
      </c>
      <c r="U4761"/>
      <c r="V4761">
        <v>0.9</v>
      </c>
      <c r="W4761">
        <v>7</v>
      </c>
      <c r="X4761" s="200" t="str">
        <f t="shared" si="74"/>
        <v>Sumter County Civil CGE CQ4-17</v>
      </c>
    </row>
    <row r="4762" spans="1:24" x14ac:dyDescent="0.25">
      <c r="A4762" t="s">
        <v>107</v>
      </c>
      <c r="B4762" t="s">
        <v>39</v>
      </c>
      <c r="C4762" t="s">
        <v>270</v>
      </c>
      <c r="D4762" s="202">
        <v>91973.28</v>
      </c>
      <c r="E4762" s="202">
        <v>91848.28</v>
      </c>
      <c r="F4762" s="202">
        <v>91848.28</v>
      </c>
      <c r="G4762" s="202">
        <v>91848.28</v>
      </c>
      <c r="H4762" s="202">
        <v>91088.28</v>
      </c>
      <c r="I4762" s="202">
        <v>18505.919999999998</v>
      </c>
      <c r="J4762" s="202">
        <v>41185.68</v>
      </c>
      <c r="K4762" s="202">
        <v>46384.89</v>
      </c>
      <c r="L4762" s="202">
        <v>49773.54</v>
      </c>
      <c r="M4762" s="202">
        <v>51403.63</v>
      </c>
      <c r="N4762"/>
      <c r="O4762" s="203"/>
      <c r="P4762"/>
      <c r="Q4762"/>
      <c r="R4762"/>
      <c r="S4762"/>
      <c r="T4762" s="204">
        <v>42746.609131944446</v>
      </c>
      <c r="U4762"/>
      <c r="V4762">
        <v>0.4</v>
      </c>
      <c r="W4762">
        <v>3</v>
      </c>
      <c r="X4762" s="200" t="str">
        <f t="shared" si="74"/>
        <v>Sumter County Criminal CGE CQ1-16</v>
      </c>
    </row>
    <row r="4763" spans="1:24" x14ac:dyDescent="0.25">
      <c r="A4763" t="s">
        <v>107</v>
      </c>
      <c r="B4763" t="s">
        <v>39</v>
      </c>
      <c r="C4763" t="s">
        <v>274</v>
      </c>
      <c r="D4763" s="202">
        <v>80288.95</v>
      </c>
      <c r="E4763" s="202">
        <v>79888.95</v>
      </c>
      <c r="F4763" s="202">
        <v>79563.95</v>
      </c>
      <c r="G4763" s="202">
        <v>79563.95</v>
      </c>
      <c r="H4763"/>
      <c r="I4763" s="202">
        <v>18614.38</v>
      </c>
      <c r="J4763" s="202">
        <v>34355.49</v>
      </c>
      <c r="K4763" s="202">
        <v>38274.239999999998</v>
      </c>
      <c r="L4763" s="202">
        <v>39720.74</v>
      </c>
      <c r="M4763"/>
      <c r="N4763"/>
      <c r="O4763" s="203"/>
      <c r="P4763"/>
      <c r="Q4763"/>
      <c r="R4763"/>
      <c r="S4763"/>
      <c r="T4763" s="204">
        <v>42746.609131944446</v>
      </c>
      <c r="U4763"/>
      <c r="V4763">
        <v>0.4</v>
      </c>
      <c r="W4763">
        <v>3</v>
      </c>
      <c r="X4763" s="200" t="str">
        <f t="shared" si="74"/>
        <v>Sumter County Criminal CGE CQ1-17</v>
      </c>
    </row>
    <row r="4764" spans="1:24" x14ac:dyDescent="0.25">
      <c r="A4764" t="s">
        <v>107</v>
      </c>
      <c r="B4764" t="s">
        <v>39</v>
      </c>
      <c r="C4764" t="s">
        <v>271</v>
      </c>
      <c r="D4764" s="202">
        <v>99878.51</v>
      </c>
      <c r="E4764" s="202">
        <v>99828.51</v>
      </c>
      <c r="F4764" s="202">
        <v>99203.51</v>
      </c>
      <c r="G4764" s="202">
        <v>98953.51</v>
      </c>
      <c r="H4764" s="202">
        <v>98953.51</v>
      </c>
      <c r="I4764" s="202">
        <v>17761.95</v>
      </c>
      <c r="J4764" s="202">
        <v>31065.29</v>
      </c>
      <c r="K4764" s="202">
        <v>38628.03</v>
      </c>
      <c r="L4764" s="202">
        <v>41342.699999999997</v>
      </c>
      <c r="M4764" s="202">
        <v>44270.3</v>
      </c>
      <c r="N4764"/>
      <c r="O4764" s="203"/>
      <c r="P4764"/>
      <c r="Q4764"/>
      <c r="R4764"/>
      <c r="S4764"/>
      <c r="T4764" s="204">
        <v>42746.609131944446</v>
      </c>
      <c r="U4764"/>
      <c r="V4764">
        <v>0.4</v>
      </c>
      <c r="W4764">
        <v>3</v>
      </c>
      <c r="X4764" s="200" t="str">
        <f t="shared" si="74"/>
        <v>Sumter County Criminal CGE CQ2-16</v>
      </c>
    </row>
    <row r="4765" spans="1:24" x14ac:dyDescent="0.25">
      <c r="A4765" t="s">
        <v>107</v>
      </c>
      <c r="B4765" t="s">
        <v>39</v>
      </c>
      <c r="C4765" t="s">
        <v>275</v>
      </c>
      <c r="D4765" s="202">
        <v>112355.4</v>
      </c>
      <c r="E4765" s="202">
        <v>112235.9</v>
      </c>
      <c r="F4765" s="202">
        <v>111157.75</v>
      </c>
      <c r="G4765"/>
      <c r="H4765"/>
      <c r="I4765" s="202">
        <v>27371.31</v>
      </c>
      <c r="J4765" s="202">
        <v>42589.06</v>
      </c>
      <c r="K4765" s="202">
        <v>51874.06</v>
      </c>
      <c r="L4765"/>
      <c r="M4765"/>
      <c r="N4765"/>
      <c r="O4765" s="203"/>
      <c r="P4765"/>
      <c r="Q4765"/>
      <c r="R4765"/>
      <c r="S4765"/>
      <c r="T4765" s="204">
        <v>42746.609131944446</v>
      </c>
      <c r="U4765"/>
      <c r="V4765">
        <v>0.4</v>
      </c>
      <c r="W4765">
        <v>3</v>
      </c>
      <c r="X4765" s="200" t="str">
        <f t="shared" si="74"/>
        <v>Sumter County Criminal CGE CQ2-17</v>
      </c>
    </row>
    <row r="4766" spans="1:24" x14ac:dyDescent="0.25">
      <c r="A4766" t="s">
        <v>107</v>
      </c>
      <c r="B4766" t="s">
        <v>39</v>
      </c>
      <c r="C4766" t="s">
        <v>272</v>
      </c>
      <c r="D4766" s="202">
        <v>101595.12</v>
      </c>
      <c r="E4766" s="202">
        <v>101345.12</v>
      </c>
      <c r="F4766" s="202">
        <v>100750.21</v>
      </c>
      <c r="G4766" s="202">
        <v>100609.94</v>
      </c>
      <c r="H4766" s="202">
        <v>100609.94</v>
      </c>
      <c r="I4766" s="202">
        <v>34642.82</v>
      </c>
      <c r="J4766" s="202">
        <v>46750.21</v>
      </c>
      <c r="K4766" s="202">
        <v>49947.68</v>
      </c>
      <c r="L4766" s="202">
        <v>53999.95</v>
      </c>
      <c r="M4766" s="202">
        <v>54265.95</v>
      </c>
      <c r="N4766"/>
      <c r="O4766" s="203"/>
      <c r="P4766"/>
      <c r="Q4766"/>
      <c r="R4766"/>
      <c r="S4766"/>
      <c r="T4766" s="204">
        <v>42746.609131944446</v>
      </c>
      <c r="U4766"/>
      <c r="V4766">
        <v>0.4</v>
      </c>
      <c r="W4766">
        <v>3</v>
      </c>
      <c r="X4766" s="200" t="str">
        <f t="shared" si="74"/>
        <v>Sumter County Criminal CGE CQ3-16</v>
      </c>
    </row>
    <row r="4767" spans="1:24" x14ac:dyDescent="0.25">
      <c r="A4767" t="s">
        <v>107</v>
      </c>
      <c r="B4767" t="s">
        <v>39</v>
      </c>
      <c r="C4767" t="s">
        <v>276</v>
      </c>
      <c r="D4767" s="202">
        <v>154625.42000000001</v>
      </c>
      <c r="E4767" s="202">
        <v>154060.42000000001</v>
      </c>
      <c r="F4767"/>
      <c r="G4767"/>
      <c r="H4767"/>
      <c r="I4767" s="202">
        <v>27515.1</v>
      </c>
      <c r="J4767" s="202">
        <v>49539.46</v>
      </c>
      <c r="K4767"/>
      <c r="L4767"/>
      <c r="M4767"/>
      <c r="N4767"/>
      <c r="O4767" s="203"/>
      <c r="P4767"/>
      <c r="Q4767"/>
      <c r="R4767"/>
      <c r="S4767"/>
      <c r="T4767" s="204">
        <v>42746.609131944446</v>
      </c>
      <c r="U4767"/>
      <c r="V4767">
        <v>0.4</v>
      </c>
      <c r="W4767">
        <v>3</v>
      </c>
      <c r="X4767" s="200" t="str">
        <f t="shared" si="74"/>
        <v>Sumter County Criminal CGE CQ3-17</v>
      </c>
    </row>
    <row r="4768" spans="1:24" x14ac:dyDescent="0.25">
      <c r="A4768" t="s">
        <v>107</v>
      </c>
      <c r="B4768" t="s">
        <v>39</v>
      </c>
      <c r="C4768" t="s">
        <v>273</v>
      </c>
      <c r="D4768" s="202">
        <v>91414.17</v>
      </c>
      <c r="E4768" s="202">
        <v>91364.17</v>
      </c>
      <c r="F4768" s="202">
        <v>91364.17</v>
      </c>
      <c r="G4768" s="202">
        <v>91364.17</v>
      </c>
      <c r="H4768" s="202">
        <v>91364.17</v>
      </c>
      <c r="I4768" s="202">
        <v>20223.599999999999</v>
      </c>
      <c r="J4768" s="202">
        <v>34431.9</v>
      </c>
      <c r="K4768" s="202">
        <v>40771.64</v>
      </c>
      <c r="L4768" s="202">
        <v>42448.18</v>
      </c>
      <c r="M4768" s="202">
        <v>43660.43</v>
      </c>
      <c r="N4768"/>
      <c r="O4768" s="203"/>
      <c r="P4768"/>
      <c r="Q4768"/>
      <c r="R4768"/>
      <c r="S4768"/>
      <c r="T4768" s="204">
        <v>42746.609131944446</v>
      </c>
      <c r="U4768"/>
      <c r="V4768">
        <v>0.4</v>
      </c>
      <c r="W4768">
        <v>3</v>
      </c>
      <c r="X4768" s="200" t="str">
        <f t="shared" si="74"/>
        <v>Sumter County Criminal CGE CQ4-16</v>
      </c>
    </row>
    <row r="4769" spans="1:24" x14ac:dyDescent="0.25">
      <c r="A4769" t="s">
        <v>107</v>
      </c>
      <c r="B4769" t="s">
        <v>39</v>
      </c>
      <c r="C4769" t="s">
        <v>277</v>
      </c>
      <c r="D4769" s="202">
        <v>116762.65</v>
      </c>
      <c r="E4769"/>
      <c r="F4769"/>
      <c r="G4769"/>
      <c r="H4769"/>
      <c r="I4769" s="202">
        <v>25199.68</v>
      </c>
      <c r="J4769"/>
      <c r="K4769"/>
      <c r="L4769"/>
      <c r="M4769"/>
      <c r="N4769"/>
      <c r="O4769" s="203"/>
      <c r="P4769"/>
      <c r="Q4769"/>
      <c r="R4769"/>
      <c r="S4769"/>
      <c r="T4769" s="204">
        <v>42746.609131944446</v>
      </c>
      <c r="U4769"/>
      <c r="V4769">
        <v>0.4</v>
      </c>
      <c r="W4769">
        <v>3</v>
      </c>
      <c r="X4769" s="200" t="str">
        <f t="shared" si="74"/>
        <v>Sumter County Criminal CGE CQ4-17</v>
      </c>
    </row>
    <row r="4770" spans="1:24" x14ac:dyDescent="0.25">
      <c r="A4770" t="s">
        <v>107</v>
      </c>
      <c r="B4770" t="s">
        <v>41</v>
      </c>
      <c r="C4770" t="s">
        <v>270</v>
      </c>
      <c r="D4770" s="202">
        <v>158346.64000000001</v>
      </c>
      <c r="E4770" s="202">
        <v>158321.64000000001</v>
      </c>
      <c r="F4770" s="202">
        <v>158246.64000000001</v>
      </c>
      <c r="G4770" s="202">
        <v>158246.64000000001</v>
      </c>
      <c r="H4770" s="202">
        <v>158246.64000000001</v>
      </c>
      <c r="I4770" s="202">
        <v>73689.070000000007</v>
      </c>
      <c r="J4770" s="202">
        <v>104122.57</v>
      </c>
      <c r="K4770" s="202">
        <v>113632.13</v>
      </c>
      <c r="L4770" s="202">
        <v>117580.6</v>
      </c>
      <c r="M4770" s="202">
        <v>120209.35</v>
      </c>
      <c r="N4770"/>
      <c r="O4770" s="203"/>
      <c r="P4770"/>
      <c r="Q4770"/>
      <c r="R4770"/>
      <c r="S4770"/>
      <c r="T4770" s="204">
        <v>42746.609131944446</v>
      </c>
      <c r="U4770"/>
      <c r="V4770">
        <v>0.4</v>
      </c>
      <c r="W4770">
        <v>5</v>
      </c>
      <c r="X4770" s="200" t="str">
        <f t="shared" si="74"/>
        <v>Sumter Criminal Traffic CGE CQ1-16</v>
      </c>
    </row>
    <row r="4771" spans="1:24" x14ac:dyDescent="0.25">
      <c r="A4771" t="s">
        <v>107</v>
      </c>
      <c r="B4771" t="s">
        <v>41</v>
      </c>
      <c r="C4771" t="s">
        <v>274</v>
      </c>
      <c r="D4771" s="202">
        <v>121569.52</v>
      </c>
      <c r="E4771" s="202">
        <v>121569.52</v>
      </c>
      <c r="F4771" s="202">
        <v>121569.52</v>
      </c>
      <c r="G4771" s="202">
        <v>121569.52</v>
      </c>
      <c r="H4771"/>
      <c r="I4771" s="202">
        <v>46525.39</v>
      </c>
      <c r="J4771" s="202">
        <v>71854.36</v>
      </c>
      <c r="K4771" s="202">
        <v>80930.62</v>
      </c>
      <c r="L4771" s="202">
        <v>86035.88</v>
      </c>
      <c r="M4771"/>
      <c r="N4771"/>
      <c r="O4771" s="203"/>
      <c r="P4771"/>
      <c r="Q4771"/>
      <c r="R4771"/>
      <c r="S4771"/>
      <c r="T4771" s="204">
        <v>42746.609131944446</v>
      </c>
      <c r="U4771"/>
      <c r="V4771">
        <v>0.4</v>
      </c>
      <c r="W4771">
        <v>5</v>
      </c>
      <c r="X4771" s="200" t="str">
        <f t="shared" si="74"/>
        <v>Sumter Criminal Traffic CGE CQ1-17</v>
      </c>
    </row>
    <row r="4772" spans="1:24" x14ac:dyDescent="0.25">
      <c r="A4772" t="s">
        <v>107</v>
      </c>
      <c r="B4772" t="s">
        <v>41</v>
      </c>
      <c r="C4772" t="s">
        <v>271</v>
      </c>
      <c r="D4772" s="202">
        <v>168120.76</v>
      </c>
      <c r="E4772" s="202">
        <v>168072.76</v>
      </c>
      <c r="F4772" s="202">
        <v>168072.76</v>
      </c>
      <c r="G4772" s="202">
        <v>168072.76</v>
      </c>
      <c r="H4772" s="202">
        <v>168072.76</v>
      </c>
      <c r="I4772" s="202">
        <v>75611.009999999995</v>
      </c>
      <c r="J4772" s="202">
        <v>104015.73</v>
      </c>
      <c r="K4772" s="202">
        <v>115277.32</v>
      </c>
      <c r="L4772" s="202">
        <v>122500.13</v>
      </c>
      <c r="M4772" s="202">
        <v>125739.33</v>
      </c>
      <c r="N4772"/>
      <c r="O4772" s="203"/>
      <c r="P4772"/>
      <c r="Q4772"/>
      <c r="R4772"/>
      <c r="S4772"/>
      <c r="T4772" s="204">
        <v>42746.609131944446</v>
      </c>
      <c r="U4772"/>
      <c r="V4772">
        <v>0.4</v>
      </c>
      <c r="W4772">
        <v>5</v>
      </c>
      <c r="X4772" s="200" t="str">
        <f t="shared" si="74"/>
        <v>Sumter Criminal Traffic CGE CQ2-16</v>
      </c>
    </row>
    <row r="4773" spans="1:24" x14ac:dyDescent="0.25">
      <c r="A4773" t="s">
        <v>107</v>
      </c>
      <c r="B4773" t="s">
        <v>41</v>
      </c>
      <c r="C4773" t="s">
        <v>275</v>
      </c>
      <c r="D4773" s="202">
        <v>140204.73000000001</v>
      </c>
      <c r="E4773" s="202">
        <v>140204.73000000001</v>
      </c>
      <c r="F4773" s="202">
        <v>140204.73000000001</v>
      </c>
      <c r="G4773"/>
      <c r="H4773"/>
      <c r="I4773" s="202">
        <v>47073.07</v>
      </c>
      <c r="J4773" s="202">
        <v>77125.81</v>
      </c>
      <c r="K4773" s="202">
        <v>88476.06</v>
      </c>
      <c r="L4773"/>
      <c r="M4773"/>
      <c r="N4773"/>
      <c r="O4773" s="203"/>
      <c r="P4773"/>
      <c r="Q4773"/>
      <c r="R4773"/>
      <c r="S4773"/>
      <c r="T4773" s="204">
        <v>42746.609131944446</v>
      </c>
      <c r="U4773"/>
      <c r="V4773">
        <v>0.4</v>
      </c>
      <c r="W4773">
        <v>5</v>
      </c>
      <c r="X4773" s="200" t="str">
        <f t="shared" si="74"/>
        <v>Sumter Criminal Traffic CGE CQ2-17</v>
      </c>
    </row>
    <row r="4774" spans="1:24" x14ac:dyDescent="0.25">
      <c r="A4774" t="s">
        <v>107</v>
      </c>
      <c r="B4774" t="s">
        <v>41</v>
      </c>
      <c r="C4774" t="s">
        <v>272</v>
      </c>
      <c r="D4774" s="202">
        <v>162832.85</v>
      </c>
      <c r="E4774" s="202">
        <v>162832.85</v>
      </c>
      <c r="F4774" s="202">
        <v>162832.85</v>
      </c>
      <c r="G4774" s="202">
        <v>162707.85</v>
      </c>
      <c r="H4774" s="202">
        <v>162707.85</v>
      </c>
      <c r="I4774" s="202">
        <v>68962.009999999995</v>
      </c>
      <c r="J4774" s="202">
        <v>102421.4</v>
      </c>
      <c r="K4774" s="202">
        <v>114632.17</v>
      </c>
      <c r="L4774" s="202">
        <v>126171.28</v>
      </c>
      <c r="M4774" s="202">
        <v>128143.19</v>
      </c>
      <c r="N4774"/>
      <c r="O4774" s="203"/>
      <c r="P4774"/>
      <c r="Q4774"/>
      <c r="R4774"/>
      <c r="S4774"/>
      <c r="T4774" s="204">
        <v>42746.609131944446</v>
      </c>
      <c r="U4774"/>
      <c r="V4774">
        <v>0.4</v>
      </c>
      <c r="W4774">
        <v>5</v>
      </c>
      <c r="X4774" s="200" t="str">
        <f t="shared" si="74"/>
        <v>Sumter Criminal Traffic CGE CQ3-16</v>
      </c>
    </row>
    <row r="4775" spans="1:24" x14ac:dyDescent="0.25">
      <c r="A4775" t="s">
        <v>107</v>
      </c>
      <c r="B4775" t="s">
        <v>41</v>
      </c>
      <c r="C4775" t="s">
        <v>276</v>
      </c>
      <c r="D4775" s="202">
        <v>130315.06</v>
      </c>
      <c r="E4775" s="202">
        <v>130290.06</v>
      </c>
      <c r="F4775"/>
      <c r="G4775"/>
      <c r="H4775"/>
      <c r="I4775" s="202">
        <v>40011.35</v>
      </c>
      <c r="J4775" s="202">
        <v>68205.33</v>
      </c>
      <c r="K4775"/>
      <c r="L4775"/>
      <c r="M4775"/>
      <c r="N4775"/>
      <c r="O4775" s="203"/>
      <c r="P4775"/>
      <c r="Q4775"/>
      <c r="R4775"/>
      <c r="S4775"/>
      <c r="T4775" s="204">
        <v>42746.609131944446</v>
      </c>
      <c r="U4775"/>
      <c r="V4775">
        <v>0.4</v>
      </c>
      <c r="W4775">
        <v>5</v>
      </c>
      <c r="X4775" s="200" t="str">
        <f t="shared" si="74"/>
        <v>Sumter Criminal Traffic CGE CQ3-17</v>
      </c>
    </row>
    <row r="4776" spans="1:24" x14ac:dyDescent="0.25">
      <c r="A4776" t="s">
        <v>107</v>
      </c>
      <c r="B4776" t="s">
        <v>41</v>
      </c>
      <c r="C4776" t="s">
        <v>273</v>
      </c>
      <c r="D4776" s="202">
        <v>150212.74</v>
      </c>
      <c r="E4776" s="202">
        <v>150212.74</v>
      </c>
      <c r="F4776" s="202">
        <v>149967.24</v>
      </c>
      <c r="G4776" s="202">
        <v>149967.24</v>
      </c>
      <c r="H4776" s="202">
        <v>149967.24</v>
      </c>
      <c r="I4776" s="202">
        <v>65558.740000000005</v>
      </c>
      <c r="J4776" s="202">
        <v>89820.17</v>
      </c>
      <c r="K4776" s="202">
        <v>100412.05</v>
      </c>
      <c r="L4776" s="202">
        <v>104908.01</v>
      </c>
      <c r="M4776" s="202">
        <v>106860.83</v>
      </c>
      <c r="N4776"/>
      <c r="O4776" s="203"/>
      <c r="P4776"/>
      <c r="Q4776"/>
      <c r="R4776"/>
      <c r="S4776"/>
      <c r="T4776" s="204">
        <v>42746.609131944446</v>
      </c>
      <c r="U4776"/>
      <c r="V4776">
        <v>0.4</v>
      </c>
      <c r="W4776">
        <v>5</v>
      </c>
      <c r="X4776" s="200" t="str">
        <f t="shared" si="74"/>
        <v>Sumter Criminal Traffic CGE CQ4-16</v>
      </c>
    </row>
    <row r="4777" spans="1:24" x14ac:dyDescent="0.25">
      <c r="A4777" t="s">
        <v>107</v>
      </c>
      <c r="B4777" t="s">
        <v>41</v>
      </c>
      <c r="C4777" t="s">
        <v>277</v>
      </c>
      <c r="D4777" s="202">
        <v>160147.92000000001</v>
      </c>
      <c r="E4777"/>
      <c r="F4777"/>
      <c r="G4777"/>
      <c r="H4777"/>
      <c r="I4777" s="202">
        <v>54196.54</v>
      </c>
      <c r="J4777"/>
      <c r="K4777"/>
      <c r="L4777"/>
      <c r="M4777"/>
      <c r="N4777"/>
      <c r="O4777" s="203"/>
      <c r="P4777"/>
      <c r="Q4777"/>
      <c r="R4777"/>
      <c r="S4777"/>
      <c r="T4777" s="204">
        <v>42746.609131944446</v>
      </c>
      <c r="U4777"/>
      <c r="V4777">
        <v>0.4</v>
      </c>
      <c r="W4777">
        <v>5</v>
      </c>
      <c r="X4777" s="200" t="str">
        <f t="shared" si="74"/>
        <v>Sumter Criminal Traffic CGE CQ4-17</v>
      </c>
    </row>
    <row r="4778" spans="1:24" x14ac:dyDescent="0.25">
      <c r="A4778" t="s">
        <v>107</v>
      </c>
      <c r="B4778" t="s">
        <v>46</v>
      </c>
      <c r="C4778" t="s">
        <v>270</v>
      </c>
      <c r="D4778" s="202">
        <v>26207.25</v>
      </c>
      <c r="E4778" s="202">
        <v>26207.25</v>
      </c>
      <c r="F4778" s="202">
        <v>26207.25</v>
      </c>
      <c r="G4778" s="202">
        <v>26207.25</v>
      </c>
      <c r="H4778" s="202">
        <v>26207.25</v>
      </c>
      <c r="I4778" s="202">
        <v>24703.05</v>
      </c>
      <c r="J4778" s="202">
        <v>24998.05</v>
      </c>
      <c r="K4778" s="202">
        <v>25058.05</v>
      </c>
      <c r="L4778" s="202">
        <v>25108.05</v>
      </c>
      <c r="M4778" s="202">
        <v>25111.05</v>
      </c>
      <c r="N4778"/>
      <c r="O4778" s="203"/>
      <c r="P4778"/>
      <c r="Q4778"/>
      <c r="R4778"/>
      <c r="S4778"/>
      <c r="T4778" s="204">
        <v>42746.609131944446</v>
      </c>
      <c r="U4778"/>
      <c r="V4778">
        <v>0.75</v>
      </c>
      <c r="W4778">
        <v>10</v>
      </c>
      <c r="X4778" s="200" t="str">
        <f t="shared" si="74"/>
        <v>Sumter Family CGE CQ1-16</v>
      </c>
    </row>
    <row r="4779" spans="1:24" x14ac:dyDescent="0.25">
      <c r="A4779" t="s">
        <v>107</v>
      </c>
      <c r="B4779" t="s">
        <v>46</v>
      </c>
      <c r="C4779" t="s">
        <v>274</v>
      </c>
      <c r="D4779" s="202">
        <v>29250.45</v>
      </c>
      <c r="E4779" s="202">
        <v>29250.45</v>
      </c>
      <c r="F4779" s="202">
        <v>29250.45</v>
      </c>
      <c r="G4779" s="202">
        <v>29250.45</v>
      </c>
      <c r="H4779"/>
      <c r="I4779" s="202">
        <v>26052.45</v>
      </c>
      <c r="J4779" s="202">
        <v>27627.45</v>
      </c>
      <c r="K4779" s="202">
        <v>27777.45</v>
      </c>
      <c r="L4779" s="202">
        <v>27777.45</v>
      </c>
      <c r="M4779"/>
      <c r="N4779"/>
      <c r="O4779" s="203"/>
      <c r="P4779"/>
      <c r="Q4779"/>
      <c r="R4779"/>
      <c r="S4779"/>
      <c r="T4779" s="204">
        <v>42746.609131944446</v>
      </c>
      <c r="U4779"/>
      <c r="V4779">
        <v>0.75</v>
      </c>
      <c r="W4779">
        <v>10</v>
      </c>
      <c r="X4779" s="200" t="str">
        <f t="shared" si="74"/>
        <v>Sumter Family CGE CQ1-17</v>
      </c>
    </row>
    <row r="4780" spans="1:24" x14ac:dyDescent="0.25">
      <c r="A4780" t="s">
        <v>107</v>
      </c>
      <c r="B4780" t="s">
        <v>46</v>
      </c>
      <c r="C4780" t="s">
        <v>271</v>
      </c>
      <c r="D4780" s="202">
        <v>30303.599999999999</v>
      </c>
      <c r="E4780" s="202">
        <v>30303.599999999999</v>
      </c>
      <c r="F4780" s="202">
        <v>30303.599999999999</v>
      </c>
      <c r="G4780" s="202">
        <v>30103.599999999999</v>
      </c>
      <c r="H4780" s="202">
        <v>30103.599999999999</v>
      </c>
      <c r="I4780" s="202">
        <v>28633.200000000001</v>
      </c>
      <c r="J4780" s="202">
        <v>29498.2</v>
      </c>
      <c r="K4780" s="202">
        <v>29498.2</v>
      </c>
      <c r="L4780" s="202">
        <v>29498.2</v>
      </c>
      <c r="M4780" s="202">
        <v>29503.599999999999</v>
      </c>
      <c r="N4780"/>
      <c r="O4780" s="203"/>
      <c r="P4780"/>
      <c r="Q4780"/>
      <c r="R4780"/>
      <c r="S4780"/>
      <c r="T4780" s="204">
        <v>42746.609131944446</v>
      </c>
      <c r="U4780"/>
      <c r="V4780">
        <v>0.75</v>
      </c>
      <c r="W4780">
        <v>10</v>
      </c>
      <c r="X4780" s="200" t="str">
        <f t="shared" si="74"/>
        <v>Sumter Family CGE CQ2-16</v>
      </c>
    </row>
    <row r="4781" spans="1:24" x14ac:dyDescent="0.25">
      <c r="A4781" t="s">
        <v>107</v>
      </c>
      <c r="B4781" t="s">
        <v>46</v>
      </c>
      <c r="C4781" t="s">
        <v>275</v>
      </c>
      <c r="D4781" s="202">
        <v>35283.800000000003</v>
      </c>
      <c r="E4781" s="202">
        <v>34886.300000000003</v>
      </c>
      <c r="F4781" s="202">
        <v>34886.300000000003</v>
      </c>
      <c r="G4781"/>
      <c r="H4781"/>
      <c r="I4781" s="202">
        <v>32130.6</v>
      </c>
      <c r="J4781" s="202">
        <v>33190.18</v>
      </c>
      <c r="K4781" s="202">
        <v>33279.800000000003</v>
      </c>
      <c r="L4781"/>
      <c r="M4781"/>
      <c r="N4781"/>
      <c r="O4781" s="203"/>
      <c r="P4781"/>
      <c r="Q4781"/>
      <c r="R4781"/>
      <c r="S4781"/>
      <c r="T4781" s="204">
        <v>42746.609131944446</v>
      </c>
      <c r="U4781"/>
      <c r="V4781">
        <v>0.75</v>
      </c>
      <c r="W4781">
        <v>10</v>
      </c>
      <c r="X4781" s="200" t="str">
        <f t="shared" si="74"/>
        <v>Sumter Family CGE CQ2-17</v>
      </c>
    </row>
    <row r="4782" spans="1:24" x14ac:dyDescent="0.25">
      <c r="A4782" t="s">
        <v>107</v>
      </c>
      <c r="B4782" t="s">
        <v>46</v>
      </c>
      <c r="C4782" t="s">
        <v>272</v>
      </c>
      <c r="D4782" s="202">
        <v>33791.56</v>
      </c>
      <c r="E4782" s="202">
        <v>33394.06</v>
      </c>
      <c r="F4782" s="202">
        <v>33394.06</v>
      </c>
      <c r="G4782" s="202">
        <v>33394.06</v>
      </c>
      <c r="H4782" s="202">
        <v>33394.06</v>
      </c>
      <c r="I4782" s="202">
        <v>31630.81</v>
      </c>
      <c r="J4782" s="202">
        <v>32386.560000000001</v>
      </c>
      <c r="K4782" s="202">
        <v>32386.560000000001</v>
      </c>
      <c r="L4782" s="202">
        <v>32496.560000000001</v>
      </c>
      <c r="M4782" s="202">
        <v>32496.560000000001</v>
      </c>
      <c r="N4782"/>
      <c r="O4782" s="203"/>
      <c r="P4782"/>
      <c r="Q4782"/>
      <c r="R4782"/>
      <c r="S4782"/>
      <c r="T4782" s="204">
        <v>42746.609131944446</v>
      </c>
      <c r="U4782"/>
      <c r="V4782">
        <v>0.75</v>
      </c>
      <c r="W4782">
        <v>10</v>
      </c>
      <c r="X4782" s="200" t="str">
        <f t="shared" si="74"/>
        <v>Sumter Family CGE CQ3-16</v>
      </c>
    </row>
    <row r="4783" spans="1:24" x14ac:dyDescent="0.25">
      <c r="A4783" t="s">
        <v>107</v>
      </c>
      <c r="B4783" t="s">
        <v>46</v>
      </c>
      <c r="C4783" t="s">
        <v>276</v>
      </c>
      <c r="D4783" s="202">
        <v>34550.29</v>
      </c>
      <c r="E4783" s="202">
        <v>34258.29</v>
      </c>
      <c r="F4783"/>
      <c r="G4783"/>
      <c r="H4783"/>
      <c r="I4783" s="202">
        <v>31601.79</v>
      </c>
      <c r="J4783" s="202">
        <v>32910.29</v>
      </c>
      <c r="K4783"/>
      <c r="L4783"/>
      <c r="M4783"/>
      <c r="N4783"/>
      <c r="O4783" s="203"/>
      <c r="P4783"/>
      <c r="Q4783"/>
      <c r="R4783"/>
      <c r="S4783"/>
      <c r="T4783" s="204">
        <v>42746.609131944446</v>
      </c>
      <c r="U4783"/>
      <c r="V4783">
        <v>0.75</v>
      </c>
      <c r="W4783">
        <v>10</v>
      </c>
      <c r="X4783" s="200" t="str">
        <f t="shared" si="74"/>
        <v>Sumter Family CGE CQ3-17</v>
      </c>
    </row>
    <row r="4784" spans="1:24" x14ac:dyDescent="0.25">
      <c r="A4784" t="s">
        <v>107</v>
      </c>
      <c r="B4784" t="s">
        <v>46</v>
      </c>
      <c r="C4784" t="s">
        <v>273</v>
      </c>
      <c r="D4784" s="202">
        <v>27052.5</v>
      </c>
      <c r="E4784" s="202">
        <v>26360</v>
      </c>
      <c r="F4784" s="202">
        <v>26360</v>
      </c>
      <c r="G4784" s="202">
        <v>26360</v>
      </c>
      <c r="H4784" s="202">
        <v>26360</v>
      </c>
      <c r="I4784" s="202">
        <v>23846.5</v>
      </c>
      <c r="J4784" s="202">
        <v>25175</v>
      </c>
      <c r="K4784" s="202">
        <v>25310</v>
      </c>
      <c r="L4784" s="202">
        <v>25310</v>
      </c>
      <c r="M4784" s="202">
        <v>25310</v>
      </c>
      <c r="N4784"/>
      <c r="O4784" s="203"/>
      <c r="P4784"/>
      <c r="Q4784"/>
      <c r="R4784"/>
      <c r="S4784"/>
      <c r="T4784" s="204">
        <v>42746.609131944446</v>
      </c>
      <c r="U4784"/>
      <c r="V4784">
        <v>0.75</v>
      </c>
      <c r="W4784">
        <v>10</v>
      </c>
      <c r="X4784" s="200" t="str">
        <f t="shared" si="74"/>
        <v>Sumter Family CGE CQ4-16</v>
      </c>
    </row>
    <row r="4785" spans="1:24" x14ac:dyDescent="0.25">
      <c r="A4785" t="s">
        <v>107</v>
      </c>
      <c r="B4785" t="s">
        <v>46</v>
      </c>
      <c r="C4785" t="s">
        <v>277</v>
      </c>
      <c r="D4785" s="202">
        <v>35668.92</v>
      </c>
      <c r="E4785"/>
      <c r="F4785"/>
      <c r="G4785"/>
      <c r="H4785"/>
      <c r="I4785" s="202">
        <v>32604.42</v>
      </c>
      <c r="J4785"/>
      <c r="K4785"/>
      <c r="L4785"/>
      <c r="M4785"/>
      <c r="N4785"/>
      <c r="O4785" s="203"/>
      <c r="P4785"/>
      <c r="Q4785"/>
      <c r="R4785"/>
      <c r="S4785"/>
      <c r="T4785" s="204">
        <v>42746.609131944446</v>
      </c>
      <c r="U4785"/>
      <c r="V4785">
        <v>0.75</v>
      </c>
      <c r="W4785">
        <v>10</v>
      </c>
      <c r="X4785" s="200" t="str">
        <f t="shared" si="74"/>
        <v>Sumter Family CGE CQ4-17</v>
      </c>
    </row>
    <row r="4786" spans="1:24" x14ac:dyDescent="0.25">
      <c r="A4786" t="s">
        <v>107</v>
      </c>
      <c r="B4786" t="s">
        <v>40</v>
      </c>
      <c r="C4786" t="s">
        <v>270</v>
      </c>
      <c r="D4786" s="202">
        <v>592.5</v>
      </c>
      <c r="E4786" s="202">
        <v>592.5</v>
      </c>
      <c r="F4786" s="202">
        <v>592.5</v>
      </c>
      <c r="G4786" s="202">
        <v>592.5</v>
      </c>
      <c r="H4786" s="202">
        <v>592.5</v>
      </c>
      <c r="I4786" s="202">
        <v>76.5</v>
      </c>
      <c r="J4786" s="202">
        <v>434.5</v>
      </c>
      <c r="K4786" s="202">
        <v>524.5</v>
      </c>
      <c r="L4786" s="202">
        <v>592.5</v>
      </c>
      <c r="M4786" s="202">
        <v>592.5</v>
      </c>
      <c r="N4786"/>
      <c r="O4786" s="203"/>
      <c r="P4786"/>
      <c r="Q4786"/>
      <c r="R4786"/>
      <c r="S4786"/>
      <c r="T4786" s="204">
        <v>42746.609131944446</v>
      </c>
      <c r="U4786"/>
      <c r="V4786">
        <v>0.09</v>
      </c>
      <c r="W4786">
        <v>4</v>
      </c>
      <c r="X4786" s="200" t="str">
        <f t="shared" si="74"/>
        <v>Sumter Juvenile Delinquency CGE CQ1-16</v>
      </c>
    </row>
    <row r="4787" spans="1:24" x14ac:dyDescent="0.25">
      <c r="A4787" t="s">
        <v>107</v>
      </c>
      <c r="B4787" t="s">
        <v>40</v>
      </c>
      <c r="C4787" t="s">
        <v>274</v>
      </c>
      <c r="D4787" s="202">
        <v>1552</v>
      </c>
      <c r="E4787" s="202">
        <v>1552</v>
      </c>
      <c r="F4787" s="202">
        <v>1552</v>
      </c>
      <c r="G4787" s="202">
        <v>1552</v>
      </c>
      <c r="H4787"/>
      <c r="I4787" s="202">
        <v>89</v>
      </c>
      <c r="J4787" s="202">
        <v>427</v>
      </c>
      <c r="K4787" s="202">
        <v>572</v>
      </c>
      <c r="L4787" s="202">
        <v>890</v>
      </c>
      <c r="M4787"/>
      <c r="N4787"/>
      <c r="O4787" s="203"/>
      <c r="P4787"/>
      <c r="Q4787"/>
      <c r="R4787"/>
      <c r="S4787"/>
      <c r="T4787" s="204">
        <v>42746.609131944446</v>
      </c>
      <c r="U4787"/>
      <c r="V4787">
        <v>0.09</v>
      </c>
      <c r="W4787">
        <v>4</v>
      </c>
      <c r="X4787" s="200" t="str">
        <f t="shared" si="74"/>
        <v>Sumter Juvenile Delinquency CGE CQ1-17</v>
      </c>
    </row>
    <row r="4788" spans="1:24" x14ac:dyDescent="0.25">
      <c r="A4788" t="s">
        <v>107</v>
      </c>
      <c r="B4788" t="s">
        <v>40</v>
      </c>
      <c r="C4788" t="s">
        <v>271</v>
      </c>
      <c r="D4788" s="202">
        <v>2021.5</v>
      </c>
      <c r="E4788" s="202">
        <v>2021.5</v>
      </c>
      <c r="F4788" s="202">
        <v>2021.5</v>
      </c>
      <c r="G4788" s="202">
        <v>2021.5</v>
      </c>
      <c r="H4788" s="202">
        <v>1970.5</v>
      </c>
      <c r="I4788" s="202">
        <v>963.5</v>
      </c>
      <c r="J4788" s="202">
        <v>1702.5</v>
      </c>
      <c r="K4788" s="202">
        <v>1717.5</v>
      </c>
      <c r="L4788" s="202">
        <v>1717.5</v>
      </c>
      <c r="M4788" s="202">
        <v>1717.5</v>
      </c>
      <c r="N4788"/>
      <c r="O4788" s="203"/>
      <c r="P4788"/>
      <c r="Q4788"/>
      <c r="R4788"/>
      <c r="S4788"/>
      <c r="T4788" s="204">
        <v>42746.609131944446</v>
      </c>
      <c r="U4788"/>
      <c r="V4788">
        <v>0.09</v>
      </c>
      <c r="W4788">
        <v>4</v>
      </c>
      <c r="X4788" s="200" t="str">
        <f t="shared" si="74"/>
        <v>Sumter Juvenile Delinquency CGE CQ2-16</v>
      </c>
    </row>
    <row r="4789" spans="1:24" x14ac:dyDescent="0.25">
      <c r="A4789" t="s">
        <v>107</v>
      </c>
      <c r="B4789" t="s">
        <v>40</v>
      </c>
      <c r="C4789" t="s">
        <v>275</v>
      </c>
      <c r="D4789" s="202">
        <v>3417.5</v>
      </c>
      <c r="E4789" s="202">
        <v>3417.5</v>
      </c>
      <c r="F4789" s="202">
        <v>3417.5</v>
      </c>
      <c r="G4789"/>
      <c r="H4789"/>
      <c r="I4789" s="202">
        <v>1082.5</v>
      </c>
      <c r="J4789" s="202">
        <v>1737.5</v>
      </c>
      <c r="K4789" s="202">
        <v>1897.5</v>
      </c>
      <c r="L4789"/>
      <c r="M4789"/>
      <c r="N4789"/>
      <c r="O4789" s="203"/>
      <c r="P4789"/>
      <c r="Q4789"/>
      <c r="R4789"/>
      <c r="S4789"/>
      <c r="T4789" s="204">
        <v>42746.609131944446</v>
      </c>
      <c r="U4789"/>
      <c r="V4789">
        <v>0.09</v>
      </c>
      <c r="W4789">
        <v>4</v>
      </c>
      <c r="X4789" s="200" t="str">
        <f t="shared" si="74"/>
        <v>Sumter Juvenile Delinquency CGE CQ2-17</v>
      </c>
    </row>
    <row r="4790" spans="1:24" x14ac:dyDescent="0.25">
      <c r="A4790" t="s">
        <v>107</v>
      </c>
      <c r="B4790" t="s">
        <v>40</v>
      </c>
      <c r="C4790" t="s">
        <v>272</v>
      </c>
      <c r="D4790" s="202">
        <v>5623.5</v>
      </c>
      <c r="E4790" s="202">
        <v>5623.5</v>
      </c>
      <c r="F4790" s="202">
        <v>5623.5</v>
      </c>
      <c r="G4790" s="202">
        <v>5623.5</v>
      </c>
      <c r="H4790" s="202">
        <v>5573.5</v>
      </c>
      <c r="I4790" s="202">
        <v>681.5</v>
      </c>
      <c r="J4790" s="202">
        <v>1229.5</v>
      </c>
      <c r="K4790" s="202">
        <v>1795.5</v>
      </c>
      <c r="L4790" s="202">
        <v>2651.5</v>
      </c>
      <c r="M4790" s="202">
        <v>3162.5</v>
      </c>
      <c r="N4790"/>
      <c r="O4790" s="203"/>
      <c r="P4790"/>
      <c r="Q4790"/>
      <c r="R4790"/>
      <c r="S4790"/>
      <c r="T4790" s="204">
        <v>42746.609131944446</v>
      </c>
      <c r="U4790"/>
      <c r="V4790">
        <v>0.09</v>
      </c>
      <c r="W4790">
        <v>4</v>
      </c>
      <c r="X4790" s="200" t="str">
        <f t="shared" si="74"/>
        <v>Sumter Juvenile Delinquency CGE CQ3-16</v>
      </c>
    </row>
    <row r="4791" spans="1:24" x14ac:dyDescent="0.25">
      <c r="A4791" t="s">
        <v>107</v>
      </c>
      <c r="B4791" t="s">
        <v>40</v>
      </c>
      <c r="C4791" t="s">
        <v>276</v>
      </c>
      <c r="D4791" s="202">
        <v>1658</v>
      </c>
      <c r="E4791" s="202">
        <v>1658</v>
      </c>
      <c r="F4791"/>
      <c r="G4791"/>
      <c r="H4791"/>
      <c r="I4791" s="202">
        <v>922</v>
      </c>
      <c r="J4791" s="202">
        <v>1211</v>
      </c>
      <c r="K4791"/>
      <c r="L4791"/>
      <c r="M4791"/>
      <c r="N4791"/>
      <c r="O4791" s="203"/>
      <c r="P4791"/>
      <c r="Q4791"/>
      <c r="R4791"/>
      <c r="S4791"/>
      <c r="T4791" s="204">
        <v>42746.609131944446</v>
      </c>
      <c r="U4791"/>
      <c r="V4791">
        <v>0.09</v>
      </c>
      <c r="W4791">
        <v>4</v>
      </c>
      <c r="X4791" s="200" t="str">
        <f t="shared" si="74"/>
        <v>Sumter Juvenile Delinquency CGE CQ3-17</v>
      </c>
    </row>
    <row r="4792" spans="1:24" x14ac:dyDescent="0.25">
      <c r="A4792" t="s">
        <v>107</v>
      </c>
      <c r="B4792" t="s">
        <v>40</v>
      </c>
      <c r="C4792" t="s">
        <v>273</v>
      </c>
      <c r="D4792" s="202">
        <v>2695.5</v>
      </c>
      <c r="E4792" s="202">
        <v>2695.5</v>
      </c>
      <c r="F4792" s="202">
        <v>2695.5</v>
      </c>
      <c r="G4792" s="202">
        <v>2695.5</v>
      </c>
      <c r="H4792" s="202">
        <v>2695.5</v>
      </c>
      <c r="I4792" s="202">
        <v>741.5</v>
      </c>
      <c r="J4792" s="202">
        <v>1080.5</v>
      </c>
      <c r="K4792" s="202">
        <v>1265.5</v>
      </c>
      <c r="L4792" s="202">
        <v>1698.5</v>
      </c>
      <c r="M4792" s="202">
        <v>1748.5</v>
      </c>
      <c r="N4792"/>
      <c r="O4792" s="203"/>
      <c r="P4792"/>
      <c r="Q4792"/>
      <c r="R4792"/>
      <c r="S4792"/>
      <c r="T4792" s="204">
        <v>42746.609131944446</v>
      </c>
      <c r="U4792"/>
      <c r="V4792">
        <v>0.09</v>
      </c>
      <c r="W4792">
        <v>4</v>
      </c>
      <c r="X4792" s="200" t="str">
        <f t="shared" si="74"/>
        <v>Sumter Juvenile Delinquency CGE CQ4-16</v>
      </c>
    </row>
    <row r="4793" spans="1:24" x14ac:dyDescent="0.25">
      <c r="A4793" t="s">
        <v>107</v>
      </c>
      <c r="B4793" t="s">
        <v>40</v>
      </c>
      <c r="C4793" t="s">
        <v>277</v>
      </c>
      <c r="D4793" s="202">
        <v>1767.5</v>
      </c>
      <c r="E4793"/>
      <c r="F4793"/>
      <c r="G4793"/>
      <c r="H4793"/>
      <c r="I4793" s="202">
        <v>1137.5</v>
      </c>
      <c r="J4793"/>
      <c r="K4793"/>
      <c r="L4793"/>
      <c r="M4793"/>
      <c r="N4793"/>
      <c r="O4793" s="203"/>
      <c r="P4793"/>
      <c r="Q4793"/>
      <c r="R4793"/>
      <c r="S4793"/>
      <c r="T4793" s="204">
        <v>42746.609131944446</v>
      </c>
      <c r="U4793"/>
      <c r="V4793">
        <v>0.09</v>
      </c>
      <c r="W4793">
        <v>4</v>
      </c>
      <c r="X4793" s="200" t="str">
        <f t="shared" si="74"/>
        <v>Sumter Juvenile Delinquency CGE CQ4-17</v>
      </c>
    </row>
    <row r="4794" spans="1:24" x14ac:dyDescent="0.25">
      <c r="A4794" t="s">
        <v>107</v>
      </c>
      <c r="B4794" t="s">
        <v>45</v>
      </c>
      <c r="C4794" t="s">
        <v>270</v>
      </c>
      <c r="D4794" s="202">
        <v>34902</v>
      </c>
      <c r="E4794" s="202">
        <v>34902</v>
      </c>
      <c r="F4794" s="202">
        <v>34902</v>
      </c>
      <c r="G4794" s="202">
        <v>34902</v>
      </c>
      <c r="H4794" s="202">
        <v>34902</v>
      </c>
      <c r="I4794" s="202">
        <v>34606</v>
      </c>
      <c r="J4794" s="202">
        <v>34902</v>
      </c>
      <c r="K4794" s="202">
        <v>34902</v>
      </c>
      <c r="L4794" s="202">
        <v>34902</v>
      </c>
      <c r="M4794" s="202">
        <v>34902</v>
      </c>
      <c r="N4794"/>
      <c r="O4794" s="203"/>
      <c r="P4794"/>
      <c r="Q4794"/>
      <c r="R4794"/>
      <c r="S4794"/>
      <c r="T4794" s="204">
        <v>42746.609131944446</v>
      </c>
      <c r="U4794"/>
      <c r="V4794">
        <v>0.9</v>
      </c>
      <c r="W4794">
        <v>9</v>
      </c>
      <c r="X4794" s="200" t="str">
        <f t="shared" si="74"/>
        <v>Sumter Probate CGE CQ1-16</v>
      </c>
    </row>
    <row r="4795" spans="1:24" x14ac:dyDescent="0.25">
      <c r="A4795" t="s">
        <v>107</v>
      </c>
      <c r="B4795" t="s">
        <v>45</v>
      </c>
      <c r="C4795" t="s">
        <v>274</v>
      </c>
      <c r="D4795" s="202">
        <v>41892</v>
      </c>
      <c r="E4795" s="202">
        <v>41889</v>
      </c>
      <c r="F4795" s="202">
        <v>41889</v>
      </c>
      <c r="G4795" s="202">
        <v>41889</v>
      </c>
      <c r="H4795"/>
      <c r="I4795" s="202">
        <v>41611</v>
      </c>
      <c r="J4795" s="202">
        <v>41711</v>
      </c>
      <c r="K4795" s="202">
        <v>41881</v>
      </c>
      <c r="L4795" s="202">
        <v>41881</v>
      </c>
      <c r="M4795"/>
      <c r="N4795"/>
      <c r="O4795" s="203"/>
      <c r="P4795"/>
      <c r="Q4795"/>
      <c r="R4795"/>
      <c r="S4795"/>
      <c r="T4795" s="204">
        <v>42746.609131944446</v>
      </c>
      <c r="U4795"/>
      <c r="V4795">
        <v>0.9</v>
      </c>
      <c r="W4795">
        <v>9</v>
      </c>
      <c r="X4795" s="200" t="str">
        <f t="shared" si="74"/>
        <v>Sumter Probate CGE CQ1-17</v>
      </c>
    </row>
    <row r="4796" spans="1:24" x14ac:dyDescent="0.25">
      <c r="A4796" t="s">
        <v>107</v>
      </c>
      <c r="B4796" t="s">
        <v>45</v>
      </c>
      <c r="C4796" t="s">
        <v>271</v>
      </c>
      <c r="D4796" s="202">
        <v>43147.5</v>
      </c>
      <c r="E4796" s="202">
        <v>43147.5</v>
      </c>
      <c r="F4796" s="202">
        <v>43147.5</v>
      </c>
      <c r="G4796" s="202">
        <v>43147.5</v>
      </c>
      <c r="H4796" s="202">
        <v>43147.5</v>
      </c>
      <c r="I4796" s="202">
        <v>41441.5</v>
      </c>
      <c r="J4796" s="202">
        <v>43097.5</v>
      </c>
      <c r="K4796" s="202">
        <v>43097.5</v>
      </c>
      <c r="L4796" s="202">
        <v>43097.5</v>
      </c>
      <c r="M4796" s="202">
        <v>43097.5</v>
      </c>
      <c r="N4796"/>
      <c r="O4796" s="203"/>
      <c r="P4796"/>
      <c r="Q4796"/>
      <c r="R4796"/>
      <c r="S4796"/>
      <c r="T4796" s="204">
        <v>42746.609131944446</v>
      </c>
      <c r="U4796"/>
      <c r="V4796">
        <v>0.9</v>
      </c>
      <c r="W4796">
        <v>9</v>
      </c>
      <c r="X4796" s="200" t="str">
        <f t="shared" si="74"/>
        <v>Sumter Probate CGE CQ2-16</v>
      </c>
    </row>
    <row r="4797" spans="1:24" x14ac:dyDescent="0.25">
      <c r="A4797" t="s">
        <v>107</v>
      </c>
      <c r="B4797" t="s">
        <v>45</v>
      </c>
      <c r="C4797" t="s">
        <v>275</v>
      </c>
      <c r="D4797" s="202">
        <v>48999</v>
      </c>
      <c r="E4797" s="202">
        <v>48999</v>
      </c>
      <c r="F4797" s="202">
        <v>48999</v>
      </c>
      <c r="G4797"/>
      <c r="H4797"/>
      <c r="I4797" s="202">
        <v>47116</v>
      </c>
      <c r="J4797" s="202">
        <v>48999</v>
      </c>
      <c r="K4797" s="202">
        <v>48999</v>
      </c>
      <c r="L4797"/>
      <c r="M4797"/>
      <c r="N4797"/>
      <c r="O4797" s="203"/>
      <c r="P4797"/>
      <c r="Q4797"/>
      <c r="R4797"/>
      <c r="S4797"/>
      <c r="T4797" s="204">
        <v>42746.609131944446</v>
      </c>
      <c r="U4797"/>
      <c r="V4797">
        <v>0.9</v>
      </c>
      <c r="W4797">
        <v>9</v>
      </c>
      <c r="X4797" s="200" t="str">
        <f t="shared" si="74"/>
        <v>Sumter Probate CGE CQ2-17</v>
      </c>
    </row>
    <row r="4798" spans="1:24" x14ac:dyDescent="0.25">
      <c r="A4798" t="s">
        <v>107</v>
      </c>
      <c r="B4798" t="s">
        <v>45</v>
      </c>
      <c r="C4798" t="s">
        <v>272</v>
      </c>
      <c r="D4798" s="202">
        <v>46790</v>
      </c>
      <c r="E4798" s="202">
        <v>46790</v>
      </c>
      <c r="F4798" s="202">
        <v>46790</v>
      </c>
      <c r="G4798" s="202">
        <v>46790</v>
      </c>
      <c r="H4798" s="202">
        <v>46790</v>
      </c>
      <c r="I4798" s="202">
        <v>46296</v>
      </c>
      <c r="J4798" s="202">
        <v>46771</v>
      </c>
      <c r="K4798" s="202">
        <v>46771</v>
      </c>
      <c r="L4798" s="202">
        <v>46771</v>
      </c>
      <c r="M4798" s="202">
        <v>46771</v>
      </c>
      <c r="N4798"/>
      <c r="O4798" s="203"/>
      <c r="P4798"/>
      <c r="Q4798"/>
      <c r="R4798"/>
      <c r="S4798"/>
      <c r="T4798" s="204">
        <v>42746.609131944446</v>
      </c>
      <c r="U4798"/>
      <c r="V4798">
        <v>0.9</v>
      </c>
      <c r="W4798">
        <v>9</v>
      </c>
      <c r="X4798" s="200" t="str">
        <f t="shared" si="74"/>
        <v>Sumter Probate CGE CQ3-16</v>
      </c>
    </row>
    <row r="4799" spans="1:24" x14ac:dyDescent="0.25">
      <c r="A4799" t="s">
        <v>107</v>
      </c>
      <c r="B4799" t="s">
        <v>45</v>
      </c>
      <c r="C4799" t="s">
        <v>276</v>
      </c>
      <c r="D4799" s="202">
        <v>54125.48</v>
      </c>
      <c r="E4799" s="202">
        <v>54125.48</v>
      </c>
      <c r="F4799"/>
      <c r="G4799"/>
      <c r="H4799"/>
      <c r="I4799" s="202">
        <v>52650.48</v>
      </c>
      <c r="J4799" s="202">
        <v>54125.48</v>
      </c>
      <c r="K4799"/>
      <c r="L4799"/>
      <c r="M4799"/>
      <c r="N4799"/>
      <c r="O4799" s="203"/>
      <c r="P4799"/>
      <c r="Q4799"/>
      <c r="R4799"/>
      <c r="S4799"/>
      <c r="T4799" s="204">
        <v>42746.609131944446</v>
      </c>
      <c r="U4799"/>
      <c r="V4799">
        <v>0.9</v>
      </c>
      <c r="W4799">
        <v>9</v>
      </c>
      <c r="X4799" s="200" t="str">
        <f t="shared" si="74"/>
        <v>Sumter Probate CGE CQ3-17</v>
      </c>
    </row>
    <row r="4800" spans="1:24" x14ac:dyDescent="0.25">
      <c r="A4800" t="s">
        <v>107</v>
      </c>
      <c r="B4800" t="s">
        <v>45</v>
      </c>
      <c r="C4800" t="s">
        <v>273</v>
      </c>
      <c r="D4800" s="202">
        <v>55661</v>
      </c>
      <c r="E4800" s="202">
        <v>55661</v>
      </c>
      <c r="F4800" s="202">
        <v>55661</v>
      </c>
      <c r="G4800" s="202">
        <v>55661</v>
      </c>
      <c r="H4800" s="202">
        <v>55661</v>
      </c>
      <c r="I4800" s="202">
        <v>55504</v>
      </c>
      <c r="J4800" s="202">
        <v>55661</v>
      </c>
      <c r="K4800" s="202">
        <v>55661</v>
      </c>
      <c r="L4800" s="202">
        <v>55661</v>
      </c>
      <c r="M4800" s="202">
        <v>55661</v>
      </c>
      <c r="N4800"/>
      <c r="O4800" s="203"/>
      <c r="P4800"/>
      <c r="Q4800"/>
      <c r="R4800"/>
      <c r="S4800"/>
      <c r="T4800" s="204">
        <v>42746.609131944446</v>
      </c>
      <c r="U4800"/>
      <c r="V4800">
        <v>0.9</v>
      </c>
      <c r="W4800">
        <v>9</v>
      </c>
      <c r="X4800" s="200" t="str">
        <f t="shared" si="74"/>
        <v>Sumter Probate CGE CQ4-16</v>
      </c>
    </row>
    <row r="4801" spans="1:24" x14ac:dyDescent="0.25">
      <c r="A4801" t="s">
        <v>107</v>
      </c>
      <c r="B4801" t="s">
        <v>45</v>
      </c>
      <c r="C4801" t="s">
        <v>277</v>
      </c>
      <c r="D4801" s="202">
        <v>50601.5</v>
      </c>
      <c r="E4801"/>
      <c r="F4801"/>
      <c r="G4801"/>
      <c r="H4801"/>
      <c r="I4801" s="202">
        <v>49960.5</v>
      </c>
      <c r="J4801"/>
      <c r="K4801"/>
      <c r="L4801"/>
      <c r="M4801"/>
      <c r="N4801"/>
      <c r="O4801" s="203"/>
      <c r="P4801"/>
      <c r="Q4801"/>
      <c r="R4801"/>
      <c r="S4801"/>
      <c r="T4801" s="204">
        <v>42746.609131944446</v>
      </c>
      <c r="U4801"/>
      <c r="V4801">
        <v>0.9</v>
      </c>
      <c r="W4801">
        <v>9</v>
      </c>
      <c r="X4801" s="200" t="str">
        <f t="shared" si="74"/>
        <v>Sumter Probate CGE CQ4-17</v>
      </c>
    </row>
    <row r="4802" spans="1:24" x14ac:dyDescent="0.25">
      <c r="A4802" t="s">
        <v>108</v>
      </c>
      <c r="B4802" t="s">
        <v>280</v>
      </c>
      <c r="C4802" t="s">
        <v>270</v>
      </c>
      <c r="D4802" s="202">
        <v>0</v>
      </c>
      <c r="E4802" s="202">
        <v>0</v>
      </c>
      <c r="F4802" s="202">
        <v>0</v>
      </c>
      <c r="G4802" s="202">
        <v>0</v>
      </c>
      <c r="H4802" s="202">
        <v>0</v>
      </c>
      <c r="I4802" s="202">
        <v>0</v>
      </c>
      <c r="J4802" s="202">
        <v>0</v>
      </c>
      <c r="K4802" s="202">
        <v>0</v>
      </c>
      <c r="L4802" s="202">
        <v>0</v>
      </c>
      <c r="M4802" s="202">
        <v>0</v>
      </c>
      <c r="N4802"/>
      <c r="O4802" s="203"/>
      <c r="P4802"/>
      <c r="Q4802"/>
      <c r="R4802"/>
      <c r="S4802"/>
      <c r="T4802" s="204">
        <v>42746.609131944446</v>
      </c>
      <c r="U4802"/>
      <c r="V4802">
        <v>0.09</v>
      </c>
      <c r="W4802">
        <v>2</v>
      </c>
      <c r="X4802" s="200" t="str">
        <f t="shared" ref="X4802:X4865" si="75">A4802&amp;" "&amp;B4802&amp;" "&amp;C4802</f>
        <v>Suwannee Circ Crim Drug Trfc Cases CGE CQ1-16</v>
      </c>
    </row>
    <row r="4803" spans="1:24" x14ac:dyDescent="0.25">
      <c r="A4803" t="s">
        <v>108</v>
      </c>
      <c r="B4803" t="s">
        <v>280</v>
      </c>
      <c r="C4803" t="s">
        <v>274</v>
      </c>
      <c r="D4803" s="202">
        <v>350000</v>
      </c>
      <c r="E4803" s="202">
        <v>350000</v>
      </c>
      <c r="F4803" s="202">
        <v>350000</v>
      </c>
      <c r="G4803" s="202">
        <v>350000</v>
      </c>
      <c r="H4803"/>
      <c r="I4803" s="202">
        <v>0</v>
      </c>
      <c r="J4803" s="202">
        <v>0</v>
      </c>
      <c r="K4803" s="202">
        <v>0</v>
      </c>
      <c r="L4803" s="202">
        <v>432.77</v>
      </c>
      <c r="M4803"/>
      <c r="N4803"/>
      <c r="O4803" s="203"/>
      <c r="P4803"/>
      <c r="Q4803"/>
      <c r="R4803"/>
      <c r="S4803"/>
      <c r="T4803" s="204">
        <v>42746.609131944446</v>
      </c>
      <c r="U4803"/>
      <c r="V4803">
        <v>0.09</v>
      </c>
      <c r="W4803">
        <v>2</v>
      </c>
      <c r="X4803" s="200" t="str">
        <f t="shared" si="75"/>
        <v>Suwannee Circ Crim Drug Trfc Cases CGE CQ1-17</v>
      </c>
    </row>
    <row r="4804" spans="1:24" x14ac:dyDescent="0.25">
      <c r="A4804" t="s">
        <v>108</v>
      </c>
      <c r="B4804" t="s">
        <v>280</v>
      </c>
      <c r="C4804" t="s">
        <v>271</v>
      </c>
      <c r="D4804" s="202">
        <v>324787</v>
      </c>
      <c r="E4804" s="202">
        <v>324787</v>
      </c>
      <c r="F4804" s="202">
        <v>324787</v>
      </c>
      <c r="G4804" s="202">
        <v>324787</v>
      </c>
      <c r="H4804" s="202">
        <v>324787</v>
      </c>
      <c r="I4804" s="202">
        <v>0</v>
      </c>
      <c r="J4804" s="202">
        <v>0</v>
      </c>
      <c r="K4804" s="202">
        <v>0</v>
      </c>
      <c r="L4804" s="202">
        <v>0</v>
      </c>
      <c r="M4804" s="202">
        <v>0</v>
      </c>
      <c r="N4804"/>
      <c r="O4804" s="203"/>
      <c r="P4804"/>
      <c r="Q4804"/>
      <c r="R4804"/>
      <c r="S4804"/>
      <c r="T4804" s="204">
        <v>42746.609131944446</v>
      </c>
      <c r="U4804"/>
      <c r="V4804">
        <v>0.09</v>
      </c>
      <c r="W4804">
        <v>2</v>
      </c>
      <c r="X4804" s="200" t="str">
        <f t="shared" si="75"/>
        <v>Suwannee Circ Crim Drug Trfc Cases CGE CQ2-16</v>
      </c>
    </row>
    <row r="4805" spans="1:24" x14ac:dyDescent="0.25">
      <c r="A4805" t="s">
        <v>108</v>
      </c>
      <c r="B4805" t="s">
        <v>280</v>
      </c>
      <c r="C4805" t="s">
        <v>275</v>
      </c>
      <c r="D4805" s="202">
        <v>0</v>
      </c>
      <c r="E4805" s="202">
        <v>0</v>
      </c>
      <c r="F4805" s="202">
        <v>0</v>
      </c>
      <c r="G4805"/>
      <c r="H4805"/>
      <c r="I4805" s="202">
        <v>0</v>
      </c>
      <c r="J4805" s="202">
        <v>0</v>
      </c>
      <c r="K4805" s="202">
        <v>0</v>
      </c>
      <c r="L4805"/>
      <c r="M4805"/>
      <c r="N4805"/>
      <c r="O4805" s="203"/>
      <c r="P4805"/>
      <c r="Q4805"/>
      <c r="R4805"/>
      <c r="S4805"/>
      <c r="T4805" s="204">
        <v>42746.609131944446</v>
      </c>
      <c r="U4805"/>
      <c r="V4805">
        <v>0.09</v>
      </c>
      <c r="W4805">
        <v>2</v>
      </c>
      <c r="X4805" s="200" t="str">
        <f t="shared" si="75"/>
        <v>Suwannee Circ Crim Drug Trfc Cases CGE CQ2-17</v>
      </c>
    </row>
    <row r="4806" spans="1:24" x14ac:dyDescent="0.25">
      <c r="A4806" t="s">
        <v>108</v>
      </c>
      <c r="B4806" t="s">
        <v>280</v>
      </c>
      <c r="C4806" t="s">
        <v>272</v>
      </c>
      <c r="D4806" s="202">
        <v>0</v>
      </c>
      <c r="E4806" s="202">
        <v>0</v>
      </c>
      <c r="F4806" s="202">
        <v>0</v>
      </c>
      <c r="G4806" s="202">
        <v>0</v>
      </c>
      <c r="H4806" s="202">
        <v>0</v>
      </c>
      <c r="I4806" s="202">
        <v>0</v>
      </c>
      <c r="J4806" s="202">
        <v>0</v>
      </c>
      <c r="K4806" s="202">
        <v>0</v>
      </c>
      <c r="L4806" s="202">
        <v>0</v>
      </c>
      <c r="M4806" s="202">
        <v>0</v>
      </c>
      <c r="N4806"/>
      <c r="O4806" s="203"/>
      <c r="P4806"/>
      <c r="Q4806"/>
      <c r="R4806"/>
      <c r="S4806"/>
      <c r="T4806" s="204">
        <v>42746.609131944446</v>
      </c>
      <c r="U4806"/>
      <c r="V4806">
        <v>0.09</v>
      </c>
      <c r="W4806">
        <v>2</v>
      </c>
      <c r="X4806" s="200" t="str">
        <f t="shared" si="75"/>
        <v>Suwannee Circ Crim Drug Trfc Cases CGE CQ3-16</v>
      </c>
    </row>
    <row r="4807" spans="1:24" x14ac:dyDescent="0.25">
      <c r="A4807" t="s">
        <v>108</v>
      </c>
      <c r="B4807" t="s">
        <v>280</v>
      </c>
      <c r="C4807" t="s">
        <v>276</v>
      </c>
      <c r="D4807" s="202">
        <v>45000</v>
      </c>
      <c r="E4807" s="202">
        <v>45000</v>
      </c>
      <c r="F4807"/>
      <c r="G4807"/>
      <c r="H4807"/>
      <c r="I4807" s="202">
        <v>0</v>
      </c>
      <c r="J4807" s="202">
        <v>548.37</v>
      </c>
      <c r="K4807"/>
      <c r="L4807"/>
      <c r="M4807"/>
      <c r="N4807"/>
      <c r="O4807" s="203"/>
      <c r="P4807"/>
      <c r="Q4807"/>
      <c r="R4807"/>
      <c r="S4807"/>
      <c r="T4807" s="204">
        <v>42746.609131944446</v>
      </c>
      <c r="U4807"/>
      <c r="V4807">
        <v>0.09</v>
      </c>
      <c r="W4807">
        <v>2</v>
      </c>
      <c r="X4807" s="200" t="str">
        <f t="shared" si="75"/>
        <v>Suwannee Circ Crim Drug Trfc Cases CGE CQ3-17</v>
      </c>
    </row>
    <row r="4808" spans="1:24" x14ac:dyDescent="0.25">
      <c r="A4808" t="s">
        <v>108</v>
      </c>
      <c r="B4808" t="s">
        <v>280</v>
      </c>
      <c r="C4808" t="s">
        <v>273</v>
      </c>
      <c r="D4808" s="202">
        <v>54338.37</v>
      </c>
      <c r="E4808" s="202">
        <v>54338.37</v>
      </c>
      <c r="F4808" s="202">
        <v>54338.37</v>
      </c>
      <c r="G4808" s="202">
        <v>54338.37</v>
      </c>
      <c r="H4808" s="202">
        <v>54338.37</v>
      </c>
      <c r="I4808" s="202">
        <v>0</v>
      </c>
      <c r="J4808" s="202">
        <v>0</v>
      </c>
      <c r="K4808" s="202">
        <v>0</v>
      </c>
      <c r="L4808" s="202">
        <v>0</v>
      </c>
      <c r="M4808" s="202">
        <v>1898</v>
      </c>
      <c r="N4808"/>
      <c r="O4808" s="203"/>
      <c r="P4808"/>
      <c r="Q4808"/>
      <c r="R4808"/>
      <c r="S4808"/>
      <c r="T4808" s="204">
        <v>42746.609131944446</v>
      </c>
      <c r="U4808"/>
      <c r="V4808">
        <v>0.09</v>
      </c>
      <c r="W4808">
        <v>2</v>
      </c>
      <c r="X4808" s="200" t="str">
        <f t="shared" si="75"/>
        <v>Suwannee Circ Crim Drug Trfc Cases CGE CQ4-16</v>
      </c>
    </row>
    <row r="4809" spans="1:24" x14ac:dyDescent="0.25">
      <c r="A4809" t="s">
        <v>108</v>
      </c>
      <c r="B4809" t="s">
        <v>280</v>
      </c>
      <c r="C4809" t="s">
        <v>277</v>
      </c>
      <c r="D4809" s="202">
        <v>52500</v>
      </c>
      <c r="E4809"/>
      <c r="F4809"/>
      <c r="G4809"/>
      <c r="H4809"/>
      <c r="I4809" s="202">
        <v>0</v>
      </c>
      <c r="J4809"/>
      <c r="K4809"/>
      <c r="L4809"/>
      <c r="M4809"/>
      <c r="N4809"/>
      <c r="O4809" s="203"/>
      <c r="P4809"/>
      <c r="Q4809"/>
      <c r="R4809"/>
      <c r="S4809"/>
      <c r="T4809" s="204">
        <v>42746.609131944446</v>
      </c>
      <c r="U4809"/>
      <c r="V4809">
        <v>0.09</v>
      </c>
      <c r="W4809">
        <v>2</v>
      </c>
      <c r="X4809" s="200" t="str">
        <f t="shared" si="75"/>
        <v>Suwannee Circ Crim Drug Trfc Cases CGE CQ4-17</v>
      </c>
    </row>
    <row r="4810" spans="1:24" x14ac:dyDescent="0.25">
      <c r="A4810" t="s">
        <v>108</v>
      </c>
      <c r="B4810" t="s">
        <v>42</v>
      </c>
      <c r="C4810" t="s">
        <v>270</v>
      </c>
      <c r="D4810" s="202">
        <v>41250</v>
      </c>
      <c r="E4810" s="202">
        <v>40850</v>
      </c>
      <c r="F4810" s="202">
        <v>39945</v>
      </c>
      <c r="G4810" s="202">
        <v>39945</v>
      </c>
      <c r="H4810" s="202">
        <v>39945</v>
      </c>
      <c r="I4810" s="202">
        <v>39250</v>
      </c>
      <c r="J4810" s="202">
        <v>39250</v>
      </c>
      <c r="K4810" s="202">
        <v>39250</v>
      </c>
      <c r="L4810" s="202">
        <v>39250</v>
      </c>
      <c r="M4810" s="202">
        <v>39250</v>
      </c>
      <c r="N4810"/>
      <c r="O4810" s="203"/>
      <c r="P4810"/>
      <c r="Q4810"/>
      <c r="R4810"/>
      <c r="S4810"/>
      <c r="T4810" s="204">
        <v>42746.609131944446</v>
      </c>
      <c r="U4810"/>
      <c r="V4810">
        <v>0.9</v>
      </c>
      <c r="W4810">
        <v>6</v>
      </c>
      <c r="X4810" s="200" t="str">
        <f t="shared" si="75"/>
        <v>Suwannee Circuit Civil CGE CQ1-16</v>
      </c>
    </row>
    <row r="4811" spans="1:24" x14ac:dyDescent="0.25">
      <c r="A4811" t="s">
        <v>108</v>
      </c>
      <c r="B4811" t="s">
        <v>42</v>
      </c>
      <c r="C4811" t="s">
        <v>274</v>
      </c>
      <c r="D4811" s="202">
        <v>39232</v>
      </c>
      <c r="E4811" s="202">
        <v>39232</v>
      </c>
      <c r="F4811" s="202">
        <v>39232</v>
      </c>
      <c r="G4811" s="202">
        <v>39232</v>
      </c>
      <c r="H4811"/>
      <c r="I4811" s="202">
        <v>36032</v>
      </c>
      <c r="J4811" s="202">
        <v>36032</v>
      </c>
      <c r="K4811" s="202">
        <v>36032</v>
      </c>
      <c r="L4811" s="202">
        <v>36032</v>
      </c>
      <c r="M4811"/>
      <c r="N4811"/>
      <c r="O4811" s="203"/>
      <c r="P4811"/>
      <c r="Q4811"/>
      <c r="R4811"/>
      <c r="S4811"/>
      <c r="T4811" s="204">
        <v>42746.609131944446</v>
      </c>
      <c r="U4811"/>
      <c r="V4811">
        <v>0.9</v>
      </c>
      <c r="W4811">
        <v>6</v>
      </c>
      <c r="X4811" s="200" t="str">
        <f t="shared" si="75"/>
        <v>Suwannee Circuit Civil CGE CQ1-17</v>
      </c>
    </row>
    <row r="4812" spans="1:24" x14ac:dyDescent="0.25">
      <c r="A4812" t="s">
        <v>108</v>
      </c>
      <c r="B4812" t="s">
        <v>42</v>
      </c>
      <c r="C4812" t="s">
        <v>271</v>
      </c>
      <c r="D4812" s="202">
        <v>38549</v>
      </c>
      <c r="E4812" s="202">
        <v>38549</v>
      </c>
      <c r="F4812" s="202">
        <v>38549</v>
      </c>
      <c r="G4812" s="202">
        <v>38549</v>
      </c>
      <c r="H4812" s="202">
        <v>38549</v>
      </c>
      <c r="I4812" s="202">
        <v>36149</v>
      </c>
      <c r="J4812" s="202">
        <v>36149</v>
      </c>
      <c r="K4812" s="202">
        <v>36149</v>
      </c>
      <c r="L4812" s="202">
        <v>36149</v>
      </c>
      <c r="M4812" s="202">
        <v>36149</v>
      </c>
      <c r="N4812"/>
      <c r="O4812" s="203"/>
      <c r="P4812"/>
      <c r="Q4812"/>
      <c r="R4812"/>
      <c r="S4812"/>
      <c r="T4812" s="204">
        <v>42746.609131944446</v>
      </c>
      <c r="U4812"/>
      <c r="V4812">
        <v>0.9</v>
      </c>
      <c r="W4812">
        <v>6</v>
      </c>
      <c r="X4812" s="200" t="str">
        <f t="shared" si="75"/>
        <v>Suwannee Circuit Civil CGE CQ2-16</v>
      </c>
    </row>
    <row r="4813" spans="1:24" x14ac:dyDescent="0.25">
      <c r="A4813" t="s">
        <v>108</v>
      </c>
      <c r="B4813" t="s">
        <v>42</v>
      </c>
      <c r="C4813" t="s">
        <v>275</v>
      </c>
      <c r="D4813" s="202">
        <v>37333.5</v>
      </c>
      <c r="E4813" s="202">
        <v>37333.5</v>
      </c>
      <c r="F4813" s="202">
        <v>37333.5</v>
      </c>
      <c r="G4813"/>
      <c r="H4813"/>
      <c r="I4813" s="202">
        <v>35228.5</v>
      </c>
      <c r="J4813" s="202">
        <v>36133.5</v>
      </c>
      <c r="K4813" s="202">
        <v>36133.5</v>
      </c>
      <c r="L4813"/>
      <c r="M4813"/>
      <c r="N4813"/>
      <c r="O4813" s="203"/>
      <c r="P4813"/>
      <c r="Q4813"/>
      <c r="R4813"/>
      <c r="S4813"/>
      <c r="T4813" s="204">
        <v>42746.609131944446</v>
      </c>
      <c r="U4813"/>
      <c r="V4813">
        <v>0.9</v>
      </c>
      <c r="W4813">
        <v>6</v>
      </c>
      <c r="X4813" s="200" t="str">
        <f t="shared" si="75"/>
        <v>Suwannee Circuit Civil CGE CQ2-17</v>
      </c>
    </row>
    <row r="4814" spans="1:24" x14ac:dyDescent="0.25">
      <c r="A4814" t="s">
        <v>108</v>
      </c>
      <c r="B4814" t="s">
        <v>42</v>
      </c>
      <c r="C4814" t="s">
        <v>272</v>
      </c>
      <c r="D4814" s="202">
        <v>45405.5</v>
      </c>
      <c r="E4814" s="202">
        <v>45005.5</v>
      </c>
      <c r="F4814" s="202">
        <v>45005.5</v>
      </c>
      <c r="G4814" s="202">
        <v>45005.5</v>
      </c>
      <c r="H4814" s="202">
        <v>45005.5</v>
      </c>
      <c r="I4814" s="202">
        <v>41320.5</v>
      </c>
      <c r="J4814" s="202">
        <v>41805.5</v>
      </c>
      <c r="K4814" s="202">
        <v>41805.5</v>
      </c>
      <c r="L4814" s="202">
        <v>41805.5</v>
      </c>
      <c r="M4814" s="202">
        <v>41805.5</v>
      </c>
      <c r="N4814"/>
      <c r="O4814" s="203"/>
      <c r="P4814"/>
      <c r="Q4814"/>
      <c r="R4814"/>
      <c r="S4814"/>
      <c r="T4814" s="204">
        <v>42746.609131944446</v>
      </c>
      <c r="U4814"/>
      <c r="V4814">
        <v>0.9</v>
      </c>
      <c r="W4814">
        <v>6</v>
      </c>
      <c r="X4814" s="200" t="str">
        <f t="shared" si="75"/>
        <v>Suwannee Circuit Civil CGE CQ3-16</v>
      </c>
    </row>
    <row r="4815" spans="1:24" x14ac:dyDescent="0.25">
      <c r="A4815" t="s">
        <v>108</v>
      </c>
      <c r="B4815" t="s">
        <v>42</v>
      </c>
      <c r="C4815" t="s">
        <v>276</v>
      </c>
      <c r="D4815" s="202">
        <v>31240</v>
      </c>
      <c r="E4815" s="202">
        <v>30840</v>
      </c>
      <c r="F4815"/>
      <c r="G4815"/>
      <c r="H4815"/>
      <c r="I4815" s="202">
        <v>25030</v>
      </c>
      <c r="J4815" s="202">
        <v>26840</v>
      </c>
      <c r="K4815"/>
      <c r="L4815"/>
      <c r="M4815"/>
      <c r="N4815"/>
      <c r="O4815" s="203"/>
      <c r="P4815"/>
      <c r="Q4815"/>
      <c r="R4815"/>
      <c r="S4815"/>
      <c r="T4815" s="204">
        <v>42746.609131944446</v>
      </c>
      <c r="U4815"/>
      <c r="V4815">
        <v>0.9</v>
      </c>
      <c r="W4815">
        <v>6</v>
      </c>
      <c r="X4815" s="200" t="str">
        <f t="shared" si="75"/>
        <v>Suwannee Circuit Civil CGE CQ3-17</v>
      </c>
    </row>
    <row r="4816" spans="1:24" x14ac:dyDescent="0.25">
      <c r="A4816" t="s">
        <v>108</v>
      </c>
      <c r="B4816" t="s">
        <v>42</v>
      </c>
      <c r="C4816" t="s">
        <v>273</v>
      </c>
      <c r="D4816" s="202">
        <v>39335</v>
      </c>
      <c r="E4816" s="202">
        <v>36790</v>
      </c>
      <c r="F4816" s="202">
        <v>36741</v>
      </c>
      <c r="G4816" s="202">
        <v>36741</v>
      </c>
      <c r="H4816" s="202">
        <v>36741</v>
      </c>
      <c r="I4816" s="202">
        <v>36535</v>
      </c>
      <c r="J4816" s="202">
        <v>36535</v>
      </c>
      <c r="K4816" s="202">
        <v>36535</v>
      </c>
      <c r="L4816" s="202">
        <v>36535</v>
      </c>
      <c r="M4816" s="202">
        <v>36535</v>
      </c>
      <c r="N4816"/>
      <c r="O4816" s="203"/>
      <c r="P4816"/>
      <c r="Q4816"/>
      <c r="R4816"/>
      <c r="S4816"/>
      <c r="T4816" s="204">
        <v>42746.609131944446</v>
      </c>
      <c r="U4816"/>
      <c r="V4816">
        <v>0.9</v>
      </c>
      <c r="W4816">
        <v>6</v>
      </c>
      <c r="X4816" s="200" t="str">
        <f t="shared" si="75"/>
        <v>Suwannee Circuit Civil CGE CQ4-16</v>
      </c>
    </row>
    <row r="4817" spans="1:24" x14ac:dyDescent="0.25">
      <c r="A4817" t="s">
        <v>108</v>
      </c>
      <c r="B4817" t="s">
        <v>42</v>
      </c>
      <c r="C4817" t="s">
        <v>277</v>
      </c>
      <c r="D4817" s="202">
        <v>37335</v>
      </c>
      <c r="E4817"/>
      <c r="F4817"/>
      <c r="G4817"/>
      <c r="H4817"/>
      <c r="I4817" s="202">
        <v>31210</v>
      </c>
      <c r="J4817"/>
      <c r="K4817"/>
      <c r="L4817"/>
      <c r="M4817"/>
      <c r="N4817"/>
      <c r="O4817" s="203"/>
      <c r="P4817"/>
      <c r="Q4817"/>
      <c r="R4817"/>
      <c r="S4817"/>
      <c r="T4817" s="204">
        <v>42746.609131944446</v>
      </c>
      <c r="U4817"/>
      <c r="V4817">
        <v>0.9</v>
      </c>
      <c r="W4817">
        <v>6</v>
      </c>
      <c r="X4817" s="200" t="str">
        <f t="shared" si="75"/>
        <v>Suwannee Circuit Civil CGE CQ4-17</v>
      </c>
    </row>
    <row r="4818" spans="1:24" x14ac:dyDescent="0.25">
      <c r="A4818" t="s">
        <v>108</v>
      </c>
      <c r="B4818" t="s">
        <v>38</v>
      </c>
      <c r="C4818" t="s">
        <v>270</v>
      </c>
      <c r="D4818" s="202">
        <v>144239.10999999999</v>
      </c>
      <c r="E4818" s="202">
        <v>144239.10999999999</v>
      </c>
      <c r="F4818" s="202">
        <v>144239.10999999999</v>
      </c>
      <c r="G4818" s="202">
        <v>144239.10999999999</v>
      </c>
      <c r="H4818" s="202">
        <v>144239.10999999999</v>
      </c>
      <c r="I4818" s="202">
        <v>4471.8100000000004</v>
      </c>
      <c r="J4818" s="202">
        <v>8373.76</v>
      </c>
      <c r="K4818" s="202">
        <v>10233.629999999999</v>
      </c>
      <c r="L4818" s="202">
        <v>11870.15</v>
      </c>
      <c r="M4818" s="202">
        <v>14755.92</v>
      </c>
      <c r="N4818"/>
      <c r="O4818" s="203"/>
      <c r="P4818"/>
      <c r="Q4818"/>
      <c r="R4818"/>
      <c r="S4818"/>
      <c r="T4818" s="204">
        <v>42746.609131944446</v>
      </c>
      <c r="U4818"/>
      <c r="V4818">
        <v>0.09</v>
      </c>
      <c r="W4818">
        <v>1</v>
      </c>
      <c r="X4818" s="200" t="str">
        <f t="shared" si="75"/>
        <v>Suwannee Circuit Criminal CGE CQ1-16</v>
      </c>
    </row>
    <row r="4819" spans="1:24" x14ac:dyDescent="0.25">
      <c r="A4819" t="s">
        <v>108</v>
      </c>
      <c r="B4819" t="s">
        <v>38</v>
      </c>
      <c r="C4819" t="s">
        <v>274</v>
      </c>
      <c r="D4819" s="202">
        <v>528950.86</v>
      </c>
      <c r="E4819" s="202">
        <v>528950.86</v>
      </c>
      <c r="F4819" s="202">
        <v>528950.86</v>
      </c>
      <c r="G4819" s="202">
        <v>528330.86</v>
      </c>
      <c r="H4819"/>
      <c r="I4819" s="202">
        <v>1764</v>
      </c>
      <c r="J4819" s="202">
        <v>11038.21</v>
      </c>
      <c r="K4819" s="202">
        <v>16460.54</v>
      </c>
      <c r="L4819" s="202">
        <v>19812.669999999998</v>
      </c>
      <c r="M4819"/>
      <c r="N4819"/>
      <c r="O4819" s="203"/>
      <c r="P4819"/>
      <c r="Q4819"/>
      <c r="R4819"/>
      <c r="S4819"/>
      <c r="T4819" s="204">
        <v>42746.609131944446</v>
      </c>
      <c r="U4819"/>
      <c r="V4819">
        <v>0.09</v>
      </c>
      <c r="W4819">
        <v>1</v>
      </c>
      <c r="X4819" s="200" t="str">
        <f t="shared" si="75"/>
        <v>Suwannee Circuit Criminal CGE CQ1-17</v>
      </c>
    </row>
    <row r="4820" spans="1:24" x14ac:dyDescent="0.25">
      <c r="A4820" t="s">
        <v>108</v>
      </c>
      <c r="B4820" t="s">
        <v>38</v>
      </c>
      <c r="C4820" t="s">
        <v>271</v>
      </c>
      <c r="D4820" s="202">
        <v>523836.77</v>
      </c>
      <c r="E4820" s="202">
        <v>523836.77</v>
      </c>
      <c r="F4820" s="202">
        <v>523836.77</v>
      </c>
      <c r="G4820" s="202">
        <v>523836.77</v>
      </c>
      <c r="H4820" s="202">
        <v>523836.77</v>
      </c>
      <c r="I4820" s="202">
        <v>7948.73</v>
      </c>
      <c r="J4820" s="202">
        <v>13629.99</v>
      </c>
      <c r="K4820" s="202">
        <v>19410.14</v>
      </c>
      <c r="L4820" s="202">
        <v>25192.89</v>
      </c>
      <c r="M4820" s="202">
        <v>36189.83</v>
      </c>
      <c r="N4820"/>
      <c r="O4820" s="203"/>
      <c r="P4820"/>
      <c r="Q4820"/>
      <c r="R4820"/>
      <c r="S4820"/>
      <c r="T4820" s="204">
        <v>42746.609131944446</v>
      </c>
      <c r="U4820"/>
      <c r="V4820">
        <v>0.09</v>
      </c>
      <c r="W4820">
        <v>1</v>
      </c>
      <c r="X4820" s="200" t="str">
        <f t="shared" si="75"/>
        <v>Suwannee Circuit Criminal CGE CQ2-16</v>
      </c>
    </row>
    <row r="4821" spans="1:24" x14ac:dyDescent="0.25">
      <c r="A4821" t="s">
        <v>108</v>
      </c>
      <c r="B4821" t="s">
        <v>38</v>
      </c>
      <c r="C4821" t="s">
        <v>275</v>
      </c>
      <c r="D4821" s="202">
        <v>320120.09000000003</v>
      </c>
      <c r="E4821" s="202">
        <v>320120.09000000003</v>
      </c>
      <c r="F4821" s="202">
        <v>319120.09000000003</v>
      </c>
      <c r="G4821"/>
      <c r="H4821"/>
      <c r="I4821" s="202">
        <v>4330.8599999999997</v>
      </c>
      <c r="J4821" s="202">
        <v>8956.9</v>
      </c>
      <c r="K4821" s="202">
        <v>11793.53</v>
      </c>
      <c r="L4821"/>
      <c r="M4821"/>
      <c r="N4821"/>
      <c r="O4821" s="203"/>
      <c r="P4821"/>
      <c r="Q4821"/>
      <c r="R4821"/>
      <c r="S4821"/>
      <c r="T4821" s="204">
        <v>42746.609131944446</v>
      </c>
      <c r="U4821"/>
      <c r="V4821">
        <v>0.09</v>
      </c>
      <c r="W4821">
        <v>1</v>
      </c>
      <c r="X4821" s="200" t="str">
        <f t="shared" si="75"/>
        <v>Suwannee Circuit Criminal CGE CQ2-17</v>
      </c>
    </row>
    <row r="4822" spans="1:24" x14ac:dyDescent="0.25">
      <c r="A4822" t="s">
        <v>108</v>
      </c>
      <c r="B4822" t="s">
        <v>38</v>
      </c>
      <c r="C4822" t="s">
        <v>272</v>
      </c>
      <c r="D4822" s="202">
        <v>199461.2</v>
      </c>
      <c r="E4822" s="202">
        <v>199461.2</v>
      </c>
      <c r="F4822" s="202">
        <v>199461.2</v>
      </c>
      <c r="G4822" s="202">
        <v>199461.2</v>
      </c>
      <c r="H4822" s="202">
        <v>199461.2</v>
      </c>
      <c r="I4822" s="202">
        <v>2402.7399999999998</v>
      </c>
      <c r="J4822" s="202">
        <v>8274.86</v>
      </c>
      <c r="K4822" s="202">
        <v>10949.22</v>
      </c>
      <c r="L4822" s="202">
        <v>17112.349999999999</v>
      </c>
      <c r="M4822" s="202">
        <v>21300.720000000001</v>
      </c>
      <c r="N4822"/>
      <c r="O4822" s="203"/>
      <c r="P4822"/>
      <c r="Q4822"/>
      <c r="R4822"/>
      <c r="S4822"/>
      <c r="T4822" s="204">
        <v>42746.609131944446</v>
      </c>
      <c r="U4822"/>
      <c r="V4822">
        <v>0.09</v>
      </c>
      <c r="W4822">
        <v>1</v>
      </c>
      <c r="X4822" s="200" t="str">
        <f t="shared" si="75"/>
        <v>Suwannee Circuit Criminal CGE CQ3-16</v>
      </c>
    </row>
    <row r="4823" spans="1:24" x14ac:dyDescent="0.25">
      <c r="A4823" t="s">
        <v>108</v>
      </c>
      <c r="B4823" t="s">
        <v>38</v>
      </c>
      <c r="C4823" t="s">
        <v>276</v>
      </c>
      <c r="D4823" s="202">
        <v>217841.03</v>
      </c>
      <c r="E4823" s="202">
        <v>217841.03</v>
      </c>
      <c r="F4823"/>
      <c r="G4823"/>
      <c r="H4823"/>
      <c r="I4823" s="202">
        <v>3408.88</v>
      </c>
      <c r="J4823" s="202">
        <v>10499.59</v>
      </c>
      <c r="K4823"/>
      <c r="L4823"/>
      <c r="M4823"/>
      <c r="N4823"/>
      <c r="O4823" s="203"/>
      <c r="P4823"/>
      <c r="Q4823"/>
      <c r="R4823"/>
      <c r="S4823"/>
      <c r="T4823" s="204">
        <v>42746.609131944446</v>
      </c>
      <c r="U4823"/>
      <c r="V4823">
        <v>0.09</v>
      </c>
      <c r="W4823">
        <v>1</v>
      </c>
      <c r="X4823" s="200" t="str">
        <f t="shared" si="75"/>
        <v>Suwannee Circuit Criminal CGE CQ3-17</v>
      </c>
    </row>
    <row r="4824" spans="1:24" x14ac:dyDescent="0.25">
      <c r="A4824" t="s">
        <v>108</v>
      </c>
      <c r="B4824" t="s">
        <v>38</v>
      </c>
      <c r="C4824" t="s">
        <v>273</v>
      </c>
      <c r="D4824" s="202">
        <v>192032.29</v>
      </c>
      <c r="E4824" s="202">
        <v>192032.29</v>
      </c>
      <c r="F4824" s="202">
        <v>192032.29</v>
      </c>
      <c r="G4824" s="202">
        <v>192032.29</v>
      </c>
      <c r="H4824" s="202">
        <v>192032.29</v>
      </c>
      <c r="I4824" s="202">
        <v>5733.13</v>
      </c>
      <c r="J4824" s="202">
        <v>7541.95</v>
      </c>
      <c r="K4824" s="202">
        <v>11979.17</v>
      </c>
      <c r="L4824" s="202">
        <v>15945.52</v>
      </c>
      <c r="M4824" s="202">
        <v>20074.59</v>
      </c>
      <c r="N4824"/>
      <c r="O4824" s="203"/>
      <c r="P4824"/>
      <c r="Q4824"/>
      <c r="R4824"/>
      <c r="S4824"/>
      <c r="T4824" s="204">
        <v>42746.609131944446</v>
      </c>
      <c r="U4824"/>
      <c r="V4824">
        <v>0.09</v>
      </c>
      <c r="W4824">
        <v>1</v>
      </c>
      <c r="X4824" s="200" t="str">
        <f t="shared" si="75"/>
        <v>Suwannee Circuit Criminal CGE CQ4-16</v>
      </c>
    </row>
    <row r="4825" spans="1:24" x14ac:dyDescent="0.25">
      <c r="A4825" t="s">
        <v>108</v>
      </c>
      <c r="B4825" t="s">
        <v>38</v>
      </c>
      <c r="C4825" t="s">
        <v>277</v>
      </c>
      <c r="D4825" s="202">
        <v>207485.08</v>
      </c>
      <c r="E4825"/>
      <c r="F4825"/>
      <c r="G4825"/>
      <c r="H4825"/>
      <c r="I4825" s="202">
        <v>2237.4299999999998</v>
      </c>
      <c r="J4825"/>
      <c r="K4825"/>
      <c r="L4825"/>
      <c r="M4825"/>
      <c r="N4825"/>
      <c r="O4825" s="203"/>
      <c r="P4825"/>
      <c r="Q4825"/>
      <c r="R4825"/>
      <c r="S4825"/>
      <c r="T4825" s="204">
        <v>42746.609131944446</v>
      </c>
      <c r="U4825"/>
      <c r="V4825">
        <v>0.09</v>
      </c>
      <c r="W4825">
        <v>1</v>
      </c>
      <c r="X4825" s="200" t="str">
        <f t="shared" si="75"/>
        <v>Suwannee Circuit Criminal CGE CQ4-17</v>
      </c>
    </row>
    <row r="4826" spans="1:24" x14ac:dyDescent="0.25">
      <c r="A4826" t="s">
        <v>108</v>
      </c>
      <c r="B4826" t="s">
        <v>44</v>
      </c>
      <c r="C4826" t="s">
        <v>270</v>
      </c>
      <c r="D4826" s="202">
        <v>129920.48</v>
      </c>
      <c r="E4826" s="202">
        <v>127204.73</v>
      </c>
      <c r="F4826" s="202">
        <v>126636.73</v>
      </c>
      <c r="G4826" s="202">
        <v>126613.73</v>
      </c>
      <c r="H4826" s="202">
        <v>126523.73</v>
      </c>
      <c r="I4826" s="202">
        <v>58835.68</v>
      </c>
      <c r="J4826" s="202">
        <v>105114.43</v>
      </c>
      <c r="K4826" s="202">
        <v>113318.45</v>
      </c>
      <c r="L4826" s="202">
        <v>114267.7</v>
      </c>
      <c r="M4826" s="202">
        <v>115417.93</v>
      </c>
      <c r="N4826"/>
      <c r="O4826" s="203"/>
      <c r="P4826"/>
      <c r="Q4826"/>
      <c r="R4826"/>
      <c r="S4826"/>
      <c r="T4826" s="204">
        <v>42746.609131944446</v>
      </c>
      <c r="U4826"/>
      <c r="V4826">
        <v>0.9</v>
      </c>
      <c r="W4826">
        <v>8</v>
      </c>
      <c r="X4826" s="200" t="str">
        <f t="shared" si="75"/>
        <v>Suwannee Civil Traffic CGE CQ1-16</v>
      </c>
    </row>
    <row r="4827" spans="1:24" x14ac:dyDescent="0.25">
      <c r="A4827" t="s">
        <v>108</v>
      </c>
      <c r="B4827" t="s">
        <v>44</v>
      </c>
      <c r="C4827" t="s">
        <v>274</v>
      </c>
      <c r="D4827" s="202">
        <v>88557.75</v>
      </c>
      <c r="E4827" s="202">
        <v>86188.1</v>
      </c>
      <c r="F4827" s="202">
        <v>86188.1</v>
      </c>
      <c r="G4827" s="202">
        <v>86188.1</v>
      </c>
      <c r="H4827"/>
      <c r="I4827" s="202">
        <v>38606.07</v>
      </c>
      <c r="J4827" s="202">
        <v>66075.94</v>
      </c>
      <c r="K4827" s="202">
        <v>71941.350000000006</v>
      </c>
      <c r="L4827" s="202">
        <v>73306.600000000006</v>
      </c>
      <c r="M4827"/>
      <c r="N4827"/>
      <c r="O4827" s="203"/>
      <c r="P4827"/>
      <c r="Q4827"/>
      <c r="R4827"/>
      <c r="S4827"/>
      <c r="T4827" s="204">
        <v>42746.609131944446</v>
      </c>
      <c r="U4827"/>
      <c r="V4827">
        <v>0.9</v>
      </c>
      <c r="W4827">
        <v>8</v>
      </c>
      <c r="X4827" s="200" t="str">
        <f t="shared" si="75"/>
        <v>Suwannee Civil Traffic CGE CQ1-17</v>
      </c>
    </row>
    <row r="4828" spans="1:24" x14ac:dyDescent="0.25">
      <c r="A4828" t="s">
        <v>108</v>
      </c>
      <c r="B4828" t="s">
        <v>44</v>
      </c>
      <c r="C4828" t="s">
        <v>271</v>
      </c>
      <c r="D4828" s="202">
        <v>153545.5</v>
      </c>
      <c r="E4828" s="202">
        <v>145150</v>
      </c>
      <c r="F4828" s="202">
        <v>145150</v>
      </c>
      <c r="G4828" s="202">
        <v>145150</v>
      </c>
      <c r="H4828" s="202">
        <v>145150</v>
      </c>
      <c r="I4828" s="202">
        <v>67550.75</v>
      </c>
      <c r="J4828" s="202">
        <v>110482.52</v>
      </c>
      <c r="K4828" s="202">
        <v>123530.22</v>
      </c>
      <c r="L4828" s="202">
        <v>127423.56</v>
      </c>
      <c r="M4828" s="202">
        <v>133620.96</v>
      </c>
      <c r="N4828"/>
      <c r="O4828" s="203"/>
      <c r="P4828"/>
      <c r="Q4828"/>
      <c r="R4828"/>
      <c r="S4828"/>
      <c r="T4828" s="204">
        <v>42746.609131944446</v>
      </c>
      <c r="U4828"/>
      <c r="V4828">
        <v>0.9</v>
      </c>
      <c r="W4828">
        <v>8</v>
      </c>
      <c r="X4828" s="200" t="str">
        <f t="shared" si="75"/>
        <v>Suwannee Civil Traffic CGE CQ2-16</v>
      </c>
    </row>
    <row r="4829" spans="1:24" x14ac:dyDescent="0.25">
      <c r="A4829" t="s">
        <v>108</v>
      </c>
      <c r="B4829" t="s">
        <v>44</v>
      </c>
      <c r="C4829" t="s">
        <v>275</v>
      </c>
      <c r="D4829" s="202">
        <v>66852.149999999994</v>
      </c>
      <c r="E4829" s="202">
        <v>65303.4</v>
      </c>
      <c r="F4829" s="202">
        <v>65130.400000000001</v>
      </c>
      <c r="G4829"/>
      <c r="H4829"/>
      <c r="I4829" s="202">
        <v>24692.07</v>
      </c>
      <c r="J4829" s="202">
        <v>45881.4</v>
      </c>
      <c r="K4829" s="202">
        <v>51715.94</v>
      </c>
      <c r="L4829"/>
      <c r="M4829"/>
      <c r="N4829"/>
      <c r="O4829" s="203"/>
      <c r="P4829"/>
      <c r="Q4829"/>
      <c r="R4829"/>
      <c r="S4829"/>
      <c r="T4829" s="204">
        <v>42746.609131944446</v>
      </c>
      <c r="U4829"/>
      <c r="V4829">
        <v>0.9</v>
      </c>
      <c r="W4829">
        <v>8</v>
      </c>
      <c r="X4829" s="200" t="str">
        <f t="shared" si="75"/>
        <v>Suwannee Civil Traffic CGE CQ2-17</v>
      </c>
    </row>
    <row r="4830" spans="1:24" x14ac:dyDescent="0.25">
      <c r="A4830" t="s">
        <v>108</v>
      </c>
      <c r="B4830" t="s">
        <v>44</v>
      </c>
      <c r="C4830" t="s">
        <v>272</v>
      </c>
      <c r="D4830" s="202">
        <v>230770.23</v>
      </c>
      <c r="E4830" s="202">
        <v>228002.63</v>
      </c>
      <c r="F4830" s="202">
        <v>227625.13</v>
      </c>
      <c r="G4830" s="202">
        <v>227625.13</v>
      </c>
      <c r="H4830" s="202">
        <v>227625.13</v>
      </c>
      <c r="I4830" s="202">
        <v>94137.23</v>
      </c>
      <c r="J4830" s="202">
        <v>173071.83</v>
      </c>
      <c r="K4830" s="202">
        <v>191385.55</v>
      </c>
      <c r="L4830" s="202">
        <v>200209.39</v>
      </c>
      <c r="M4830" s="202">
        <v>204900.74</v>
      </c>
      <c r="N4830"/>
      <c r="O4830" s="203"/>
      <c r="P4830"/>
      <c r="Q4830"/>
      <c r="R4830"/>
      <c r="S4830"/>
      <c r="T4830" s="204">
        <v>42746.609131944446</v>
      </c>
      <c r="U4830"/>
      <c r="V4830">
        <v>0.9</v>
      </c>
      <c r="W4830">
        <v>8</v>
      </c>
      <c r="X4830" s="200" t="str">
        <f t="shared" si="75"/>
        <v>Suwannee Civil Traffic CGE CQ3-16</v>
      </c>
    </row>
    <row r="4831" spans="1:24" x14ac:dyDescent="0.25">
      <c r="A4831" t="s">
        <v>108</v>
      </c>
      <c r="B4831" t="s">
        <v>44</v>
      </c>
      <c r="C4831" t="s">
        <v>276</v>
      </c>
      <c r="D4831" s="202">
        <v>97369.5</v>
      </c>
      <c r="E4831" s="202">
        <v>95767.75</v>
      </c>
      <c r="F4831"/>
      <c r="G4831"/>
      <c r="H4831"/>
      <c r="I4831" s="202">
        <v>34527.75</v>
      </c>
      <c r="J4831" s="202">
        <v>64078.25</v>
      </c>
      <c r="K4831"/>
      <c r="L4831"/>
      <c r="M4831"/>
      <c r="N4831"/>
      <c r="O4831" s="203"/>
      <c r="P4831"/>
      <c r="Q4831"/>
      <c r="R4831"/>
      <c r="S4831"/>
      <c r="T4831" s="204">
        <v>42746.609131944446</v>
      </c>
      <c r="U4831"/>
      <c r="V4831">
        <v>0.9</v>
      </c>
      <c r="W4831">
        <v>8</v>
      </c>
      <c r="X4831" s="200" t="str">
        <f t="shared" si="75"/>
        <v>Suwannee Civil Traffic CGE CQ3-17</v>
      </c>
    </row>
    <row r="4832" spans="1:24" x14ac:dyDescent="0.25">
      <c r="A4832" t="s">
        <v>108</v>
      </c>
      <c r="B4832" t="s">
        <v>44</v>
      </c>
      <c r="C4832" t="s">
        <v>273</v>
      </c>
      <c r="D4832" s="202">
        <v>191454.15</v>
      </c>
      <c r="E4832" s="202">
        <v>166983.29999999999</v>
      </c>
      <c r="F4832" s="202">
        <v>165487.04999999999</v>
      </c>
      <c r="G4832" s="202">
        <v>165470.79999999999</v>
      </c>
      <c r="H4832" s="202">
        <v>165447.79999999999</v>
      </c>
      <c r="I4832" s="202">
        <v>96622.15</v>
      </c>
      <c r="J4832" s="202">
        <v>131156.29999999999</v>
      </c>
      <c r="K4832" s="202">
        <v>143885.79999999999</v>
      </c>
      <c r="L4832" s="202">
        <v>146718.07</v>
      </c>
      <c r="M4832" s="202">
        <v>149029.67000000001</v>
      </c>
      <c r="N4832"/>
      <c r="O4832" s="203"/>
      <c r="P4832"/>
      <c r="Q4832"/>
      <c r="R4832"/>
      <c r="S4832"/>
      <c r="T4832" s="204">
        <v>42746.609131944446</v>
      </c>
      <c r="U4832"/>
      <c r="V4832">
        <v>0.9</v>
      </c>
      <c r="W4832">
        <v>8</v>
      </c>
      <c r="X4832" s="200" t="str">
        <f t="shared" si="75"/>
        <v>Suwannee Civil Traffic CGE CQ4-16</v>
      </c>
    </row>
    <row r="4833" spans="1:24" x14ac:dyDescent="0.25">
      <c r="A4833" t="s">
        <v>108</v>
      </c>
      <c r="B4833" t="s">
        <v>44</v>
      </c>
      <c r="C4833" t="s">
        <v>277</v>
      </c>
      <c r="D4833" s="202">
        <v>87740.74</v>
      </c>
      <c r="E4833"/>
      <c r="F4833"/>
      <c r="G4833"/>
      <c r="H4833"/>
      <c r="I4833" s="202">
        <v>34705.82</v>
      </c>
      <c r="J4833"/>
      <c r="K4833"/>
      <c r="L4833"/>
      <c r="M4833"/>
      <c r="N4833"/>
      <c r="O4833" s="203"/>
      <c r="P4833"/>
      <c r="Q4833"/>
      <c r="R4833"/>
      <c r="S4833"/>
      <c r="T4833" s="204">
        <v>42746.609131944446</v>
      </c>
      <c r="U4833"/>
      <c r="V4833">
        <v>0.9</v>
      </c>
      <c r="W4833">
        <v>8</v>
      </c>
      <c r="X4833" s="200" t="str">
        <f t="shared" si="75"/>
        <v>Suwannee Civil Traffic CGE CQ4-17</v>
      </c>
    </row>
    <row r="4834" spans="1:24" x14ac:dyDescent="0.25">
      <c r="A4834" t="s">
        <v>108</v>
      </c>
      <c r="B4834" t="s">
        <v>43</v>
      </c>
      <c r="C4834" t="s">
        <v>270</v>
      </c>
      <c r="D4834" s="202">
        <v>27731</v>
      </c>
      <c r="E4834" s="202">
        <v>27731</v>
      </c>
      <c r="F4834" s="202">
        <v>27731</v>
      </c>
      <c r="G4834" s="202">
        <v>27731</v>
      </c>
      <c r="H4834" s="202">
        <v>27731</v>
      </c>
      <c r="I4834" s="202">
        <v>26355</v>
      </c>
      <c r="J4834" s="202">
        <v>26355</v>
      </c>
      <c r="K4834" s="202">
        <v>26355</v>
      </c>
      <c r="L4834" s="202">
        <v>26355</v>
      </c>
      <c r="M4834" s="202">
        <v>26355</v>
      </c>
      <c r="N4834"/>
      <c r="O4834" s="203"/>
      <c r="P4834"/>
      <c r="Q4834"/>
      <c r="R4834"/>
      <c r="S4834"/>
      <c r="T4834" s="204">
        <v>42746.609131944446</v>
      </c>
      <c r="U4834"/>
      <c r="V4834">
        <v>0.9</v>
      </c>
      <c r="W4834">
        <v>7</v>
      </c>
      <c r="X4834" s="200" t="str">
        <f t="shared" si="75"/>
        <v>Suwannee County Civil CGE CQ1-16</v>
      </c>
    </row>
    <row r="4835" spans="1:24" x14ac:dyDescent="0.25">
      <c r="A4835" t="s">
        <v>108</v>
      </c>
      <c r="B4835" t="s">
        <v>43</v>
      </c>
      <c r="C4835" t="s">
        <v>274</v>
      </c>
      <c r="D4835" s="202">
        <v>39545</v>
      </c>
      <c r="E4835" s="202">
        <v>39160</v>
      </c>
      <c r="F4835" s="202">
        <v>39160</v>
      </c>
      <c r="G4835" s="202">
        <v>39160</v>
      </c>
      <c r="H4835"/>
      <c r="I4835" s="202">
        <v>38510</v>
      </c>
      <c r="J4835" s="202">
        <v>38860</v>
      </c>
      <c r="K4835" s="202">
        <v>38860</v>
      </c>
      <c r="L4835" s="202">
        <v>38860</v>
      </c>
      <c r="M4835"/>
      <c r="N4835"/>
      <c r="O4835" s="203"/>
      <c r="P4835"/>
      <c r="Q4835"/>
      <c r="R4835"/>
      <c r="S4835"/>
      <c r="T4835" s="204">
        <v>42746.609131944446</v>
      </c>
      <c r="U4835"/>
      <c r="V4835">
        <v>0.9</v>
      </c>
      <c r="W4835">
        <v>7</v>
      </c>
      <c r="X4835" s="200" t="str">
        <f t="shared" si="75"/>
        <v>Suwannee County Civil CGE CQ1-17</v>
      </c>
    </row>
    <row r="4836" spans="1:24" x14ac:dyDescent="0.25">
      <c r="A4836" t="s">
        <v>108</v>
      </c>
      <c r="B4836" t="s">
        <v>43</v>
      </c>
      <c r="C4836" t="s">
        <v>271</v>
      </c>
      <c r="D4836" s="202">
        <v>27522</v>
      </c>
      <c r="E4836" s="202">
        <v>26967</v>
      </c>
      <c r="F4836" s="202">
        <v>26967</v>
      </c>
      <c r="G4836" s="202">
        <v>26967</v>
      </c>
      <c r="H4836" s="202">
        <v>26967</v>
      </c>
      <c r="I4836" s="202">
        <v>26967</v>
      </c>
      <c r="J4836" s="202">
        <v>26967</v>
      </c>
      <c r="K4836" s="202">
        <v>26967</v>
      </c>
      <c r="L4836" s="202">
        <v>26967</v>
      </c>
      <c r="M4836" s="202">
        <v>26967</v>
      </c>
      <c r="N4836"/>
      <c r="O4836" s="203"/>
      <c r="P4836"/>
      <c r="Q4836"/>
      <c r="R4836"/>
      <c r="S4836"/>
      <c r="T4836" s="204">
        <v>42746.609131944446</v>
      </c>
      <c r="U4836"/>
      <c r="V4836">
        <v>0.9</v>
      </c>
      <c r="W4836">
        <v>7</v>
      </c>
      <c r="X4836" s="200" t="str">
        <f t="shared" si="75"/>
        <v>Suwannee County Civil CGE CQ2-16</v>
      </c>
    </row>
    <row r="4837" spans="1:24" x14ac:dyDescent="0.25">
      <c r="A4837" t="s">
        <v>108</v>
      </c>
      <c r="B4837" t="s">
        <v>43</v>
      </c>
      <c r="C4837" t="s">
        <v>275</v>
      </c>
      <c r="D4837" s="202">
        <v>38085</v>
      </c>
      <c r="E4837" s="202">
        <v>38085</v>
      </c>
      <c r="F4837" s="202">
        <v>38085</v>
      </c>
      <c r="G4837"/>
      <c r="H4837"/>
      <c r="I4837" s="202">
        <v>37725</v>
      </c>
      <c r="J4837" s="202">
        <v>38085</v>
      </c>
      <c r="K4837" s="202">
        <v>38085</v>
      </c>
      <c r="L4837"/>
      <c r="M4837"/>
      <c r="N4837"/>
      <c r="O4837" s="203"/>
      <c r="P4837"/>
      <c r="Q4837"/>
      <c r="R4837"/>
      <c r="S4837"/>
      <c r="T4837" s="204">
        <v>42746.609131944446</v>
      </c>
      <c r="U4837"/>
      <c r="V4837">
        <v>0.9</v>
      </c>
      <c r="W4837">
        <v>7</v>
      </c>
      <c r="X4837" s="200" t="str">
        <f t="shared" si="75"/>
        <v>Suwannee County Civil CGE CQ2-17</v>
      </c>
    </row>
    <row r="4838" spans="1:24" x14ac:dyDescent="0.25">
      <c r="A4838" t="s">
        <v>108</v>
      </c>
      <c r="B4838" t="s">
        <v>43</v>
      </c>
      <c r="C4838" t="s">
        <v>272</v>
      </c>
      <c r="D4838" s="202">
        <v>32350</v>
      </c>
      <c r="E4838" s="202">
        <v>32350</v>
      </c>
      <c r="F4838" s="202">
        <v>32350</v>
      </c>
      <c r="G4838" s="202">
        <v>32350</v>
      </c>
      <c r="H4838" s="202">
        <v>32350</v>
      </c>
      <c r="I4838" s="202">
        <v>31370</v>
      </c>
      <c r="J4838" s="202">
        <v>31970</v>
      </c>
      <c r="K4838" s="202">
        <v>31970</v>
      </c>
      <c r="L4838" s="202">
        <v>31970</v>
      </c>
      <c r="M4838" s="202">
        <v>31970</v>
      </c>
      <c r="N4838"/>
      <c r="O4838" s="203"/>
      <c r="P4838"/>
      <c r="Q4838"/>
      <c r="R4838"/>
      <c r="S4838"/>
      <c r="T4838" s="204">
        <v>42746.609131944446</v>
      </c>
      <c r="U4838"/>
      <c r="V4838">
        <v>0.9</v>
      </c>
      <c r="W4838">
        <v>7</v>
      </c>
      <c r="X4838" s="200" t="str">
        <f t="shared" si="75"/>
        <v>Suwannee County Civil CGE CQ3-16</v>
      </c>
    </row>
    <row r="4839" spans="1:24" x14ac:dyDescent="0.25">
      <c r="A4839" t="s">
        <v>108</v>
      </c>
      <c r="B4839" t="s">
        <v>43</v>
      </c>
      <c r="C4839" t="s">
        <v>276</v>
      </c>
      <c r="D4839" s="202">
        <v>31835</v>
      </c>
      <c r="E4839" s="202">
        <v>31835</v>
      </c>
      <c r="F4839"/>
      <c r="G4839"/>
      <c r="H4839"/>
      <c r="I4839" s="202">
        <v>30200</v>
      </c>
      <c r="J4839" s="202">
        <v>31450</v>
      </c>
      <c r="K4839"/>
      <c r="L4839"/>
      <c r="M4839"/>
      <c r="N4839"/>
      <c r="O4839" s="203"/>
      <c r="P4839"/>
      <c r="Q4839"/>
      <c r="R4839"/>
      <c r="S4839"/>
      <c r="T4839" s="204">
        <v>42746.609131944446</v>
      </c>
      <c r="U4839"/>
      <c r="V4839">
        <v>0.9</v>
      </c>
      <c r="W4839">
        <v>7</v>
      </c>
      <c r="X4839" s="200" t="str">
        <f t="shared" si="75"/>
        <v>Suwannee County Civil CGE CQ3-17</v>
      </c>
    </row>
    <row r="4840" spans="1:24" x14ac:dyDescent="0.25">
      <c r="A4840" t="s">
        <v>108</v>
      </c>
      <c r="B4840" t="s">
        <v>43</v>
      </c>
      <c r="C4840" t="s">
        <v>273</v>
      </c>
      <c r="D4840" s="202">
        <v>23515</v>
      </c>
      <c r="E4840" s="202">
        <v>23515</v>
      </c>
      <c r="F4840" s="202">
        <v>23515</v>
      </c>
      <c r="G4840" s="202">
        <v>23515</v>
      </c>
      <c r="H4840" s="202">
        <v>23515</v>
      </c>
      <c r="I4840" s="202">
        <v>22235</v>
      </c>
      <c r="J4840" s="202">
        <v>23515</v>
      </c>
      <c r="K4840" s="202">
        <v>23515</v>
      </c>
      <c r="L4840" s="202">
        <v>23515</v>
      </c>
      <c r="M4840" s="202">
        <v>23515</v>
      </c>
      <c r="N4840"/>
      <c r="O4840" s="203"/>
      <c r="P4840"/>
      <c r="Q4840"/>
      <c r="R4840"/>
      <c r="S4840"/>
      <c r="T4840" s="204">
        <v>42746.609131944446</v>
      </c>
      <c r="U4840"/>
      <c r="V4840">
        <v>0.9</v>
      </c>
      <c r="W4840">
        <v>7</v>
      </c>
      <c r="X4840" s="200" t="str">
        <f t="shared" si="75"/>
        <v>Suwannee County Civil CGE CQ4-16</v>
      </c>
    </row>
    <row r="4841" spans="1:24" x14ac:dyDescent="0.25">
      <c r="A4841" t="s">
        <v>108</v>
      </c>
      <c r="B4841" t="s">
        <v>43</v>
      </c>
      <c r="C4841" t="s">
        <v>277</v>
      </c>
      <c r="D4841" s="202">
        <v>35415</v>
      </c>
      <c r="E4841"/>
      <c r="F4841"/>
      <c r="G4841"/>
      <c r="H4841"/>
      <c r="I4841" s="202">
        <v>34215</v>
      </c>
      <c r="J4841"/>
      <c r="K4841"/>
      <c r="L4841"/>
      <c r="M4841"/>
      <c r="N4841"/>
      <c r="O4841" s="203"/>
      <c r="P4841"/>
      <c r="Q4841"/>
      <c r="R4841"/>
      <c r="S4841"/>
      <c r="T4841" s="204">
        <v>42746.609131944446</v>
      </c>
      <c r="U4841"/>
      <c r="V4841">
        <v>0.9</v>
      </c>
      <c r="W4841">
        <v>7</v>
      </c>
      <c r="X4841" s="200" t="str">
        <f t="shared" si="75"/>
        <v>Suwannee County Civil CGE CQ4-17</v>
      </c>
    </row>
    <row r="4842" spans="1:24" x14ac:dyDescent="0.25">
      <c r="A4842" t="s">
        <v>108</v>
      </c>
      <c r="B4842" t="s">
        <v>39</v>
      </c>
      <c r="C4842" t="s">
        <v>270</v>
      </c>
      <c r="D4842" s="202">
        <v>42221.1</v>
      </c>
      <c r="E4842" s="202">
        <v>42221.1</v>
      </c>
      <c r="F4842" s="202">
        <v>42221.1</v>
      </c>
      <c r="G4842" s="202">
        <v>42221.1</v>
      </c>
      <c r="H4842" s="202">
        <v>42221.1</v>
      </c>
      <c r="I4842" s="202">
        <v>4177.6000000000004</v>
      </c>
      <c r="J4842" s="202">
        <v>10795.6</v>
      </c>
      <c r="K4842" s="202">
        <v>17088.599999999999</v>
      </c>
      <c r="L4842" s="202">
        <v>18939.5</v>
      </c>
      <c r="M4842" s="202">
        <v>22919.1</v>
      </c>
      <c r="N4842"/>
      <c r="O4842" s="203"/>
      <c r="P4842"/>
      <c r="Q4842"/>
      <c r="R4842"/>
      <c r="S4842"/>
      <c r="T4842" s="204">
        <v>42746.609131944446</v>
      </c>
      <c r="U4842"/>
      <c r="V4842">
        <v>0.4</v>
      </c>
      <c r="W4842">
        <v>3</v>
      </c>
      <c r="X4842" s="200" t="str">
        <f t="shared" si="75"/>
        <v>Suwannee County Criminal CGE CQ1-16</v>
      </c>
    </row>
    <row r="4843" spans="1:24" x14ac:dyDescent="0.25">
      <c r="A4843" t="s">
        <v>108</v>
      </c>
      <c r="B4843" t="s">
        <v>39</v>
      </c>
      <c r="C4843" t="s">
        <v>274</v>
      </c>
      <c r="D4843" s="202">
        <v>36727.919999999998</v>
      </c>
      <c r="E4843" s="202">
        <v>36727.919999999998</v>
      </c>
      <c r="F4843" s="202">
        <v>35947.919999999998</v>
      </c>
      <c r="G4843" s="202">
        <v>35168.81</v>
      </c>
      <c r="H4843"/>
      <c r="I4843" s="202">
        <v>9190</v>
      </c>
      <c r="J4843" s="202">
        <v>12036.33</v>
      </c>
      <c r="K4843" s="202">
        <v>14152.33</v>
      </c>
      <c r="L4843" s="202">
        <v>16694.64</v>
      </c>
      <c r="M4843"/>
      <c r="N4843"/>
      <c r="O4843" s="203"/>
      <c r="P4843"/>
      <c r="Q4843"/>
      <c r="R4843"/>
      <c r="S4843"/>
      <c r="T4843" s="204">
        <v>42746.609131944446</v>
      </c>
      <c r="U4843"/>
      <c r="V4843">
        <v>0.4</v>
      </c>
      <c r="W4843">
        <v>3</v>
      </c>
      <c r="X4843" s="200" t="str">
        <f t="shared" si="75"/>
        <v>Suwannee County Criminal CGE CQ1-17</v>
      </c>
    </row>
    <row r="4844" spans="1:24" x14ac:dyDescent="0.25">
      <c r="A4844" t="s">
        <v>108</v>
      </c>
      <c r="B4844" t="s">
        <v>39</v>
      </c>
      <c r="C4844" t="s">
        <v>271</v>
      </c>
      <c r="D4844" s="202">
        <v>40995.81</v>
      </c>
      <c r="E4844" s="202">
        <v>39750.81</v>
      </c>
      <c r="F4844" s="202">
        <v>39750.81</v>
      </c>
      <c r="G4844" s="202">
        <v>39750.81</v>
      </c>
      <c r="H4844" s="202">
        <v>39392.910000000003</v>
      </c>
      <c r="I4844" s="202">
        <v>8522.5</v>
      </c>
      <c r="J4844" s="202">
        <v>11886.5</v>
      </c>
      <c r="K4844" s="202">
        <v>21612.5</v>
      </c>
      <c r="L4844" s="202">
        <v>23127.5</v>
      </c>
      <c r="M4844" s="202">
        <v>26610.5</v>
      </c>
      <c r="N4844"/>
      <c r="O4844" s="203"/>
      <c r="P4844"/>
      <c r="Q4844"/>
      <c r="R4844"/>
      <c r="S4844"/>
      <c r="T4844" s="204">
        <v>42746.609131944446</v>
      </c>
      <c r="U4844"/>
      <c r="V4844">
        <v>0.4</v>
      </c>
      <c r="W4844">
        <v>3</v>
      </c>
      <c r="X4844" s="200" t="str">
        <f t="shared" si="75"/>
        <v>Suwannee County Criminal CGE CQ2-16</v>
      </c>
    </row>
    <row r="4845" spans="1:24" x14ac:dyDescent="0.25">
      <c r="A4845" t="s">
        <v>108</v>
      </c>
      <c r="B4845" t="s">
        <v>39</v>
      </c>
      <c r="C4845" t="s">
        <v>275</v>
      </c>
      <c r="D4845" s="202">
        <v>30296.06</v>
      </c>
      <c r="E4845" s="202">
        <v>29937.72</v>
      </c>
      <c r="F4845" s="202">
        <v>28673.72</v>
      </c>
      <c r="G4845"/>
      <c r="H4845"/>
      <c r="I4845" s="202">
        <v>6617.5</v>
      </c>
      <c r="J4845" s="202">
        <v>9152.74</v>
      </c>
      <c r="K4845" s="202">
        <v>12386.41</v>
      </c>
      <c r="L4845"/>
      <c r="M4845"/>
      <c r="N4845"/>
      <c r="O4845" s="203"/>
      <c r="P4845"/>
      <c r="Q4845"/>
      <c r="R4845"/>
      <c r="S4845"/>
      <c r="T4845" s="204">
        <v>42746.609131944446</v>
      </c>
      <c r="U4845"/>
      <c r="V4845">
        <v>0.4</v>
      </c>
      <c r="W4845">
        <v>3</v>
      </c>
      <c r="X4845" s="200" t="str">
        <f t="shared" si="75"/>
        <v>Suwannee County Criminal CGE CQ2-17</v>
      </c>
    </row>
    <row r="4846" spans="1:24" x14ac:dyDescent="0.25">
      <c r="A4846" t="s">
        <v>108</v>
      </c>
      <c r="B4846" t="s">
        <v>39</v>
      </c>
      <c r="C4846" t="s">
        <v>272</v>
      </c>
      <c r="D4846" s="202">
        <v>29008.44</v>
      </c>
      <c r="E4846" s="202">
        <v>27685.439999999999</v>
      </c>
      <c r="F4846" s="202">
        <v>26841.439999999999</v>
      </c>
      <c r="G4846" s="202">
        <v>26841.439999999999</v>
      </c>
      <c r="H4846" s="202">
        <v>26841.439999999999</v>
      </c>
      <c r="I4846" s="202">
        <v>6565.44</v>
      </c>
      <c r="J4846" s="202">
        <v>11056.44</v>
      </c>
      <c r="K4846" s="202">
        <v>14093.44</v>
      </c>
      <c r="L4846" s="202">
        <v>16452.439999999999</v>
      </c>
      <c r="M4846" s="202">
        <v>17222.61</v>
      </c>
      <c r="N4846"/>
      <c r="O4846" s="203"/>
      <c r="P4846"/>
      <c r="Q4846"/>
      <c r="R4846"/>
      <c r="S4846"/>
      <c r="T4846" s="204">
        <v>42746.609131944446</v>
      </c>
      <c r="U4846"/>
      <c r="V4846">
        <v>0.4</v>
      </c>
      <c r="W4846">
        <v>3</v>
      </c>
      <c r="X4846" s="200" t="str">
        <f t="shared" si="75"/>
        <v>Suwannee County Criminal CGE CQ3-16</v>
      </c>
    </row>
    <row r="4847" spans="1:24" x14ac:dyDescent="0.25">
      <c r="A4847" t="s">
        <v>108</v>
      </c>
      <c r="B4847" t="s">
        <v>39</v>
      </c>
      <c r="C4847" t="s">
        <v>276</v>
      </c>
      <c r="D4847" s="202">
        <v>33611.25</v>
      </c>
      <c r="E4847" s="202">
        <v>33611.25</v>
      </c>
      <c r="F4847"/>
      <c r="G4847"/>
      <c r="H4847"/>
      <c r="I4847" s="202">
        <v>11827.75</v>
      </c>
      <c r="J4847" s="202">
        <v>15005.25</v>
      </c>
      <c r="K4847"/>
      <c r="L4847"/>
      <c r="M4847"/>
      <c r="N4847"/>
      <c r="O4847" s="203"/>
      <c r="P4847"/>
      <c r="Q4847"/>
      <c r="R4847"/>
      <c r="S4847"/>
      <c r="T4847" s="204">
        <v>42746.609131944446</v>
      </c>
      <c r="U4847"/>
      <c r="V4847">
        <v>0.4</v>
      </c>
      <c r="W4847">
        <v>3</v>
      </c>
      <c r="X4847" s="200" t="str">
        <f t="shared" si="75"/>
        <v>Suwannee County Criminal CGE CQ3-17</v>
      </c>
    </row>
    <row r="4848" spans="1:24" x14ac:dyDescent="0.25">
      <c r="A4848" t="s">
        <v>108</v>
      </c>
      <c r="B4848" t="s">
        <v>39</v>
      </c>
      <c r="C4848" t="s">
        <v>273</v>
      </c>
      <c r="D4848" s="202">
        <v>42154.559999999998</v>
      </c>
      <c r="E4848" s="202">
        <v>42154.559999999998</v>
      </c>
      <c r="F4848" s="202">
        <v>42154.559999999998</v>
      </c>
      <c r="G4848" s="202">
        <v>40248.57</v>
      </c>
      <c r="H4848" s="202">
        <v>39354.57</v>
      </c>
      <c r="I4848" s="202">
        <v>7431.56</v>
      </c>
      <c r="J4848" s="202">
        <v>12000</v>
      </c>
      <c r="K4848" s="202">
        <v>18863.5</v>
      </c>
      <c r="L4848" s="202">
        <v>20768.990000000002</v>
      </c>
      <c r="M4848" s="202">
        <v>24655.99</v>
      </c>
      <c r="N4848"/>
      <c r="O4848" s="203"/>
      <c r="P4848"/>
      <c r="Q4848"/>
      <c r="R4848"/>
      <c r="S4848"/>
      <c r="T4848" s="204">
        <v>42746.609131944446</v>
      </c>
      <c r="U4848"/>
      <c r="V4848">
        <v>0.4</v>
      </c>
      <c r="W4848">
        <v>3</v>
      </c>
      <c r="X4848" s="200" t="str">
        <f t="shared" si="75"/>
        <v>Suwannee County Criminal CGE CQ4-16</v>
      </c>
    </row>
    <row r="4849" spans="1:24" x14ac:dyDescent="0.25">
      <c r="A4849" t="s">
        <v>108</v>
      </c>
      <c r="B4849" t="s">
        <v>39</v>
      </c>
      <c r="C4849" t="s">
        <v>277</v>
      </c>
      <c r="D4849" s="202">
        <v>28666.5</v>
      </c>
      <c r="E4849"/>
      <c r="F4849"/>
      <c r="G4849"/>
      <c r="H4849"/>
      <c r="I4849" s="202">
        <v>10605.15</v>
      </c>
      <c r="J4849"/>
      <c r="K4849"/>
      <c r="L4849"/>
      <c r="M4849"/>
      <c r="N4849"/>
      <c r="O4849" s="203"/>
      <c r="P4849"/>
      <c r="Q4849"/>
      <c r="R4849"/>
      <c r="S4849"/>
      <c r="T4849" s="204">
        <v>42746.609131944446</v>
      </c>
      <c r="U4849"/>
      <c r="V4849">
        <v>0.4</v>
      </c>
      <c r="W4849">
        <v>3</v>
      </c>
      <c r="X4849" s="200" t="str">
        <f t="shared" si="75"/>
        <v>Suwannee County Criminal CGE CQ4-17</v>
      </c>
    </row>
    <row r="4850" spans="1:24" x14ac:dyDescent="0.25">
      <c r="A4850" t="s">
        <v>108</v>
      </c>
      <c r="B4850" t="s">
        <v>41</v>
      </c>
      <c r="C4850" t="s">
        <v>270</v>
      </c>
      <c r="D4850" s="202">
        <v>62470</v>
      </c>
      <c r="E4850" s="202">
        <v>61972</v>
      </c>
      <c r="F4850" s="202">
        <v>59714.32</v>
      </c>
      <c r="G4850" s="202">
        <v>59714.32</v>
      </c>
      <c r="H4850" s="202">
        <v>59714.32</v>
      </c>
      <c r="I4850" s="202">
        <v>15949.1</v>
      </c>
      <c r="J4850" s="202">
        <v>28798.1</v>
      </c>
      <c r="K4850" s="202">
        <v>38128.42</v>
      </c>
      <c r="L4850" s="202">
        <v>40656.14</v>
      </c>
      <c r="M4850" s="202">
        <v>42760.52</v>
      </c>
      <c r="N4850"/>
      <c r="O4850" s="203"/>
      <c r="P4850"/>
      <c r="Q4850"/>
      <c r="R4850"/>
      <c r="S4850"/>
      <c r="T4850" s="204">
        <v>42746.609131944446</v>
      </c>
      <c r="U4850"/>
      <c r="V4850">
        <v>0.4</v>
      </c>
      <c r="W4850">
        <v>5</v>
      </c>
      <c r="X4850" s="200" t="str">
        <f t="shared" si="75"/>
        <v>Suwannee Criminal Traffic CGE CQ1-16</v>
      </c>
    </row>
    <row r="4851" spans="1:24" x14ac:dyDescent="0.25">
      <c r="A4851" t="s">
        <v>108</v>
      </c>
      <c r="B4851" t="s">
        <v>41</v>
      </c>
      <c r="C4851" t="s">
        <v>274</v>
      </c>
      <c r="D4851" s="202">
        <v>83994.5</v>
      </c>
      <c r="E4851" s="202">
        <v>83706.5</v>
      </c>
      <c r="F4851" s="202">
        <v>83706.5</v>
      </c>
      <c r="G4851" s="202">
        <v>83318.5</v>
      </c>
      <c r="H4851"/>
      <c r="I4851" s="202">
        <v>25401.66</v>
      </c>
      <c r="J4851" s="202">
        <v>35403</v>
      </c>
      <c r="K4851" s="202">
        <v>44568</v>
      </c>
      <c r="L4851" s="202">
        <v>48448</v>
      </c>
      <c r="M4851"/>
      <c r="N4851"/>
      <c r="O4851" s="203"/>
      <c r="P4851"/>
      <c r="Q4851"/>
      <c r="R4851"/>
      <c r="S4851"/>
      <c r="T4851" s="204">
        <v>42746.609131944446</v>
      </c>
      <c r="U4851"/>
      <c r="V4851">
        <v>0.4</v>
      </c>
      <c r="W4851">
        <v>5</v>
      </c>
      <c r="X4851" s="200" t="str">
        <f t="shared" si="75"/>
        <v>Suwannee Criminal Traffic CGE CQ1-17</v>
      </c>
    </row>
    <row r="4852" spans="1:24" x14ac:dyDescent="0.25">
      <c r="A4852" t="s">
        <v>108</v>
      </c>
      <c r="B4852" t="s">
        <v>41</v>
      </c>
      <c r="C4852" t="s">
        <v>271</v>
      </c>
      <c r="D4852" s="202">
        <v>75208</v>
      </c>
      <c r="E4852" s="202">
        <v>75208</v>
      </c>
      <c r="F4852" s="202">
        <v>75208</v>
      </c>
      <c r="G4852" s="202">
        <v>75208</v>
      </c>
      <c r="H4852" s="202">
        <v>74451</v>
      </c>
      <c r="I4852" s="202">
        <v>17477</v>
      </c>
      <c r="J4852" s="202">
        <v>26965</v>
      </c>
      <c r="K4852" s="202">
        <v>40906</v>
      </c>
      <c r="L4852" s="202">
        <v>46022</v>
      </c>
      <c r="M4852" s="202">
        <v>49069</v>
      </c>
      <c r="N4852"/>
      <c r="O4852" s="203"/>
      <c r="P4852"/>
      <c r="Q4852"/>
      <c r="R4852"/>
      <c r="S4852"/>
      <c r="T4852" s="204">
        <v>42746.609131944446</v>
      </c>
      <c r="U4852"/>
      <c r="V4852">
        <v>0.4</v>
      </c>
      <c r="W4852">
        <v>5</v>
      </c>
      <c r="X4852" s="200" t="str">
        <f t="shared" si="75"/>
        <v>Suwannee Criminal Traffic CGE CQ2-16</v>
      </c>
    </row>
    <row r="4853" spans="1:24" x14ac:dyDescent="0.25">
      <c r="A4853" t="s">
        <v>108</v>
      </c>
      <c r="B4853" t="s">
        <v>41</v>
      </c>
      <c r="C4853" t="s">
        <v>275</v>
      </c>
      <c r="D4853" s="202">
        <v>61391.3</v>
      </c>
      <c r="E4853" s="202">
        <v>61391.3</v>
      </c>
      <c r="F4853" s="202">
        <v>60783.3</v>
      </c>
      <c r="G4853"/>
      <c r="H4853"/>
      <c r="I4853" s="202">
        <v>16015.3</v>
      </c>
      <c r="J4853" s="202">
        <v>25824.3</v>
      </c>
      <c r="K4853" s="202">
        <v>31369.3</v>
      </c>
      <c r="L4853"/>
      <c r="M4853"/>
      <c r="N4853"/>
      <c r="O4853" s="203"/>
      <c r="P4853"/>
      <c r="Q4853"/>
      <c r="R4853"/>
      <c r="S4853"/>
      <c r="T4853" s="204">
        <v>42746.609131944446</v>
      </c>
      <c r="U4853"/>
      <c r="V4853">
        <v>0.4</v>
      </c>
      <c r="W4853">
        <v>5</v>
      </c>
      <c r="X4853" s="200" t="str">
        <f t="shared" si="75"/>
        <v>Suwannee Criminal Traffic CGE CQ2-17</v>
      </c>
    </row>
    <row r="4854" spans="1:24" x14ac:dyDescent="0.25">
      <c r="A4854" t="s">
        <v>108</v>
      </c>
      <c r="B4854" t="s">
        <v>41</v>
      </c>
      <c r="C4854" t="s">
        <v>272</v>
      </c>
      <c r="D4854" s="202">
        <v>68336.899999999994</v>
      </c>
      <c r="E4854" s="202">
        <v>67626.19</v>
      </c>
      <c r="F4854" s="202">
        <v>67626.19</v>
      </c>
      <c r="G4854" s="202">
        <v>67626.19</v>
      </c>
      <c r="H4854" s="202">
        <v>67626.19</v>
      </c>
      <c r="I4854" s="202">
        <v>19095</v>
      </c>
      <c r="J4854" s="202">
        <v>32340.19</v>
      </c>
      <c r="K4854" s="202">
        <v>40610.19</v>
      </c>
      <c r="L4854" s="202">
        <v>44527.19</v>
      </c>
      <c r="M4854" s="202">
        <v>49683.69</v>
      </c>
      <c r="N4854"/>
      <c r="O4854" s="203"/>
      <c r="P4854"/>
      <c r="Q4854"/>
      <c r="R4854"/>
      <c r="S4854"/>
      <c r="T4854" s="204">
        <v>42746.609131944446</v>
      </c>
      <c r="U4854"/>
      <c r="V4854">
        <v>0.4</v>
      </c>
      <c r="W4854">
        <v>5</v>
      </c>
      <c r="X4854" s="200" t="str">
        <f t="shared" si="75"/>
        <v>Suwannee Criminal Traffic CGE CQ3-16</v>
      </c>
    </row>
    <row r="4855" spans="1:24" x14ac:dyDescent="0.25">
      <c r="A4855" t="s">
        <v>108</v>
      </c>
      <c r="B4855" t="s">
        <v>41</v>
      </c>
      <c r="C4855" t="s">
        <v>276</v>
      </c>
      <c r="D4855" s="202">
        <v>70898.52</v>
      </c>
      <c r="E4855" s="202">
        <v>70898.52</v>
      </c>
      <c r="F4855"/>
      <c r="G4855"/>
      <c r="H4855"/>
      <c r="I4855" s="202">
        <v>18748.02</v>
      </c>
      <c r="J4855" s="202">
        <v>30936.02</v>
      </c>
      <c r="K4855"/>
      <c r="L4855"/>
      <c r="M4855"/>
      <c r="N4855"/>
      <c r="O4855" s="203"/>
      <c r="P4855"/>
      <c r="Q4855"/>
      <c r="R4855"/>
      <c r="S4855"/>
      <c r="T4855" s="204">
        <v>42746.609131944446</v>
      </c>
      <c r="U4855"/>
      <c r="V4855">
        <v>0.4</v>
      </c>
      <c r="W4855">
        <v>5</v>
      </c>
      <c r="X4855" s="200" t="str">
        <f t="shared" si="75"/>
        <v>Suwannee Criminal Traffic CGE CQ3-17</v>
      </c>
    </row>
    <row r="4856" spans="1:24" x14ac:dyDescent="0.25">
      <c r="A4856" t="s">
        <v>108</v>
      </c>
      <c r="B4856" t="s">
        <v>41</v>
      </c>
      <c r="C4856" t="s">
        <v>273</v>
      </c>
      <c r="D4856" s="202">
        <v>70160</v>
      </c>
      <c r="E4856" s="202">
        <v>70160</v>
      </c>
      <c r="F4856" s="202">
        <v>70160</v>
      </c>
      <c r="G4856" s="202">
        <v>70160</v>
      </c>
      <c r="H4856" s="202">
        <v>70160</v>
      </c>
      <c r="I4856" s="202">
        <v>13364</v>
      </c>
      <c r="J4856" s="202">
        <v>51201.83</v>
      </c>
      <c r="K4856" s="202">
        <v>62002.32</v>
      </c>
      <c r="L4856" s="202">
        <v>70782.429999999993</v>
      </c>
      <c r="M4856" s="202">
        <v>70782.429999999993</v>
      </c>
      <c r="N4856"/>
      <c r="O4856" s="203"/>
      <c r="P4856"/>
      <c r="Q4856"/>
      <c r="R4856"/>
      <c r="S4856"/>
      <c r="T4856" s="204">
        <v>42746.609131944446</v>
      </c>
      <c r="U4856"/>
      <c r="V4856">
        <v>0.4</v>
      </c>
      <c r="W4856">
        <v>5</v>
      </c>
      <c r="X4856" s="200" t="str">
        <f t="shared" si="75"/>
        <v>Suwannee Criminal Traffic CGE CQ4-16</v>
      </c>
    </row>
    <row r="4857" spans="1:24" x14ac:dyDescent="0.25">
      <c r="A4857" t="s">
        <v>108</v>
      </c>
      <c r="B4857" t="s">
        <v>41</v>
      </c>
      <c r="C4857" t="s">
        <v>277</v>
      </c>
      <c r="D4857" s="202">
        <v>67569.5</v>
      </c>
      <c r="E4857"/>
      <c r="F4857"/>
      <c r="G4857"/>
      <c r="H4857"/>
      <c r="I4857" s="202">
        <v>18104.5</v>
      </c>
      <c r="J4857"/>
      <c r="K4857"/>
      <c r="L4857"/>
      <c r="M4857"/>
      <c r="N4857"/>
      <c r="O4857" s="203"/>
      <c r="P4857"/>
      <c r="Q4857"/>
      <c r="R4857"/>
      <c r="S4857"/>
      <c r="T4857" s="204">
        <v>42746.609131944446</v>
      </c>
      <c r="U4857"/>
      <c r="V4857">
        <v>0.4</v>
      </c>
      <c r="W4857">
        <v>5</v>
      </c>
      <c r="X4857" s="200" t="str">
        <f t="shared" si="75"/>
        <v>Suwannee Criminal Traffic CGE CQ4-17</v>
      </c>
    </row>
    <row r="4858" spans="1:24" x14ac:dyDescent="0.25">
      <c r="A4858" t="s">
        <v>108</v>
      </c>
      <c r="B4858" t="s">
        <v>46</v>
      </c>
      <c r="C4858" t="s">
        <v>270</v>
      </c>
      <c r="D4858" s="202">
        <v>16168</v>
      </c>
      <c r="E4858" s="202">
        <v>16168</v>
      </c>
      <c r="F4858" s="202">
        <v>16168</v>
      </c>
      <c r="G4858" s="202">
        <v>16168</v>
      </c>
      <c r="H4858" s="202">
        <v>16168</v>
      </c>
      <c r="I4858" s="202">
        <v>15296</v>
      </c>
      <c r="J4858" s="202">
        <v>15296</v>
      </c>
      <c r="K4858" s="202">
        <v>15296</v>
      </c>
      <c r="L4858" s="202">
        <v>15296</v>
      </c>
      <c r="M4858" s="202">
        <v>15296</v>
      </c>
      <c r="N4858"/>
      <c r="O4858" s="203"/>
      <c r="P4858"/>
      <c r="Q4858"/>
      <c r="R4858"/>
      <c r="S4858"/>
      <c r="T4858" s="204">
        <v>42746.609131944446</v>
      </c>
      <c r="U4858"/>
      <c r="V4858">
        <v>0.75</v>
      </c>
      <c r="W4858">
        <v>10</v>
      </c>
      <c r="X4858" s="200" t="str">
        <f t="shared" si="75"/>
        <v>Suwannee Family CGE CQ1-16</v>
      </c>
    </row>
    <row r="4859" spans="1:24" x14ac:dyDescent="0.25">
      <c r="A4859" t="s">
        <v>108</v>
      </c>
      <c r="B4859" t="s">
        <v>46</v>
      </c>
      <c r="C4859" t="s">
        <v>274</v>
      </c>
      <c r="D4859" s="202">
        <v>9632</v>
      </c>
      <c r="E4859" s="202">
        <v>9632</v>
      </c>
      <c r="F4859" s="202">
        <v>9632</v>
      </c>
      <c r="G4859" s="202">
        <v>9632</v>
      </c>
      <c r="H4859"/>
      <c r="I4859" s="202">
        <v>9632</v>
      </c>
      <c r="J4859" s="202">
        <v>9632</v>
      </c>
      <c r="K4859" s="202">
        <v>9632</v>
      </c>
      <c r="L4859" s="202">
        <v>9632</v>
      </c>
      <c r="M4859"/>
      <c r="N4859"/>
      <c r="O4859" s="203"/>
      <c r="P4859"/>
      <c r="Q4859"/>
      <c r="R4859"/>
      <c r="S4859"/>
      <c r="T4859" s="204">
        <v>42746.609131944446</v>
      </c>
      <c r="U4859"/>
      <c r="V4859">
        <v>0.75</v>
      </c>
      <c r="W4859">
        <v>10</v>
      </c>
      <c r="X4859" s="200" t="str">
        <f t="shared" si="75"/>
        <v>Suwannee Family CGE CQ1-17</v>
      </c>
    </row>
    <row r="4860" spans="1:24" x14ac:dyDescent="0.25">
      <c r="A4860" t="s">
        <v>108</v>
      </c>
      <c r="B4860" t="s">
        <v>46</v>
      </c>
      <c r="C4860" t="s">
        <v>271</v>
      </c>
      <c r="D4860" s="202">
        <v>25328.5</v>
      </c>
      <c r="E4860" s="202">
        <v>24468.5</v>
      </c>
      <c r="F4860" s="202">
        <v>24468.5</v>
      </c>
      <c r="G4860" s="202">
        <v>24468.5</v>
      </c>
      <c r="H4860" s="202">
        <v>24468</v>
      </c>
      <c r="I4860" s="202">
        <v>24476.5</v>
      </c>
      <c r="J4860" s="202">
        <v>24476.5</v>
      </c>
      <c r="K4860" s="202">
        <v>24476.5</v>
      </c>
      <c r="L4860" s="202">
        <v>24476.5</v>
      </c>
      <c r="M4860" s="202">
        <v>24476.5</v>
      </c>
      <c r="N4860"/>
      <c r="O4860" s="203"/>
      <c r="P4860"/>
      <c r="Q4860"/>
      <c r="R4860"/>
      <c r="S4860"/>
      <c r="T4860" s="204">
        <v>42746.609131944446</v>
      </c>
      <c r="U4860"/>
      <c r="V4860">
        <v>0.75</v>
      </c>
      <c r="W4860">
        <v>10</v>
      </c>
      <c r="X4860" s="200" t="str">
        <f t="shared" si="75"/>
        <v>Suwannee Family CGE CQ2-16</v>
      </c>
    </row>
    <row r="4861" spans="1:24" x14ac:dyDescent="0.25">
      <c r="A4861" t="s">
        <v>108</v>
      </c>
      <c r="B4861" t="s">
        <v>46</v>
      </c>
      <c r="C4861" t="s">
        <v>275</v>
      </c>
      <c r="D4861" s="202">
        <v>17854</v>
      </c>
      <c r="E4861" s="202">
        <v>16624</v>
      </c>
      <c r="F4861" s="202">
        <v>16624</v>
      </c>
      <c r="G4861"/>
      <c r="H4861"/>
      <c r="I4861" s="202">
        <v>16296</v>
      </c>
      <c r="J4861" s="202">
        <v>16624</v>
      </c>
      <c r="K4861" s="202">
        <v>16624</v>
      </c>
      <c r="L4861"/>
      <c r="M4861"/>
      <c r="N4861"/>
      <c r="O4861" s="203"/>
      <c r="P4861"/>
      <c r="Q4861"/>
      <c r="R4861"/>
      <c r="S4861"/>
      <c r="T4861" s="204">
        <v>42746.609131944446</v>
      </c>
      <c r="U4861"/>
      <c r="V4861">
        <v>0.75</v>
      </c>
      <c r="W4861">
        <v>10</v>
      </c>
      <c r="X4861" s="200" t="str">
        <f t="shared" si="75"/>
        <v>Suwannee Family CGE CQ2-17</v>
      </c>
    </row>
    <row r="4862" spans="1:24" x14ac:dyDescent="0.25">
      <c r="A4862" t="s">
        <v>108</v>
      </c>
      <c r="B4862" t="s">
        <v>46</v>
      </c>
      <c r="C4862" t="s">
        <v>272</v>
      </c>
      <c r="D4862" s="202">
        <v>19218.5</v>
      </c>
      <c r="E4862" s="202">
        <v>19218.5</v>
      </c>
      <c r="F4862" s="202">
        <v>19218.5</v>
      </c>
      <c r="G4862" s="202">
        <v>19218.5</v>
      </c>
      <c r="H4862" s="202">
        <v>19218.5</v>
      </c>
      <c r="I4862" s="202">
        <v>19218.5</v>
      </c>
      <c r="J4862" s="202">
        <v>19218.5</v>
      </c>
      <c r="K4862" s="202">
        <v>19218.5</v>
      </c>
      <c r="L4862" s="202">
        <v>19218.5</v>
      </c>
      <c r="M4862" s="202">
        <v>19218.5</v>
      </c>
      <c r="N4862"/>
      <c r="O4862" s="203"/>
      <c r="P4862"/>
      <c r="Q4862"/>
      <c r="R4862"/>
      <c r="S4862"/>
      <c r="T4862" s="204">
        <v>42746.609131944446</v>
      </c>
      <c r="U4862"/>
      <c r="V4862">
        <v>0.75</v>
      </c>
      <c r="W4862">
        <v>10</v>
      </c>
      <c r="X4862" s="200" t="str">
        <f t="shared" si="75"/>
        <v>Suwannee Family CGE CQ3-16</v>
      </c>
    </row>
    <row r="4863" spans="1:24" x14ac:dyDescent="0.25">
      <c r="A4863" t="s">
        <v>108</v>
      </c>
      <c r="B4863" t="s">
        <v>46</v>
      </c>
      <c r="C4863" t="s">
        <v>276</v>
      </c>
      <c r="D4863" s="202">
        <v>21275.1</v>
      </c>
      <c r="E4863" s="202">
        <v>20511.099999999999</v>
      </c>
      <c r="F4863"/>
      <c r="G4863"/>
      <c r="H4863"/>
      <c r="I4863" s="202">
        <v>18865.099999999999</v>
      </c>
      <c r="J4863" s="202">
        <v>19301.099999999999</v>
      </c>
      <c r="K4863"/>
      <c r="L4863"/>
      <c r="M4863"/>
      <c r="N4863"/>
      <c r="O4863" s="203"/>
      <c r="P4863"/>
      <c r="Q4863"/>
      <c r="R4863"/>
      <c r="S4863"/>
      <c r="T4863" s="204">
        <v>42746.609131944446</v>
      </c>
      <c r="U4863"/>
      <c r="V4863">
        <v>0.75</v>
      </c>
      <c r="W4863">
        <v>10</v>
      </c>
      <c r="X4863" s="200" t="str">
        <f t="shared" si="75"/>
        <v>Suwannee Family CGE CQ3-17</v>
      </c>
    </row>
    <row r="4864" spans="1:24" x14ac:dyDescent="0.25">
      <c r="A4864" t="s">
        <v>108</v>
      </c>
      <c r="B4864" t="s">
        <v>46</v>
      </c>
      <c r="C4864" t="s">
        <v>273</v>
      </c>
      <c r="D4864" s="202">
        <v>12252</v>
      </c>
      <c r="E4864" s="202">
        <v>12252</v>
      </c>
      <c r="F4864" s="202">
        <v>12252</v>
      </c>
      <c r="G4864" s="202">
        <v>12252</v>
      </c>
      <c r="H4864" s="202">
        <v>12252</v>
      </c>
      <c r="I4864" s="202">
        <v>12252</v>
      </c>
      <c r="J4864" s="202">
        <v>12252</v>
      </c>
      <c r="K4864" s="202">
        <v>12252</v>
      </c>
      <c r="L4864" s="202">
        <v>12252</v>
      </c>
      <c r="M4864" s="202">
        <v>12252</v>
      </c>
      <c r="N4864"/>
      <c r="O4864" s="203"/>
      <c r="P4864"/>
      <c r="Q4864"/>
      <c r="R4864"/>
      <c r="S4864"/>
      <c r="T4864" s="204">
        <v>42746.609131944446</v>
      </c>
      <c r="U4864"/>
      <c r="V4864">
        <v>0.75</v>
      </c>
      <c r="W4864">
        <v>10</v>
      </c>
      <c r="X4864" s="200" t="str">
        <f t="shared" si="75"/>
        <v>Suwannee Family CGE CQ4-16</v>
      </c>
    </row>
    <row r="4865" spans="1:24" x14ac:dyDescent="0.25">
      <c r="A4865" t="s">
        <v>108</v>
      </c>
      <c r="B4865" t="s">
        <v>46</v>
      </c>
      <c r="C4865" t="s">
        <v>277</v>
      </c>
      <c r="D4865" s="202">
        <v>20929</v>
      </c>
      <c r="E4865"/>
      <c r="F4865"/>
      <c r="G4865"/>
      <c r="H4865"/>
      <c r="I4865" s="202">
        <v>19593.5</v>
      </c>
      <c r="J4865"/>
      <c r="K4865"/>
      <c r="L4865"/>
      <c r="M4865"/>
      <c r="N4865"/>
      <c r="O4865" s="203"/>
      <c r="P4865"/>
      <c r="Q4865"/>
      <c r="R4865"/>
      <c r="S4865"/>
      <c r="T4865" s="204">
        <v>42746.609131944446</v>
      </c>
      <c r="U4865"/>
      <c r="V4865">
        <v>0.75</v>
      </c>
      <c r="W4865">
        <v>10</v>
      </c>
      <c r="X4865" s="200" t="str">
        <f t="shared" si="75"/>
        <v>Suwannee Family CGE CQ4-17</v>
      </c>
    </row>
    <row r="4866" spans="1:24" x14ac:dyDescent="0.25">
      <c r="A4866" t="s">
        <v>108</v>
      </c>
      <c r="B4866" t="s">
        <v>40</v>
      </c>
      <c r="C4866" t="s">
        <v>270</v>
      </c>
      <c r="D4866" s="202">
        <v>2756</v>
      </c>
      <c r="E4866" s="202">
        <v>2756</v>
      </c>
      <c r="F4866" s="202">
        <v>2756</v>
      </c>
      <c r="G4866" s="202">
        <v>2756</v>
      </c>
      <c r="H4866" s="202">
        <v>2488</v>
      </c>
      <c r="I4866" s="202">
        <v>376</v>
      </c>
      <c r="J4866" s="202">
        <v>376</v>
      </c>
      <c r="K4866" s="202">
        <v>869</v>
      </c>
      <c r="L4866" s="202">
        <v>869</v>
      </c>
      <c r="M4866" s="202">
        <v>1100</v>
      </c>
      <c r="N4866"/>
      <c r="O4866" s="203"/>
      <c r="P4866"/>
      <c r="Q4866"/>
      <c r="R4866"/>
      <c r="S4866"/>
      <c r="T4866" s="204">
        <v>42746.609131944446</v>
      </c>
      <c r="U4866"/>
      <c r="V4866">
        <v>0.09</v>
      </c>
      <c r="W4866">
        <v>4</v>
      </c>
      <c r="X4866" s="200" t="str">
        <f t="shared" ref="X4866:X4929" si="76">A4866&amp;" "&amp;B4866&amp;" "&amp;C4866</f>
        <v>Suwannee Juvenile Delinquency CGE CQ1-16</v>
      </c>
    </row>
    <row r="4867" spans="1:24" x14ac:dyDescent="0.25">
      <c r="A4867" t="s">
        <v>108</v>
      </c>
      <c r="B4867" t="s">
        <v>40</v>
      </c>
      <c r="C4867" t="s">
        <v>274</v>
      </c>
      <c r="D4867" s="202">
        <v>894</v>
      </c>
      <c r="E4867" s="202">
        <v>894</v>
      </c>
      <c r="F4867" s="202">
        <v>894</v>
      </c>
      <c r="G4867" s="202">
        <v>894</v>
      </c>
      <c r="H4867"/>
      <c r="I4867" s="202">
        <v>0</v>
      </c>
      <c r="J4867" s="202">
        <v>268</v>
      </c>
      <c r="K4867" s="202">
        <v>268</v>
      </c>
      <c r="L4867" s="202">
        <v>268</v>
      </c>
      <c r="M4867"/>
      <c r="N4867"/>
      <c r="O4867" s="203"/>
      <c r="P4867"/>
      <c r="Q4867"/>
      <c r="R4867"/>
      <c r="S4867"/>
      <c r="T4867" s="204">
        <v>42746.609131944446</v>
      </c>
      <c r="U4867"/>
      <c r="V4867">
        <v>0.09</v>
      </c>
      <c r="W4867">
        <v>4</v>
      </c>
      <c r="X4867" s="200" t="str">
        <f t="shared" si="76"/>
        <v>Suwannee Juvenile Delinquency CGE CQ1-17</v>
      </c>
    </row>
    <row r="4868" spans="1:24" x14ac:dyDescent="0.25">
      <c r="A4868" t="s">
        <v>108</v>
      </c>
      <c r="B4868" t="s">
        <v>40</v>
      </c>
      <c r="C4868" t="s">
        <v>271</v>
      </c>
      <c r="D4868" s="202">
        <v>3698</v>
      </c>
      <c r="E4868" s="202">
        <v>3698</v>
      </c>
      <c r="F4868" s="202">
        <v>3698</v>
      </c>
      <c r="G4868" s="202">
        <v>3698</v>
      </c>
      <c r="H4868" s="202">
        <v>3698</v>
      </c>
      <c r="I4868" s="202">
        <v>882</v>
      </c>
      <c r="J4868" s="202">
        <v>1341.24</v>
      </c>
      <c r="K4868" s="202">
        <v>1646</v>
      </c>
      <c r="L4868" s="202">
        <v>1676</v>
      </c>
      <c r="M4868" s="202">
        <v>1676</v>
      </c>
      <c r="N4868"/>
      <c r="O4868" s="203"/>
      <c r="P4868"/>
      <c r="Q4868"/>
      <c r="R4868"/>
      <c r="S4868"/>
      <c r="T4868" s="204">
        <v>42746.609131944446</v>
      </c>
      <c r="U4868"/>
      <c r="V4868">
        <v>0.09</v>
      </c>
      <c r="W4868">
        <v>4</v>
      </c>
      <c r="X4868" s="200" t="str">
        <f t="shared" si="76"/>
        <v>Suwannee Juvenile Delinquency CGE CQ2-16</v>
      </c>
    </row>
    <row r="4869" spans="1:24" x14ac:dyDescent="0.25">
      <c r="A4869" t="s">
        <v>108</v>
      </c>
      <c r="B4869" t="s">
        <v>40</v>
      </c>
      <c r="C4869" t="s">
        <v>275</v>
      </c>
      <c r="D4869" s="202">
        <v>2944</v>
      </c>
      <c r="E4869" s="202">
        <v>2944</v>
      </c>
      <c r="F4869" s="202">
        <v>2676</v>
      </c>
      <c r="G4869"/>
      <c r="H4869"/>
      <c r="I4869" s="202">
        <v>268</v>
      </c>
      <c r="J4869" s="202">
        <v>268</v>
      </c>
      <c r="K4869" s="202">
        <v>932</v>
      </c>
      <c r="L4869"/>
      <c r="M4869"/>
      <c r="N4869"/>
      <c r="O4869" s="203"/>
      <c r="P4869"/>
      <c r="Q4869"/>
      <c r="R4869"/>
      <c r="S4869"/>
      <c r="T4869" s="204">
        <v>42746.609131944446</v>
      </c>
      <c r="U4869"/>
      <c r="V4869">
        <v>0.09</v>
      </c>
      <c r="W4869">
        <v>4</v>
      </c>
      <c r="X4869" s="200" t="str">
        <f t="shared" si="76"/>
        <v>Suwannee Juvenile Delinquency CGE CQ2-17</v>
      </c>
    </row>
    <row r="4870" spans="1:24" x14ac:dyDescent="0.25">
      <c r="A4870" t="s">
        <v>108</v>
      </c>
      <c r="B4870" t="s">
        <v>40</v>
      </c>
      <c r="C4870" t="s">
        <v>272</v>
      </c>
      <c r="D4870" s="202">
        <v>4694</v>
      </c>
      <c r="E4870" s="202">
        <v>4694</v>
      </c>
      <c r="F4870" s="202">
        <v>4188</v>
      </c>
      <c r="G4870" s="202">
        <v>4000</v>
      </c>
      <c r="H4870" s="202">
        <v>4000</v>
      </c>
      <c r="I4870" s="202">
        <v>474</v>
      </c>
      <c r="J4870" s="202">
        <v>2128</v>
      </c>
      <c r="K4870" s="202">
        <v>2253</v>
      </c>
      <c r="L4870" s="202">
        <v>2270</v>
      </c>
      <c r="M4870" s="202">
        <v>2270</v>
      </c>
      <c r="N4870"/>
      <c r="O4870" s="203"/>
      <c r="P4870"/>
      <c r="Q4870"/>
      <c r="R4870"/>
      <c r="S4870"/>
      <c r="T4870" s="204">
        <v>42746.609131944446</v>
      </c>
      <c r="U4870"/>
      <c r="V4870">
        <v>0.09</v>
      </c>
      <c r="W4870">
        <v>4</v>
      </c>
      <c r="X4870" s="200" t="str">
        <f t="shared" si="76"/>
        <v>Suwannee Juvenile Delinquency CGE CQ3-16</v>
      </c>
    </row>
    <row r="4871" spans="1:24" x14ac:dyDescent="0.25">
      <c r="A4871" t="s">
        <v>108</v>
      </c>
      <c r="B4871" t="s">
        <v>40</v>
      </c>
      <c r="C4871" t="s">
        <v>276</v>
      </c>
      <c r="D4871" s="202">
        <v>6171</v>
      </c>
      <c r="E4871" s="202">
        <v>6171</v>
      </c>
      <c r="F4871"/>
      <c r="G4871"/>
      <c r="H4871"/>
      <c r="I4871" s="202">
        <v>1729</v>
      </c>
      <c r="J4871" s="202">
        <v>2637</v>
      </c>
      <c r="K4871"/>
      <c r="L4871"/>
      <c r="M4871"/>
      <c r="N4871"/>
      <c r="O4871" s="203"/>
      <c r="P4871"/>
      <c r="Q4871"/>
      <c r="R4871"/>
      <c r="S4871"/>
      <c r="T4871" s="204">
        <v>42746.609131944446</v>
      </c>
      <c r="U4871"/>
      <c r="V4871">
        <v>0.09</v>
      </c>
      <c r="W4871">
        <v>4</v>
      </c>
      <c r="X4871" s="200" t="str">
        <f t="shared" si="76"/>
        <v>Suwannee Juvenile Delinquency CGE CQ3-17</v>
      </c>
    </row>
    <row r="4872" spans="1:24" x14ac:dyDescent="0.25">
      <c r="A4872" t="s">
        <v>108</v>
      </c>
      <c r="B4872" t="s">
        <v>40</v>
      </c>
      <c r="C4872" t="s">
        <v>273</v>
      </c>
      <c r="D4872" s="202">
        <v>6552</v>
      </c>
      <c r="E4872" s="202">
        <v>6552</v>
      </c>
      <c r="F4872" s="202">
        <v>6552</v>
      </c>
      <c r="G4872" s="202">
        <v>6552</v>
      </c>
      <c r="H4872" s="202">
        <v>6552</v>
      </c>
      <c r="I4872" s="202">
        <v>724</v>
      </c>
      <c r="J4872" s="202">
        <v>800</v>
      </c>
      <c r="K4872" s="202">
        <v>800.8</v>
      </c>
      <c r="L4872" s="202">
        <v>800.8</v>
      </c>
      <c r="M4872" s="202">
        <v>800.8</v>
      </c>
      <c r="N4872"/>
      <c r="O4872" s="203"/>
      <c r="P4872"/>
      <c r="Q4872"/>
      <c r="R4872"/>
      <c r="S4872"/>
      <c r="T4872" s="204">
        <v>42746.609131944446</v>
      </c>
      <c r="U4872"/>
      <c r="V4872">
        <v>0.09</v>
      </c>
      <c r="W4872">
        <v>4</v>
      </c>
      <c r="X4872" s="200" t="str">
        <f t="shared" si="76"/>
        <v>Suwannee Juvenile Delinquency CGE CQ4-16</v>
      </c>
    </row>
    <row r="4873" spans="1:24" x14ac:dyDescent="0.25">
      <c r="A4873" t="s">
        <v>108</v>
      </c>
      <c r="B4873" t="s">
        <v>40</v>
      </c>
      <c r="C4873" t="s">
        <v>277</v>
      </c>
      <c r="D4873" s="202">
        <v>2430</v>
      </c>
      <c r="E4873"/>
      <c r="F4873"/>
      <c r="G4873"/>
      <c r="H4873"/>
      <c r="I4873" s="202">
        <v>0</v>
      </c>
      <c r="J4873"/>
      <c r="K4873"/>
      <c r="L4873"/>
      <c r="M4873"/>
      <c r="N4873"/>
      <c r="O4873" s="203"/>
      <c r="P4873"/>
      <c r="Q4873"/>
      <c r="R4873"/>
      <c r="S4873"/>
      <c r="T4873" s="204">
        <v>42746.609131944446</v>
      </c>
      <c r="U4873"/>
      <c r="V4873">
        <v>0.09</v>
      </c>
      <c r="W4873">
        <v>4</v>
      </c>
      <c r="X4873" s="200" t="str">
        <f t="shared" si="76"/>
        <v>Suwannee Juvenile Delinquency CGE CQ4-17</v>
      </c>
    </row>
    <row r="4874" spans="1:24" x14ac:dyDescent="0.25">
      <c r="A4874" t="s">
        <v>108</v>
      </c>
      <c r="B4874" t="s">
        <v>45</v>
      </c>
      <c r="C4874" t="s">
        <v>270</v>
      </c>
      <c r="D4874" s="202">
        <v>11581</v>
      </c>
      <c r="E4874" s="202">
        <v>11581</v>
      </c>
      <c r="F4874" s="202">
        <v>11581</v>
      </c>
      <c r="G4874" s="202">
        <v>11581</v>
      </c>
      <c r="H4874" s="202">
        <v>11581</v>
      </c>
      <c r="I4874" s="202">
        <v>11581</v>
      </c>
      <c r="J4874" s="202">
        <v>11581</v>
      </c>
      <c r="K4874" s="202">
        <v>11581</v>
      </c>
      <c r="L4874" s="202">
        <v>11581</v>
      </c>
      <c r="M4874" s="202">
        <v>11581</v>
      </c>
      <c r="N4874"/>
      <c r="O4874" s="203"/>
      <c r="P4874"/>
      <c r="Q4874"/>
      <c r="R4874"/>
      <c r="S4874"/>
      <c r="T4874" s="204">
        <v>42746.609131944446</v>
      </c>
      <c r="U4874"/>
      <c r="V4874">
        <v>0.9</v>
      </c>
      <c r="W4874">
        <v>9</v>
      </c>
      <c r="X4874" s="200" t="str">
        <f t="shared" si="76"/>
        <v>Suwannee Probate CGE CQ1-16</v>
      </c>
    </row>
    <row r="4875" spans="1:24" x14ac:dyDescent="0.25">
      <c r="A4875" t="s">
        <v>108</v>
      </c>
      <c r="B4875" t="s">
        <v>45</v>
      </c>
      <c r="C4875" t="s">
        <v>274</v>
      </c>
      <c r="D4875" s="202">
        <v>13397</v>
      </c>
      <c r="E4875" s="202">
        <v>13166</v>
      </c>
      <c r="F4875" s="202">
        <v>13166</v>
      </c>
      <c r="G4875" s="202">
        <v>13166</v>
      </c>
      <c r="H4875"/>
      <c r="I4875" s="202">
        <v>12817</v>
      </c>
      <c r="J4875" s="202">
        <v>12817</v>
      </c>
      <c r="K4875" s="202">
        <v>12817</v>
      </c>
      <c r="L4875" s="202">
        <v>12817</v>
      </c>
      <c r="M4875"/>
      <c r="N4875"/>
      <c r="O4875" s="203"/>
      <c r="P4875"/>
      <c r="Q4875"/>
      <c r="R4875"/>
      <c r="S4875"/>
      <c r="T4875" s="204">
        <v>42746.609131944446</v>
      </c>
      <c r="U4875"/>
      <c r="V4875">
        <v>0.9</v>
      </c>
      <c r="W4875">
        <v>9</v>
      </c>
      <c r="X4875" s="200" t="str">
        <f t="shared" si="76"/>
        <v>Suwannee Probate CGE CQ1-17</v>
      </c>
    </row>
    <row r="4876" spans="1:24" x14ac:dyDescent="0.25">
      <c r="A4876" t="s">
        <v>108</v>
      </c>
      <c r="B4876" t="s">
        <v>45</v>
      </c>
      <c r="C4876" t="s">
        <v>271</v>
      </c>
      <c r="D4876" s="202">
        <v>13599</v>
      </c>
      <c r="E4876" s="202">
        <v>12968</v>
      </c>
      <c r="F4876" s="202">
        <v>12968</v>
      </c>
      <c r="G4876" s="202">
        <v>12968</v>
      </c>
      <c r="H4876" s="202">
        <v>12968</v>
      </c>
      <c r="I4876" s="202">
        <v>12568</v>
      </c>
      <c r="J4876" s="202">
        <v>12968</v>
      </c>
      <c r="K4876" s="202">
        <v>12968</v>
      </c>
      <c r="L4876" s="202">
        <v>12968</v>
      </c>
      <c r="M4876" s="202">
        <v>12968</v>
      </c>
      <c r="N4876"/>
      <c r="O4876" s="203"/>
      <c r="P4876"/>
      <c r="Q4876"/>
      <c r="R4876"/>
      <c r="S4876"/>
      <c r="T4876" s="204">
        <v>42746.609131944446</v>
      </c>
      <c r="U4876"/>
      <c r="V4876">
        <v>0.9</v>
      </c>
      <c r="W4876">
        <v>9</v>
      </c>
      <c r="X4876" s="200" t="str">
        <f t="shared" si="76"/>
        <v>Suwannee Probate CGE CQ2-16</v>
      </c>
    </row>
    <row r="4877" spans="1:24" x14ac:dyDescent="0.25">
      <c r="A4877" t="s">
        <v>108</v>
      </c>
      <c r="B4877" t="s">
        <v>45</v>
      </c>
      <c r="C4877" t="s">
        <v>275</v>
      </c>
      <c r="D4877" s="202">
        <v>16651</v>
      </c>
      <c r="E4877" s="202">
        <v>16651</v>
      </c>
      <c r="F4877" s="202">
        <v>16651</v>
      </c>
      <c r="G4877"/>
      <c r="H4877"/>
      <c r="I4877" s="202">
        <v>16651</v>
      </c>
      <c r="J4877" s="202">
        <v>16651</v>
      </c>
      <c r="K4877" s="202">
        <v>16651</v>
      </c>
      <c r="L4877"/>
      <c r="M4877"/>
      <c r="N4877"/>
      <c r="O4877" s="203"/>
      <c r="P4877"/>
      <c r="Q4877"/>
      <c r="R4877"/>
      <c r="S4877"/>
      <c r="T4877" s="204">
        <v>42746.609131944446</v>
      </c>
      <c r="U4877"/>
      <c r="V4877">
        <v>0.9</v>
      </c>
      <c r="W4877">
        <v>9</v>
      </c>
      <c r="X4877" s="200" t="str">
        <f t="shared" si="76"/>
        <v>Suwannee Probate CGE CQ2-17</v>
      </c>
    </row>
    <row r="4878" spans="1:24" x14ac:dyDescent="0.25">
      <c r="A4878" t="s">
        <v>108</v>
      </c>
      <c r="B4878" t="s">
        <v>45</v>
      </c>
      <c r="C4878" t="s">
        <v>272</v>
      </c>
      <c r="D4878" s="202">
        <v>14553</v>
      </c>
      <c r="E4878" s="202">
        <v>14553</v>
      </c>
      <c r="F4878" s="202">
        <v>14553</v>
      </c>
      <c r="G4878" s="202">
        <v>14553</v>
      </c>
      <c r="H4878" s="202">
        <v>14553</v>
      </c>
      <c r="I4878" s="202">
        <v>14553</v>
      </c>
      <c r="J4878" s="202">
        <v>14553</v>
      </c>
      <c r="K4878" s="202">
        <v>14553</v>
      </c>
      <c r="L4878" s="202">
        <v>14553</v>
      </c>
      <c r="M4878" s="202">
        <v>14553</v>
      </c>
      <c r="N4878"/>
      <c r="O4878" s="203"/>
      <c r="P4878"/>
      <c r="Q4878"/>
      <c r="R4878"/>
      <c r="S4878"/>
      <c r="T4878" s="204">
        <v>42746.609131944446</v>
      </c>
      <c r="U4878"/>
      <c r="V4878">
        <v>0.9</v>
      </c>
      <c r="W4878">
        <v>9</v>
      </c>
      <c r="X4878" s="200" t="str">
        <f t="shared" si="76"/>
        <v>Suwannee Probate CGE CQ3-16</v>
      </c>
    </row>
    <row r="4879" spans="1:24" x14ac:dyDescent="0.25">
      <c r="A4879" t="s">
        <v>108</v>
      </c>
      <c r="B4879" t="s">
        <v>45</v>
      </c>
      <c r="C4879" t="s">
        <v>276</v>
      </c>
      <c r="D4879" s="202">
        <v>13016</v>
      </c>
      <c r="E4879" s="202">
        <v>13016</v>
      </c>
      <c r="F4879"/>
      <c r="G4879"/>
      <c r="H4879"/>
      <c r="I4879" s="202">
        <v>13016</v>
      </c>
      <c r="J4879" s="202">
        <v>13016</v>
      </c>
      <c r="K4879"/>
      <c r="L4879"/>
      <c r="M4879"/>
      <c r="N4879"/>
      <c r="O4879" s="203"/>
      <c r="P4879"/>
      <c r="Q4879"/>
      <c r="R4879"/>
      <c r="S4879"/>
      <c r="T4879" s="204">
        <v>42746.609131944446</v>
      </c>
      <c r="U4879"/>
      <c r="V4879">
        <v>0.9</v>
      </c>
      <c r="W4879">
        <v>9</v>
      </c>
      <c r="X4879" s="200" t="str">
        <f t="shared" si="76"/>
        <v>Suwannee Probate CGE CQ3-17</v>
      </c>
    </row>
    <row r="4880" spans="1:24" x14ac:dyDescent="0.25">
      <c r="A4880" t="s">
        <v>108</v>
      </c>
      <c r="B4880" t="s">
        <v>45</v>
      </c>
      <c r="C4880" t="s">
        <v>273</v>
      </c>
      <c r="D4880" s="202">
        <v>12081</v>
      </c>
      <c r="E4880" s="202">
        <v>12081</v>
      </c>
      <c r="F4880" s="202">
        <v>12081</v>
      </c>
      <c r="G4880" s="202">
        <v>12081</v>
      </c>
      <c r="H4880" s="202">
        <v>12081</v>
      </c>
      <c r="I4880" s="202">
        <v>11850</v>
      </c>
      <c r="J4880" s="202">
        <v>12122</v>
      </c>
      <c r="K4880" s="202">
        <v>12122</v>
      </c>
      <c r="L4880" s="202">
        <v>12122</v>
      </c>
      <c r="M4880" s="202">
        <v>12122</v>
      </c>
      <c r="N4880"/>
      <c r="O4880" s="203"/>
      <c r="P4880"/>
      <c r="Q4880"/>
      <c r="R4880"/>
      <c r="S4880"/>
      <c r="T4880" s="204">
        <v>42746.609131944446</v>
      </c>
      <c r="U4880"/>
      <c r="V4880">
        <v>0.9</v>
      </c>
      <c r="W4880">
        <v>9</v>
      </c>
      <c r="X4880" s="200" t="str">
        <f t="shared" si="76"/>
        <v>Suwannee Probate CGE CQ4-16</v>
      </c>
    </row>
    <row r="4881" spans="1:24" x14ac:dyDescent="0.25">
      <c r="A4881" t="s">
        <v>108</v>
      </c>
      <c r="B4881" t="s">
        <v>45</v>
      </c>
      <c r="C4881" t="s">
        <v>277</v>
      </c>
      <c r="D4881" s="202">
        <v>12848</v>
      </c>
      <c r="E4881"/>
      <c r="F4881"/>
      <c r="G4881"/>
      <c r="H4881"/>
      <c r="I4881" s="202">
        <v>12503</v>
      </c>
      <c r="J4881"/>
      <c r="K4881"/>
      <c r="L4881"/>
      <c r="M4881"/>
      <c r="N4881"/>
      <c r="O4881" s="203"/>
      <c r="P4881"/>
      <c r="Q4881"/>
      <c r="R4881"/>
      <c r="S4881"/>
      <c r="T4881" s="204">
        <v>42746.609131944446</v>
      </c>
      <c r="U4881"/>
      <c r="V4881">
        <v>0.9</v>
      </c>
      <c r="W4881">
        <v>9</v>
      </c>
      <c r="X4881" s="200" t="str">
        <f t="shared" si="76"/>
        <v>Suwannee Probate CGE CQ4-17</v>
      </c>
    </row>
    <row r="4882" spans="1:24" x14ac:dyDescent="0.25">
      <c r="A4882" t="s">
        <v>109</v>
      </c>
      <c r="B4882" t="s">
        <v>280</v>
      </c>
      <c r="C4882" t="s">
        <v>270</v>
      </c>
      <c r="D4882" s="202">
        <v>0</v>
      </c>
      <c r="E4882" s="202">
        <v>0</v>
      </c>
      <c r="F4882" s="202">
        <v>0</v>
      </c>
      <c r="G4882" s="202">
        <v>0</v>
      </c>
      <c r="H4882" s="202">
        <v>0</v>
      </c>
      <c r="I4882" s="202">
        <v>0</v>
      </c>
      <c r="J4882" s="202">
        <v>0</v>
      </c>
      <c r="K4882" s="202">
        <v>0</v>
      </c>
      <c r="L4882" s="202">
        <v>0</v>
      </c>
      <c r="M4882" s="202">
        <v>0</v>
      </c>
      <c r="N4882"/>
      <c r="O4882" s="203"/>
      <c r="P4882"/>
      <c r="Q4882"/>
      <c r="R4882"/>
      <c r="S4882"/>
      <c r="T4882" s="204">
        <v>42746.609131944446</v>
      </c>
      <c r="U4882"/>
      <c r="V4882">
        <v>0.09</v>
      </c>
      <c r="W4882">
        <v>2</v>
      </c>
      <c r="X4882" s="200" t="str">
        <f t="shared" si="76"/>
        <v>Taylor Circ Crim Drug Trfc Cases CGE CQ1-16</v>
      </c>
    </row>
    <row r="4883" spans="1:24" x14ac:dyDescent="0.25">
      <c r="A4883" t="s">
        <v>109</v>
      </c>
      <c r="B4883" t="s">
        <v>280</v>
      </c>
      <c r="C4883" t="s">
        <v>274</v>
      </c>
      <c r="D4883" s="202">
        <v>0</v>
      </c>
      <c r="E4883"/>
      <c r="F4883"/>
      <c r="G4883"/>
      <c r="H4883"/>
      <c r="I4883" s="202">
        <v>0</v>
      </c>
      <c r="J4883"/>
      <c r="K4883"/>
      <c r="L4883"/>
      <c r="M4883"/>
      <c r="N4883"/>
      <c r="O4883" s="203"/>
      <c r="P4883"/>
      <c r="Q4883"/>
      <c r="R4883"/>
      <c r="S4883"/>
      <c r="T4883" s="204">
        <v>42746.609131944446</v>
      </c>
      <c r="U4883"/>
      <c r="V4883">
        <v>0.09</v>
      </c>
      <c r="W4883">
        <v>2</v>
      </c>
      <c r="X4883" s="200" t="str">
        <f t="shared" si="76"/>
        <v>Taylor Circ Crim Drug Trfc Cases CGE CQ1-17</v>
      </c>
    </row>
    <row r="4884" spans="1:24" x14ac:dyDescent="0.25">
      <c r="A4884" t="s">
        <v>109</v>
      </c>
      <c r="B4884" t="s">
        <v>280</v>
      </c>
      <c r="C4884" t="s">
        <v>271</v>
      </c>
      <c r="D4884" s="202">
        <v>0</v>
      </c>
      <c r="E4884" s="202">
        <v>0</v>
      </c>
      <c r="F4884" s="202">
        <v>0</v>
      </c>
      <c r="G4884" s="202">
        <v>0</v>
      </c>
      <c r="H4884"/>
      <c r="I4884" s="202">
        <v>0</v>
      </c>
      <c r="J4884" s="202">
        <v>0</v>
      </c>
      <c r="K4884" s="202">
        <v>0</v>
      </c>
      <c r="L4884" s="202">
        <v>0</v>
      </c>
      <c r="M4884"/>
      <c r="N4884"/>
      <c r="O4884" s="203"/>
      <c r="P4884"/>
      <c r="Q4884"/>
      <c r="R4884"/>
      <c r="S4884"/>
      <c r="T4884" s="204">
        <v>42746.609131944446</v>
      </c>
      <c r="U4884"/>
      <c r="V4884">
        <v>0.09</v>
      </c>
      <c r="W4884">
        <v>2</v>
      </c>
      <c r="X4884" s="200" t="str">
        <f t="shared" si="76"/>
        <v>Taylor Circ Crim Drug Trfc Cases CGE CQ2-16</v>
      </c>
    </row>
    <row r="4885" spans="1:24" x14ac:dyDescent="0.25">
      <c r="A4885" t="s">
        <v>109</v>
      </c>
      <c r="B4885" t="s">
        <v>280</v>
      </c>
      <c r="C4885" t="s">
        <v>275</v>
      </c>
      <c r="D4885"/>
      <c r="E4885"/>
      <c r="F4885"/>
      <c r="G4885"/>
      <c r="H4885"/>
      <c r="I4885"/>
      <c r="J4885"/>
      <c r="K4885"/>
      <c r="L4885"/>
      <c r="M4885"/>
      <c r="N4885"/>
      <c r="O4885" s="203"/>
      <c r="P4885"/>
      <c r="Q4885"/>
      <c r="R4885"/>
      <c r="S4885"/>
      <c r="T4885" s="204">
        <v>42746.609131944446</v>
      </c>
      <c r="U4885"/>
      <c r="V4885">
        <v>0.09</v>
      </c>
      <c r="W4885">
        <v>2</v>
      </c>
      <c r="X4885" s="200" t="str">
        <f t="shared" si="76"/>
        <v>Taylor Circ Crim Drug Trfc Cases CGE CQ2-17</v>
      </c>
    </row>
    <row r="4886" spans="1:24" x14ac:dyDescent="0.25">
      <c r="A4886" t="s">
        <v>109</v>
      </c>
      <c r="B4886" t="s">
        <v>280</v>
      </c>
      <c r="C4886" t="s">
        <v>272</v>
      </c>
      <c r="D4886" s="202">
        <v>0</v>
      </c>
      <c r="E4886" s="202">
        <v>0</v>
      </c>
      <c r="F4886" s="202">
        <v>0</v>
      </c>
      <c r="G4886"/>
      <c r="H4886"/>
      <c r="I4886" s="202">
        <v>0</v>
      </c>
      <c r="J4886" s="202">
        <v>0</v>
      </c>
      <c r="K4886" s="202">
        <v>0</v>
      </c>
      <c r="L4886"/>
      <c r="M4886"/>
      <c r="N4886"/>
      <c r="O4886" s="203"/>
      <c r="P4886"/>
      <c r="Q4886"/>
      <c r="R4886"/>
      <c r="S4886"/>
      <c r="T4886" s="204">
        <v>42746.609131944446</v>
      </c>
      <c r="U4886"/>
      <c r="V4886">
        <v>0.09</v>
      </c>
      <c r="W4886">
        <v>2</v>
      </c>
      <c r="X4886" s="200" t="str">
        <f t="shared" si="76"/>
        <v>Taylor Circ Crim Drug Trfc Cases CGE CQ3-16</v>
      </c>
    </row>
    <row r="4887" spans="1:24" x14ac:dyDescent="0.25">
      <c r="A4887" t="s">
        <v>109</v>
      </c>
      <c r="B4887" t="s">
        <v>280</v>
      </c>
      <c r="C4887" t="s">
        <v>276</v>
      </c>
      <c r="D4887"/>
      <c r="E4887"/>
      <c r="F4887"/>
      <c r="G4887"/>
      <c r="H4887"/>
      <c r="I4887"/>
      <c r="J4887"/>
      <c r="K4887"/>
      <c r="L4887"/>
      <c r="M4887"/>
      <c r="N4887"/>
      <c r="O4887" s="203"/>
      <c r="P4887"/>
      <c r="Q4887"/>
      <c r="R4887"/>
      <c r="S4887"/>
      <c r="T4887" s="204">
        <v>42746.609131944446</v>
      </c>
      <c r="U4887"/>
      <c r="V4887">
        <v>0.09</v>
      </c>
      <c r="W4887">
        <v>2</v>
      </c>
      <c r="X4887" s="200" t="str">
        <f t="shared" si="76"/>
        <v>Taylor Circ Crim Drug Trfc Cases CGE CQ3-17</v>
      </c>
    </row>
    <row r="4888" spans="1:24" x14ac:dyDescent="0.25">
      <c r="A4888" t="s">
        <v>109</v>
      </c>
      <c r="B4888" t="s">
        <v>280</v>
      </c>
      <c r="C4888" t="s">
        <v>273</v>
      </c>
      <c r="D4888" s="202">
        <v>0</v>
      </c>
      <c r="E4888" s="202">
        <v>0</v>
      </c>
      <c r="F4888"/>
      <c r="G4888"/>
      <c r="H4888"/>
      <c r="I4888" s="202">
        <v>0</v>
      </c>
      <c r="J4888" s="202">
        <v>0</v>
      </c>
      <c r="K4888"/>
      <c r="L4888"/>
      <c r="M4888"/>
      <c r="N4888"/>
      <c r="O4888" s="203"/>
      <c r="P4888"/>
      <c r="Q4888"/>
      <c r="R4888"/>
      <c r="S4888"/>
      <c r="T4888" s="204">
        <v>42746.609131944446</v>
      </c>
      <c r="U4888"/>
      <c r="V4888">
        <v>0.09</v>
      </c>
      <c r="W4888">
        <v>2</v>
      </c>
      <c r="X4888" s="200" t="str">
        <f t="shared" si="76"/>
        <v>Taylor Circ Crim Drug Trfc Cases CGE CQ4-16</v>
      </c>
    </row>
    <row r="4889" spans="1:24" x14ac:dyDescent="0.25">
      <c r="A4889" t="s">
        <v>109</v>
      </c>
      <c r="B4889" t="s">
        <v>280</v>
      </c>
      <c r="C4889" t="s">
        <v>277</v>
      </c>
      <c r="D4889"/>
      <c r="E4889"/>
      <c r="F4889"/>
      <c r="G4889"/>
      <c r="H4889"/>
      <c r="I4889"/>
      <c r="J4889"/>
      <c r="K4889"/>
      <c r="L4889"/>
      <c r="M4889"/>
      <c r="N4889"/>
      <c r="O4889" s="203"/>
      <c r="P4889"/>
      <c r="Q4889"/>
      <c r="R4889"/>
      <c r="S4889"/>
      <c r="T4889" s="204">
        <v>42746.609131944446</v>
      </c>
      <c r="U4889"/>
      <c r="V4889">
        <v>0.09</v>
      </c>
      <c r="W4889">
        <v>2</v>
      </c>
      <c r="X4889" s="200" t="str">
        <f t="shared" si="76"/>
        <v>Taylor Circ Crim Drug Trfc Cases CGE CQ4-17</v>
      </c>
    </row>
    <row r="4890" spans="1:24" x14ac:dyDescent="0.25">
      <c r="A4890" t="s">
        <v>109</v>
      </c>
      <c r="B4890" t="s">
        <v>42</v>
      </c>
      <c r="C4890" t="s">
        <v>270</v>
      </c>
      <c r="D4890" s="202">
        <v>16772</v>
      </c>
      <c r="E4890" s="202">
        <v>16772</v>
      </c>
      <c r="F4890" s="202">
        <v>16380</v>
      </c>
      <c r="G4890" s="202">
        <v>16672</v>
      </c>
      <c r="H4890" s="202">
        <v>16672</v>
      </c>
      <c r="I4890" s="202">
        <v>16552</v>
      </c>
      <c r="J4890" s="202">
        <v>16522</v>
      </c>
      <c r="K4890" s="202">
        <v>16380</v>
      </c>
      <c r="L4890" s="202">
        <v>16422</v>
      </c>
      <c r="M4890" s="202">
        <v>16422</v>
      </c>
      <c r="N4890"/>
      <c r="O4890" s="203"/>
      <c r="P4890"/>
      <c r="Q4890"/>
      <c r="R4890"/>
      <c r="S4890"/>
      <c r="T4890" s="204">
        <v>42746.609131944446</v>
      </c>
      <c r="U4890"/>
      <c r="V4890">
        <v>0.9</v>
      </c>
      <c r="W4890">
        <v>6</v>
      </c>
      <c r="X4890" s="200" t="str">
        <f t="shared" si="76"/>
        <v>Taylor Circuit Civil CGE CQ1-16</v>
      </c>
    </row>
    <row r="4891" spans="1:24" x14ac:dyDescent="0.25">
      <c r="A4891" t="s">
        <v>109</v>
      </c>
      <c r="B4891" t="s">
        <v>42</v>
      </c>
      <c r="C4891" t="s">
        <v>274</v>
      </c>
      <c r="D4891" s="202">
        <v>24601</v>
      </c>
      <c r="E4891" s="202">
        <v>24601</v>
      </c>
      <c r="F4891" s="202">
        <v>24601</v>
      </c>
      <c r="G4891" s="202">
        <v>24201</v>
      </c>
      <c r="H4891"/>
      <c r="I4891" s="202">
        <v>23806</v>
      </c>
      <c r="J4891" s="202">
        <v>24601</v>
      </c>
      <c r="K4891" s="202">
        <v>24601</v>
      </c>
      <c r="L4891" s="202">
        <v>24201</v>
      </c>
      <c r="M4891"/>
      <c r="N4891"/>
      <c r="O4891" s="203"/>
      <c r="P4891"/>
      <c r="Q4891"/>
      <c r="R4891"/>
      <c r="S4891"/>
      <c r="T4891" s="204">
        <v>42746.609131944446</v>
      </c>
      <c r="U4891"/>
      <c r="V4891">
        <v>0.9</v>
      </c>
      <c r="W4891">
        <v>6</v>
      </c>
      <c r="X4891" s="200" t="str">
        <f t="shared" si="76"/>
        <v>Taylor Circuit Civil CGE CQ1-17</v>
      </c>
    </row>
    <row r="4892" spans="1:24" x14ac:dyDescent="0.25">
      <c r="A4892" t="s">
        <v>109</v>
      </c>
      <c r="B4892" t="s">
        <v>42</v>
      </c>
      <c r="C4892" t="s">
        <v>271</v>
      </c>
      <c r="D4892" s="202">
        <v>20273.5</v>
      </c>
      <c r="E4892" s="202">
        <v>18030</v>
      </c>
      <c r="F4892" s="202">
        <v>19814</v>
      </c>
      <c r="G4892" s="202">
        <v>19814</v>
      </c>
      <c r="H4892" s="202">
        <v>19814</v>
      </c>
      <c r="I4892" s="202">
        <v>14558.5</v>
      </c>
      <c r="J4892" s="202">
        <v>17630</v>
      </c>
      <c r="K4892" s="202">
        <v>19414</v>
      </c>
      <c r="L4892" s="202">
        <v>19414</v>
      </c>
      <c r="M4892" s="202">
        <v>19414</v>
      </c>
      <c r="N4892"/>
      <c r="O4892" s="203"/>
      <c r="P4892"/>
      <c r="Q4892"/>
      <c r="R4892"/>
      <c r="S4892"/>
      <c r="T4892" s="204">
        <v>42746.609131944446</v>
      </c>
      <c r="U4892"/>
      <c r="V4892">
        <v>0.9</v>
      </c>
      <c r="W4892">
        <v>6</v>
      </c>
      <c r="X4892" s="200" t="str">
        <f t="shared" si="76"/>
        <v>Taylor Circuit Civil CGE CQ2-16</v>
      </c>
    </row>
    <row r="4893" spans="1:24" x14ac:dyDescent="0.25">
      <c r="A4893" t="s">
        <v>109</v>
      </c>
      <c r="B4893" t="s">
        <v>42</v>
      </c>
      <c r="C4893" t="s">
        <v>275</v>
      </c>
      <c r="D4893" s="202">
        <v>27024</v>
      </c>
      <c r="E4893" s="202">
        <v>26624</v>
      </c>
      <c r="F4893" s="202">
        <v>26624</v>
      </c>
      <c r="G4893"/>
      <c r="H4893"/>
      <c r="I4893" s="202">
        <v>24119</v>
      </c>
      <c r="J4893" s="202">
        <v>25824</v>
      </c>
      <c r="K4893" s="202">
        <v>25824</v>
      </c>
      <c r="L4893"/>
      <c r="M4893"/>
      <c r="N4893"/>
      <c r="O4893" s="203"/>
      <c r="P4893"/>
      <c r="Q4893"/>
      <c r="R4893"/>
      <c r="S4893"/>
      <c r="T4893" s="204">
        <v>42746.609131944446</v>
      </c>
      <c r="U4893"/>
      <c r="V4893">
        <v>0.9</v>
      </c>
      <c r="W4893">
        <v>6</v>
      </c>
      <c r="X4893" s="200" t="str">
        <f t="shared" si="76"/>
        <v>Taylor Circuit Civil CGE CQ2-17</v>
      </c>
    </row>
    <row r="4894" spans="1:24" x14ac:dyDescent="0.25">
      <c r="A4894" t="s">
        <v>109</v>
      </c>
      <c r="B4894" t="s">
        <v>42</v>
      </c>
      <c r="C4894" t="s">
        <v>272</v>
      </c>
      <c r="D4894" s="202">
        <v>18974</v>
      </c>
      <c r="E4894" s="202">
        <v>18974</v>
      </c>
      <c r="F4894" s="202">
        <v>18966</v>
      </c>
      <c r="G4894" s="202">
        <v>18966</v>
      </c>
      <c r="H4894" s="202">
        <v>16966</v>
      </c>
      <c r="I4894" s="202">
        <v>16524</v>
      </c>
      <c r="J4894" s="202">
        <v>16524</v>
      </c>
      <c r="K4894" s="202">
        <v>16524</v>
      </c>
      <c r="L4894" s="202">
        <v>16524</v>
      </c>
      <c r="M4894" s="202">
        <v>16524</v>
      </c>
      <c r="N4894"/>
      <c r="O4894" s="203"/>
      <c r="P4894"/>
      <c r="Q4894"/>
      <c r="R4894"/>
      <c r="S4894"/>
      <c r="T4894" s="204">
        <v>42746.609131944446</v>
      </c>
      <c r="U4894"/>
      <c r="V4894">
        <v>0.9</v>
      </c>
      <c r="W4894">
        <v>6</v>
      </c>
      <c r="X4894" s="200" t="str">
        <f t="shared" si="76"/>
        <v>Taylor Circuit Civil CGE CQ3-16</v>
      </c>
    </row>
    <row r="4895" spans="1:24" x14ac:dyDescent="0.25">
      <c r="A4895" t="s">
        <v>109</v>
      </c>
      <c r="B4895" t="s">
        <v>42</v>
      </c>
      <c r="C4895" t="s">
        <v>276</v>
      </c>
      <c r="D4895" s="202">
        <v>27238.02</v>
      </c>
      <c r="E4895" s="202">
        <v>27238.02</v>
      </c>
      <c r="F4895"/>
      <c r="G4895"/>
      <c r="H4895"/>
      <c r="I4895" s="202">
        <v>24283.02</v>
      </c>
      <c r="J4895" s="202">
        <v>26388.02</v>
      </c>
      <c r="K4895"/>
      <c r="L4895"/>
      <c r="M4895"/>
      <c r="N4895"/>
      <c r="O4895" s="203"/>
      <c r="P4895"/>
      <c r="Q4895"/>
      <c r="R4895"/>
      <c r="S4895"/>
      <c r="T4895" s="204">
        <v>42746.609131944446</v>
      </c>
      <c r="U4895"/>
      <c r="V4895">
        <v>0.9</v>
      </c>
      <c r="W4895">
        <v>6</v>
      </c>
      <c r="X4895" s="200" t="str">
        <f t="shared" si="76"/>
        <v>Taylor Circuit Civil CGE CQ3-17</v>
      </c>
    </row>
    <row r="4896" spans="1:24" x14ac:dyDescent="0.25">
      <c r="A4896" t="s">
        <v>109</v>
      </c>
      <c r="B4896" t="s">
        <v>42</v>
      </c>
      <c r="C4896" t="s">
        <v>273</v>
      </c>
      <c r="D4896" s="202">
        <v>18310.77</v>
      </c>
      <c r="E4896" s="202">
        <v>18310.77</v>
      </c>
      <c r="F4896" s="202">
        <v>18310.77</v>
      </c>
      <c r="G4896" s="202">
        <v>18310.77</v>
      </c>
      <c r="H4896" s="202">
        <v>18310.77</v>
      </c>
      <c r="I4896" s="202">
        <v>16612.27</v>
      </c>
      <c r="J4896" s="202">
        <v>17625.77</v>
      </c>
      <c r="K4896" s="202">
        <v>17625.77</v>
      </c>
      <c r="L4896" s="202">
        <v>17710.77</v>
      </c>
      <c r="M4896" s="202">
        <v>17710.77</v>
      </c>
      <c r="N4896"/>
      <c r="O4896" s="203"/>
      <c r="P4896"/>
      <c r="Q4896"/>
      <c r="R4896"/>
      <c r="S4896"/>
      <c r="T4896" s="204">
        <v>42746.609131944446</v>
      </c>
      <c r="U4896"/>
      <c r="V4896">
        <v>0.9</v>
      </c>
      <c r="W4896">
        <v>6</v>
      </c>
      <c r="X4896" s="200" t="str">
        <f t="shared" si="76"/>
        <v>Taylor Circuit Civil CGE CQ4-16</v>
      </c>
    </row>
    <row r="4897" spans="1:24" x14ac:dyDescent="0.25">
      <c r="A4897" t="s">
        <v>109</v>
      </c>
      <c r="B4897" t="s">
        <v>42</v>
      </c>
      <c r="C4897" t="s">
        <v>277</v>
      </c>
      <c r="D4897" s="202">
        <v>19956.5</v>
      </c>
      <c r="E4897"/>
      <c r="F4897"/>
      <c r="G4897"/>
      <c r="H4897"/>
      <c r="I4897" s="202">
        <v>15496.5</v>
      </c>
      <c r="J4897"/>
      <c r="K4897"/>
      <c r="L4897"/>
      <c r="M4897"/>
      <c r="N4897"/>
      <c r="O4897" s="203"/>
      <c r="P4897"/>
      <c r="Q4897"/>
      <c r="R4897"/>
      <c r="S4897"/>
      <c r="T4897" s="204">
        <v>42746.609131944446</v>
      </c>
      <c r="U4897"/>
      <c r="V4897">
        <v>0.9</v>
      </c>
      <c r="W4897">
        <v>6</v>
      </c>
      <c r="X4897" s="200" t="str">
        <f t="shared" si="76"/>
        <v>Taylor Circuit Civil CGE CQ4-17</v>
      </c>
    </row>
    <row r="4898" spans="1:24" x14ac:dyDescent="0.25">
      <c r="A4898" t="s">
        <v>109</v>
      </c>
      <c r="B4898" t="s">
        <v>38</v>
      </c>
      <c r="C4898" t="s">
        <v>270</v>
      </c>
      <c r="D4898" s="202">
        <v>100093.4</v>
      </c>
      <c r="E4898" s="202">
        <v>100183.4</v>
      </c>
      <c r="F4898" s="202">
        <v>100333.4</v>
      </c>
      <c r="G4898" s="202">
        <v>100283.4</v>
      </c>
      <c r="H4898" s="202">
        <v>100348.4</v>
      </c>
      <c r="I4898" s="202">
        <v>2795.78</v>
      </c>
      <c r="J4898" s="202">
        <v>5037.6400000000003</v>
      </c>
      <c r="K4898" s="202">
        <v>6906.1</v>
      </c>
      <c r="L4898" s="202">
        <v>9097.83</v>
      </c>
      <c r="M4898" s="202">
        <v>13784.95</v>
      </c>
      <c r="N4898"/>
      <c r="O4898" s="203"/>
      <c r="P4898"/>
      <c r="Q4898"/>
      <c r="R4898"/>
      <c r="S4898"/>
      <c r="T4898" s="204">
        <v>42746.609131944446</v>
      </c>
      <c r="U4898"/>
      <c r="V4898">
        <v>0.09</v>
      </c>
      <c r="W4898">
        <v>1</v>
      </c>
      <c r="X4898" s="200" t="str">
        <f t="shared" si="76"/>
        <v>Taylor Circuit Criminal CGE CQ1-16</v>
      </c>
    </row>
    <row r="4899" spans="1:24" x14ac:dyDescent="0.25">
      <c r="A4899" t="s">
        <v>109</v>
      </c>
      <c r="B4899" t="s">
        <v>38</v>
      </c>
      <c r="C4899" t="s">
        <v>274</v>
      </c>
      <c r="D4899" s="202">
        <v>122394.5</v>
      </c>
      <c r="E4899" s="202">
        <v>122144.5</v>
      </c>
      <c r="F4899" s="202">
        <v>122144.5</v>
      </c>
      <c r="G4899" s="202">
        <v>122144.5</v>
      </c>
      <c r="H4899"/>
      <c r="I4899" s="202">
        <v>4338.46</v>
      </c>
      <c r="J4899" s="202">
        <v>5601.03</v>
      </c>
      <c r="K4899" s="202">
        <v>6275.58</v>
      </c>
      <c r="L4899" s="202">
        <v>7440.71</v>
      </c>
      <c r="M4899"/>
      <c r="N4899"/>
      <c r="O4899" s="203"/>
      <c r="P4899"/>
      <c r="Q4899"/>
      <c r="R4899"/>
      <c r="S4899"/>
      <c r="T4899" s="204">
        <v>42746.609131944446</v>
      </c>
      <c r="U4899"/>
      <c r="V4899">
        <v>0.09</v>
      </c>
      <c r="W4899">
        <v>1</v>
      </c>
      <c r="X4899" s="200" t="str">
        <f t="shared" si="76"/>
        <v>Taylor Circuit Criminal CGE CQ1-17</v>
      </c>
    </row>
    <row r="4900" spans="1:24" x14ac:dyDescent="0.25">
      <c r="A4900" t="s">
        <v>109</v>
      </c>
      <c r="B4900" t="s">
        <v>38</v>
      </c>
      <c r="C4900" t="s">
        <v>271</v>
      </c>
      <c r="D4900" s="202">
        <v>145163.20000000001</v>
      </c>
      <c r="E4900" s="202">
        <v>145163.20000000001</v>
      </c>
      <c r="F4900" s="202">
        <v>146610.70000000001</v>
      </c>
      <c r="G4900" s="202">
        <v>146610.70000000001</v>
      </c>
      <c r="H4900" s="202">
        <v>146760.70000000001</v>
      </c>
      <c r="I4900" s="202">
        <v>8979.42</v>
      </c>
      <c r="J4900" s="202">
        <v>13223.27</v>
      </c>
      <c r="K4900" s="202">
        <v>18027.25</v>
      </c>
      <c r="L4900" s="202">
        <v>21605.32</v>
      </c>
      <c r="M4900" s="202">
        <v>25820.07</v>
      </c>
      <c r="N4900"/>
      <c r="O4900" s="203"/>
      <c r="P4900"/>
      <c r="Q4900"/>
      <c r="R4900"/>
      <c r="S4900"/>
      <c r="T4900" s="204">
        <v>42746.609131944446</v>
      </c>
      <c r="U4900"/>
      <c r="V4900">
        <v>0.09</v>
      </c>
      <c r="W4900">
        <v>1</v>
      </c>
      <c r="X4900" s="200" t="str">
        <f t="shared" si="76"/>
        <v>Taylor Circuit Criminal CGE CQ2-16</v>
      </c>
    </row>
    <row r="4901" spans="1:24" x14ac:dyDescent="0.25">
      <c r="A4901" t="s">
        <v>109</v>
      </c>
      <c r="B4901" t="s">
        <v>38</v>
      </c>
      <c r="C4901" t="s">
        <v>275</v>
      </c>
      <c r="D4901" s="202">
        <v>117564.46</v>
      </c>
      <c r="E4901" s="202">
        <v>117564.46</v>
      </c>
      <c r="F4901" s="202">
        <v>119104.46</v>
      </c>
      <c r="G4901"/>
      <c r="H4901"/>
      <c r="I4901" s="202">
        <v>5527.99</v>
      </c>
      <c r="J4901" s="202">
        <v>7724.36</v>
      </c>
      <c r="K4901" s="202">
        <v>10556.08</v>
      </c>
      <c r="L4901"/>
      <c r="M4901"/>
      <c r="N4901"/>
      <c r="O4901" s="203"/>
      <c r="P4901"/>
      <c r="Q4901"/>
      <c r="R4901"/>
      <c r="S4901"/>
      <c r="T4901" s="204">
        <v>42746.609131944446</v>
      </c>
      <c r="U4901"/>
      <c r="V4901">
        <v>0.09</v>
      </c>
      <c r="W4901">
        <v>1</v>
      </c>
      <c r="X4901" s="200" t="str">
        <f t="shared" si="76"/>
        <v>Taylor Circuit Criminal CGE CQ2-17</v>
      </c>
    </row>
    <row r="4902" spans="1:24" x14ac:dyDescent="0.25">
      <c r="A4902" t="s">
        <v>109</v>
      </c>
      <c r="B4902" t="s">
        <v>38</v>
      </c>
      <c r="C4902" t="s">
        <v>272</v>
      </c>
      <c r="D4902" s="202">
        <v>97811.63</v>
      </c>
      <c r="E4902" s="202">
        <v>97811.63</v>
      </c>
      <c r="F4902" s="202">
        <v>99401.63</v>
      </c>
      <c r="G4902" s="202">
        <v>97811.63</v>
      </c>
      <c r="H4902" s="202">
        <v>97511.63</v>
      </c>
      <c r="I4902" s="202">
        <v>2662.09</v>
      </c>
      <c r="J4902" s="202">
        <v>4304.0600000000004</v>
      </c>
      <c r="K4902" s="202">
        <v>5638.12</v>
      </c>
      <c r="L4902" s="202">
        <v>9048.16</v>
      </c>
      <c r="M4902" s="202">
        <v>10270.92</v>
      </c>
      <c r="N4902"/>
      <c r="O4902" s="203"/>
      <c r="P4902"/>
      <c r="Q4902"/>
      <c r="R4902"/>
      <c r="S4902"/>
      <c r="T4902" s="204">
        <v>42746.609131944446</v>
      </c>
      <c r="U4902"/>
      <c r="V4902">
        <v>0.09</v>
      </c>
      <c r="W4902">
        <v>1</v>
      </c>
      <c r="X4902" s="200" t="str">
        <f t="shared" si="76"/>
        <v>Taylor Circuit Criminal CGE CQ3-16</v>
      </c>
    </row>
    <row r="4903" spans="1:24" x14ac:dyDescent="0.25">
      <c r="A4903" t="s">
        <v>109</v>
      </c>
      <c r="B4903" t="s">
        <v>38</v>
      </c>
      <c r="C4903" t="s">
        <v>276</v>
      </c>
      <c r="D4903" s="202">
        <v>117581</v>
      </c>
      <c r="E4903" s="202">
        <v>117831</v>
      </c>
      <c r="F4903"/>
      <c r="G4903"/>
      <c r="H4903"/>
      <c r="I4903" s="202">
        <v>3649.62</v>
      </c>
      <c r="J4903" s="202">
        <v>6897.71</v>
      </c>
      <c r="K4903"/>
      <c r="L4903"/>
      <c r="M4903"/>
      <c r="N4903"/>
      <c r="O4903" s="203"/>
      <c r="P4903"/>
      <c r="Q4903"/>
      <c r="R4903"/>
      <c r="S4903"/>
      <c r="T4903" s="204">
        <v>42746.609131944446</v>
      </c>
      <c r="U4903"/>
      <c r="V4903">
        <v>0.09</v>
      </c>
      <c r="W4903">
        <v>1</v>
      </c>
      <c r="X4903" s="200" t="str">
        <f t="shared" si="76"/>
        <v>Taylor Circuit Criminal CGE CQ3-17</v>
      </c>
    </row>
    <row r="4904" spans="1:24" x14ac:dyDescent="0.25">
      <c r="A4904" t="s">
        <v>109</v>
      </c>
      <c r="B4904" t="s">
        <v>38</v>
      </c>
      <c r="C4904" t="s">
        <v>273</v>
      </c>
      <c r="D4904" s="202">
        <v>104089.25</v>
      </c>
      <c r="E4904" s="202">
        <v>138707.12</v>
      </c>
      <c r="F4904" s="202">
        <v>140169.12</v>
      </c>
      <c r="G4904" s="202">
        <v>140169.12</v>
      </c>
      <c r="H4904" s="202">
        <v>140169.12</v>
      </c>
      <c r="I4904" s="202">
        <v>2521.84</v>
      </c>
      <c r="J4904" s="202">
        <v>6736.04</v>
      </c>
      <c r="K4904" s="202">
        <v>10478.34</v>
      </c>
      <c r="L4904" s="202">
        <v>12848.91</v>
      </c>
      <c r="M4904" s="202">
        <v>15921.4</v>
      </c>
      <c r="N4904"/>
      <c r="O4904" s="203"/>
      <c r="P4904"/>
      <c r="Q4904"/>
      <c r="R4904"/>
      <c r="S4904"/>
      <c r="T4904" s="204">
        <v>42746.609131944446</v>
      </c>
      <c r="U4904"/>
      <c r="V4904">
        <v>0.09</v>
      </c>
      <c r="W4904">
        <v>1</v>
      </c>
      <c r="X4904" s="200" t="str">
        <f t="shared" si="76"/>
        <v>Taylor Circuit Criminal CGE CQ4-16</v>
      </c>
    </row>
    <row r="4905" spans="1:24" x14ac:dyDescent="0.25">
      <c r="A4905" t="s">
        <v>109</v>
      </c>
      <c r="B4905" t="s">
        <v>38</v>
      </c>
      <c r="C4905" t="s">
        <v>277</v>
      </c>
      <c r="D4905" s="202">
        <v>92705</v>
      </c>
      <c r="E4905"/>
      <c r="F4905"/>
      <c r="G4905"/>
      <c r="H4905"/>
      <c r="I4905" s="202">
        <v>1500.82</v>
      </c>
      <c r="J4905"/>
      <c r="K4905"/>
      <c r="L4905"/>
      <c r="M4905"/>
      <c r="N4905"/>
      <c r="O4905" s="203"/>
      <c r="P4905"/>
      <c r="Q4905"/>
      <c r="R4905"/>
      <c r="S4905"/>
      <c r="T4905" s="204">
        <v>42746.609131944446</v>
      </c>
      <c r="U4905"/>
      <c r="V4905">
        <v>0.09</v>
      </c>
      <c r="W4905">
        <v>1</v>
      </c>
      <c r="X4905" s="200" t="str">
        <f t="shared" si="76"/>
        <v>Taylor Circuit Criminal CGE CQ4-17</v>
      </c>
    </row>
    <row r="4906" spans="1:24" x14ac:dyDescent="0.25">
      <c r="A4906" t="s">
        <v>109</v>
      </c>
      <c r="B4906" t="s">
        <v>44</v>
      </c>
      <c r="C4906" t="s">
        <v>270</v>
      </c>
      <c r="D4906" s="202">
        <v>78899</v>
      </c>
      <c r="E4906" s="202">
        <v>76709.3</v>
      </c>
      <c r="F4906" s="202">
        <v>76501.8</v>
      </c>
      <c r="G4906" s="202">
        <v>76048.800000000003</v>
      </c>
      <c r="H4906" s="202">
        <v>76048.800000000003</v>
      </c>
      <c r="I4906" s="202">
        <v>31282</v>
      </c>
      <c r="J4906" s="202">
        <v>59142.9</v>
      </c>
      <c r="K4906" s="202">
        <v>67045.7</v>
      </c>
      <c r="L4906" s="202">
        <v>67192.7</v>
      </c>
      <c r="M4906" s="202">
        <v>67578.649999999994</v>
      </c>
      <c r="N4906"/>
      <c r="O4906" s="203"/>
      <c r="P4906"/>
      <c r="Q4906"/>
      <c r="R4906"/>
      <c r="S4906"/>
      <c r="T4906" s="204">
        <v>42746.609131944446</v>
      </c>
      <c r="U4906"/>
      <c r="V4906">
        <v>0.9</v>
      </c>
      <c r="W4906">
        <v>8</v>
      </c>
      <c r="X4906" s="200" t="str">
        <f t="shared" si="76"/>
        <v>Taylor Civil Traffic CGE CQ1-16</v>
      </c>
    </row>
    <row r="4907" spans="1:24" x14ac:dyDescent="0.25">
      <c r="A4907" t="s">
        <v>109</v>
      </c>
      <c r="B4907" t="s">
        <v>44</v>
      </c>
      <c r="C4907" t="s">
        <v>274</v>
      </c>
      <c r="D4907" s="202">
        <v>50582</v>
      </c>
      <c r="E4907" s="202">
        <v>47241</v>
      </c>
      <c r="F4907" s="202">
        <v>46311</v>
      </c>
      <c r="G4907" s="202">
        <v>46210</v>
      </c>
      <c r="H4907"/>
      <c r="I4907" s="202">
        <v>19735</v>
      </c>
      <c r="J4907" s="202">
        <v>33960</v>
      </c>
      <c r="K4907" s="202">
        <v>36435</v>
      </c>
      <c r="L4907" s="202">
        <v>37302</v>
      </c>
      <c r="M4907"/>
      <c r="N4907"/>
      <c r="O4907" s="203"/>
      <c r="P4907"/>
      <c r="Q4907"/>
      <c r="R4907"/>
      <c r="S4907"/>
      <c r="T4907" s="204">
        <v>42746.609131944446</v>
      </c>
      <c r="U4907"/>
      <c r="V4907">
        <v>0.9</v>
      </c>
      <c r="W4907">
        <v>8</v>
      </c>
      <c r="X4907" s="200" t="str">
        <f t="shared" si="76"/>
        <v>Taylor Civil Traffic CGE CQ1-17</v>
      </c>
    </row>
    <row r="4908" spans="1:24" x14ac:dyDescent="0.25">
      <c r="A4908" t="s">
        <v>109</v>
      </c>
      <c r="B4908" t="s">
        <v>44</v>
      </c>
      <c r="C4908" t="s">
        <v>271</v>
      </c>
      <c r="D4908" s="202">
        <v>66586</v>
      </c>
      <c r="E4908" s="202">
        <v>62700</v>
      </c>
      <c r="F4908" s="202">
        <v>61792</v>
      </c>
      <c r="G4908" s="202">
        <v>61525</v>
      </c>
      <c r="H4908" s="202">
        <v>61525</v>
      </c>
      <c r="I4908" s="202">
        <v>30063</v>
      </c>
      <c r="J4908" s="202">
        <v>48595.9</v>
      </c>
      <c r="K4908" s="202">
        <v>51780.9</v>
      </c>
      <c r="L4908" s="202">
        <v>53767.9</v>
      </c>
      <c r="M4908" s="202">
        <v>55580.9</v>
      </c>
      <c r="N4908"/>
      <c r="O4908" s="203"/>
      <c r="P4908"/>
      <c r="Q4908"/>
      <c r="R4908"/>
      <c r="S4908"/>
      <c r="T4908" s="204">
        <v>42746.609131944446</v>
      </c>
      <c r="U4908"/>
      <c r="V4908">
        <v>0.9</v>
      </c>
      <c r="W4908">
        <v>8</v>
      </c>
      <c r="X4908" s="200" t="str">
        <f t="shared" si="76"/>
        <v>Taylor Civil Traffic CGE CQ2-16</v>
      </c>
    </row>
    <row r="4909" spans="1:24" x14ac:dyDescent="0.25">
      <c r="A4909" t="s">
        <v>109</v>
      </c>
      <c r="B4909" t="s">
        <v>44</v>
      </c>
      <c r="C4909" t="s">
        <v>275</v>
      </c>
      <c r="D4909" s="202">
        <v>84171</v>
      </c>
      <c r="E4909" s="202">
        <v>76033</v>
      </c>
      <c r="F4909" s="202">
        <v>75096</v>
      </c>
      <c r="G4909"/>
      <c r="H4909"/>
      <c r="I4909" s="202">
        <v>35699</v>
      </c>
      <c r="J4909" s="202">
        <v>61207</v>
      </c>
      <c r="K4909" s="202">
        <v>65543</v>
      </c>
      <c r="L4909"/>
      <c r="M4909"/>
      <c r="N4909"/>
      <c r="O4909" s="203"/>
      <c r="P4909"/>
      <c r="Q4909"/>
      <c r="R4909"/>
      <c r="S4909"/>
      <c r="T4909" s="204">
        <v>42746.609131944446</v>
      </c>
      <c r="U4909"/>
      <c r="V4909">
        <v>0.9</v>
      </c>
      <c r="W4909">
        <v>8</v>
      </c>
      <c r="X4909" s="200" t="str">
        <f t="shared" si="76"/>
        <v>Taylor Civil Traffic CGE CQ2-17</v>
      </c>
    </row>
    <row r="4910" spans="1:24" x14ac:dyDescent="0.25">
      <c r="A4910" t="s">
        <v>109</v>
      </c>
      <c r="B4910" t="s">
        <v>44</v>
      </c>
      <c r="C4910" t="s">
        <v>272</v>
      </c>
      <c r="D4910" s="202">
        <v>66583</v>
      </c>
      <c r="E4910" s="202">
        <v>62821</v>
      </c>
      <c r="F4910" s="202">
        <v>61749</v>
      </c>
      <c r="G4910" s="202">
        <v>61749</v>
      </c>
      <c r="H4910" s="202">
        <v>61749</v>
      </c>
      <c r="I4910" s="202">
        <v>28729</v>
      </c>
      <c r="J4910" s="202">
        <v>46728</v>
      </c>
      <c r="K4910" s="202">
        <v>50831</v>
      </c>
      <c r="L4910" s="202">
        <v>53764</v>
      </c>
      <c r="M4910" s="202">
        <v>54920</v>
      </c>
      <c r="N4910"/>
      <c r="O4910" s="203"/>
      <c r="P4910"/>
      <c r="Q4910"/>
      <c r="R4910"/>
      <c r="S4910"/>
      <c r="T4910" s="204">
        <v>42746.609131944446</v>
      </c>
      <c r="U4910"/>
      <c r="V4910">
        <v>0.9</v>
      </c>
      <c r="W4910">
        <v>8</v>
      </c>
      <c r="X4910" s="200" t="str">
        <f t="shared" si="76"/>
        <v>Taylor Civil Traffic CGE CQ3-16</v>
      </c>
    </row>
    <row r="4911" spans="1:24" x14ac:dyDescent="0.25">
      <c r="A4911" t="s">
        <v>109</v>
      </c>
      <c r="B4911" t="s">
        <v>44</v>
      </c>
      <c r="C4911" t="s">
        <v>276</v>
      </c>
      <c r="D4911" s="202">
        <v>87532</v>
      </c>
      <c r="E4911" s="202">
        <v>81156</v>
      </c>
      <c r="F4911"/>
      <c r="G4911"/>
      <c r="H4911"/>
      <c r="I4911" s="202">
        <v>40624</v>
      </c>
      <c r="J4911" s="202">
        <v>60175</v>
      </c>
      <c r="K4911"/>
      <c r="L4911"/>
      <c r="M4911"/>
      <c r="N4911"/>
      <c r="O4911" s="203"/>
      <c r="P4911"/>
      <c r="Q4911"/>
      <c r="R4911"/>
      <c r="S4911"/>
      <c r="T4911" s="204">
        <v>42746.609131944446</v>
      </c>
      <c r="U4911"/>
      <c r="V4911">
        <v>0.9</v>
      </c>
      <c r="W4911">
        <v>8</v>
      </c>
      <c r="X4911" s="200" t="str">
        <f t="shared" si="76"/>
        <v>Taylor Civil Traffic CGE CQ3-17</v>
      </c>
    </row>
    <row r="4912" spans="1:24" x14ac:dyDescent="0.25">
      <c r="A4912" t="s">
        <v>109</v>
      </c>
      <c r="B4912" t="s">
        <v>44</v>
      </c>
      <c r="C4912" t="s">
        <v>273</v>
      </c>
      <c r="D4912" s="202">
        <v>62104</v>
      </c>
      <c r="E4912" s="202">
        <v>62104</v>
      </c>
      <c r="F4912" s="202">
        <v>61953</v>
      </c>
      <c r="G4912" s="202">
        <v>61953</v>
      </c>
      <c r="H4912" s="202">
        <v>61953</v>
      </c>
      <c r="I4912" s="202">
        <v>35507</v>
      </c>
      <c r="J4912" s="202">
        <v>50453</v>
      </c>
      <c r="K4912" s="202">
        <v>53994</v>
      </c>
      <c r="L4912" s="202">
        <v>55033</v>
      </c>
      <c r="M4912" s="202">
        <v>55874</v>
      </c>
      <c r="N4912"/>
      <c r="O4912" s="203"/>
      <c r="P4912"/>
      <c r="Q4912"/>
      <c r="R4912"/>
      <c r="S4912"/>
      <c r="T4912" s="204">
        <v>42746.609131944446</v>
      </c>
      <c r="U4912"/>
      <c r="V4912">
        <v>0.9</v>
      </c>
      <c r="W4912">
        <v>8</v>
      </c>
      <c r="X4912" s="200" t="str">
        <f t="shared" si="76"/>
        <v>Taylor Civil Traffic CGE CQ4-16</v>
      </c>
    </row>
    <row r="4913" spans="1:24" x14ac:dyDescent="0.25">
      <c r="A4913" t="s">
        <v>109</v>
      </c>
      <c r="B4913" t="s">
        <v>44</v>
      </c>
      <c r="C4913" t="s">
        <v>277</v>
      </c>
      <c r="D4913" s="202">
        <v>78497.5</v>
      </c>
      <c r="E4913"/>
      <c r="F4913"/>
      <c r="G4913"/>
      <c r="H4913"/>
      <c r="I4913" s="202">
        <v>29805</v>
      </c>
      <c r="J4913"/>
      <c r="K4913"/>
      <c r="L4913"/>
      <c r="M4913"/>
      <c r="N4913"/>
      <c r="O4913" s="203"/>
      <c r="P4913"/>
      <c r="Q4913"/>
      <c r="R4913"/>
      <c r="S4913"/>
      <c r="T4913" s="204">
        <v>42746.609131944446</v>
      </c>
      <c r="U4913"/>
      <c r="V4913">
        <v>0.9</v>
      </c>
      <c r="W4913">
        <v>8</v>
      </c>
      <c r="X4913" s="200" t="str">
        <f t="shared" si="76"/>
        <v>Taylor Civil Traffic CGE CQ4-17</v>
      </c>
    </row>
    <row r="4914" spans="1:24" x14ac:dyDescent="0.25">
      <c r="A4914" t="s">
        <v>109</v>
      </c>
      <c r="B4914" t="s">
        <v>43</v>
      </c>
      <c r="C4914" t="s">
        <v>270</v>
      </c>
      <c r="D4914" s="202">
        <v>13530</v>
      </c>
      <c r="E4914" s="202">
        <v>13790</v>
      </c>
      <c r="F4914" s="202">
        <v>13650</v>
      </c>
      <c r="G4914" s="202">
        <v>13910</v>
      </c>
      <c r="H4914" s="202">
        <v>13910</v>
      </c>
      <c r="I4914" s="202">
        <v>13360</v>
      </c>
      <c r="J4914" s="202">
        <v>13445</v>
      </c>
      <c r="K4914" s="202">
        <v>13305</v>
      </c>
      <c r="L4914" s="202">
        <v>13565</v>
      </c>
      <c r="M4914" s="202">
        <v>13565</v>
      </c>
      <c r="N4914"/>
      <c r="O4914" s="203"/>
      <c r="P4914"/>
      <c r="Q4914"/>
      <c r="R4914"/>
      <c r="S4914"/>
      <c r="T4914" s="204">
        <v>42746.609131944446</v>
      </c>
      <c r="U4914"/>
      <c r="V4914">
        <v>0.9</v>
      </c>
      <c r="W4914">
        <v>7</v>
      </c>
      <c r="X4914" s="200" t="str">
        <f t="shared" si="76"/>
        <v>Taylor County Civil CGE CQ1-16</v>
      </c>
    </row>
    <row r="4915" spans="1:24" x14ac:dyDescent="0.25">
      <c r="A4915" t="s">
        <v>109</v>
      </c>
      <c r="B4915" t="s">
        <v>43</v>
      </c>
      <c r="C4915" t="s">
        <v>274</v>
      </c>
      <c r="D4915" s="202">
        <v>12331.95</v>
      </c>
      <c r="E4915" s="202">
        <v>12331.95</v>
      </c>
      <c r="F4915" s="202">
        <v>12331.95</v>
      </c>
      <c r="G4915" s="202">
        <v>12331.95</v>
      </c>
      <c r="H4915"/>
      <c r="I4915" s="202">
        <v>11676.95</v>
      </c>
      <c r="J4915" s="202">
        <v>12236.95</v>
      </c>
      <c r="K4915" s="202">
        <v>12236.95</v>
      </c>
      <c r="L4915" s="202">
        <v>12236.95</v>
      </c>
      <c r="M4915"/>
      <c r="N4915"/>
      <c r="O4915" s="203"/>
      <c r="P4915"/>
      <c r="Q4915"/>
      <c r="R4915"/>
      <c r="S4915"/>
      <c r="T4915" s="204">
        <v>42746.609131944446</v>
      </c>
      <c r="U4915"/>
      <c r="V4915">
        <v>0.9</v>
      </c>
      <c r="W4915">
        <v>7</v>
      </c>
      <c r="X4915" s="200" t="str">
        <f t="shared" si="76"/>
        <v>Taylor County Civil CGE CQ1-17</v>
      </c>
    </row>
    <row r="4916" spans="1:24" x14ac:dyDescent="0.25">
      <c r="A4916" t="s">
        <v>109</v>
      </c>
      <c r="B4916" t="s">
        <v>43</v>
      </c>
      <c r="C4916" t="s">
        <v>271</v>
      </c>
      <c r="D4916" s="202">
        <v>11142</v>
      </c>
      <c r="E4916" s="202">
        <v>10840</v>
      </c>
      <c r="F4916" s="202">
        <v>11142</v>
      </c>
      <c r="G4916" s="202">
        <v>11142</v>
      </c>
      <c r="H4916" s="202">
        <v>11142</v>
      </c>
      <c r="I4916" s="202">
        <v>9522</v>
      </c>
      <c r="J4916" s="202">
        <v>10840</v>
      </c>
      <c r="K4916" s="202">
        <v>11142</v>
      </c>
      <c r="L4916" s="202">
        <v>11142</v>
      </c>
      <c r="M4916" s="202">
        <v>11142</v>
      </c>
      <c r="N4916"/>
      <c r="O4916" s="203"/>
      <c r="P4916"/>
      <c r="Q4916"/>
      <c r="R4916"/>
      <c r="S4916"/>
      <c r="T4916" s="204">
        <v>42746.609131944446</v>
      </c>
      <c r="U4916"/>
      <c r="V4916">
        <v>0.9</v>
      </c>
      <c r="W4916">
        <v>7</v>
      </c>
      <c r="X4916" s="200" t="str">
        <f t="shared" si="76"/>
        <v>Taylor County Civil CGE CQ2-16</v>
      </c>
    </row>
    <row r="4917" spans="1:24" x14ac:dyDescent="0.25">
      <c r="A4917" t="s">
        <v>109</v>
      </c>
      <c r="B4917" t="s">
        <v>43</v>
      </c>
      <c r="C4917" t="s">
        <v>275</v>
      </c>
      <c r="D4917" s="202">
        <v>9944.0300000000007</v>
      </c>
      <c r="E4917" s="202">
        <v>9944.0300000000007</v>
      </c>
      <c r="F4917" s="202">
        <v>9944.0300000000007</v>
      </c>
      <c r="G4917"/>
      <c r="H4917"/>
      <c r="I4917" s="202">
        <v>9254.0300000000007</v>
      </c>
      <c r="J4917" s="202">
        <v>9834.0300000000007</v>
      </c>
      <c r="K4917" s="202">
        <v>9834.0300000000007</v>
      </c>
      <c r="L4917"/>
      <c r="M4917"/>
      <c r="N4917"/>
      <c r="O4917" s="203"/>
      <c r="P4917"/>
      <c r="Q4917"/>
      <c r="R4917"/>
      <c r="S4917"/>
      <c r="T4917" s="204">
        <v>42746.609131944446</v>
      </c>
      <c r="U4917"/>
      <c r="V4917">
        <v>0.9</v>
      </c>
      <c r="W4917">
        <v>7</v>
      </c>
      <c r="X4917" s="200" t="str">
        <f t="shared" si="76"/>
        <v>Taylor County Civil CGE CQ2-17</v>
      </c>
    </row>
    <row r="4918" spans="1:24" x14ac:dyDescent="0.25">
      <c r="A4918" t="s">
        <v>109</v>
      </c>
      <c r="B4918" t="s">
        <v>43</v>
      </c>
      <c r="C4918" t="s">
        <v>272</v>
      </c>
      <c r="D4918" s="202">
        <v>16255</v>
      </c>
      <c r="E4918" s="202">
        <v>16550</v>
      </c>
      <c r="F4918" s="202">
        <v>16550</v>
      </c>
      <c r="G4918" s="202">
        <v>16550</v>
      </c>
      <c r="H4918" s="202">
        <v>16550</v>
      </c>
      <c r="I4918" s="202">
        <v>15255</v>
      </c>
      <c r="J4918" s="202">
        <v>16120</v>
      </c>
      <c r="K4918" s="202">
        <v>16415</v>
      </c>
      <c r="L4918" s="202">
        <v>16415</v>
      </c>
      <c r="M4918" s="202">
        <v>16415</v>
      </c>
      <c r="N4918"/>
      <c r="O4918" s="203"/>
      <c r="P4918"/>
      <c r="Q4918"/>
      <c r="R4918"/>
      <c r="S4918"/>
      <c r="T4918" s="204">
        <v>42746.609131944446</v>
      </c>
      <c r="U4918"/>
      <c r="V4918">
        <v>0.9</v>
      </c>
      <c r="W4918">
        <v>7</v>
      </c>
      <c r="X4918" s="200" t="str">
        <f t="shared" si="76"/>
        <v>Taylor County Civil CGE CQ3-16</v>
      </c>
    </row>
    <row r="4919" spans="1:24" x14ac:dyDescent="0.25">
      <c r="A4919" t="s">
        <v>109</v>
      </c>
      <c r="B4919" t="s">
        <v>43</v>
      </c>
      <c r="C4919" t="s">
        <v>276</v>
      </c>
      <c r="D4919" s="202">
        <v>13122.63</v>
      </c>
      <c r="E4919" s="202">
        <v>12947.63</v>
      </c>
      <c r="F4919"/>
      <c r="G4919"/>
      <c r="H4919"/>
      <c r="I4919" s="202">
        <v>11272.63</v>
      </c>
      <c r="J4919" s="202">
        <v>12347.63</v>
      </c>
      <c r="K4919"/>
      <c r="L4919"/>
      <c r="M4919"/>
      <c r="N4919"/>
      <c r="O4919" s="203"/>
      <c r="P4919"/>
      <c r="Q4919"/>
      <c r="R4919"/>
      <c r="S4919"/>
      <c r="T4919" s="204">
        <v>42746.609131944446</v>
      </c>
      <c r="U4919"/>
      <c r="V4919">
        <v>0.9</v>
      </c>
      <c r="W4919">
        <v>7</v>
      </c>
      <c r="X4919" s="200" t="str">
        <f t="shared" si="76"/>
        <v>Taylor County Civil CGE CQ3-17</v>
      </c>
    </row>
    <row r="4920" spans="1:24" x14ac:dyDescent="0.25">
      <c r="A4920" t="s">
        <v>109</v>
      </c>
      <c r="B4920" t="s">
        <v>43</v>
      </c>
      <c r="C4920" t="s">
        <v>273</v>
      </c>
      <c r="D4920" s="202">
        <v>13890.06</v>
      </c>
      <c r="E4920" s="202">
        <v>13890.06</v>
      </c>
      <c r="F4920" s="202">
        <v>13890.06</v>
      </c>
      <c r="G4920" s="202">
        <v>13890.06</v>
      </c>
      <c r="H4920" s="202">
        <v>13890.06</v>
      </c>
      <c r="I4920" s="202">
        <v>12010.06</v>
      </c>
      <c r="J4920" s="202">
        <v>13385.06</v>
      </c>
      <c r="K4920" s="202">
        <v>13385.06</v>
      </c>
      <c r="L4920" s="202">
        <v>13385.06</v>
      </c>
      <c r="M4920" s="202">
        <v>13385.06</v>
      </c>
      <c r="N4920"/>
      <c r="O4920" s="203"/>
      <c r="P4920"/>
      <c r="Q4920"/>
      <c r="R4920"/>
      <c r="S4920"/>
      <c r="T4920" s="204">
        <v>42746.609131944446</v>
      </c>
      <c r="U4920"/>
      <c r="V4920">
        <v>0.9</v>
      </c>
      <c r="W4920">
        <v>7</v>
      </c>
      <c r="X4920" s="200" t="str">
        <f t="shared" si="76"/>
        <v>Taylor County Civil CGE CQ4-16</v>
      </c>
    </row>
    <row r="4921" spans="1:24" x14ac:dyDescent="0.25">
      <c r="A4921" t="s">
        <v>109</v>
      </c>
      <c r="B4921" t="s">
        <v>43</v>
      </c>
      <c r="C4921" t="s">
        <v>277</v>
      </c>
      <c r="D4921" s="202">
        <v>17034.29</v>
      </c>
      <c r="E4921"/>
      <c r="F4921"/>
      <c r="G4921"/>
      <c r="H4921"/>
      <c r="I4921" s="202">
        <v>14979.29</v>
      </c>
      <c r="J4921"/>
      <c r="K4921"/>
      <c r="L4921"/>
      <c r="M4921"/>
      <c r="N4921"/>
      <c r="O4921" s="203"/>
      <c r="P4921"/>
      <c r="Q4921"/>
      <c r="R4921"/>
      <c r="S4921"/>
      <c r="T4921" s="204">
        <v>42746.609131944446</v>
      </c>
      <c r="U4921"/>
      <c r="V4921">
        <v>0.9</v>
      </c>
      <c r="W4921">
        <v>7</v>
      </c>
      <c r="X4921" s="200" t="str">
        <f t="shared" si="76"/>
        <v>Taylor County Civil CGE CQ4-17</v>
      </c>
    </row>
    <row r="4922" spans="1:24" x14ac:dyDescent="0.25">
      <c r="A4922" t="s">
        <v>109</v>
      </c>
      <c r="B4922" t="s">
        <v>39</v>
      </c>
      <c r="C4922" t="s">
        <v>270</v>
      </c>
      <c r="D4922" s="202">
        <v>48077.48</v>
      </c>
      <c r="E4922" s="202">
        <v>45064.480000000003</v>
      </c>
      <c r="F4922" s="202">
        <v>44591.48</v>
      </c>
      <c r="G4922" s="202">
        <v>43903.48</v>
      </c>
      <c r="H4922" s="202">
        <v>43853.48</v>
      </c>
      <c r="I4922" s="202">
        <v>16675.13</v>
      </c>
      <c r="J4922" s="202">
        <v>20129.98</v>
      </c>
      <c r="K4922" s="202">
        <v>22476.48</v>
      </c>
      <c r="L4922" s="202">
        <v>25550.98</v>
      </c>
      <c r="M4922" s="202">
        <v>28645.98</v>
      </c>
      <c r="N4922"/>
      <c r="O4922" s="203"/>
      <c r="P4922"/>
      <c r="Q4922"/>
      <c r="R4922"/>
      <c r="S4922"/>
      <c r="T4922" s="204">
        <v>42746.609131944446</v>
      </c>
      <c r="U4922"/>
      <c r="V4922">
        <v>0.4</v>
      </c>
      <c r="W4922">
        <v>3</v>
      </c>
      <c r="X4922" s="200" t="str">
        <f t="shared" si="76"/>
        <v>Taylor County Criminal CGE CQ1-16</v>
      </c>
    </row>
    <row r="4923" spans="1:24" x14ac:dyDescent="0.25">
      <c r="A4923" t="s">
        <v>109</v>
      </c>
      <c r="B4923" t="s">
        <v>39</v>
      </c>
      <c r="C4923" t="s">
        <v>274</v>
      </c>
      <c r="D4923" s="202">
        <v>33421.85</v>
      </c>
      <c r="E4923" s="202">
        <v>33421.85</v>
      </c>
      <c r="F4923" s="202">
        <v>33471.85</v>
      </c>
      <c r="G4923" s="202">
        <v>33471.85</v>
      </c>
      <c r="H4923"/>
      <c r="I4923" s="202">
        <v>7116.85</v>
      </c>
      <c r="J4923" s="202">
        <v>11925.35</v>
      </c>
      <c r="K4923" s="202">
        <v>16223.85</v>
      </c>
      <c r="L4923" s="202">
        <v>17956.849999999999</v>
      </c>
      <c r="M4923"/>
      <c r="N4923"/>
      <c r="O4923" s="203"/>
      <c r="P4923"/>
      <c r="Q4923"/>
      <c r="R4923"/>
      <c r="S4923"/>
      <c r="T4923" s="204">
        <v>42746.609131944446</v>
      </c>
      <c r="U4923"/>
      <c r="V4923">
        <v>0.4</v>
      </c>
      <c r="W4923">
        <v>3</v>
      </c>
      <c r="X4923" s="200" t="str">
        <f t="shared" si="76"/>
        <v>Taylor County Criminal CGE CQ1-17</v>
      </c>
    </row>
    <row r="4924" spans="1:24" x14ac:dyDescent="0.25">
      <c r="A4924" t="s">
        <v>109</v>
      </c>
      <c r="B4924" t="s">
        <v>39</v>
      </c>
      <c r="C4924" t="s">
        <v>271</v>
      </c>
      <c r="D4924" s="202">
        <v>47643.85</v>
      </c>
      <c r="E4924" s="202">
        <v>45994.85</v>
      </c>
      <c r="F4924" s="202">
        <v>44473.85</v>
      </c>
      <c r="G4924" s="202">
        <v>44123.85</v>
      </c>
      <c r="H4924" s="202">
        <v>43973.85</v>
      </c>
      <c r="I4924" s="202">
        <v>13979.02</v>
      </c>
      <c r="J4924" s="202">
        <v>17900.59</v>
      </c>
      <c r="K4924" s="202">
        <v>22187.11</v>
      </c>
      <c r="L4924" s="202">
        <v>25544.35</v>
      </c>
      <c r="M4924" s="202">
        <v>27300.85</v>
      </c>
      <c r="N4924"/>
      <c r="O4924" s="203"/>
      <c r="P4924"/>
      <c r="Q4924"/>
      <c r="R4924"/>
      <c r="S4924"/>
      <c r="T4924" s="204">
        <v>42746.609131944446</v>
      </c>
      <c r="U4924"/>
      <c r="V4924">
        <v>0.4</v>
      </c>
      <c r="W4924">
        <v>3</v>
      </c>
      <c r="X4924" s="200" t="str">
        <f t="shared" si="76"/>
        <v>Taylor County Criminal CGE CQ2-16</v>
      </c>
    </row>
    <row r="4925" spans="1:24" x14ac:dyDescent="0.25">
      <c r="A4925" t="s">
        <v>109</v>
      </c>
      <c r="B4925" t="s">
        <v>39</v>
      </c>
      <c r="C4925" t="s">
        <v>275</v>
      </c>
      <c r="D4925" s="202">
        <v>26408</v>
      </c>
      <c r="E4925" s="202">
        <v>26231</v>
      </c>
      <c r="F4925" s="202">
        <v>26231</v>
      </c>
      <c r="G4925"/>
      <c r="H4925"/>
      <c r="I4925" s="202">
        <v>5673.5</v>
      </c>
      <c r="J4925" s="202">
        <v>8698.1200000000008</v>
      </c>
      <c r="K4925" s="202">
        <v>11426.62</v>
      </c>
      <c r="L4925"/>
      <c r="M4925"/>
      <c r="N4925"/>
      <c r="O4925" s="203"/>
      <c r="P4925"/>
      <c r="Q4925"/>
      <c r="R4925"/>
      <c r="S4925"/>
      <c r="T4925" s="204">
        <v>42746.609131944446</v>
      </c>
      <c r="U4925"/>
      <c r="V4925">
        <v>0.4</v>
      </c>
      <c r="W4925">
        <v>3</v>
      </c>
      <c r="X4925" s="200" t="str">
        <f t="shared" si="76"/>
        <v>Taylor County Criminal CGE CQ2-17</v>
      </c>
    </row>
    <row r="4926" spans="1:24" x14ac:dyDescent="0.25">
      <c r="A4926" t="s">
        <v>109</v>
      </c>
      <c r="B4926" t="s">
        <v>39</v>
      </c>
      <c r="C4926" t="s">
        <v>272</v>
      </c>
      <c r="D4926" s="202">
        <v>51270.18</v>
      </c>
      <c r="E4926" s="202">
        <v>50877.18</v>
      </c>
      <c r="F4926" s="202">
        <v>50727.18</v>
      </c>
      <c r="G4926" s="202">
        <v>51135.18</v>
      </c>
      <c r="H4926" s="202">
        <v>51135.18</v>
      </c>
      <c r="I4926" s="202">
        <v>16508.2</v>
      </c>
      <c r="J4926" s="202">
        <v>22383.200000000001</v>
      </c>
      <c r="K4926" s="202">
        <v>27813.21</v>
      </c>
      <c r="L4926" s="202">
        <v>30855.74</v>
      </c>
      <c r="M4926" s="202">
        <v>32479.24</v>
      </c>
      <c r="N4926"/>
      <c r="O4926" s="203"/>
      <c r="P4926"/>
      <c r="Q4926"/>
      <c r="R4926"/>
      <c r="S4926"/>
      <c r="T4926" s="204">
        <v>42746.609131944446</v>
      </c>
      <c r="U4926"/>
      <c r="V4926">
        <v>0.4</v>
      </c>
      <c r="W4926">
        <v>3</v>
      </c>
      <c r="X4926" s="200" t="str">
        <f t="shared" si="76"/>
        <v>Taylor County Criminal CGE CQ3-16</v>
      </c>
    </row>
    <row r="4927" spans="1:24" x14ac:dyDescent="0.25">
      <c r="A4927" t="s">
        <v>109</v>
      </c>
      <c r="B4927" t="s">
        <v>39</v>
      </c>
      <c r="C4927" t="s">
        <v>276</v>
      </c>
      <c r="D4927" s="202">
        <v>26136.5</v>
      </c>
      <c r="E4927" s="202">
        <v>26231</v>
      </c>
      <c r="F4927"/>
      <c r="G4927"/>
      <c r="H4927"/>
      <c r="I4927" s="202">
        <v>4629.29</v>
      </c>
      <c r="J4927" s="202">
        <v>8021.79</v>
      </c>
      <c r="K4927"/>
      <c r="L4927"/>
      <c r="M4927"/>
      <c r="N4927"/>
      <c r="O4927" s="203"/>
      <c r="P4927"/>
      <c r="Q4927"/>
      <c r="R4927"/>
      <c r="S4927"/>
      <c r="T4927" s="204">
        <v>42746.609131944446</v>
      </c>
      <c r="U4927"/>
      <c r="V4927">
        <v>0.4</v>
      </c>
      <c r="W4927">
        <v>3</v>
      </c>
      <c r="X4927" s="200" t="str">
        <f t="shared" si="76"/>
        <v>Taylor County Criminal CGE CQ3-17</v>
      </c>
    </row>
    <row r="4928" spans="1:24" x14ac:dyDescent="0.25">
      <c r="A4928" t="s">
        <v>109</v>
      </c>
      <c r="B4928" t="s">
        <v>39</v>
      </c>
      <c r="C4928" t="s">
        <v>273</v>
      </c>
      <c r="D4928" s="202">
        <v>47304.35</v>
      </c>
      <c r="E4928" s="202">
        <v>43011.95</v>
      </c>
      <c r="F4928" s="202">
        <v>44450.95</v>
      </c>
      <c r="G4928" s="202">
        <v>44514.45</v>
      </c>
      <c r="H4928" s="202">
        <v>45660.45</v>
      </c>
      <c r="I4928" s="202">
        <v>15894.85</v>
      </c>
      <c r="J4928" s="202">
        <v>18398.72</v>
      </c>
      <c r="K4928" s="202">
        <v>20877.22</v>
      </c>
      <c r="L4928" s="202">
        <v>23120.720000000001</v>
      </c>
      <c r="M4928" s="202">
        <v>25745.22</v>
      </c>
      <c r="N4928"/>
      <c r="O4928" s="203"/>
      <c r="P4928"/>
      <c r="Q4928"/>
      <c r="R4928"/>
      <c r="S4928"/>
      <c r="T4928" s="204">
        <v>42746.609131944446</v>
      </c>
      <c r="U4928"/>
      <c r="V4928">
        <v>0.4</v>
      </c>
      <c r="W4928">
        <v>3</v>
      </c>
      <c r="X4928" s="200" t="str">
        <f t="shared" si="76"/>
        <v>Taylor County Criminal CGE CQ4-16</v>
      </c>
    </row>
    <row r="4929" spans="1:24" x14ac:dyDescent="0.25">
      <c r="A4929" t="s">
        <v>109</v>
      </c>
      <c r="B4929" t="s">
        <v>39</v>
      </c>
      <c r="C4929" t="s">
        <v>277</v>
      </c>
      <c r="D4929" s="202">
        <v>45392</v>
      </c>
      <c r="E4929"/>
      <c r="F4929"/>
      <c r="G4929"/>
      <c r="H4929"/>
      <c r="I4929" s="202">
        <v>14273.5</v>
      </c>
      <c r="J4929"/>
      <c r="K4929"/>
      <c r="L4929"/>
      <c r="M4929"/>
      <c r="N4929"/>
      <c r="O4929" s="203"/>
      <c r="P4929"/>
      <c r="Q4929"/>
      <c r="R4929"/>
      <c r="S4929"/>
      <c r="T4929" s="204">
        <v>42746.609131944446</v>
      </c>
      <c r="U4929"/>
      <c r="V4929">
        <v>0.4</v>
      </c>
      <c r="W4929">
        <v>3</v>
      </c>
      <c r="X4929" s="200" t="str">
        <f t="shared" si="76"/>
        <v>Taylor County Criminal CGE CQ4-17</v>
      </c>
    </row>
    <row r="4930" spans="1:24" x14ac:dyDescent="0.25">
      <c r="A4930" t="s">
        <v>109</v>
      </c>
      <c r="B4930" t="s">
        <v>41</v>
      </c>
      <c r="C4930" t="s">
        <v>270</v>
      </c>
      <c r="D4930" s="202">
        <v>49904</v>
      </c>
      <c r="E4930" s="202">
        <v>50309</v>
      </c>
      <c r="F4930" s="202">
        <v>48179.5</v>
      </c>
      <c r="G4930" s="202">
        <v>48081.5</v>
      </c>
      <c r="H4930" s="202">
        <v>48081.5</v>
      </c>
      <c r="I4930" s="202">
        <v>13493</v>
      </c>
      <c r="J4930" s="202">
        <v>17905.5</v>
      </c>
      <c r="K4930" s="202">
        <v>32985.160000000003</v>
      </c>
      <c r="L4930" s="202">
        <v>36369.160000000003</v>
      </c>
      <c r="M4930" s="202">
        <v>40274.660000000003</v>
      </c>
      <c r="N4930"/>
      <c r="O4930" s="203"/>
      <c r="P4930"/>
      <c r="Q4930"/>
      <c r="R4930"/>
      <c r="S4930"/>
      <c r="T4930" s="204">
        <v>42746.609131944446</v>
      </c>
      <c r="U4930"/>
      <c r="V4930">
        <v>0.4</v>
      </c>
      <c r="W4930">
        <v>5</v>
      </c>
      <c r="X4930" s="200" t="str">
        <f t="shared" ref="X4930:X4993" si="77">A4930&amp;" "&amp;B4930&amp;" "&amp;C4930</f>
        <v>Taylor Criminal Traffic CGE CQ1-16</v>
      </c>
    </row>
    <row r="4931" spans="1:24" x14ac:dyDescent="0.25">
      <c r="A4931" t="s">
        <v>109</v>
      </c>
      <c r="B4931" t="s">
        <v>41</v>
      </c>
      <c r="C4931" t="s">
        <v>274</v>
      </c>
      <c r="D4931" s="202">
        <v>31411.5</v>
      </c>
      <c r="E4931" s="202">
        <v>31411.5</v>
      </c>
      <c r="F4931" s="202">
        <v>31363.5</v>
      </c>
      <c r="G4931" s="202">
        <v>31363.5</v>
      </c>
      <c r="H4931"/>
      <c r="I4931" s="202">
        <v>8013.65</v>
      </c>
      <c r="J4931" s="202">
        <v>12549.4</v>
      </c>
      <c r="K4931" s="202">
        <v>15252.4</v>
      </c>
      <c r="L4931" s="202">
        <v>18116.150000000001</v>
      </c>
      <c r="M4931"/>
      <c r="N4931"/>
      <c r="O4931" s="203"/>
      <c r="P4931"/>
      <c r="Q4931"/>
      <c r="R4931"/>
      <c r="S4931"/>
      <c r="T4931" s="204">
        <v>42746.609131944446</v>
      </c>
      <c r="U4931"/>
      <c r="V4931">
        <v>0.4</v>
      </c>
      <c r="W4931">
        <v>5</v>
      </c>
      <c r="X4931" s="200" t="str">
        <f t="shared" si="77"/>
        <v>Taylor Criminal Traffic CGE CQ1-17</v>
      </c>
    </row>
    <row r="4932" spans="1:24" x14ac:dyDescent="0.25">
      <c r="A4932" t="s">
        <v>109</v>
      </c>
      <c r="B4932" t="s">
        <v>41</v>
      </c>
      <c r="C4932" t="s">
        <v>271</v>
      </c>
      <c r="D4932" s="202">
        <v>43279.3</v>
      </c>
      <c r="E4932" s="202">
        <v>41944.3</v>
      </c>
      <c r="F4932" s="202">
        <v>39811.800000000003</v>
      </c>
      <c r="G4932" s="202">
        <v>39811.800000000003</v>
      </c>
      <c r="H4932" s="202">
        <v>40762.800000000003</v>
      </c>
      <c r="I4932" s="202">
        <v>13736.8</v>
      </c>
      <c r="J4932" s="202">
        <v>22232.3</v>
      </c>
      <c r="K4932" s="202">
        <v>24908.3</v>
      </c>
      <c r="L4932" s="202">
        <v>26042.3</v>
      </c>
      <c r="M4932" s="202">
        <v>27198.3</v>
      </c>
      <c r="N4932"/>
      <c r="O4932" s="203"/>
      <c r="P4932"/>
      <c r="Q4932"/>
      <c r="R4932"/>
      <c r="S4932"/>
      <c r="T4932" s="204">
        <v>42746.609131944446</v>
      </c>
      <c r="U4932"/>
      <c r="V4932">
        <v>0.4</v>
      </c>
      <c r="W4932">
        <v>5</v>
      </c>
      <c r="X4932" s="200" t="str">
        <f t="shared" si="77"/>
        <v>Taylor Criminal Traffic CGE CQ2-16</v>
      </c>
    </row>
    <row r="4933" spans="1:24" x14ac:dyDescent="0.25">
      <c r="A4933" t="s">
        <v>109</v>
      </c>
      <c r="B4933" t="s">
        <v>41</v>
      </c>
      <c r="C4933" t="s">
        <v>275</v>
      </c>
      <c r="D4933" s="202">
        <v>35179.5</v>
      </c>
      <c r="E4933" s="202">
        <v>35055.5</v>
      </c>
      <c r="F4933" s="202">
        <v>34819.5</v>
      </c>
      <c r="G4933"/>
      <c r="H4933"/>
      <c r="I4933" s="202">
        <v>7475.55</v>
      </c>
      <c r="J4933" s="202">
        <v>13271.4</v>
      </c>
      <c r="K4933" s="202">
        <v>17905.2</v>
      </c>
      <c r="L4933"/>
      <c r="M4933"/>
      <c r="N4933"/>
      <c r="O4933" s="203"/>
      <c r="P4933"/>
      <c r="Q4933"/>
      <c r="R4933"/>
      <c r="S4933"/>
      <c r="T4933" s="204">
        <v>42746.609131944446</v>
      </c>
      <c r="U4933"/>
      <c r="V4933">
        <v>0.4</v>
      </c>
      <c r="W4933">
        <v>5</v>
      </c>
      <c r="X4933" s="200" t="str">
        <f t="shared" si="77"/>
        <v>Taylor Criminal Traffic CGE CQ2-17</v>
      </c>
    </row>
    <row r="4934" spans="1:24" x14ac:dyDescent="0.25">
      <c r="A4934" t="s">
        <v>109</v>
      </c>
      <c r="B4934" t="s">
        <v>41</v>
      </c>
      <c r="C4934" t="s">
        <v>272</v>
      </c>
      <c r="D4934" s="202">
        <v>30278</v>
      </c>
      <c r="E4934" s="202">
        <v>29117</v>
      </c>
      <c r="F4934" s="202">
        <v>29117</v>
      </c>
      <c r="G4934" s="202">
        <v>28792</v>
      </c>
      <c r="H4934" s="202">
        <v>28792</v>
      </c>
      <c r="I4934" s="202">
        <v>9474.6200000000008</v>
      </c>
      <c r="J4934" s="202">
        <v>13799.37</v>
      </c>
      <c r="K4934" s="202">
        <v>16265.57</v>
      </c>
      <c r="L4934" s="202">
        <v>17298.57</v>
      </c>
      <c r="M4934" s="202">
        <v>19094.07</v>
      </c>
      <c r="N4934"/>
      <c r="O4934" s="203"/>
      <c r="P4934"/>
      <c r="Q4934"/>
      <c r="R4934"/>
      <c r="S4934"/>
      <c r="T4934" s="204">
        <v>42746.609131944446</v>
      </c>
      <c r="U4934"/>
      <c r="V4934">
        <v>0.4</v>
      </c>
      <c r="W4934">
        <v>5</v>
      </c>
      <c r="X4934" s="200" t="str">
        <f t="shared" si="77"/>
        <v>Taylor Criminal Traffic CGE CQ3-16</v>
      </c>
    </row>
    <row r="4935" spans="1:24" x14ac:dyDescent="0.25">
      <c r="A4935" t="s">
        <v>109</v>
      </c>
      <c r="B4935" t="s">
        <v>41</v>
      </c>
      <c r="C4935" t="s">
        <v>276</v>
      </c>
      <c r="D4935" s="202">
        <v>20959.75</v>
      </c>
      <c r="E4935" s="202">
        <v>20808.75</v>
      </c>
      <c r="F4935"/>
      <c r="G4935"/>
      <c r="H4935"/>
      <c r="I4935" s="202">
        <v>4149.6499999999996</v>
      </c>
      <c r="J4935" s="202">
        <v>6830.5</v>
      </c>
      <c r="K4935"/>
      <c r="L4935"/>
      <c r="M4935"/>
      <c r="N4935"/>
      <c r="O4935" s="203"/>
      <c r="P4935"/>
      <c r="Q4935"/>
      <c r="R4935"/>
      <c r="S4935"/>
      <c r="T4935" s="204">
        <v>42746.609131944446</v>
      </c>
      <c r="U4935"/>
      <c r="V4935">
        <v>0.4</v>
      </c>
      <c r="W4935">
        <v>5</v>
      </c>
      <c r="X4935" s="200" t="str">
        <f t="shared" si="77"/>
        <v>Taylor Criminal Traffic CGE CQ3-17</v>
      </c>
    </row>
    <row r="4936" spans="1:24" x14ac:dyDescent="0.25">
      <c r="A4936" t="s">
        <v>109</v>
      </c>
      <c r="B4936" t="s">
        <v>41</v>
      </c>
      <c r="C4936" t="s">
        <v>273</v>
      </c>
      <c r="D4936" s="202">
        <v>47640.57</v>
      </c>
      <c r="E4936" s="202">
        <v>47640.57</v>
      </c>
      <c r="F4936" s="202">
        <v>48413.57</v>
      </c>
      <c r="G4936" s="202">
        <v>48313.57</v>
      </c>
      <c r="H4936" s="202">
        <v>48313.57</v>
      </c>
      <c r="I4936" s="202">
        <v>8964.1</v>
      </c>
      <c r="J4936" s="202">
        <v>16340.55</v>
      </c>
      <c r="K4936" s="202">
        <v>19427.349999999999</v>
      </c>
      <c r="L4936" s="202">
        <v>22667.200000000001</v>
      </c>
      <c r="M4936" s="202">
        <v>25017.15</v>
      </c>
      <c r="N4936"/>
      <c r="O4936" s="203"/>
      <c r="P4936"/>
      <c r="Q4936"/>
      <c r="R4936"/>
      <c r="S4936"/>
      <c r="T4936" s="204">
        <v>42746.609131944446</v>
      </c>
      <c r="U4936"/>
      <c r="V4936">
        <v>0.4</v>
      </c>
      <c r="W4936">
        <v>5</v>
      </c>
      <c r="X4936" s="200" t="str">
        <f t="shared" si="77"/>
        <v>Taylor Criminal Traffic CGE CQ4-16</v>
      </c>
    </row>
    <row r="4937" spans="1:24" x14ac:dyDescent="0.25">
      <c r="A4937" t="s">
        <v>109</v>
      </c>
      <c r="B4937" t="s">
        <v>41</v>
      </c>
      <c r="C4937" t="s">
        <v>277</v>
      </c>
      <c r="D4937" s="202">
        <v>45812</v>
      </c>
      <c r="E4937"/>
      <c r="F4937"/>
      <c r="G4937"/>
      <c r="H4937"/>
      <c r="I4937" s="202">
        <v>3811.25</v>
      </c>
      <c r="J4937"/>
      <c r="K4937"/>
      <c r="L4937"/>
      <c r="M4937"/>
      <c r="N4937"/>
      <c r="O4937" s="203"/>
      <c r="P4937"/>
      <c r="Q4937"/>
      <c r="R4937"/>
      <c r="S4937"/>
      <c r="T4937" s="204">
        <v>42746.609131944446</v>
      </c>
      <c r="U4937"/>
      <c r="V4937">
        <v>0.4</v>
      </c>
      <c r="W4937">
        <v>5</v>
      </c>
      <c r="X4937" s="200" t="str">
        <f t="shared" si="77"/>
        <v>Taylor Criminal Traffic CGE CQ4-17</v>
      </c>
    </row>
    <row r="4938" spans="1:24" x14ac:dyDescent="0.25">
      <c r="A4938" t="s">
        <v>109</v>
      </c>
      <c r="B4938" t="s">
        <v>46</v>
      </c>
      <c r="C4938" t="s">
        <v>270</v>
      </c>
      <c r="D4938" s="202">
        <v>12425</v>
      </c>
      <c r="E4938" s="202">
        <v>12425</v>
      </c>
      <c r="F4938" s="202">
        <v>12425</v>
      </c>
      <c r="G4938" s="202">
        <v>12425</v>
      </c>
      <c r="H4938" s="202">
        <v>12425</v>
      </c>
      <c r="I4938" s="202">
        <v>11530</v>
      </c>
      <c r="J4938" s="202">
        <v>11530</v>
      </c>
      <c r="K4938" s="202">
        <v>11530</v>
      </c>
      <c r="L4938" s="202">
        <v>11530</v>
      </c>
      <c r="M4938" s="202">
        <v>11530</v>
      </c>
      <c r="N4938"/>
      <c r="O4938" s="203"/>
      <c r="P4938"/>
      <c r="Q4938"/>
      <c r="R4938"/>
      <c r="S4938"/>
      <c r="T4938" s="204">
        <v>42746.609131944446</v>
      </c>
      <c r="U4938"/>
      <c r="V4938">
        <v>0.75</v>
      </c>
      <c r="W4938">
        <v>10</v>
      </c>
      <c r="X4938" s="200" t="str">
        <f t="shared" si="77"/>
        <v>Taylor Family CGE CQ1-16</v>
      </c>
    </row>
    <row r="4939" spans="1:24" x14ac:dyDescent="0.25">
      <c r="A4939" t="s">
        <v>109</v>
      </c>
      <c r="B4939" t="s">
        <v>46</v>
      </c>
      <c r="C4939" t="s">
        <v>274</v>
      </c>
      <c r="D4939" s="202">
        <v>8621</v>
      </c>
      <c r="E4939" s="202">
        <v>8621</v>
      </c>
      <c r="F4939" s="202">
        <v>8621</v>
      </c>
      <c r="G4939" s="202">
        <v>8621</v>
      </c>
      <c r="H4939"/>
      <c r="I4939" s="202">
        <v>7121</v>
      </c>
      <c r="J4939" s="202">
        <v>7121</v>
      </c>
      <c r="K4939" s="202">
        <v>7121</v>
      </c>
      <c r="L4939" s="202">
        <v>7121</v>
      </c>
      <c r="M4939"/>
      <c r="N4939"/>
      <c r="O4939" s="203"/>
      <c r="P4939"/>
      <c r="Q4939"/>
      <c r="R4939"/>
      <c r="S4939"/>
      <c r="T4939" s="204">
        <v>42746.609131944446</v>
      </c>
      <c r="U4939"/>
      <c r="V4939">
        <v>0.75</v>
      </c>
      <c r="W4939">
        <v>10</v>
      </c>
      <c r="X4939" s="200" t="str">
        <f t="shared" si="77"/>
        <v>Taylor Family CGE CQ1-17</v>
      </c>
    </row>
    <row r="4940" spans="1:24" x14ac:dyDescent="0.25">
      <c r="A4940" t="s">
        <v>109</v>
      </c>
      <c r="B4940" t="s">
        <v>46</v>
      </c>
      <c r="C4940" t="s">
        <v>271</v>
      </c>
      <c r="D4940" s="202">
        <v>13530</v>
      </c>
      <c r="E4940" s="202">
        <v>13480</v>
      </c>
      <c r="F4940" s="202">
        <v>13480</v>
      </c>
      <c r="G4940" s="202">
        <v>13480</v>
      </c>
      <c r="H4940" s="202">
        <v>13480</v>
      </c>
      <c r="I4940" s="202">
        <v>10846</v>
      </c>
      <c r="J4940" s="202">
        <v>13080</v>
      </c>
      <c r="K4940" s="202">
        <v>13080</v>
      </c>
      <c r="L4940" s="202">
        <v>13080</v>
      </c>
      <c r="M4940" s="202">
        <v>13080</v>
      </c>
      <c r="N4940"/>
      <c r="O4940" s="203"/>
      <c r="P4940"/>
      <c r="Q4940"/>
      <c r="R4940"/>
      <c r="S4940"/>
      <c r="T4940" s="204">
        <v>42746.609131944446</v>
      </c>
      <c r="U4940"/>
      <c r="V4940">
        <v>0.75</v>
      </c>
      <c r="W4940">
        <v>10</v>
      </c>
      <c r="X4940" s="200" t="str">
        <f t="shared" si="77"/>
        <v>Taylor Family CGE CQ2-16</v>
      </c>
    </row>
    <row r="4941" spans="1:24" x14ac:dyDescent="0.25">
      <c r="A4941" t="s">
        <v>109</v>
      </c>
      <c r="B4941" t="s">
        <v>46</v>
      </c>
      <c r="C4941" t="s">
        <v>275</v>
      </c>
      <c r="D4941" s="202">
        <v>13206</v>
      </c>
      <c r="E4941" s="202">
        <v>13206</v>
      </c>
      <c r="F4941" s="202">
        <v>13206</v>
      </c>
      <c r="G4941"/>
      <c r="H4941"/>
      <c r="I4941" s="202">
        <v>12095</v>
      </c>
      <c r="J4941" s="202">
        <v>12798</v>
      </c>
      <c r="K4941" s="202">
        <v>12798</v>
      </c>
      <c r="L4941"/>
      <c r="M4941"/>
      <c r="N4941"/>
      <c r="O4941" s="203"/>
      <c r="P4941"/>
      <c r="Q4941"/>
      <c r="R4941"/>
      <c r="S4941"/>
      <c r="T4941" s="204">
        <v>42746.609131944446</v>
      </c>
      <c r="U4941"/>
      <c r="V4941">
        <v>0.75</v>
      </c>
      <c r="W4941">
        <v>10</v>
      </c>
      <c r="X4941" s="200" t="str">
        <f t="shared" si="77"/>
        <v>Taylor Family CGE CQ2-17</v>
      </c>
    </row>
    <row r="4942" spans="1:24" x14ac:dyDescent="0.25">
      <c r="A4942" t="s">
        <v>109</v>
      </c>
      <c r="B4942" t="s">
        <v>46</v>
      </c>
      <c r="C4942" t="s">
        <v>272</v>
      </c>
      <c r="D4942" s="202">
        <v>17187</v>
      </c>
      <c r="E4942" s="202">
        <v>17187</v>
      </c>
      <c r="F4942" s="202">
        <v>17187</v>
      </c>
      <c r="G4942" s="202">
        <v>17187</v>
      </c>
      <c r="H4942" s="202">
        <v>17187</v>
      </c>
      <c r="I4942" s="202">
        <v>13818</v>
      </c>
      <c r="J4942" s="202">
        <v>14118</v>
      </c>
      <c r="K4942" s="202">
        <v>14118</v>
      </c>
      <c r="L4942" s="202">
        <v>14118</v>
      </c>
      <c r="M4942" s="202">
        <v>14118</v>
      </c>
      <c r="N4942"/>
      <c r="O4942" s="203"/>
      <c r="P4942"/>
      <c r="Q4942"/>
      <c r="R4942"/>
      <c r="S4942"/>
      <c r="T4942" s="204">
        <v>42746.609131944446</v>
      </c>
      <c r="U4942"/>
      <c r="V4942">
        <v>0.75</v>
      </c>
      <c r="W4942">
        <v>10</v>
      </c>
      <c r="X4942" s="200" t="str">
        <f t="shared" si="77"/>
        <v>Taylor Family CGE CQ3-16</v>
      </c>
    </row>
    <row r="4943" spans="1:24" x14ac:dyDescent="0.25">
      <c r="A4943" t="s">
        <v>109</v>
      </c>
      <c r="B4943" t="s">
        <v>46</v>
      </c>
      <c r="C4943" t="s">
        <v>276</v>
      </c>
      <c r="D4943" s="202">
        <v>12873</v>
      </c>
      <c r="E4943" s="202">
        <v>12873</v>
      </c>
      <c r="F4943"/>
      <c r="G4943"/>
      <c r="H4943"/>
      <c r="I4943" s="202">
        <v>10149</v>
      </c>
      <c r="J4943" s="202">
        <v>11707</v>
      </c>
      <c r="K4943"/>
      <c r="L4943"/>
      <c r="M4943"/>
      <c r="N4943"/>
      <c r="O4943" s="203"/>
      <c r="P4943"/>
      <c r="Q4943"/>
      <c r="R4943"/>
      <c r="S4943"/>
      <c r="T4943" s="204">
        <v>42746.609131944446</v>
      </c>
      <c r="U4943"/>
      <c r="V4943">
        <v>0.75</v>
      </c>
      <c r="W4943">
        <v>10</v>
      </c>
      <c r="X4943" s="200" t="str">
        <f t="shared" si="77"/>
        <v>Taylor Family CGE CQ3-17</v>
      </c>
    </row>
    <row r="4944" spans="1:24" x14ac:dyDescent="0.25">
      <c r="A4944" t="s">
        <v>109</v>
      </c>
      <c r="B4944" t="s">
        <v>46</v>
      </c>
      <c r="C4944" t="s">
        <v>273</v>
      </c>
      <c r="D4944" s="202">
        <v>13855</v>
      </c>
      <c r="E4944" s="202">
        <v>13855</v>
      </c>
      <c r="F4944" s="202">
        <v>13855</v>
      </c>
      <c r="G4944" s="202">
        <v>13855</v>
      </c>
      <c r="H4944" s="202">
        <v>13855</v>
      </c>
      <c r="I4944" s="202">
        <v>11739</v>
      </c>
      <c r="J4944" s="202">
        <v>12555</v>
      </c>
      <c r="K4944" s="202">
        <v>12555</v>
      </c>
      <c r="L4944" s="202">
        <v>12555</v>
      </c>
      <c r="M4944" s="202">
        <v>12555</v>
      </c>
      <c r="N4944"/>
      <c r="O4944" s="203"/>
      <c r="P4944"/>
      <c r="Q4944"/>
      <c r="R4944"/>
      <c r="S4944"/>
      <c r="T4944" s="204">
        <v>42746.609131944446</v>
      </c>
      <c r="U4944"/>
      <c r="V4944">
        <v>0.75</v>
      </c>
      <c r="W4944">
        <v>10</v>
      </c>
      <c r="X4944" s="200" t="str">
        <f t="shared" si="77"/>
        <v>Taylor Family CGE CQ4-16</v>
      </c>
    </row>
    <row r="4945" spans="1:24" x14ac:dyDescent="0.25">
      <c r="A4945" t="s">
        <v>109</v>
      </c>
      <c r="B4945" t="s">
        <v>46</v>
      </c>
      <c r="C4945" t="s">
        <v>277</v>
      </c>
      <c r="D4945"/>
      <c r="E4945"/>
      <c r="F4945"/>
      <c r="G4945"/>
      <c r="H4945"/>
      <c r="I4945"/>
      <c r="J4945"/>
      <c r="K4945"/>
      <c r="L4945"/>
      <c r="M4945"/>
      <c r="N4945"/>
      <c r="O4945" s="203"/>
      <c r="P4945"/>
      <c r="Q4945"/>
      <c r="R4945"/>
      <c r="S4945"/>
      <c r="T4945" s="204">
        <v>42746.609131944446</v>
      </c>
      <c r="U4945"/>
      <c r="V4945">
        <v>0.75</v>
      </c>
      <c r="W4945">
        <v>10</v>
      </c>
      <c r="X4945" s="200" t="str">
        <f t="shared" si="77"/>
        <v>Taylor Family CGE CQ4-17</v>
      </c>
    </row>
    <row r="4946" spans="1:24" x14ac:dyDescent="0.25">
      <c r="A4946" t="s">
        <v>109</v>
      </c>
      <c r="B4946" t="s">
        <v>40</v>
      </c>
      <c r="C4946" t="s">
        <v>270</v>
      </c>
      <c r="D4946" s="202">
        <v>3657</v>
      </c>
      <c r="E4946" s="202">
        <v>3088</v>
      </c>
      <c r="F4946" s="202">
        <v>3088</v>
      </c>
      <c r="G4946" s="202">
        <v>1315</v>
      </c>
      <c r="H4946" s="202">
        <v>1315</v>
      </c>
      <c r="I4946" s="202">
        <v>10</v>
      </c>
      <c r="J4946" s="202">
        <v>10</v>
      </c>
      <c r="K4946" s="202">
        <v>432</v>
      </c>
      <c r="L4946" s="202">
        <v>485.5</v>
      </c>
      <c r="M4946" s="202">
        <v>485.5</v>
      </c>
      <c r="N4946"/>
      <c r="O4946" s="203"/>
      <c r="P4946"/>
      <c r="Q4946"/>
      <c r="R4946"/>
      <c r="S4946"/>
      <c r="T4946" s="204">
        <v>42746.609131944446</v>
      </c>
      <c r="U4946"/>
      <c r="V4946">
        <v>0.09</v>
      </c>
      <c r="W4946">
        <v>4</v>
      </c>
      <c r="X4946" s="200" t="str">
        <f t="shared" si="77"/>
        <v>Taylor Juvenile Delinquency CGE CQ1-16</v>
      </c>
    </row>
    <row r="4947" spans="1:24" x14ac:dyDescent="0.25">
      <c r="A4947" t="s">
        <v>109</v>
      </c>
      <c r="B4947" t="s">
        <v>40</v>
      </c>
      <c r="C4947" t="s">
        <v>274</v>
      </c>
      <c r="D4947" s="202">
        <v>2261.5</v>
      </c>
      <c r="E4947" s="202">
        <v>2261.5</v>
      </c>
      <c r="F4947" s="202">
        <v>1611.5</v>
      </c>
      <c r="G4947" s="202">
        <v>1608</v>
      </c>
      <c r="H4947"/>
      <c r="I4947" s="202">
        <v>50</v>
      </c>
      <c r="J4947" s="202">
        <v>50</v>
      </c>
      <c r="K4947" s="202">
        <v>245</v>
      </c>
      <c r="L4947" s="202">
        <v>440</v>
      </c>
      <c r="M4947"/>
      <c r="N4947"/>
      <c r="O4947" s="203"/>
      <c r="P4947"/>
      <c r="Q4947"/>
      <c r="R4947"/>
      <c r="S4947"/>
      <c r="T4947" s="204">
        <v>42746.609131944446</v>
      </c>
      <c r="U4947"/>
      <c r="V4947">
        <v>0.09</v>
      </c>
      <c r="W4947">
        <v>4</v>
      </c>
      <c r="X4947" s="200" t="str">
        <f t="shared" si="77"/>
        <v>Taylor Juvenile Delinquency CGE CQ1-17</v>
      </c>
    </row>
    <row r="4948" spans="1:24" x14ac:dyDescent="0.25">
      <c r="A4948" t="s">
        <v>109</v>
      </c>
      <c r="B4948" t="s">
        <v>40</v>
      </c>
      <c r="C4948" t="s">
        <v>271</v>
      </c>
      <c r="D4948" s="202">
        <v>2689</v>
      </c>
      <c r="E4948" s="202">
        <v>2689</v>
      </c>
      <c r="F4948" s="202">
        <v>2401</v>
      </c>
      <c r="G4948" s="202">
        <v>2401</v>
      </c>
      <c r="H4948" s="202">
        <v>2401</v>
      </c>
      <c r="I4948" s="202">
        <v>195</v>
      </c>
      <c r="J4948" s="202">
        <v>483</v>
      </c>
      <c r="K4948" s="202">
        <v>483</v>
      </c>
      <c r="L4948" s="202">
        <v>483</v>
      </c>
      <c r="M4948" s="202">
        <v>483</v>
      </c>
      <c r="N4948"/>
      <c r="O4948" s="203"/>
      <c r="P4948"/>
      <c r="Q4948"/>
      <c r="R4948"/>
      <c r="S4948"/>
      <c r="T4948" s="204">
        <v>42746.609131944446</v>
      </c>
      <c r="U4948"/>
      <c r="V4948">
        <v>0.09</v>
      </c>
      <c r="W4948">
        <v>4</v>
      </c>
      <c r="X4948" s="200" t="str">
        <f t="shared" si="77"/>
        <v>Taylor Juvenile Delinquency CGE CQ2-16</v>
      </c>
    </row>
    <row r="4949" spans="1:24" x14ac:dyDescent="0.25">
      <c r="A4949" t="s">
        <v>109</v>
      </c>
      <c r="B4949" t="s">
        <v>40</v>
      </c>
      <c r="C4949" t="s">
        <v>275</v>
      </c>
      <c r="D4949" s="202">
        <v>5790.5</v>
      </c>
      <c r="E4949" s="202">
        <v>5790.5</v>
      </c>
      <c r="F4949" s="202">
        <v>5790.5</v>
      </c>
      <c r="G4949"/>
      <c r="H4949"/>
      <c r="I4949" s="202">
        <v>103.5</v>
      </c>
      <c r="J4949" s="202">
        <v>103.5</v>
      </c>
      <c r="K4949" s="202">
        <v>103.5</v>
      </c>
      <c r="L4949"/>
      <c r="M4949"/>
      <c r="N4949"/>
      <c r="O4949" s="203"/>
      <c r="P4949"/>
      <c r="Q4949"/>
      <c r="R4949"/>
      <c r="S4949"/>
      <c r="T4949" s="204">
        <v>42746.609131944446</v>
      </c>
      <c r="U4949"/>
      <c r="V4949">
        <v>0.09</v>
      </c>
      <c r="W4949">
        <v>4</v>
      </c>
      <c r="X4949" s="200" t="str">
        <f t="shared" si="77"/>
        <v>Taylor Juvenile Delinquency CGE CQ2-17</v>
      </c>
    </row>
    <row r="4950" spans="1:24" x14ac:dyDescent="0.25">
      <c r="A4950" t="s">
        <v>109</v>
      </c>
      <c r="B4950" t="s">
        <v>40</v>
      </c>
      <c r="C4950" t="s">
        <v>272</v>
      </c>
      <c r="D4950" s="202">
        <v>1985</v>
      </c>
      <c r="E4950" s="202">
        <v>1985</v>
      </c>
      <c r="F4950" s="202">
        <v>1985</v>
      </c>
      <c r="G4950" s="202">
        <v>1697</v>
      </c>
      <c r="H4950" s="202">
        <v>1697</v>
      </c>
      <c r="I4950" s="202">
        <v>3.5</v>
      </c>
      <c r="J4950" s="202">
        <v>3.5</v>
      </c>
      <c r="K4950" s="202">
        <v>3.5</v>
      </c>
      <c r="L4950" s="202">
        <v>3.5</v>
      </c>
      <c r="M4950" s="202">
        <v>3.5</v>
      </c>
      <c r="N4950"/>
      <c r="O4950" s="203"/>
      <c r="P4950"/>
      <c r="Q4950"/>
      <c r="R4950"/>
      <c r="S4950"/>
      <c r="T4950" s="204">
        <v>42746.609131944446</v>
      </c>
      <c r="U4950"/>
      <c r="V4950">
        <v>0.09</v>
      </c>
      <c r="W4950">
        <v>4</v>
      </c>
      <c r="X4950" s="200" t="str">
        <f t="shared" si="77"/>
        <v>Taylor Juvenile Delinquency CGE CQ3-16</v>
      </c>
    </row>
    <row r="4951" spans="1:24" x14ac:dyDescent="0.25">
      <c r="A4951" t="s">
        <v>109</v>
      </c>
      <c r="B4951" t="s">
        <v>40</v>
      </c>
      <c r="C4951" t="s">
        <v>276</v>
      </c>
      <c r="D4951" s="202">
        <v>1601.5</v>
      </c>
      <c r="E4951" s="202">
        <v>1601.5</v>
      </c>
      <c r="F4951"/>
      <c r="G4951"/>
      <c r="H4951"/>
      <c r="I4951" s="202">
        <v>0</v>
      </c>
      <c r="J4951" s="202">
        <v>0</v>
      </c>
      <c r="K4951"/>
      <c r="L4951"/>
      <c r="M4951"/>
      <c r="N4951"/>
      <c r="O4951" s="203"/>
      <c r="P4951"/>
      <c r="Q4951"/>
      <c r="R4951"/>
      <c r="S4951"/>
      <c r="T4951" s="204">
        <v>42746.609131944446</v>
      </c>
      <c r="U4951"/>
      <c r="V4951">
        <v>0.09</v>
      </c>
      <c r="W4951">
        <v>4</v>
      </c>
      <c r="X4951" s="200" t="str">
        <f t="shared" si="77"/>
        <v>Taylor Juvenile Delinquency CGE CQ3-17</v>
      </c>
    </row>
    <row r="4952" spans="1:24" x14ac:dyDescent="0.25">
      <c r="A4952" t="s">
        <v>109</v>
      </c>
      <c r="B4952" t="s">
        <v>40</v>
      </c>
      <c r="C4952" t="s">
        <v>273</v>
      </c>
      <c r="D4952" s="202">
        <v>1115</v>
      </c>
      <c r="E4952" s="202">
        <v>1115</v>
      </c>
      <c r="F4952" s="202">
        <v>1115</v>
      </c>
      <c r="G4952" s="202">
        <v>1115</v>
      </c>
      <c r="H4952" s="202">
        <v>1115</v>
      </c>
      <c r="I4952" s="202">
        <v>53.5</v>
      </c>
      <c r="J4952" s="202">
        <v>57</v>
      </c>
      <c r="K4952" s="202">
        <v>57</v>
      </c>
      <c r="L4952" s="202">
        <v>57</v>
      </c>
      <c r="M4952" s="202">
        <v>57</v>
      </c>
      <c r="N4952"/>
      <c r="O4952" s="203"/>
      <c r="P4952"/>
      <c r="Q4952"/>
      <c r="R4952"/>
      <c r="S4952"/>
      <c r="T4952" s="204">
        <v>42746.609131944446</v>
      </c>
      <c r="U4952"/>
      <c r="V4952">
        <v>0.09</v>
      </c>
      <c r="W4952">
        <v>4</v>
      </c>
      <c r="X4952" s="200" t="str">
        <f t="shared" si="77"/>
        <v>Taylor Juvenile Delinquency CGE CQ4-16</v>
      </c>
    </row>
    <row r="4953" spans="1:24" x14ac:dyDescent="0.25">
      <c r="A4953" t="s">
        <v>109</v>
      </c>
      <c r="B4953" t="s">
        <v>40</v>
      </c>
      <c r="C4953" t="s">
        <v>277</v>
      </c>
      <c r="D4953" s="202">
        <v>572.5</v>
      </c>
      <c r="E4953"/>
      <c r="F4953"/>
      <c r="G4953"/>
      <c r="H4953"/>
      <c r="I4953" s="202">
        <v>0</v>
      </c>
      <c r="J4953"/>
      <c r="K4953"/>
      <c r="L4953"/>
      <c r="M4953"/>
      <c r="N4953"/>
      <c r="O4953" s="203"/>
      <c r="P4953"/>
      <c r="Q4953"/>
      <c r="R4953"/>
      <c r="S4953"/>
      <c r="T4953" s="204">
        <v>42746.609131944446</v>
      </c>
      <c r="U4953"/>
      <c r="V4953">
        <v>0.09</v>
      </c>
      <c r="W4953">
        <v>4</v>
      </c>
      <c r="X4953" s="200" t="str">
        <f t="shared" si="77"/>
        <v>Taylor Juvenile Delinquency CGE CQ4-17</v>
      </c>
    </row>
    <row r="4954" spans="1:24" x14ac:dyDescent="0.25">
      <c r="A4954" t="s">
        <v>109</v>
      </c>
      <c r="B4954" t="s">
        <v>45</v>
      </c>
      <c r="C4954" t="s">
        <v>270</v>
      </c>
      <c r="D4954" s="202">
        <v>7037</v>
      </c>
      <c r="E4954" s="202">
        <v>7037</v>
      </c>
      <c r="F4954" s="202">
        <v>6766</v>
      </c>
      <c r="G4954" s="202">
        <v>7037</v>
      </c>
      <c r="H4954" s="202">
        <v>7037</v>
      </c>
      <c r="I4954" s="202">
        <v>7037</v>
      </c>
      <c r="J4954" s="202">
        <v>7037</v>
      </c>
      <c r="K4954" s="202">
        <v>6766</v>
      </c>
      <c r="L4954" s="202">
        <v>7037</v>
      </c>
      <c r="M4954" s="202">
        <v>7037</v>
      </c>
      <c r="N4954"/>
      <c r="O4954" s="203"/>
      <c r="P4954"/>
      <c r="Q4954"/>
      <c r="R4954"/>
      <c r="S4954"/>
      <c r="T4954" s="204">
        <v>42746.609131944446</v>
      </c>
      <c r="U4954"/>
      <c r="V4954">
        <v>0.9</v>
      </c>
      <c r="W4954">
        <v>9</v>
      </c>
      <c r="X4954" s="200" t="str">
        <f t="shared" si="77"/>
        <v>Taylor Probate CGE CQ1-16</v>
      </c>
    </row>
    <row r="4955" spans="1:24" x14ac:dyDescent="0.25">
      <c r="A4955" t="s">
        <v>109</v>
      </c>
      <c r="B4955" t="s">
        <v>45</v>
      </c>
      <c r="C4955" t="s">
        <v>274</v>
      </c>
      <c r="D4955" s="202">
        <v>8909.1</v>
      </c>
      <c r="E4955" s="202">
        <v>8909.1</v>
      </c>
      <c r="F4955" s="202">
        <v>8909.1</v>
      </c>
      <c r="G4955" s="202">
        <v>8909.1</v>
      </c>
      <c r="H4955"/>
      <c r="I4955" s="202">
        <v>8109.1</v>
      </c>
      <c r="J4955" s="202">
        <v>8909.1</v>
      </c>
      <c r="K4955" s="202">
        <v>8909.1</v>
      </c>
      <c r="L4955" s="202">
        <v>8909.1</v>
      </c>
      <c r="M4955"/>
      <c r="N4955"/>
      <c r="O4955" s="203"/>
      <c r="P4955"/>
      <c r="Q4955"/>
      <c r="R4955"/>
      <c r="S4955"/>
      <c r="T4955" s="204">
        <v>42746.609131944446</v>
      </c>
      <c r="U4955"/>
      <c r="V4955">
        <v>0.9</v>
      </c>
      <c r="W4955">
        <v>9</v>
      </c>
      <c r="X4955" s="200" t="str">
        <f t="shared" si="77"/>
        <v>Taylor Probate CGE CQ1-17</v>
      </c>
    </row>
    <row r="4956" spans="1:24" x14ac:dyDescent="0.25">
      <c r="A4956" t="s">
        <v>109</v>
      </c>
      <c r="B4956" t="s">
        <v>45</v>
      </c>
      <c r="C4956" t="s">
        <v>271</v>
      </c>
      <c r="D4956" s="202">
        <v>7657</v>
      </c>
      <c r="E4956" s="202">
        <v>7657</v>
      </c>
      <c r="F4956" s="202">
        <v>7657</v>
      </c>
      <c r="G4956" s="202">
        <v>7657</v>
      </c>
      <c r="H4956" s="202">
        <v>7657</v>
      </c>
      <c r="I4956" s="202">
        <v>7207</v>
      </c>
      <c r="J4956" s="202">
        <v>7207</v>
      </c>
      <c r="K4956" s="202">
        <v>7207</v>
      </c>
      <c r="L4956" s="202">
        <v>7207</v>
      </c>
      <c r="M4956" s="202">
        <v>7207</v>
      </c>
      <c r="N4956"/>
      <c r="O4956" s="203"/>
      <c r="P4956"/>
      <c r="Q4956"/>
      <c r="R4956"/>
      <c r="S4956"/>
      <c r="T4956" s="204">
        <v>42746.609131944446</v>
      </c>
      <c r="U4956"/>
      <c r="V4956">
        <v>0.9</v>
      </c>
      <c r="W4956">
        <v>9</v>
      </c>
      <c r="X4956" s="200" t="str">
        <f t="shared" si="77"/>
        <v>Taylor Probate CGE CQ2-16</v>
      </c>
    </row>
    <row r="4957" spans="1:24" x14ac:dyDescent="0.25">
      <c r="A4957" t="s">
        <v>109</v>
      </c>
      <c r="B4957" t="s">
        <v>45</v>
      </c>
      <c r="C4957" t="s">
        <v>275</v>
      </c>
      <c r="D4957" s="202">
        <v>8495</v>
      </c>
      <c r="E4957" s="202">
        <v>8495</v>
      </c>
      <c r="F4957" s="202">
        <v>8495</v>
      </c>
      <c r="G4957"/>
      <c r="H4957"/>
      <c r="I4957" s="202">
        <v>6319</v>
      </c>
      <c r="J4957" s="202">
        <v>8495</v>
      </c>
      <c r="K4957" s="202">
        <v>8495</v>
      </c>
      <c r="L4957"/>
      <c r="M4957"/>
      <c r="N4957"/>
      <c r="O4957" s="203"/>
      <c r="P4957"/>
      <c r="Q4957"/>
      <c r="R4957"/>
      <c r="S4957"/>
      <c r="T4957" s="204">
        <v>42746.609131944446</v>
      </c>
      <c r="U4957"/>
      <c r="V4957">
        <v>0.9</v>
      </c>
      <c r="W4957">
        <v>9</v>
      </c>
      <c r="X4957" s="200" t="str">
        <f t="shared" si="77"/>
        <v>Taylor Probate CGE CQ2-17</v>
      </c>
    </row>
    <row r="4958" spans="1:24" x14ac:dyDescent="0.25">
      <c r="A4958" t="s">
        <v>109</v>
      </c>
      <c r="B4958" t="s">
        <v>45</v>
      </c>
      <c r="C4958" t="s">
        <v>272</v>
      </c>
      <c r="D4958" s="202">
        <v>7392</v>
      </c>
      <c r="E4958" s="202">
        <v>7622</v>
      </c>
      <c r="F4958" s="202">
        <v>7222</v>
      </c>
      <c r="G4958" s="202">
        <v>7222</v>
      </c>
      <c r="H4958" s="202">
        <v>7222</v>
      </c>
      <c r="I4958" s="202">
        <v>6876</v>
      </c>
      <c r="J4958" s="202">
        <v>6991</v>
      </c>
      <c r="K4958" s="202">
        <v>6991</v>
      </c>
      <c r="L4958" s="202">
        <v>6991</v>
      </c>
      <c r="M4958" s="202">
        <v>6991</v>
      </c>
      <c r="N4958"/>
      <c r="O4958" s="203"/>
      <c r="P4958"/>
      <c r="Q4958"/>
      <c r="R4958"/>
      <c r="S4958"/>
      <c r="T4958" s="204">
        <v>42746.609131944446</v>
      </c>
      <c r="U4958"/>
      <c r="V4958">
        <v>0.9</v>
      </c>
      <c r="W4958">
        <v>9</v>
      </c>
      <c r="X4958" s="200" t="str">
        <f t="shared" si="77"/>
        <v>Taylor Probate CGE CQ3-16</v>
      </c>
    </row>
    <row r="4959" spans="1:24" x14ac:dyDescent="0.25">
      <c r="A4959" t="s">
        <v>109</v>
      </c>
      <c r="B4959" t="s">
        <v>45</v>
      </c>
      <c r="C4959" t="s">
        <v>276</v>
      </c>
      <c r="D4959" s="202">
        <v>10227</v>
      </c>
      <c r="E4959" s="202">
        <v>10227</v>
      </c>
      <c r="F4959"/>
      <c r="G4959"/>
      <c r="H4959"/>
      <c r="I4959" s="202">
        <v>9428</v>
      </c>
      <c r="J4959" s="202">
        <v>10227</v>
      </c>
      <c r="K4959"/>
      <c r="L4959"/>
      <c r="M4959"/>
      <c r="N4959"/>
      <c r="O4959" s="203"/>
      <c r="P4959"/>
      <c r="Q4959"/>
      <c r="R4959"/>
      <c r="S4959"/>
      <c r="T4959" s="204">
        <v>42746.609131944446</v>
      </c>
      <c r="U4959"/>
      <c r="V4959">
        <v>0.9</v>
      </c>
      <c r="W4959">
        <v>9</v>
      </c>
      <c r="X4959" s="200" t="str">
        <f t="shared" si="77"/>
        <v>Taylor Probate CGE CQ3-17</v>
      </c>
    </row>
    <row r="4960" spans="1:24" x14ac:dyDescent="0.25">
      <c r="A4960" t="s">
        <v>109</v>
      </c>
      <c r="B4960" t="s">
        <v>45</v>
      </c>
      <c r="C4960" t="s">
        <v>273</v>
      </c>
      <c r="D4960" s="202">
        <v>10240</v>
      </c>
      <c r="E4960" s="202">
        <v>10240</v>
      </c>
      <c r="F4960" s="202">
        <v>10240</v>
      </c>
      <c r="G4960" s="202">
        <v>10240</v>
      </c>
      <c r="H4960" s="202">
        <v>10240</v>
      </c>
      <c r="I4960" s="202">
        <v>10240</v>
      </c>
      <c r="J4960" s="202">
        <v>10240</v>
      </c>
      <c r="K4960" s="202">
        <v>10240</v>
      </c>
      <c r="L4960" s="202">
        <v>10240</v>
      </c>
      <c r="M4960" s="202">
        <v>10240</v>
      </c>
      <c r="N4960"/>
      <c r="O4960" s="203"/>
      <c r="P4960"/>
      <c r="Q4960"/>
      <c r="R4960"/>
      <c r="S4960"/>
      <c r="T4960" s="204">
        <v>42746.609131944446</v>
      </c>
      <c r="U4960"/>
      <c r="V4960">
        <v>0.9</v>
      </c>
      <c r="W4960">
        <v>9</v>
      </c>
      <c r="X4960" s="200" t="str">
        <f t="shared" si="77"/>
        <v>Taylor Probate CGE CQ4-16</v>
      </c>
    </row>
    <row r="4961" spans="1:24" x14ac:dyDescent="0.25">
      <c r="A4961" t="s">
        <v>109</v>
      </c>
      <c r="B4961" t="s">
        <v>45</v>
      </c>
      <c r="C4961" t="s">
        <v>277</v>
      </c>
      <c r="D4961" s="202">
        <v>7706</v>
      </c>
      <c r="E4961"/>
      <c r="F4961"/>
      <c r="G4961"/>
      <c r="H4961"/>
      <c r="I4961" s="202">
        <v>7256</v>
      </c>
      <c r="J4961"/>
      <c r="K4961"/>
      <c r="L4961"/>
      <c r="M4961"/>
      <c r="N4961"/>
      <c r="O4961" s="203"/>
      <c r="P4961"/>
      <c r="Q4961"/>
      <c r="R4961"/>
      <c r="S4961"/>
      <c r="T4961" s="204">
        <v>42746.609131944446</v>
      </c>
      <c r="U4961"/>
      <c r="V4961">
        <v>0.9</v>
      </c>
      <c r="W4961">
        <v>9</v>
      </c>
      <c r="X4961" s="200" t="str">
        <f t="shared" si="77"/>
        <v>Taylor Probate CGE CQ4-17</v>
      </c>
    </row>
    <row r="4962" spans="1:24" x14ac:dyDescent="0.25">
      <c r="A4962" t="s">
        <v>110</v>
      </c>
      <c r="B4962" t="s">
        <v>280</v>
      </c>
      <c r="C4962" t="s">
        <v>270</v>
      </c>
      <c r="D4962" s="202">
        <v>0</v>
      </c>
      <c r="E4962" s="202">
        <v>0</v>
      </c>
      <c r="F4962" s="202">
        <v>0</v>
      </c>
      <c r="G4962" s="202">
        <v>0</v>
      </c>
      <c r="H4962" s="202">
        <v>0</v>
      </c>
      <c r="I4962" s="202">
        <v>0</v>
      </c>
      <c r="J4962" s="202">
        <v>0</v>
      </c>
      <c r="K4962" s="202">
        <v>0</v>
      </c>
      <c r="L4962" s="202">
        <v>0</v>
      </c>
      <c r="M4962" s="202">
        <v>0</v>
      </c>
      <c r="N4962"/>
      <c r="O4962" s="203"/>
      <c r="P4962"/>
      <c r="Q4962"/>
      <c r="R4962"/>
      <c r="S4962"/>
      <c r="T4962" s="204">
        <v>42746.609131944446</v>
      </c>
      <c r="U4962"/>
      <c r="V4962">
        <v>0.09</v>
      </c>
      <c r="W4962">
        <v>2</v>
      </c>
      <c r="X4962" s="200" t="str">
        <f t="shared" si="77"/>
        <v>Union Circ Crim Drug Trfc Cases CGE CQ1-16</v>
      </c>
    </row>
    <row r="4963" spans="1:24" x14ac:dyDescent="0.25">
      <c r="A4963" t="s">
        <v>110</v>
      </c>
      <c r="B4963" t="s">
        <v>280</v>
      </c>
      <c r="C4963" t="s">
        <v>274</v>
      </c>
      <c r="D4963" s="202">
        <v>53048.75</v>
      </c>
      <c r="E4963" s="202">
        <v>53148.75</v>
      </c>
      <c r="F4963" s="202">
        <v>53148.75</v>
      </c>
      <c r="G4963" s="202">
        <v>53148.75</v>
      </c>
      <c r="H4963"/>
      <c r="I4963" s="202">
        <v>0</v>
      </c>
      <c r="J4963" s="202">
        <v>0</v>
      </c>
      <c r="K4963" s="202">
        <v>0</v>
      </c>
      <c r="L4963" s="202">
        <v>0</v>
      </c>
      <c r="M4963"/>
      <c r="N4963"/>
      <c r="O4963" s="203"/>
      <c r="P4963"/>
      <c r="Q4963"/>
      <c r="R4963"/>
      <c r="S4963"/>
      <c r="T4963" s="204">
        <v>42746.609131944446</v>
      </c>
      <c r="U4963"/>
      <c r="V4963">
        <v>0.09</v>
      </c>
      <c r="W4963">
        <v>2</v>
      </c>
      <c r="X4963" s="200" t="str">
        <f t="shared" si="77"/>
        <v>Union Circ Crim Drug Trfc Cases CGE CQ1-17</v>
      </c>
    </row>
    <row r="4964" spans="1:24" x14ac:dyDescent="0.25">
      <c r="A4964" t="s">
        <v>110</v>
      </c>
      <c r="B4964" t="s">
        <v>280</v>
      </c>
      <c r="C4964" t="s">
        <v>271</v>
      </c>
      <c r="D4964" s="202">
        <v>0</v>
      </c>
      <c r="E4964" s="202">
        <v>0</v>
      </c>
      <c r="F4964" s="202">
        <v>0</v>
      </c>
      <c r="G4964" s="202">
        <v>0</v>
      </c>
      <c r="H4964" s="202">
        <v>0</v>
      </c>
      <c r="I4964" s="202">
        <v>0</v>
      </c>
      <c r="J4964" s="202">
        <v>0</v>
      </c>
      <c r="K4964" s="202">
        <v>0</v>
      </c>
      <c r="L4964" s="202">
        <v>0</v>
      </c>
      <c r="M4964" s="202">
        <v>0</v>
      </c>
      <c r="N4964"/>
      <c r="O4964" s="203"/>
      <c r="P4964"/>
      <c r="Q4964"/>
      <c r="R4964"/>
      <c r="S4964"/>
      <c r="T4964" s="204">
        <v>42746.609131944446</v>
      </c>
      <c r="U4964"/>
      <c r="V4964">
        <v>0.09</v>
      </c>
      <c r="W4964">
        <v>2</v>
      </c>
      <c r="X4964" s="200" t="str">
        <f t="shared" si="77"/>
        <v>Union Circ Crim Drug Trfc Cases CGE CQ2-16</v>
      </c>
    </row>
    <row r="4965" spans="1:24" x14ac:dyDescent="0.25">
      <c r="A4965" t="s">
        <v>110</v>
      </c>
      <c r="B4965" t="s">
        <v>280</v>
      </c>
      <c r="C4965" t="s">
        <v>275</v>
      </c>
      <c r="D4965" s="202">
        <v>0</v>
      </c>
      <c r="E4965" s="202">
        <v>0</v>
      </c>
      <c r="F4965" s="202">
        <v>0</v>
      </c>
      <c r="G4965"/>
      <c r="H4965"/>
      <c r="I4965" s="202">
        <v>0</v>
      </c>
      <c r="J4965" s="202">
        <v>0</v>
      </c>
      <c r="K4965" s="202">
        <v>0</v>
      </c>
      <c r="L4965"/>
      <c r="M4965"/>
      <c r="N4965"/>
      <c r="O4965" s="203"/>
      <c r="P4965"/>
      <c r="Q4965"/>
      <c r="R4965"/>
      <c r="S4965"/>
      <c r="T4965" s="204">
        <v>42746.609131944446</v>
      </c>
      <c r="U4965"/>
      <c r="V4965">
        <v>0.09</v>
      </c>
      <c r="W4965">
        <v>2</v>
      </c>
      <c r="X4965" s="200" t="str">
        <f t="shared" si="77"/>
        <v>Union Circ Crim Drug Trfc Cases CGE CQ2-17</v>
      </c>
    </row>
    <row r="4966" spans="1:24" x14ac:dyDescent="0.25">
      <c r="A4966" t="s">
        <v>110</v>
      </c>
      <c r="B4966" t="s">
        <v>280</v>
      </c>
      <c r="C4966" t="s">
        <v>272</v>
      </c>
      <c r="D4966" s="202">
        <v>0</v>
      </c>
      <c r="E4966" s="202">
        <v>0</v>
      </c>
      <c r="F4966" s="202">
        <v>0</v>
      </c>
      <c r="G4966" s="202">
        <v>0</v>
      </c>
      <c r="H4966" s="202">
        <v>0</v>
      </c>
      <c r="I4966" s="202">
        <v>0</v>
      </c>
      <c r="J4966" s="202">
        <v>0</v>
      </c>
      <c r="K4966" s="202">
        <v>0</v>
      </c>
      <c r="L4966" s="202">
        <v>0</v>
      </c>
      <c r="M4966" s="202">
        <v>0</v>
      </c>
      <c r="N4966"/>
      <c r="O4966" s="203"/>
      <c r="P4966"/>
      <c r="Q4966"/>
      <c r="R4966"/>
      <c r="S4966"/>
      <c r="T4966" s="204">
        <v>42746.609131944446</v>
      </c>
      <c r="U4966"/>
      <c r="V4966">
        <v>0.09</v>
      </c>
      <c r="W4966">
        <v>2</v>
      </c>
      <c r="X4966" s="200" t="str">
        <f t="shared" si="77"/>
        <v>Union Circ Crim Drug Trfc Cases CGE CQ3-16</v>
      </c>
    </row>
    <row r="4967" spans="1:24" x14ac:dyDescent="0.25">
      <c r="A4967" t="s">
        <v>110</v>
      </c>
      <c r="B4967" t="s">
        <v>280</v>
      </c>
      <c r="C4967" t="s">
        <v>276</v>
      </c>
      <c r="D4967" s="202">
        <v>0</v>
      </c>
      <c r="E4967" s="202">
        <v>0</v>
      </c>
      <c r="F4967"/>
      <c r="G4967"/>
      <c r="H4967"/>
      <c r="I4967" s="202">
        <v>0</v>
      </c>
      <c r="J4967" s="202">
        <v>0</v>
      </c>
      <c r="K4967"/>
      <c r="L4967"/>
      <c r="M4967"/>
      <c r="N4967"/>
      <c r="O4967" s="203"/>
      <c r="P4967"/>
      <c r="Q4967"/>
      <c r="R4967"/>
      <c r="S4967"/>
      <c r="T4967" s="204">
        <v>42746.609131944446</v>
      </c>
      <c r="U4967"/>
      <c r="V4967">
        <v>0.09</v>
      </c>
      <c r="W4967">
        <v>2</v>
      </c>
      <c r="X4967" s="200" t="str">
        <f t="shared" si="77"/>
        <v>Union Circ Crim Drug Trfc Cases CGE CQ3-17</v>
      </c>
    </row>
    <row r="4968" spans="1:24" x14ac:dyDescent="0.25">
      <c r="A4968" t="s">
        <v>110</v>
      </c>
      <c r="B4968" t="s">
        <v>280</v>
      </c>
      <c r="C4968" t="s">
        <v>273</v>
      </c>
      <c r="D4968" s="202">
        <v>0</v>
      </c>
      <c r="E4968" s="202">
        <v>0</v>
      </c>
      <c r="F4968" s="202">
        <v>0</v>
      </c>
      <c r="G4968" s="202">
        <v>0</v>
      </c>
      <c r="H4968" s="202">
        <v>0</v>
      </c>
      <c r="I4968" s="202">
        <v>0</v>
      </c>
      <c r="J4968" s="202">
        <v>0</v>
      </c>
      <c r="K4968" s="202">
        <v>0</v>
      </c>
      <c r="L4968" s="202">
        <v>0</v>
      </c>
      <c r="M4968" s="202">
        <v>0</v>
      </c>
      <c r="N4968"/>
      <c r="O4968" s="203"/>
      <c r="P4968"/>
      <c r="Q4968"/>
      <c r="R4968"/>
      <c r="S4968"/>
      <c r="T4968" s="204">
        <v>42746.609131944446</v>
      </c>
      <c r="U4968"/>
      <c r="V4968">
        <v>0.09</v>
      </c>
      <c r="W4968">
        <v>2</v>
      </c>
      <c r="X4968" s="200" t="str">
        <f t="shared" si="77"/>
        <v>Union Circ Crim Drug Trfc Cases CGE CQ4-16</v>
      </c>
    </row>
    <row r="4969" spans="1:24" x14ac:dyDescent="0.25">
      <c r="A4969" t="s">
        <v>110</v>
      </c>
      <c r="B4969" t="s">
        <v>280</v>
      </c>
      <c r="C4969" t="s">
        <v>277</v>
      </c>
      <c r="D4969" s="202">
        <v>0</v>
      </c>
      <c r="E4969"/>
      <c r="F4969"/>
      <c r="G4969"/>
      <c r="H4969"/>
      <c r="I4969" s="202">
        <v>0</v>
      </c>
      <c r="J4969"/>
      <c r="K4969"/>
      <c r="L4969"/>
      <c r="M4969"/>
      <c r="N4969"/>
      <c r="O4969" s="203"/>
      <c r="P4969"/>
      <c r="Q4969"/>
      <c r="R4969"/>
      <c r="S4969"/>
      <c r="T4969" s="204">
        <v>42746.609131944446</v>
      </c>
      <c r="U4969"/>
      <c r="V4969">
        <v>0.09</v>
      </c>
      <c r="W4969">
        <v>2</v>
      </c>
      <c r="X4969" s="200" t="str">
        <f t="shared" si="77"/>
        <v>Union Circ Crim Drug Trfc Cases CGE CQ4-17</v>
      </c>
    </row>
    <row r="4970" spans="1:24" x14ac:dyDescent="0.25">
      <c r="A4970" t="s">
        <v>110</v>
      </c>
      <c r="B4970" t="s">
        <v>42</v>
      </c>
      <c r="C4970" t="s">
        <v>270</v>
      </c>
      <c r="D4970" s="202">
        <v>9145</v>
      </c>
      <c r="E4970" s="202">
        <v>8745</v>
      </c>
      <c r="F4970" s="202">
        <v>8745</v>
      </c>
      <c r="G4970" s="202">
        <v>8745</v>
      </c>
      <c r="H4970" s="202">
        <v>8745</v>
      </c>
      <c r="I4970" s="202">
        <v>7545</v>
      </c>
      <c r="J4970" s="202">
        <v>7545</v>
      </c>
      <c r="K4970" s="202">
        <v>7545</v>
      </c>
      <c r="L4970" s="202">
        <v>7545</v>
      </c>
      <c r="M4970" s="202">
        <v>7545</v>
      </c>
      <c r="N4970"/>
      <c r="O4970" s="203"/>
      <c r="P4970"/>
      <c r="Q4970"/>
      <c r="R4970"/>
      <c r="S4970"/>
      <c r="T4970" s="204">
        <v>42746.609131944446</v>
      </c>
      <c r="U4970"/>
      <c r="V4970">
        <v>0.9</v>
      </c>
      <c r="W4970">
        <v>6</v>
      </c>
      <c r="X4970" s="200" t="str">
        <f t="shared" si="77"/>
        <v>Union Circuit Civil CGE CQ1-16</v>
      </c>
    </row>
    <row r="4971" spans="1:24" x14ac:dyDescent="0.25">
      <c r="A4971" t="s">
        <v>110</v>
      </c>
      <c r="B4971" t="s">
        <v>42</v>
      </c>
      <c r="C4971" t="s">
        <v>274</v>
      </c>
      <c r="D4971" s="202">
        <v>14221.76</v>
      </c>
      <c r="E4971" s="202">
        <v>14221.76</v>
      </c>
      <c r="F4971" s="202">
        <v>14221.76</v>
      </c>
      <c r="G4971" s="202">
        <v>14221.76</v>
      </c>
      <c r="H4971"/>
      <c r="I4971" s="202">
        <v>12766.76</v>
      </c>
      <c r="J4971" s="202">
        <v>12766.76</v>
      </c>
      <c r="K4971" s="202">
        <v>12766.76</v>
      </c>
      <c r="L4971" s="202">
        <v>12766.76</v>
      </c>
      <c r="M4971"/>
      <c r="N4971"/>
      <c r="O4971" s="203"/>
      <c r="P4971"/>
      <c r="Q4971"/>
      <c r="R4971"/>
      <c r="S4971"/>
      <c r="T4971" s="204">
        <v>42746.609131944446</v>
      </c>
      <c r="U4971"/>
      <c r="V4971">
        <v>0.9</v>
      </c>
      <c r="W4971">
        <v>6</v>
      </c>
      <c r="X4971" s="200" t="str">
        <f t="shared" si="77"/>
        <v>Union Circuit Civil CGE CQ1-17</v>
      </c>
    </row>
    <row r="4972" spans="1:24" x14ac:dyDescent="0.25">
      <c r="A4972" t="s">
        <v>110</v>
      </c>
      <c r="B4972" t="s">
        <v>42</v>
      </c>
      <c r="C4972" t="s">
        <v>271</v>
      </c>
      <c r="D4972" s="202">
        <v>12416</v>
      </c>
      <c r="E4972" s="202">
        <v>12416</v>
      </c>
      <c r="F4972" s="202">
        <v>12416</v>
      </c>
      <c r="G4972" s="202">
        <v>12016</v>
      </c>
      <c r="H4972" s="202">
        <v>12016</v>
      </c>
      <c r="I4972" s="202">
        <v>9084</v>
      </c>
      <c r="J4972" s="202">
        <v>9108.5</v>
      </c>
      <c r="K4972" s="202">
        <v>9108.5</v>
      </c>
      <c r="L4972" s="202">
        <v>9108.5</v>
      </c>
      <c r="M4972" s="202">
        <v>9108.5</v>
      </c>
      <c r="N4972"/>
      <c r="O4972" s="203"/>
      <c r="P4972"/>
      <c r="Q4972"/>
      <c r="R4972"/>
      <c r="S4972"/>
      <c r="T4972" s="204">
        <v>42746.609131944446</v>
      </c>
      <c r="U4972"/>
      <c r="V4972">
        <v>0.9</v>
      </c>
      <c r="W4972">
        <v>6</v>
      </c>
      <c r="X4972" s="200" t="str">
        <f t="shared" si="77"/>
        <v>Union Circuit Civil CGE CQ2-16</v>
      </c>
    </row>
    <row r="4973" spans="1:24" x14ac:dyDescent="0.25">
      <c r="A4973" t="s">
        <v>110</v>
      </c>
      <c r="B4973" t="s">
        <v>42</v>
      </c>
      <c r="C4973" t="s">
        <v>275</v>
      </c>
      <c r="D4973" s="202">
        <v>20797</v>
      </c>
      <c r="E4973" s="202">
        <v>20797</v>
      </c>
      <c r="F4973" s="202">
        <v>20797</v>
      </c>
      <c r="G4973"/>
      <c r="H4973"/>
      <c r="I4973" s="202">
        <v>15597</v>
      </c>
      <c r="J4973" s="202">
        <v>15647</v>
      </c>
      <c r="K4973" s="202">
        <v>16047</v>
      </c>
      <c r="L4973"/>
      <c r="M4973"/>
      <c r="N4973"/>
      <c r="O4973" s="203"/>
      <c r="P4973"/>
      <c r="Q4973"/>
      <c r="R4973"/>
      <c r="S4973"/>
      <c r="T4973" s="204">
        <v>42746.609131944446</v>
      </c>
      <c r="U4973"/>
      <c r="V4973">
        <v>0.9</v>
      </c>
      <c r="W4973">
        <v>6</v>
      </c>
      <c r="X4973" s="200" t="str">
        <f t="shared" si="77"/>
        <v>Union Circuit Civil CGE CQ2-17</v>
      </c>
    </row>
    <row r="4974" spans="1:24" x14ac:dyDescent="0.25">
      <c r="A4974" t="s">
        <v>110</v>
      </c>
      <c r="B4974" t="s">
        <v>42</v>
      </c>
      <c r="C4974" t="s">
        <v>272</v>
      </c>
      <c r="D4974" s="202">
        <v>20944</v>
      </c>
      <c r="E4974" s="202">
        <v>20944</v>
      </c>
      <c r="F4974" s="202">
        <v>20944</v>
      </c>
      <c r="G4974" s="202">
        <v>20944</v>
      </c>
      <c r="H4974" s="202">
        <v>20944</v>
      </c>
      <c r="I4974" s="202">
        <v>17744</v>
      </c>
      <c r="J4974" s="202">
        <v>17744</v>
      </c>
      <c r="K4974" s="202">
        <v>17744</v>
      </c>
      <c r="L4974" s="202">
        <v>17744</v>
      </c>
      <c r="M4974" s="202">
        <v>17744</v>
      </c>
      <c r="N4974"/>
      <c r="O4974" s="203"/>
      <c r="P4974"/>
      <c r="Q4974"/>
      <c r="R4974"/>
      <c r="S4974"/>
      <c r="T4974" s="204">
        <v>42746.609131944446</v>
      </c>
      <c r="U4974"/>
      <c r="V4974">
        <v>0.9</v>
      </c>
      <c r="W4974">
        <v>6</v>
      </c>
      <c r="X4974" s="200" t="str">
        <f t="shared" si="77"/>
        <v>Union Circuit Civil CGE CQ3-16</v>
      </c>
    </row>
    <row r="4975" spans="1:24" x14ac:dyDescent="0.25">
      <c r="A4975" t="s">
        <v>110</v>
      </c>
      <c r="B4975" t="s">
        <v>42</v>
      </c>
      <c r="C4975" t="s">
        <v>276</v>
      </c>
      <c r="D4975" s="202">
        <v>10519</v>
      </c>
      <c r="E4975" s="202">
        <v>10519</v>
      </c>
      <c r="F4975"/>
      <c r="G4975"/>
      <c r="H4975"/>
      <c r="I4975" s="202">
        <v>8094</v>
      </c>
      <c r="J4975" s="202">
        <v>8094</v>
      </c>
      <c r="K4975"/>
      <c r="L4975"/>
      <c r="M4975"/>
      <c r="N4975"/>
      <c r="O4975" s="203"/>
      <c r="P4975"/>
      <c r="Q4975"/>
      <c r="R4975"/>
      <c r="S4975"/>
      <c r="T4975" s="204">
        <v>42746.609131944446</v>
      </c>
      <c r="U4975"/>
      <c r="V4975">
        <v>0.9</v>
      </c>
      <c r="W4975">
        <v>6</v>
      </c>
      <c r="X4975" s="200" t="str">
        <f t="shared" si="77"/>
        <v>Union Circuit Civil CGE CQ3-17</v>
      </c>
    </row>
    <row r="4976" spans="1:24" x14ac:dyDescent="0.25">
      <c r="A4976" t="s">
        <v>110</v>
      </c>
      <c r="B4976" t="s">
        <v>42</v>
      </c>
      <c r="C4976" t="s">
        <v>273</v>
      </c>
      <c r="D4976" s="202">
        <v>9610</v>
      </c>
      <c r="E4976" s="202">
        <v>9610</v>
      </c>
      <c r="F4976" s="202">
        <v>9610</v>
      </c>
      <c r="G4976" s="202">
        <v>9610</v>
      </c>
      <c r="H4976" s="202">
        <v>9610</v>
      </c>
      <c r="I4976" s="202">
        <v>8410</v>
      </c>
      <c r="J4976" s="202">
        <v>8410</v>
      </c>
      <c r="K4976" s="202">
        <v>8410</v>
      </c>
      <c r="L4976" s="202">
        <v>8410</v>
      </c>
      <c r="M4976" s="202">
        <v>8410</v>
      </c>
      <c r="N4976"/>
      <c r="O4976" s="203"/>
      <c r="P4976"/>
      <c r="Q4976"/>
      <c r="R4976"/>
      <c r="S4976"/>
      <c r="T4976" s="204">
        <v>42746.609131944446</v>
      </c>
      <c r="U4976"/>
      <c r="V4976">
        <v>0.9</v>
      </c>
      <c r="W4976">
        <v>6</v>
      </c>
      <c r="X4976" s="200" t="str">
        <f t="shared" si="77"/>
        <v>Union Circuit Civil CGE CQ4-16</v>
      </c>
    </row>
    <row r="4977" spans="1:24" x14ac:dyDescent="0.25">
      <c r="A4977" t="s">
        <v>110</v>
      </c>
      <c r="B4977" t="s">
        <v>42</v>
      </c>
      <c r="C4977" t="s">
        <v>277</v>
      </c>
      <c r="D4977" s="202">
        <v>9610</v>
      </c>
      <c r="E4977"/>
      <c r="F4977"/>
      <c r="G4977"/>
      <c r="H4977"/>
      <c r="I4977" s="202">
        <v>8410</v>
      </c>
      <c r="J4977"/>
      <c r="K4977"/>
      <c r="L4977"/>
      <c r="M4977"/>
      <c r="N4977"/>
      <c r="O4977" s="203"/>
      <c r="P4977"/>
      <c r="Q4977"/>
      <c r="R4977"/>
      <c r="S4977"/>
      <c r="T4977" s="204">
        <v>42746.609131944446</v>
      </c>
      <c r="U4977"/>
      <c r="V4977">
        <v>0.9</v>
      </c>
      <c r="W4977">
        <v>6</v>
      </c>
      <c r="X4977" s="200" t="str">
        <f t="shared" si="77"/>
        <v>Union Circuit Civil CGE CQ4-17</v>
      </c>
    </row>
    <row r="4978" spans="1:24" x14ac:dyDescent="0.25">
      <c r="A4978" t="s">
        <v>110</v>
      </c>
      <c r="B4978" t="s">
        <v>38</v>
      </c>
      <c r="C4978" t="s">
        <v>270</v>
      </c>
      <c r="D4978" s="202">
        <v>26937.75</v>
      </c>
      <c r="E4978" s="202">
        <v>26887.75</v>
      </c>
      <c r="F4978" s="202">
        <v>27037.75</v>
      </c>
      <c r="G4978" s="202">
        <v>26987.75</v>
      </c>
      <c r="H4978" s="202">
        <v>27536.5</v>
      </c>
      <c r="I4978" s="202">
        <v>170.8</v>
      </c>
      <c r="J4978" s="202">
        <v>1034.6600000000001</v>
      </c>
      <c r="K4978" s="202">
        <v>1690.9</v>
      </c>
      <c r="L4978" s="202">
        <v>2161.85</v>
      </c>
      <c r="M4978" s="202">
        <v>3072.43</v>
      </c>
      <c r="N4978"/>
      <c r="O4978" s="203"/>
      <c r="P4978"/>
      <c r="Q4978"/>
      <c r="R4978"/>
      <c r="S4978"/>
      <c r="T4978" s="204">
        <v>42746.609131944446</v>
      </c>
      <c r="U4978"/>
      <c r="V4978">
        <v>0.09</v>
      </c>
      <c r="W4978">
        <v>1</v>
      </c>
      <c r="X4978" s="200" t="str">
        <f t="shared" si="77"/>
        <v>Union Circuit Criminal CGE CQ1-16</v>
      </c>
    </row>
    <row r="4979" spans="1:24" x14ac:dyDescent="0.25">
      <c r="A4979" t="s">
        <v>110</v>
      </c>
      <c r="B4979" t="s">
        <v>38</v>
      </c>
      <c r="C4979" t="s">
        <v>274</v>
      </c>
      <c r="D4979" s="202">
        <v>70633.5</v>
      </c>
      <c r="E4979" s="202">
        <v>70783.5</v>
      </c>
      <c r="F4979" s="202">
        <v>70733.5</v>
      </c>
      <c r="G4979" s="202">
        <v>70733.5</v>
      </c>
      <c r="H4979"/>
      <c r="I4979" s="202">
        <v>192</v>
      </c>
      <c r="J4979" s="202">
        <v>242</v>
      </c>
      <c r="K4979" s="202">
        <v>292</v>
      </c>
      <c r="L4979" s="202">
        <v>392</v>
      </c>
      <c r="M4979"/>
      <c r="N4979"/>
      <c r="O4979" s="203"/>
      <c r="P4979"/>
      <c r="Q4979"/>
      <c r="R4979"/>
      <c r="S4979"/>
      <c r="T4979" s="204">
        <v>42746.609131944446</v>
      </c>
      <c r="U4979"/>
      <c r="V4979">
        <v>0.09</v>
      </c>
      <c r="W4979">
        <v>1</v>
      </c>
      <c r="X4979" s="200" t="str">
        <f t="shared" si="77"/>
        <v>Union Circuit Criminal CGE CQ1-17</v>
      </c>
    </row>
    <row r="4980" spans="1:24" x14ac:dyDescent="0.25">
      <c r="A4980" t="s">
        <v>110</v>
      </c>
      <c r="B4980" t="s">
        <v>38</v>
      </c>
      <c r="C4980" t="s">
        <v>271</v>
      </c>
      <c r="D4980" s="202">
        <v>17091.75</v>
      </c>
      <c r="E4980" s="202">
        <v>16891.75</v>
      </c>
      <c r="F4980" s="202">
        <v>16641.75</v>
      </c>
      <c r="G4980" s="202">
        <v>16591.75</v>
      </c>
      <c r="H4980" s="202">
        <v>16491.75</v>
      </c>
      <c r="I4980" s="202">
        <v>40.83</v>
      </c>
      <c r="J4980" s="202">
        <v>186.99</v>
      </c>
      <c r="K4980" s="202">
        <v>695.63</v>
      </c>
      <c r="L4980" s="202">
        <v>1087.93</v>
      </c>
      <c r="M4980" s="202">
        <v>1639.21</v>
      </c>
      <c r="N4980"/>
      <c r="O4980" s="203"/>
      <c r="P4980"/>
      <c r="Q4980"/>
      <c r="R4980"/>
      <c r="S4980"/>
      <c r="T4980" s="204">
        <v>42746.609131944446</v>
      </c>
      <c r="U4980"/>
      <c r="V4980">
        <v>0.09</v>
      </c>
      <c r="W4980">
        <v>1</v>
      </c>
      <c r="X4980" s="200" t="str">
        <f t="shared" si="77"/>
        <v>Union Circuit Criminal CGE CQ2-16</v>
      </c>
    </row>
    <row r="4981" spans="1:24" x14ac:dyDescent="0.25">
      <c r="A4981" t="s">
        <v>110</v>
      </c>
      <c r="B4981" t="s">
        <v>38</v>
      </c>
      <c r="C4981" t="s">
        <v>275</v>
      </c>
      <c r="D4981" s="202">
        <v>16531.75</v>
      </c>
      <c r="E4981" s="202">
        <v>16131.75</v>
      </c>
      <c r="F4981" s="202">
        <v>15931.75</v>
      </c>
      <c r="G4981"/>
      <c r="H4981"/>
      <c r="I4981" s="202">
        <v>2844.88</v>
      </c>
      <c r="J4981" s="202">
        <v>3225.7</v>
      </c>
      <c r="K4981" s="202">
        <v>4467.5200000000004</v>
      </c>
      <c r="L4981"/>
      <c r="M4981"/>
      <c r="N4981"/>
      <c r="O4981" s="203"/>
      <c r="P4981"/>
      <c r="Q4981"/>
      <c r="R4981"/>
      <c r="S4981"/>
      <c r="T4981" s="204">
        <v>42746.609131944446</v>
      </c>
      <c r="U4981"/>
      <c r="V4981">
        <v>0.09</v>
      </c>
      <c r="W4981">
        <v>1</v>
      </c>
      <c r="X4981" s="200" t="str">
        <f t="shared" si="77"/>
        <v>Union Circuit Criminal CGE CQ2-17</v>
      </c>
    </row>
    <row r="4982" spans="1:24" x14ac:dyDescent="0.25">
      <c r="A4982" t="s">
        <v>110</v>
      </c>
      <c r="B4982" t="s">
        <v>38</v>
      </c>
      <c r="C4982" t="s">
        <v>272</v>
      </c>
      <c r="D4982" s="202">
        <v>33523.5</v>
      </c>
      <c r="E4982" s="202">
        <v>33373.5</v>
      </c>
      <c r="F4982" s="202">
        <v>33323.5</v>
      </c>
      <c r="G4982" s="202">
        <v>33273.5</v>
      </c>
      <c r="H4982" s="202">
        <v>33273.5</v>
      </c>
      <c r="I4982" s="202">
        <v>561.54</v>
      </c>
      <c r="J4982" s="202">
        <v>1951.92</v>
      </c>
      <c r="K4982" s="202">
        <v>3502.81</v>
      </c>
      <c r="L4982" s="202">
        <v>5003.1400000000003</v>
      </c>
      <c r="M4982" s="202">
        <v>6128.28</v>
      </c>
      <c r="N4982"/>
      <c r="O4982" s="203"/>
      <c r="P4982"/>
      <c r="Q4982"/>
      <c r="R4982"/>
      <c r="S4982"/>
      <c r="T4982" s="204">
        <v>42746.609131944446</v>
      </c>
      <c r="U4982"/>
      <c r="V4982">
        <v>0.09</v>
      </c>
      <c r="W4982">
        <v>1</v>
      </c>
      <c r="X4982" s="200" t="str">
        <f t="shared" si="77"/>
        <v>Union Circuit Criminal CGE CQ3-16</v>
      </c>
    </row>
    <row r="4983" spans="1:24" x14ac:dyDescent="0.25">
      <c r="A4983" t="s">
        <v>110</v>
      </c>
      <c r="B4983" t="s">
        <v>38</v>
      </c>
      <c r="C4983" t="s">
        <v>276</v>
      </c>
      <c r="D4983" s="202">
        <v>17241.25</v>
      </c>
      <c r="E4983" s="202">
        <v>17091.25</v>
      </c>
      <c r="F4983"/>
      <c r="G4983"/>
      <c r="H4983"/>
      <c r="I4983" s="202">
        <v>0</v>
      </c>
      <c r="J4983" s="202">
        <v>1724.38</v>
      </c>
      <c r="K4983"/>
      <c r="L4983"/>
      <c r="M4983"/>
      <c r="N4983"/>
      <c r="O4983" s="203"/>
      <c r="P4983"/>
      <c r="Q4983"/>
      <c r="R4983"/>
      <c r="S4983"/>
      <c r="T4983" s="204">
        <v>42746.609131944446</v>
      </c>
      <c r="U4983"/>
      <c r="V4983">
        <v>0.09</v>
      </c>
      <c r="W4983">
        <v>1</v>
      </c>
      <c r="X4983" s="200" t="str">
        <f t="shared" si="77"/>
        <v>Union Circuit Criminal CGE CQ3-17</v>
      </c>
    </row>
    <row r="4984" spans="1:24" x14ac:dyDescent="0.25">
      <c r="A4984" t="s">
        <v>110</v>
      </c>
      <c r="B4984" t="s">
        <v>38</v>
      </c>
      <c r="C4984" t="s">
        <v>273</v>
      </c>
      <c r="D4984" s="202">
        <v>25126.5</v>
      </c>
      <c r="E4984" s="202">
        <v>24976.5</v>
      </c>
      <c r="F4984" s="202">
        <v>24876.5</v>
      </c>
      <c r="G4984" s="202">
        <v>24876.5</v>
      </c>
      <c r="H4984" s="202">
        <v>24826.5</v>
      </c>
      <c r="I4984" s="202">
        <v>1250.75</v>
      </c>
      <c r="J4984" s="202">
        <v>2369.98</v>
      </c>
      <c r="K4984" s="202">
        <v>3508.96</v>
      </c>
      <c r="L4984" s="202">
        <v>4067.62</v>
      </c>
      <c r="M4984" s="202">
        <v>4609.76</v>
      </c>
      <c r="N4984"/>
      <c r="O4984" s="203"/>
      <c r="P4984"/>
      <c r="Q4984"/>
      <c r="R4984"/>
      <c r="S4984"/>
      <c r="T4984" s="204">
        <v>42746.609131944446</v>
      </c>
      <c r="U4984"/>
      <c r="V4984">
        <v>0.09</v>
      </c>
      <c r="W4984">
        <v>1</v>
      </c>
      <c r="X4984" s="200" t="str">
        <f t="shared" si="77"/>
        <v>Union Circuit Criminal CGE CQ4-16</v>
      </c>
    </row>
    <row r="4985" spans="1:24" x14ac:dyDescent="0.25">
      <c r="A4985" t="s">
        <v>110</v>
      </c>
      <c r="B4985" t="s">
        <v>38</v>
      </c>
      <c r="C4985" t="s">
        <v>277</v>
      </c>
      <c r="D4985" s="202">
        <v>20377.5</v>
      </c>
      <c r="E4985"/>
      <c r="F4985"/>
      <c r="G4985"/>
      <c r="H4985"/>
      <c r="I4985" s="202">
        <v>215.06</v>
      </c>
      <c r="J4985"/>
      <c r="K4985"/>
      <c r="L4985"/>
      <c r="M4985"/>
      <c r="N4985"/>
      <c r="O4985" s="203"/>
      <c r="P4985"/>
      <c r="Q4985"/>
      <c r="R4985"/>
      <c r="S4985"/>
      <c r="T4985" s="204">
        <v>42746.609131944446</v>
      </c>
      <c r="U4985"/>
      <c r="V4985">
        <v>0.09</v>
      </c>
      <c r="W4985">
        <v>1</v>
      </c>
      <c r="X4985" s="200" t="str">
        <f t="shared" si="77"/>
        <v>Union Circuit Criminal CGE CQ4-17</v>
      </c>
    </row>
    <row r="4986" spans="1:24" x14ac:dyDescent="0.25">
      <c r="A4986" t="s">
        <v>110</v>
      </c>
      <c r="B4986" t="s">
        <v>44</v>
      </c>
      <c r="C4986" t="s">
        <v>270</v>
      </c>
      <c r="D4986" s="202">
        <v>43376.25</v>
      </c>
      <c r="E4986" s="202">
        <v>41399.550000000003</v>
      </c>
      <c r="F4986" s="202">
        <v>41326.550000000003</v>
      </c>
      <c r="G4986" s="202">
        <v>41236.550000000003</v>
      </c>
      <c r="H4986" s="202">
        <v>41236.550000000003</v>
      </c>
      <c r="I4986" s="202">
        <v>24742.75</v>
      </c>
      <c r="J4986" s="202">
        <v>34861.050000000003</v>
      </c>
      <c r="K4986" s="202">
        <v>36755.050000000003</v>
      </c>
      <c r="L4986" s="202">
        <v>37769.050000000003</v>
      </c>
      <c r="M4986" s="202">
        <v>38160.050000000003</v>
      </c>
      <c r="N4986"/>
      <c r="O4986" s="203"/>
      <c r="P4986"/>
      <c r="Q4986"/>
      <c r="R4986"/>
      <c r="S4986"/>
      <c r="T4986" s="204">
        <v>42746.609131944446</v>
      </c>
      <c r="U4986"/>
      <c r="V4986">
        <v>0.9</v>
      </c>
      <c r="W4986">
        <v>8</v>
      </c>
      <c r="X4986" s="200" t="str">
        <f t="shared" si="77"/>
        <v>Union Civil Traffic CGE CQ1-16</v>
      </c>
    </row>
    <row r="4987" spans="1:24" x14ac:dyDescent="0.25">
      <c r="A4987" t="s">
        <v>110</v>
      </c>
      <c r="B4987" t="s">
        <v>44</v>
      </c>
      <c r="C4987" t="s">
        <v>274</v>
      </c>
      <c r="D4987" s="202">
        <v>49418.15</v>
      </c>
      <c r="E4987" s="202">
        <v>49313.65</v>
      </c>
      <c r="F4987" s="202">
        <v>49313.65</v>
      </c>
      <c r="G4987" s="202">
        <v>49313.65</v>
      </c>
      <c r="H4987"/>
      <c r="I4987" s="202">
        <v>32387.4</v>
      </c>
      <c r="J4987" s="202">
        <v>41285.9</v>
      </c>
      <c r="K4987" s="202">
        <v>43916.65</v>
      </c>
      <c r="L4987" s="202">
        <v>44796.65</v>
      </c>
      <c r="M4987"/>
      <c r="N4987"/>
      <c r="O4987" s="203"/>
      <c r="P4987"/>
      <c r="Q4987"/>
      <c r="R4987"/>
      <c r="S4987"/>
      <c r="T4987" s="204">
        <v>42746.609131944446</v>
      </c>
      <c r="U4987"/>
      <c r="V4987">
        <v>0.9</v>
      </c>
      <c r="W4987">
        <v>8</v>
      </c>
      <c r="X4987" s="200" t="str">
        <f t="shared" si="77"/>
        <v>Union Civil Traffic CGE CQ1-17</v>
      </c>
    </row>
    <row r="4988" spans="1:24" x14ac:dyDescent="0.25">
      <c r="A4988" t="s">
        <v>110</v>
      </c>
      <c r="B4988" t="s">
        <v>44</v>
      </c>
      <c r="C4988" t="s">
        <v>271</v>
      </c>
      <c r="D4988" s="202">
        <v>35373.5</v>
      </c>
      <c r="E4988" s="202">
        <v>34642.75</v>
      </c>
      <c r="F4988" s="202">
        <v>34769.75</v>
      </c>
      <c r="G4988" s="202">
        <v>34769.75</v>
      </c>
      <c r="H4988" s="202">
        <v>34769.75</v>
      </c>
      <c r="I4988" s="202">
        <v>18225.5</v>
      </c>
      <c r="J4988" s="202">
        <v>29107.75</v>
      </c>
      <c r="K4988" s="202">
        <v>30237.75</v>
      </c>
      <c r="L4988" s="202">
        <v>31446.75</v>
      </c>
      <c r="M4988" s="202">
        <v>32151.75</v>
      </c>
      <c r="N4988"/>
      <c r="O4988" s="203"/>
      <c r="P4988"/>
      <c r="Q4988"/>
      <c r="R4988"/>
      <c r="S4988"/>
      <c r="T4988" s="204">
        <v>42746.609131944446</v>
      </c>
      <c r="U4988"/>
      <c r="V4988">
        <v>0.9</v>
      </c>
      <c r="W4988">
        <v>8</v>
      </c>
      <c r="X4988" s="200" t="str">
        <f t="shared" si="77"/>
        <v>Union Civil Traffic CGE CQ2-16</v>
      </c>
    </row>
    <row r="4989" spans="1:24" x14ac:dyDescent="0.25">
      <c r="A4989" t="s">
        <v>110</v>
      </c>
      <c r="B4989" t="s">
        <v>44</v>
      </c>
      <c r="C4989" t="s">
        <v>275</v>
      </c>
      <c r="D4989" s="202">
        <v>46980.9</v>
      </c>
      <c r="E4989" s="202">
        <v>46069.4</v>
      </c>
      <c r="F4989" s="202">
        <v>45351.4</v>
      </c>
      <c r="G4989"/>
      <c r="H4989"/>
      <c r="I4989" s="202">
        <v>23917.9</v>
      </c>
      <c r="J4989" s="202">
        <v>36257.4</v>
      </c>
      <c r="K4989" s="202">
        <v>38616.400000000001</v>
      </c>
      <c r="L4989"/>
      <c r="M4989"/>
      <c r="N4989"/>
      <c r="O4989" s="203"/>
      <c r="P4989"/>
      <c r="Q4989"/>
      <c r="R4989"/>
      <c r="S4989"/>
      <c r="T4989" s="204">
        <v>42746.609131944446</v>
      </c>
      <c r="U4989"/>
      <c r="V4989">
        <v>0.9</v>
      </c>
      <c r="W4989">
        <v>8</v>
      </c>
      <c r="X4989" s="200" t="str">
        <f t="shared" si="77"/>
        <v>Union Civil Traffic CGE CQ2-17</v>
      </c>
    </row>
    <row r="4990" spans="1:24" x14ac:dyDescent="0.25">
      <c r="A4990" t="s">
        <v>110</v>
      </c>
      <c r="B4990" t="s">
        <v>44</v>
      </c>
      <c r="C4990" t="s">
        <v>272</v>
      </c>
      <c r="D4990" s="202">
        <v>50375.5</v>
      </c>
      <c r="E4990" s="202">
        <v>48045.4</v>
      </c>
      <c r="F4990" s="202">
        <v>47907.4</v>
      </c>
      <c r="G4990" s="202">
        <v>47852.4</v>
      </c>
      <c r="H4990" s="202">
        <v>47829.4</v>
      </c>
      <c r="I4990" s="202">
        <v>22886.5</v>
      </c>
      <c r="J4990" s="202">
        <v>37478.400000000001</v>
      </c>
      <c r="K4990" s="202">
        <v>41606.400000000001</v>
      </c>
      <c r="L4990" s="202">
        <v>43465.4</v>
      </c>
      <c r="M4990" s="202">
        <v>44197.4</v>
      </c>
      <c r="N4990"/>
      <c r="O4990" s="203"/>
      <c r="P4990"/>
      <c r="Q4990"/>
      <c r="R4990"/>
      <c r="S4990"/>
      <c r="T4990" s="204">
        <v>42746.609131944446</v>
      </c>
      <c r="U4990"/>
      <c r="V4990">
        <v>0.9</v>
      </c>
      <c r="W4990">
        <v>8</v>
      </c>
      <c r="X4990" s="200" t="str">
        <f t="shared" si="77"/>
        <v>Union Civil Traffic CGE CQ3-16</v>
      </c>
    </row>
    <row r="4991" spans="1:24" x14ac:dyDescent="0.25">
      <c r="A4991" t="s">
        <v>110</v>
      </c>
      <c r="B4991" t="s">
        <v>44</v>
      </c>
      <c r="C4991" t="s">
        <v>276</v>
      </c>
      <c r="D4991" s="202">
        <v>30023.75</v>
      </c>
      <c r="E4991" s="202">
        <v>28539.5</v>
      </c>
      <c r="F4991"/>
      <c r="G4991"/>
      <c r="H4991"/>
      <c r="I4991" s="202">
        <v>15231.25</v>
      </c>
      <c r="J4991" s="202">
        <v>21633</v>
      </c>
      <c r="K4991"/>
      <c r="L4991"/>
      <c r="M4991"/>
      <c r="N4991"/>
      <c r="O4991" s="203"/>
      <c r="P4991"/>
      <c r="Q4991"/>
      <c r="R4991"/>
      <c r="S4991"/>
      <c r="T4991" s="204">
        <v>42746.609131944446</v>
      </c>
      <c r="U4991"/>
      <c r="V4991">
        <v>0.9</v>
      </c>
      <c r="W4991">
        <v>8</v>
      </c>
      <c r="X4991" s="200" t="str">
        <f t="shared" si="77"/>
        <v>Union Civil Traffic CGE CQ3-17</v>
      </c>
    </row>
    <row r="4992" spans="1:24" x14ac:dyDescent="0.25">
      <c r="A4992" t="s">
        <v>110</v>
      </c>
      <c r="B4992" t="s">
        <v>44</v>
      </c>
      <c r="C4992" t="s">
        <v>273</v>
      </c>
      <c r="D4992" s="202">
        <v>46843.75</v>
      </c>
      <c r="E4992" s="202">
        <v>44973.25</v>
      </c>
      <c r="F4992" s="202">
        <v>44904.25</v>
      </c>
      <c r="G4992" s="202">
        <v>44904.25</v>
      </c>
      <c r="H4992" s="202">
        <v>44904.25</v>
      </c>
      <c r="I4992" s="202">
        <v>19528.75</v>
      </c>
      <c r="J4992" s="202">
        <v>33619.25</v>
      </c>
      <c r="K4992" s="202">
        <v>38775.25</v>
      </c>
      <c r="L4992" s="202">
        <v>39085.25</v>
      </c>
      <c r="M4992" s="202">
        <v>39798.25</v>
      </c>
      <c r="N4992"/>
      <c r="O4992" s="203"/>
      <c r="P4992"/>
      <c r="Q4992"/>
      <c r="R4992"/>
      <c r="S4992"/>
      <c r="T4992" s="204">
        <v>42746.609131944446</v>
      </c>
      <c r="U4992"/>
      <c r="V4992">
        <v>0.9</v>
      </c>
      <c r="W4992">
        <v>8</v>
      </c>
      <c r="X4992" s="200" t="str">
        <f t="shared" si="77"/>
        <v>Union Civil Traffic CGE CQ4-16</v>
      </c>
    </row>
    <row r="4993" spans="1:24" x14ac:dyDescent="0.25">
      <c r="A4993" t="s">
        <v>110</v>
      </c>
      <c r="B4993" t="s">
        <v>44</v>
      </c>
      <c r="C4993" t="s">
        <v>277</v>
      </c>
      <c r="D4993" s="202">
        <v>34402.65</v>
      </c>
      <c r="E4993"/>
      <c r="F4993"/>
      <c r="G4993"/>
      <c r="H4993"/>
      <c r="I4993" s="202">
        <v>15978.65</v>
      </c>
      <c r="J4993"/>
      <c r="K4993"/>
      <c r="L4993"/>
      <c r="M4993"/>
      <c r="N4993"/>
      <c r="O4993" s="203"/>
      <c r="P4993"/>
      <c r="Q4993"/>
      <c r="R4993"/>
      <c r="S4993"/>
      <c r="T4993" s="204">
        <v>42746.609131944446</v>
      </c>
      <c r="U4993"/>
      <c r="V4993">
        <v>0.9</v>
      </c>
      <c r="W4993">
        <v>8</v>
      </c>
      <c r="X4993" s="200" t="str">
        <f t="shared" si="77"/>
        <v>Union Civil Traffic CGE CQ4-17</v>
      </c>
    </row>
    <row r="4994" spans="1:24" x14ac:dyDescent="0.25">
      <c r="A4994" t="s">
        <v>110</v>
      </c>
      <c r="B4994" t="s">
        <v>43</v>
      </c>
      <c r="C4994" t="s">
        <v>270</v>
      </c>
      <c r="D4994" s="202">
        <v>10522</v>
      </c>
      <c r="E4994" s="202">
        <v>10522</v>
      </c>
      <c r="F4994" s="202">
        <v>10522</v>
      </c>
      <c r="G4994" s="202">
        <v>10522</v>
      </c>
      <c r="H4994" s="202">
        <v>10522</v>
      </c>
      <c r="I4994" s="202">
        <v>9919.5300000000007</v>
      </c>
      <c r="J4994" s="202">
        <v>9921.0300000000007</v>
      </c>
      <c r="K4994" s="202">
        <v>9921.0300000000007</v>
      </c>
      <c r="L4994" s="202">
        <v>9921.0300000000007</v>
      </c>
      <c r="M4994" s="202">
        <v>9922</v>
      </c>
      <c r="N4994"/>
      <c r="O4994" s="203"/>
      <c r="P4994"/>
      <c r="Q4994"/>
      <c r="R4994"/>
      <c r="S4994"/>
      <c r="T4994" s="204">
        <v>42746.609131944446</v>
      </c>
      <c r="U4994"/>
      <c r="V4994">
        <v>0.9</v>
      </c>
      <c r="W4994">
        <v>7</v>
      </c>
      <c r="X4994" s="200" t="str">
        <f t="shared" ref="X4994:X5057" si="78">A4994&amp;" "&amp;B4994&amp;" "&amp;C4994</f>
        <v>Union County Civil CGE CQ1-16</v>
      </c>
    </row>
    <row r="4995" spans="1:24" x14ac:dyDescent="0.25">
      <c r="A4995" t="s">
        <v>110</v>
      </c>
      <c r="B4995" t="s">
        <v>43</v>
      </c>
      <c r="C4995" t="s">
        <v>274</v>
      </c>
      <c r="D4995" s="202">
        <v>8740</v>
      </c>
      <c r="E4995" s="202">
        <v>8740</v>
      </c>
      <c r="F4995" s="202">
        <v>8740</v>
      </c>
      <c r="G4995" s="202">
        <v>8740</v>
      </c>
      <c r="H4995"/>
      <c r="I4995" s="202">
        <v>8555</v>
      </c>
      <c r="J4995" s="202">
        <v>8740</v>
      </c>
      <c r="K4995" s="202">
        <v>8740</v>
      </c>
      <c r="L4995" s="202">
        <v>8740</v>
      </c>
      <c r="M4995"/>
      <c r="N4995"/>
      <c r="O4995" s="203"/>
      <c r="P4995"/>
      <c r="Q4995"/>
      <c r="R4995"/>
      <c r="S4995"/>
      <c r="T4995" s="204">
        <v>42746.609131944446</v>
      </c>
      <c r="U4995"/>
      <c r="V4995">
        <v>0.9</v>
      </c>
      <c r="W4995">
        <v>7</v>
      </c>
      <c r="X4995" s="200" t="str">
        <f t="shared" si="78"/>
        <v>Union County Civil CGE CQ1-17</v>
      </c>
    </row>
    <row r="4996" spans="1:24" x14ac:dyDescent="0.25">
      <c r="A4996" t="s">
        <v>110</v>
      </c>
      <c r="B4996" t="s">
        <v>43</v>
      </c>
      <c r="C4996" t="s">
        <v>271</v>
      </c>
      <c r="D4996" s="202">
        <v>7679.2</v>
      </c>
      <c r="E4996" s="202">
        <v>7679.2</v>
      </c>
      <c r="F4996" s="202">
        <v>7679.2</v>
      </c>
      <c r="G4996" s="202">
        <v>7679.2</v>
      </c>
      <c r="H4996" s="202">
        <v>7679.2</v>
      </c>
      <c r="I4996" s="202">
        <v>7324.2</v>
      </c>
      <c r="J4996" s="202">
        <v>7324.2</v>
      </c>
      <c r="K4996" s="202">
        <v>7324.2</v>
      </c>
      <c r="L4996" s="202">
        <v>7324.2</v>
      </c>
      <c r="M4996" s="202">
        <v>7324.2</v>
      </c>
      <c r="N4996"/>
      <c r="O4996" s="203"/>
      <c r="P4996"/>
      <c r="Q4996"/>
      <c r="R4996"/>
      <c r="S4996"/>
      <c r="T4996" s="204">
        <v>42746.609131944446</v>
      </c>
      <c r="U4996"/>
      <c r="V4996">
        <v>0.9</v>
      </c>
      <c r="W4996">
        <v>7</v>
      </c>
      <c r="X4996" s="200" t="str">
        <f t="shared" si="78"/>
        <v>Union County Civil CGE CQ2-16</v>
      </c>
    </row>
    <row r="4997" spans="1:24" x14ac:dyDescent="0.25">
      <c r="A4997" t="s">
        <v>110</v>
      </c>
      <c r="B4997" t="s">
        <v>43</v>
      </c>
      <c r="C4997" t="s">
        <v>275</v>
      </c>
      <c r="D4997" s="202">
        <v>6060.87</v>
      </c>
      <c r="E4997" s="202">
        <v>6060.87</v>
      </c>
      <c r="F4997" s="202">
        <v>6060.87</v>
      </c>
      <c r="G4997"/>
      <c r="H4997"/>
      <c r="I4997" s="202">
        <v>6060.87</v>
      </c>
      <c r="J4997" s="202">
        <v>6060.87</v>
      </c>
      <c r="K4997" s="202">
        <v>6060.87</v>
      </c>
      <c r="L4997"/>
      <c r="M4997"/>
      <c r="N4997"/>
      <c r="O4997" s="203"/>
      <c r="P4997"/>
      <c r="Q4997"/>
      <c r="R4997"/>
      <c r="S4997"/>
      <c r="T4997" s="204">
        <v>42746.609131944446</v>
      </c>
      <c r="U4997"/>
      <c r="V4997">
        <v>0.9</v>
      </c>
      <c r="W4997">
        <v>7</v>
      </c>
      <c r="X4997" s="200" t="str">
        <f t="shared" si="78"/>
        <v>Union County Civil CGE CQ2-17</v>
      </c>
    </row>
    <row r="4998" spans="1:24" x14ac:dyDescent="0.25">
      <c r="A4998" t="s">
        <v>110</v>
      </c>
      <c r="B4998" t="s">
        <v>43</v>
      </c>
      <c r="C4998" t="s">
        <v>272</v>
      </c>
      <c r="D4998" s="202">
        <v>8618.75</v>
      </c>
      <c r="E4998" s="202">
        <v>8618.75</v>
      </c>
      <c r="F4998" s="202">
        <v>8618.75</v>
      </c>
      <c r="G4998" s="202">
        <v>8618.75</v>
      </c>
      <c r="H4998" s="202">
        <v>8618.75</v>
      </c>
      <c r="I4998" s="202">
        <v>7493.75</v>
      </c>
      <c r="J4998" s="202">
        <v>7493.75</v>
      </c>
      <c r="K4998" s="202">
        <v>7493.75</v>
      </c>
      <c r="L4998" s="202">
        <v>7493.75</v>
      </c>
      <c r="M4998" s="202">
        <v>7493.75</v>
      </c>
      <c r="N4998"/>
      <c r="O4998" s="203"/>
      <c r="P4998"/>
      <c r="Q4998"/>
      <c r="R4998"/>
      <c r="S4998"/>
      <c r="T4998" s="204">
        <v>42746.609131944446</v>
      </c>
      <c r="U4998"/>
      <c r="V4998">
        <v>0.9</v>
      </c>
      <c r="W4998">
        <v>7</v>
      </c>
      <c r="X4998" s="200" t="str">
        <f t="shared" si="78"/>
        <v>Union County Civil CGE CQ3-16</v>
      </c>
    </row>
    <row r="4999" spans="1:24" x14ac:dyDescent="0.25">
      <c r="A4999" t="s">
        <v>110</v>
      </c>
      <c r="B4999" t="s">
        <v>43</v>
      </c>
      <c r="C4999" t="s">
        <v>276</v>
      </c>
      <c r="D4999" s="202">
        <v>8178</v>
      </c>
      <c r="E4999" s="202">
        <v>8178</v>
      </c>
      <c r="F4999"/>
      <c r="G4999"/>
      <c r="H4999"/>
      <c r="I4999" s="202">
        <v>7738</v>
      </c>
      <c r="J4999" s="202">
        <v>7738</v>
      </c>
      <c r="K4999"/>
      <c r="L4999"/>
      <c r="M4999"/>
      <c r="N4999"/>
      <c r="O4999" s="203"/>
      <c r="P4999"/>
      <c r="Q4999"/>
      <c r="R4999"/>
      <c r="S4999"/>
      <c r="T4999" s="204">
        <v>42746.609131944446</v>
      </c>
      <c r="U4999"/>
      <c r="V4999">
        <v>0.9</v>
      </c>
      <c r="W4999">
        <v>7</v>
      </c>
      <c r="X4999" s="200" t="str">
        <f t="shared" si="78"/>
        <v>Union County Civil CGE CQ3-17</v>
      </c>
    </row>
    <row r="5000" spans="1:24" x14ac:dyDescent="0.25">
      <c r="A5000" t="s">
        <v>110</v>
      </c>
      <c r="B5000" t="s">
        <v>43</v>
      </c>
      <c r="C5000" t="s">
        <v>273</v>
      </c>
      <c r="D5000" s="202">
        <v>10874.95</v>
      </c>
      <c r="E5000" s="202">
        <v>10874.95</v>
      </c>
      <c r="F5000" s="202">
        <v>10874.95</v>
      </c>
      <c r="G5000" s="202">
        <v>10874.95</v>
      </c>
      <c r="H5000" s="202">
        <v>10874.95</v>
      </c>
      <c r="I5000" s="202">
        <v>10574.95</v>
      </c>
      <c r="J5000" s="202">
        <v>10574.95</v>
      </c>
      <c r="K5000" s="202">
        <v>10574.95</v>
      </c>
      <c r="L5000" s="202">
        <v>10574.95</v>
      </c>
      <c r="M5000" s="202">
        <v>10574.95</v>
      </c>
      <c r="N5000"/>
      <c r="O5000" s="203"/>
      <c r="P5000"/>
      <c r="Q5000"/>
      <c r="R5000"/>
      <c r="S5000"/>
      <c r="T5000" s="204">
        <v>42746.609131944446</v>
      </c>
      <c r="U5000"/>
      <c r="V5000">
        <v>0.9</v>
      </c>
      <c r="W5000">
        <v>7</v>
      </c>
      <c r="X5000" s="200" t="str">
        <f t="shared" si="78"/>
        <v>Union County Civil CGE CQ4-16</v>
      </c>
    </row>
    <row r="5001" spans="1:24" x14ac:dyDescent="0.25">
      <c r="A5001" t="s">
        <v>110</v>
      </c>
      <c r="B5001" t="s">
        <v>43</v>
      </c>
      <c r="C5001" t="s">
        <v>277</v>
      </c>
      <c r="D5001" s="202">
        <v>9668.09</v>
      </c>
      <c r="E5001"/>
      <c r="F5001"/>
      <c r="G5001"/>
      <c r="H5001"/>
      <c r="I5001" s="202">
        <v>9668.09</v>
      </c>
      <c r="J5001"/>
      <c r="K5001"/>
      <c r="L5001"/>
      <c r="M5001"/>
      <c r="N5001"/>
      <c r="O5001" s="203"/>
      <c r="P5001"/>
      <c r="Q5001"/>
      <c r="R5001"/>
      <c r="S5001"/>
      <c r="T5001" s="204">
        <v>42746.609131944446</v>
      </c>
      <c r="U5001"/>
      <c r="V5001">
        <v>0.9</v>
      </c>
      <c r="W5001">
        <v>7</v>
      </c>
      <c r="X5001" s="200" t="str">
        <f t="shared" si="78"/>
        <v>Union County Civil CGE CQ4-17</v>
      </c>
    </row>
    <row r="5002" spans="1:24" x14ac:dyDescent="0.25">
      <c r="A5002" t="s">
        <v>110</v>
      </c>
      <c r="B5002" t="s">
        <v>39</v>
      </c>
      <c r="C5002" t="s">
        <v>270</v>
      </c>
      <c r="D5002" s="202">
        <v>9559</v>
      </c>
      <c r="E5002" s="202">
        <v>9509</v>
      </c>
      <c r="F5002" s="202">
        <v>9509</v>
      </c>
      <c r="G5002" s="202">
        <v>9459</v>
      </c>
      <c r="H5002" s="202">
        <v>9459</v>
      </c>
      <c r="I5002" s="202">
        <v>1877.75</v>
      </c>
      <c r="J5002" s="202">
        <v>4780.75</v>
      </c>
      <c r="K5002" s="202">
        <v>6488.5</v>
      </c>
      <c r="L5002" s="202">
        <v>7044.5</v>
      </c>
      <c r="M5002" s="202">
        <v>7143.21</v>
      </c>
      <c r="N5002"/>
      <c r="O5002" s="203"/>
      <c r="P5002"/>
      <c r="Q5002"/>
      <c r="R5002"/>
      <c r="S5002"/>
      <c r="T5002" s="204">
        <v>42746.609131944446</v>
      </c>
      <c r="U5002"/>
      <c r="V5002">
        <v>0.4</v>
      </c>
      <c r="W5002">
        <v>3</v>
      </c>
      <c r="X5002" s="200" t="str">
        <f t="shared" si="78"/>
        <v>Union County Criminal CGE CQ1-16</v>
      </c>
    </row>
    <row r="5003" spans="1:24" x14ac:dyDescent="0.25">
      <c r="A5003" t="s">
        <v>110</v>
      </c>
      <c r="B5003" t="s">
        <v>39</v>
      </c>
      <c r="C5003" t="s">
        <v>274</v>
      </c>
      <c r="D5003" s="202">
        <v>6592.75</v>
      </c>
      <c r="E5003" s="202">
        <v>6192.75</v>
      </c>
      <c r="F5003" s="202">
        <v>6192.75</v>
      </c>
      <c r="G5003" s="202">
        <v>6192.75</v>
      </c>
      <c r="H5003"/>
      <c r="I5003" s="202">
        <v>929.75</v>
      </c>
      <c r="J5003" s="202">
        <v>2891.75</v>
      </c>
      <c r="K5003" s="202">
        <v>3485.75</v>
      </c>
      <c r="L5003" s="202">
        <v>3775.75</v>
      </c>
      <c r="M5003"/>
      <c r="N5003"/>
      <c r="O5003" s="203"/>
      <c r="P5003"/>
      <c r="Q5003"/>
      <c r="R5003"/>
      <c r="S5003"/>
      <c r="T5003" s="204">
        <v>42746.609131944446</v>
      </c>
      <c r="U5003"/>
      <c r="V5003">
        <v>0.4</v>
      </c>
      <c r="W5003">
        <v>3</v>
      </c>
      <c r="X5003" s="200" t="str">
        <f t="shared" si="78"/>
        <v>Union County Criminal CGE CQ1-17</v>
      </c>
    </row>
    <row r="5004" spans="1:24" x14ac:dyDescent="0.25">
      <c r="A5004" t="s">
        <v>110</v>
      </c>
      <c r="B5004" t="s">
        <v>39</v>
      </c>
      <c r="C5004" t="s">
        <v>271</v>
      </c>
      <c r="D5004" s="202">
        <v>4696.5</v>
      </c>
      <c r="E5004" s="202">
        <v>4696.5</v>
      </c>
      <c r="F5004" s="202">
        <v>4696.5</v>
      </c>
      <c r="G5004" s="202">
        <v>4696.5</v>
      </c>
      <c r="H5004" s="202">
        <v>4696.5</v>
      </c>
      <c r="I5004" s="202">
        <v>2149</v>
      </c>
      <c r="J5004" s="202">
        <v>2606.5</v>
      </c>
      <c r="K5004" s="202">
        <v>2746.5</v>
      </c>
      <c r="L5004" s="202">
        <v>3055.25</v>
      </c>
      <c r="M5004" s="202">
        <v>3155.25</v>
      </c>
      <c r="N5004"/>
      <c r="O5004" s="203"/>
      <c r="P5004"/>
      <c r="Q5004"/>
      <c r="R5004"/>
      <c r="S5004"/>
      <c r="T5004" s="204">
        <v>42746.609131944446</v>
      </c>
      <c r="U5004"/>
      <c r="V5004">
        <v>0.4</v>
      </c>
      <c r="W5004">
        <v>3</v>
      </c>
      <c r="X5004" s="200" t="str">
        <f t="shared" si="78"/>
        <v>Union County Criminal CGE CQ2-16</v>
      </c>
    </row>
    <row r="5005" spans="1:24" x14ac:dyDescent="0.25">
      <c r="A5005" t="s">
        <v>110</v>
      </c>
      <c r="B5005" t="s">
        <v>39</v>
      </c>
      <c r="C5005" t="s">
        <v>275</v>
      </c>
      <c r="D5005" s="202">
        <v>6296.5</v>
      </c>
      <c r="E5005" s="202">
        <v>6146.5</v>
      </c>
      <c r="F5005" s="202">
        <v>6146.5</v>
      </c>
      <c r="G5005"/>
      <c r="H5005"/>
      <c r="I5005" s="202">
        <v>1651</v>
      </c>
      <c r="J5005" s="202">
        <v>2532</v>
      </c>
      <c r="K5005" s="202">
        <v>3002</v>
      </c>
      <c r="L5005"/>
      <c r="M5005"/>
      <c r="N5005"/>
      <c r="O5005" s="203"/>
      <c r="P5005"/>
      <c r="Q5005"/>
      <c r="R5005"/>
      <c r="S5005"/>
      <c r="T5005" s="204">
        <v>42746.609131944446</v>
      </c>
      <c r="U5005"/>
      <c r="V5005">
        <v>0.4</v>
      </c>
      <c r="W5005">
        <v>3</v>
      </c>
      <c r="X5005" s="200" t="str">
        <f t="shared" si="78"/>
        <v>Union County Criminal CGE CQ2-17</v>
      </c>
    </row>
    <row r="5006" spans="1:24" x14ac:dyDescent="0.25">
      <c r="A5006" t="s">
        <v>110</v>
      </c>
      <c r="B5006" t="s">
        <v>39</v>
      </c>
      <c r="C5006" t="s">
        <v>272</v>
      </c>
      <c r="D5006" s="202">
        <v>5387.75</v>
      </c>
      <c r="E5006" s="202">
        <v>5237.75</v>
      </c>
      <c r="F5006" s="202">
        <v>5237.75</v>
      </c>
      <c r="G5006" s="202">
        <v>5187.75</v>
      </c>
      <c r="H5006" s="202">
        <v>5187.75</v>
      </c>
      <c r="I5006" s="202">
        <v>1282.75</v>
      </c>
      <c r="J5006" s="202">
        <v>2434</v>
      </c>
      <c r="K5006" s="202">
        <v>2942.75</v>
      </c>
      <c r="L5006" s="202">
        <v>3669.75</v>
      </c>
      <c r="M5006" s="202">
        <v>3920</v>
      </c>
      <c r="N5006"/>
      <c r="O5006" s="203"/>
      <c r="P5006"/>
      <c r="Q5006"/>
      <c r="R5006"/>
      <c r="S5006"/>
      <c r="T5006" s="204">
        <v>42746.609131944446</v>
      </c>
      <c r="U5006"/>
      <c r="V5006">
        <v>0.4</v>
      </c>
      <c r="W5006">
        <v>3</v>
      </c>
      <c r="X5006" s="200" t="str">
        <f t="shared" si="78"/>
        <v>Union County Criminal CGE CQ3-16</v>
      </c>
    </row>
    <row r="5007" spans="1:24" x14ac:dyDescent="0.25">
      <c r="A5007" t="s">
        <v>110</v>
      </c>
      <c r="B5007" t="s">
        <v>39</v>
      </c>
      <c r="C5007" t="s">
        <v>276</v>
      </c>
      <c r="D5007" s="202">
        <v>7258.5</v>
      </c>
      <c r="E5007" s="202">
        <v>7158.5</v>
      </c>
      <c r="F5007"/>
      <c r="G5007"/>
      <c r="H5007"/>
      <c r="I5007" s="202">
        <v>1165.5</v>
      </c>
      <c r="J5007" s="202">
        <v>2197.25</v>
      </c>
      <c r="K5007"/>
      <c r="L5007"/>
      <c r="M5007"/>
      <c r="N5007"/>
      <c r="O5007" s="203"/>
      <c r="P5007"/>
      <c r="Q5007"/>
      <c r="R5007"/>
      <c r="S5007"/>
      <c r="T5007" s="204">
        <v>42746.609131944446</v>
      </c>
      <c r="U5007"/>
      <c r="V5007">
        <v>0.4</v>
      </c>
      <c r="W5007">
        <v>3</v>
      </c>
      <c r="X5007" s="200" t="str">
        <f t="shared" si="78"/>
        <v>Union County Criminal CGE CQ3-17</v>
      </c>
    </row>
    <row r="5008" spans="1:24" x14ac:dyDescent="0.25">
      <c r="A5008" t="s">
        <v>110</v>
      </c>
      <c r="B5008" t="s">
        <v>39</v>
      </c>
      <c r="C5008" t="s">
        <v>273</v>
      </c>
      <c r="D5008" s="202">
        <v>5679.75</v>
      </c>
      <c r="E5008" s="202">
        <v>5529.75</v>
      </c>
      <c r="F5008" s="202">
        <v>5529.75</v>
      </c>
      <c r="G5008" s="202">
        <v>5529.75</v>
      </c>
      <c r="H5008" s="202">
        <v>5529.75</v>
      </c>
      <c r="I5008" s="202">
        <v>830.25</v>
      </c>
      <c r="J5008" s="202">
        <v>2784.5</v>
      </c>
      <c r="K5008" s="202">
        <v>4160.25</v>
      </c>
      <c r="L5008" s="202">
        <v>4210.25</v>
      </c>
      <c r="M5008" s="202">
        <v>4260.25</v>
      </c>
      <c r="N5008"/>
      <c r="O5008" s="203"/>
      <c r="P5008"/>
      <c r="Q5008"/>
      <c r="R5008"/>
      <c r="S5008"/>
      <c r="T5008" s="204">
        <v>42746.609131944446</v>
      </c>
      <c r="U5008"/>
      <c r="V5008">
        <v>0.4</v>
      </c>
      <c r="W5008">
        <v>3</v>
      </c>
      <c r="X5008" s="200" t="str">
        <f t="shared" si="78"/>
        <v>Union County Criminal CGE CQ4-16</v>
      </c>
    </row>
    <row r="5009" spans="1:24" x14ac:dyDescent="0.25">
      <c r="A5009" t="s">
        <v>110</v>
      </c>
      <c r="B5009" t="s">
        <v>39</v>
      </c>
      <c r="C5009" t="s">
        <v>277</v>
      </c>
      <c r="D5009" s="202">
        <v>6858.75</v>
      </c>
      <c r="E5009"/>
      <c r="F5009"/>
      <c r="G5009"/>
      <c r="H5009"/>
      <c r="I5009" s="202">
        <v>1136</v>
      </c>
      <c r="J5009"/>
      <c r="K5009"/>
      <c r="L5009"/>
      <c r="M5009"/>
      <c r="N5009"/>
      <c r="O5009" s="203"/>
      <c r="P5009"/>
      <c r="Q5009"/>
      <c r="R5009"/>
      <c r="S5009"/>
      <c r="T5009" s="204">
        <v>42746.609131944446</v>
      </c>
      <c r="U5009"/>
      <c r="V5009">
        <v>0.4</v>
      </c>
      <c r="W5009">
        <v>3</v>
      </c>
      <c r="X5009" s="200" t="str">
        <f t="shared" si="78"/>
        <v>Union County Criminal CGE CQ4-17</v>
      </c>
    </row>
    <row r="5010" spans="1:24" x14ac:dyDescent="0.25">
      <c r="A5010" t="s">
        <v>110</v>
      </c>
      <c r="B5010" t="s">
        <v>41</v>
      </c>
      <c r="C5010" t="s">
        <v>270</v>
      </c>
      <c r="D5010" s="202">
        <v>9394</v>
      </c>
      <c r="E5010" s="202">
        <v>9394</v>
      </c>
      <c r="F5010" s="202">
        <v>9394</v>
      </c>
      <c r="G5010" s="202">
        <v>9394</v>
      </c>
      <c r="H5010" s="202">
        <v>9394</v>
      </c>
      <c r="I5010" s="202">
        <v>2351.5</v>
      </c>
      <c r="J5010" s="202">
        <v>5271</v>
      </c>
      <c r="K5010" s="202">
        <v>5860.25</v>
      </c>
      <c r="L5010" s="202">
        <v>6309</v>
      </c>
      <c r="M5010" s="202">
        <v>6384</v>
      </c>
      <c r="N5010"/>
      <c r="O5010" s="203"/>
      <c r="P5010"/>
      <c r="Q5010"/>
      <c r="R5010"/>
      <c r="S5010"/>
      <c r="T5010" s="204">
        <v>42746.609131944446</v>
      </c>
      <c r="U5010"/>
      <c r="V5010">
        <v>0.4</v>
      </c>
      <c r="W5010">
        <v>5</v>
      </c>
      <c r="X5010" s="200" t="str">
        <f t="shared" si="78"/>
        <v>Union Criminal Traffic CGE CQ1-16</v>
      </c>
    </row>
    <row r="5011" spans="1:24" x14ac:dyDescent="0.25">
      <c r="A5011" t="s">
        <v>110</v>
      </c>
      <c r="B5011" t="s">
        <v>41</v>
      </c>
      <c r="C5011" t="s">
        <v>274</v>
      </c>
      <c r="D5011" s="202">
        <v>10820</v>
      </c>
      <c r="E5011" s="202">
        <v>10820</v>
      </c>
      <c r="F5011" s="202">
        <v>10820</v>
      </c>
      <c r="G5011" s="202">
        <v>10820</v>
      </c>
      <c r="H5011"/>
      <c r="I5011" s="202">
        <v>1432.25</v>
      </c>
      <c r="J5011" s="202">
        <v>4406</v>
      </c>
      <c r="K5011" s="202">
        <v>6808.5</v>
      </c>
      <c r="L5011" s="202">
        <v>7992</v>
      </c>
      <c r="M5011"/>
      <c r="N5011"/>
      <c r="O5011" s="203"/>
      <c r="P5011"/>
      <c r="Q5011"/>
      <c r="R5011"/>
      <c r="S5011"/>
      <c r="T5011" s="204">
        <v>42746.609131944446</v>
      </c>
      <c r="U5011"/>
      <c r="V5011">
        <v>0.4</v>
      </c>
      <c r="W5011">
        <v>5</v>
      </c>
      <c r="X5011" s="200" t="str">
        <f t="shared" si="78"/>
        <v>Union Criminal Traffic CGE CQ1-17</v>
      </c>
    </row>
    <row r="5012" spans="1:24" x14ac:dyDescent="0.25">
      <c r="A5012" t="s">
        <v>110</v>
      </c>
      <c r="B5012" t="s">
        <v>41</v>
      </c>
      <c r="C5012" t="s">
        <v>271</v>
      </c>
      <c r="D5012" s="202">
        <v>11285</v>
      </c>
      <c r="E5012" s="202">
        <v>11285</v>
      </c>
      <c r="F5012" s="202">
        <v>11285</v>
      </c>
      <c r="G5012" s="202">
        <v>10246.25</v>
      </c>
      <c r="H5012" s="202">
        <v>10246.25</v>
      </c>
      <c r="I5012" s="202">
        <v>3013.5</v>
      </c>
      <c r="J5012" s="202">
        <v>5014.25</v>
      </c>
      <c r="K5012" s="202">
        <v>5245.5</v>
      </c>
      <c r="L5012" s="202">
        <v>5619.25</v>
      </c>
      <c r="M5012" s="202">
        <v>6020</v>
      </c>
      <c r="N5012"/>
      <c r="O5012" s="203"/>
      <c r="P5012"/>
      <c r="Q5012"/>
      <c r="R5012"/>
      <c r="S5012"/>
      <c r="T5012" s="204">
        <v>42746.609131944446</v>
      </c>
      <c r="U5012"/>
      <c r="V5012">
        <v>0.4</v>
      </c>
      <c r="W5012">
        <v>5</v>
      </c>
      <c r="X5012" s="200" t="str">
        <f t="shared" si="78"/>
        <v>Union Criminal Traffic CGE CQ2-16</v>
      </c>
    </row>
    <row r="5013" spans="1:24" x14ac:dyDescent="0.25">
      <c r="A5013" t="s">
        <v>110</v>
      </c>
      <c r="B5013" t="s">
        <v>41</v>
      </c>
      <c r="C5013" t="s">
        <v>275</v>
      </c>
      <c r="D5013" s="202">
        <v>9422.5</v>
      </c>
      <c r="E5013" s="202">
        <v>9522.5</v>
      </c>
      <c r="F5013" s="202">
        <v>9522.5</v>
      </c>
      <c r="G5013"/>
      <c r="H5013"/>
      <c r="I5013" s="202">
        <v>1212.25</v>
      </c>
      <c r="J5013" s="202">
        <v>3148</v>
      </c>
      <c r="K5013" s="202">
        <v>4486.5</v>
      </c>
      <c r="L5013"/>
      <c r="M5013"/>
      <c r="N5013"/>
      <c r="O5013" s="203"/>
      <c r="P5013"/>
      <c r="Q5013"/>
      <c r="R5013"/>
      <c r="S5013"/>
      <c r="T5013" s="204">
        <v>42746.609131944446</v>
      </c>
      <c r="U5013"/>
      <c r="V5013">
        <v>0.4</v>
      </c>
      <c r="W5013">
        <v>5</v>
      </c>
      <c r="X5013" s="200" t="str">
        <f t="shared" si="78"/>
        <v>Union Criminal Traffic CGE CQ2-17</v>
      </c>
    </row>
    <row r="5014" spans="1:24" x14ac:dyDescent="0.25">
      <c r="A5014" t="s">
        <v>110</v>
      </c>
      <c r="B5014" t="s">
        <v>41</v>
      </c>
      <c r="C5014" t="s">
        <v>272</v>
      </c>
      <c r="D5014" s="202">
        <v>14450</v>
      </c>
      <c r="E5014" s="202">
        <v>14400</v>
      </c>
      <c r="F5014" s="202">
        <v>14400</v>
      </c>
      <c r="G5014" s="202">
        <v>14400</v>
      </c>
      <c r="H5014" s="202">
        <v>14400</v>
      </c>
      <c r="I5014" s="202">
        <v>3558.56</v>
      </c>
      <c r="J5014" s="202">
        <v>5142.3100000000004</v>
      </c>
      <c r="K5014" s="202">
        <v>7914.81</v>
      </c>
      <c r="L5014" s="202">
        <v>9165.31</v>
      </c>
      <c r="M5014" s="202">
        <v>11256.5</v>
      </c>
      <c r="N5014"/>
      <c r="O5014" s="203"/>
      <c r="P5014"/>
      <c r="Q5014"/>
      <c r="R5014"/>
      <c r="S5014"/>
      <c r="T5014" s="204">
        <v>42746.609131944446</v>
      </c>
      <c r="U5014"/>
      <c r="V5014">
        <v>0.4</v>
      </c>
      <c r="W5014">
        <v>5</v>
      </c>
      <c r="X5014" s="200" t="str">
        <f t="shared" si="78"/>
        <v>Union Criminal Traffic CGE CQ3-16</v>
      </c>
    </row>
    <row r="5015" spans="1:24" x14ac:dyDescent="0.25">
      <c r="A5015" t="s">
        <v>110</v>
      </c>
      <c r="B5015" t="s">
        <v>41</v>
      </c>
      <c r="C5015" t="s">
        <v>276</v>
      </c>
      <c r="D5015" s="202">
        <v>12586.75</v>
      </c>
      <c r="E5015" s="202">
        <v>12561.75</v>
      </c>
      <c r="F5015"/>
      <c r="G5015"/>
      <c r="H5015"/>
      <c r="I5015" s="202">
        <v>3875</v>
      </c>
      <c r="J5015" s="202">
        <v>6648</v>
      </c>
      <c r="K5015"/>
      <c r="L5015"/>
      <c r="M5015"/>
      <c r="N5015"/>
      <c r="O5015" s="203"/>
      <c r="P5015"/>
      <c r="Q5015"/>
      <c r="R5015"/>
      <c r="S5015"/>
      <c r="T5015" s="204">
        <v>42746.609131944446</v>
      </c>
      <c r="U5015"/>
      <c r="V5015">
        <v>0.4</v>
      </c>
      <c r="W5015">
        <v>5</v>
      </c>
      <c r="X5015" s="200" t="str">
        <f t="shared" si="78"/>
        <v>Union Criminal Traffic CGE CQ3-17</v>
      </c>
    </row>
    <row r="5016" spans="1:24" x14ac:dyDescent="0.25">
      <c r="A5016" t="s">
        <v>110</v>
      </c>
      <c r="B5016" t="s">
        <v>41</v>
      </c>
      <c r="C5016" t="s">
        <v>273</v>
      </c>
      <c r="D5016" s="202">
        <v>9763.75</v>
      </c>
      <c r="E5016" s="202">
        <v>9816.25</v>
      </c>
      <c r="F5016" s="202">
        <v>9766.25</v>
      </c>
      <c r="G5016" s="202">
        <v>9766.25</v>
      </c>
      <c r="H5016" s="202">
        <v>9766.25</v>
      </c>
      <c r="I5016" s="202">
        <v>1776.5</v>
      </c>
      <c r="J5016" s="202">
        <v>4098.75</v>
      </c>
      <c r="K5016" s="202">
        <v>5283.25</v>
      </c>
      <c r="L5016" s="202">
        <v>5483.25</v>
      </c>
      <c r="M5016" s="202">
        <v>5483.25</v>
      </c>
      <c r="N5016"/>
      <c r="O5016" s="203"/>
      <c r="P5016"/>
      <c r="Q5016"/>
      <c r="R5016"/>
      <c r="S5016"/>
      <c r="T5016" s="204">
        <v>42746.609131944446</v>
      </c>
      <c r="U5016"/>
      <c r="V5016">
        <v>0.4</v>
      </c>
      <c r="W5016">
        <v>5</v>
      </c>
      <c r="X5016" s="200" t="str">
        <f t="shared" si="78"/>
        <v>Union Criminal Traffic CGE CQ4-16</v>
      </c>
    </row>
    <row r="5017" spans="1:24" x14ac:dyDescent="0.25">
      <c r="A5017" t="s">
        <v>110</v>
      </c>
      <c r="B5017" t="s">
        <v>41</v>
      </c>
      <c r="C5017" t="s">
        <v>277</v>
      </c>
      <c r="D5017" s="202">
        <v>12837</v>
      </c>
      <c r="E5017"/>
      <c r="F5017"/>
      <c r="G5017"/>
      <c r="H5017"/>
      <c r="I5017" s="202">
        <v>1776</v>
      </c>
      <c r="J5017"/>
      <c r="K5017"/>
      <c r="L5017"/>
      <c r="M5017"/>
      <c r="N5017"/>
      <c r="O5017" s="203"/>
      <c r="P5017"/>
      <c r="Q5017"/>
      <c r="R5017"/>
      <c r="S5017"/>
      <c r="T5017" s="204">
        <v>42746.609131944446</v>
      </c>
      <c r="U5017"/>
      <c r="V5017">
        <v>0.4</v>
      </c>
      <c r="W5017">
        <v>5</v>
      </c>
      <c r="X5017" s="200" t="str">
        <f t="shared" si="78"/>
        <v>Union Criminal Traffic CGE CQ4-17</v>
      </c>
    </row>
    <row r="5018" spans="1:24" x14ac:dyDescent="0.25">
      <c r="A5018" t="s">
        <v>110</v>
      </c>
      <c r="B5018" t="s">
        <v>46</v>
      </c>
      <c r="C5018" t="s">
        <v>270</v>
      </c>
      <c r="D5018" s="202">
        <v>6431</v>
      </c>
      <c r="E5018" s="202">
        <v>6431</v>
      </c>
      <c r="F5018" s="202">
        <v>6431</v>
      </c>
      <c r="G5018" s="202">
        <v>6431</v>
      </c>
      <c r="H5018" s="202">
        <v>6431</v>
      </c>
      <c r="I5018" s="202">
        <v>6431</v>
      </c>
      <c r="J5018" s="202">
        <v>6431</v>
      </c>
      <c r="K5018" s="202">
        <v>6431</v>
      </c>
      <c r="L5018" s="202">
        <v>6431</v>
      </c>
      <c r="M5018" s="202">
        <v>6431</v>
      </c>
      <c r="N5018"/>
      <c r="O5018" s="203"/>
      <c r="P5018"/>
      <c r="Q5018"/>
      <c r="R5018"/>
      <c r="S5018"/>
      <c r="T5018" s="204">
        <v>42746.609131944446</v>
      </c>
      <c r="U5018"/>
      <c r="V5018">
        <v>0.75</v>
      </c>
      <c r="W5018">
        <v>10</v>
      </c>
      <c r="X5018" s="200" t="str">
        <f t="shared" si="78"/>
        <v>Union Family CGE CQ1-16</v>
      </c>
    </row>
    <row r="5019" spans="1:24" x14ac:dyDescent="0.25">
      <c r="A5019" t="s">
        <v>110</v>
      </c>
      <c r="B5019" t="s">
        <v>46</v>
      </c>
      <c r="C5019" t="s">
        <v>274</v>
      </c>
      <c r="D5019" s="202">
        <v>10649</v>
      </c>
      <c r="E5019" s="202">
        <v>10349</v>
      </c>
      <c r="F5019" s="202">
        <v>10349</v>
      </c>
      <c r="G5019" s="202">
        <v>9641</v>
      </c>
      <c r="H5019"/>
      <c r="I5019" s="202">
        <v>9616</v>
      </c>
      <c r="J5019" s="202">
        <v>9616</v>
      </c>
      <c r="K5019" s="202">
        <v>9641</v>
      </c>
      <c r="L5019" s="202">
        <v>9641</v>
      </c>
      <c r="M5019"/>
      <c r="N5019"/>
      <c r="O5019" s="203"/>
      <c r="P5019"/>
      <c r="Q5019"/>
      <c r="R5019"/>
      <c r="S5019"/>
      <c r="T5019" s="204">
        <v>42746.609131944446</v>
      </c>
      <c r="U5019"/>
      <c r="V5019">
        <v>0.75</v>
      </c>
      <c r="W5019">
        <v>10</v>
      </c>
      <c r="X5019" s="200" t="str">
        <f t="shared" si="78"/>
        <v>Union Family CGE CQ1-17</v>
      </c>
    </row>
    <row r="5020" spans="1:24" x14ac:dyDescent="0.25">
      <c r="A5020" t="s">
        <v>110</v>
      </c>
      <c r="B5020" t="s">
        <v>46</v>
      </c>
      <c r="C5020" t="s">
        <v>271</v>
      </c>
      <c r="D5020" s="202">
        <v>9516</v>
      </c>
      <c r="E5020" s="202">
        <v>9516</v>
      </c>
      <c r="F5020" s="202">
        <v>9516</v>
      </c>
      <c r="G5020" s="202">
        <v>9516</v>
      </c>
      <c r="H5020" s="202">
        <v>9516</v>
      </c>
      <c r="I5020" s="202">
        <v>7884</v>
      </c>
      <c r="J5020" s="202">
        <v>8367</v>
      </c>
      <c r="K5020" s="202">
        <v>8367</v>
      </c>
      <c r="L5020" s="202">
        <v>8367</v>
      </c>
      <c r="M5020" s="202">
        <v>8367</v>
      </c>
      <c r="N5020"/>
      <c r="O5020" s="203"/>
      <c r="P5020"/>
      <c r="Q5020"/>
      <c r="R5020"/>
      <c r="S5020"/>
      <c r="T5020" s="204">
        <v>42746.609131944446</v>
      </c>
      <c r="U5020"/>
      <c r="V5020">
        <v>0.75</v>
      </c>
      <c r="W5020">
        <v>10</v>
      </c>
      <c r="X5020" s="200" t="str">
        <f t="shared" si="78"/>
        <v>Union Family CGE CQ2-16</v>
      </c>
    </row>
    <row r="5021" spans="1:24" x14ac:dyDescent="0.25">
      <c r="A5021" t="s">
        <v>110</v>
      </c>
      <c r="B5021" t="s">
        <v>46</v>
      </c>
      <c r="C5021" t="s">
        <v>275</v>
      </c>
      <c r="D5021" s="202">
        <v>9689</v>
      </c>
      <c r="E5021" s="202">
        <v>9281</v>
      </c>
      <c r="F5021" s="202">
        <v>8465</v>
      </c>
      <c r="G5021"/>
      <c r="H5021"/>
      <c r="I5021" s="202">
        <v>8132</v>
      </c>
      <c r="J5021" s="202">
        <v>8182</v>
      </c>
      <c r="K5021" s="202">
        <v>8182</v>
      </c>
      <c r="L5021"/>
      <c r="M5021"/>
      <c r="N5021"/>
      <c r="O5021" s="203"/>
      <c r="P5021"/>
      <c r="Q5021"/>
      <c r="R5021"/>
      <c r="S5021"/>
      <c r="T5021" s="204">
        <v>42746.609131944446</v>
      </c>
      <c r="U5021"/>
      <c r="V5021">
        <v>0.75</v>
      </c>
      <c r="W5021">
        <v>10</v>
      </c>
      <c r="X5021" s="200" t="str">
        <f t="shared" si="78"/>
        <v>Union Family CGE CQ2-17</v>
      </c>
    </row>
    <row r="5022" spans="1:24" x14ac:dyDescent="0.25">
      <c r="A5022" t="s">
        <v>110</v>
      </c>
      <c r="B5022" t="s">
        <v>46</v>
      </c>
      <c r="C5022" t="s">
        <v>272</v>
      </c>
      <c r="D5022" s="202">
        <v>7445</v>
      </c>
      <c r="E5022" s="202">
        <v>7445</v>
      </c>
      <c r="F5022" s="202">
        <v>7445</v>
      </c>
      <c r="G5022" s="202">
        <v>7445</v>
      </c>
      <c r="H5022" s="202">
        <v>7445</v>
      </c>
      <c r="I5022" s="202">
        <v>6594</v>
      </c>
      <c r="J5022" s="202">
        <v>6624.01</v>
      </c>
      <c r="K5022" s="202">
        <v>6654.01</v>
      </c>
      <c r="L5022" s="202">
        <v>6797.64</v>
      </c>
      <c r="M5022" s="202">
        <v>6822.14</v>
      </c>
      <c r="N5022"/>
      <c r="O5022" s="203"/>
      <c r="P5022"/>
      <c r="Q5022"/>
      <c r="R5022"/>
      <c r="S5022"/>
      <c r="T5022" s="204">
        <v>42746.609131944446</v>
      </c>
      <c r="U5022"/>
      <c r="V5022">
        <v>0.75</v>
      </c>
      <c r="W5022">
        <v>10</v>
      </c>
      <c r="X5022" s="200" t="str">
        <f t="shared" si="78"/>
        <v>Union Family CGE CQ3-16</v>
      </c>
    </row>
    <row r="5023" spans="1:24" x14ac:dyDescent="0.25">
      <c r="A5023" t="s">
        <v>110</v>
      </c>
      <c r="B5023" t="s">
        <v>46</v>
      </c>
      <c r="C5023" t="s">
        <v>276</v>
      </c>
      <c r="D5023" s="202">
        <v>10091</v>
      </c>
      <c r="E5023" s="202">
        <v>9683</v>
      </c>
      <c r="F5023"/>
      <c r="G5023"/>
      <c r="H5023"/>
      <c r="I5023" s="202">
        <v>9275</v>
      </c>
      <c r="J5023" s="202">
        <v>9275</v>
      </c>
      <c r="K5023"/>
      <c r="L5023"/>
      <c r="M5023"/>
      <c r="N5023"/>
      <c r="O5023" s="203"/>
      <c r="P5023"/>
      <c r="Q5023"/>
      <c r="R5023"/>
      <c r="S5023"/>
      <c r="T5023" s="204">
        <v>42746.609131944446</v>
      </c>
      <c r="U5023"/>
      <c r="V5023">
        <v>0.75</v>
      </c>
      <c r="W5023">
        <v>10</v>
      </c>
      <c r="X5023" s="200" t="str">
        <f t="shared" si="78"/>
        <v>Union Family CGE CQ3-17</v>
      </c>
    </row>
    <row r="5024" spans="1:24" x14ac:dyDescent="0.25">
      <c r="A5024" t="s">
        <v>110</v>
      </c>
      <c r="B5024" t="s">
        <v>46</v>
      </c>
      <c r="C5024" t="s">
        <v>273</v>
      </c>
      <c r="D5024" s="202">
        <v>5130</v>
      </c>
      <c r="E5024" s="202">
        <v>5130</v>
      </c>
      <c r="F5024" s="202">
        <v>5130</v>
      </c>
      <c r="G5024" s="202">
        <v>5130</v>
      </c>
      <c r="H5024" s="202">
        <v>5130</v>
      </c>
      <c r="I5024" s="202">
        <v>5130</v>
      </c>
      <c r="J5024" s="202">
        <v>5130</v>
      </c>
      <c r="K5024" s="202">
        <v>5130</v>
      </c>
      <c r="L5024" s="202">
        <v>5130</v>
      </c>
      <c r="M5024" s="202">
        <v>5130</v>
      </c>
      <c r="N5024"/>
      <c r="O5024" s="203"/>
      <c r="P5024"/>
      <c r="Q5024"/>
      <c r="R5024"/>
      <c r="S5024"/>
      <c r="T5024" s="204">
        <v>42746.609131944446</v>
      </c>
      <c r="U5024"/>
      <c r="V5024">
        <v>0.75</v>
      </c>
      <c r="W5024">
        <v>10</v>
      </c>
      <c r="X5024" s="200" t="str">
        <f t="shared" si="78"/>
        <v>Union Family CGE CQ4-16</v>
      </c>
    </row>
    <row r="5025" spans="1:24" x14ac:dyDescent="0.25">
      <c r="A5025" t="s">
        <v>110</v>
      </c>
      <c r="B5025" t="s">
        <v>46</v>
      </c>
      <c r="C5025" t="s">
        <v>277</v>
      </c>
      <c r="D5025" s="202">
        <v>11168</v>
      </c>
      <c r="E5025"/>
      <c r="F5025"/>
      <c r="G5025"/>
      <c r="H5025"/>
      <c r="I5025" s="202">
        <v>10502</v>
      </c>
      <c r="J5025"/>
      <c r="K5025"/>
      <c r="L5025"/>
      <c r="M5025"/>
      <c r="N5025"/>
      <c r="O5025" s="203"/>
      <c r="P5025"/>
      <c r="Q5025"/>
      <c r="R5025"/>
      <c r="S5025"/>
      <c r="T5025" s="204">
        <v>42746.609131944446</v>
      </c>
      <c r="U5025"/>
      <c r="V5025">
        <v>0.75</v>
      </c>
      <c r="W5025">
        <v>10</v>
      </c>
      <c r="X5025" s="200" t="str">
        <f t="shared" si="78"/>
        <v>Union Family CGE CQ4-17</v>
      </c>
    </row>
    <row r="5026" spans="1:24" x14ac:dyDescent="0.25">
      <c r="A5026" t="s">
        <v>110</v>
      </c>
      <c r="B5026" t="s">
        <v>40</v>
      </c>
      <c r="C5026" t="s">
        <v>270</v>
      </c>
      <c r="D5026" s="202">
        <v>35.5</v>
      </c>
      <c r="E5026" s="202">
        <v>35.5</v>
      </c>
      <c r="F5026" s="202">
        <v>35.5</v>
      </c>
      <c r="G5026" s="202">
        <v>35.5</v>
      </c>
      <c r="H5026" s="202">
        <v>35.5</v>
      </c>
      <c r="I5026" s="202">
        <v>35.5</v>
      </c>
      <c r="J5026" s="202">
        <v>35.5</v>
      </c>
      <c r="K5026" s="202">
        <v>35.5</v>
      </c>
      <c r="L5026" s="202">
        <v>35.5</v>
      </c>
      <c r="M5026" s="202">
        <v>35.5</v>
      </c>
      <c r="N5026"/>
      <c r="O5026" s="203"/>
      <c r="P5026"/>
      <c r="Q5026"/>
      <c r="R5026"/>
      <c r="S5026"/>
      <c r="T5026" s="204">
        <v>42746.609131944446</v>
      </c>
      <c r="U5026"/>
      <c r="V5026">
        <v>0.09</v>
      </c>
      <c r="W5026">
        <v>4</v>
      </c>
      <c r="X5026" s="200" t="str">
        <f t="shared" si="78"/>
        <v>Union Juvenile Delinquency CGE CQ1-16</v>
      </c>
    </row>
    <row r="5027" spans="1:24" x14ac:dyDescent="0.25">
      <c r="A5027" t="s">
        <v>110</v>
      </c>
      <c r="B5027" t="s">
        <v>40</v>
      </c>
      <c r="C5027" t="s">
        <v>274</v>
      </c>
      <c r="D5027" s="202">
        <v>218.75</v>
      </c>
      <c r="E5027" s="202">
        <v>218.75</v>
      </c>
      <c r="F5027" s="202">
        <v>218.75</v>
      </c>
      <c r="G5027" s="202">
        <v>218.75</v>
      </c>
      <c r="H5027"/>
      <c r="I5027" s="202">
        <v>0</v>
      </c>
      <c r="J5027" s="202">
        <v>0</v>
      </c>
      <c r="K5027" s="202">
        <v>0</v>
      </c>
      <c r="L5027" s="202">
        <v>0</v>
      </c>
      <c r="M5027"/>
      <c r="N5027"/>
      <c r="O5027" s="203"/>
      <c r="P5027"/>
      <c r="Q5027"/>
      <c r="R5027"/>
      <c r="S5027"/>
      <c r="T5027" s="204">
        <v>42746.609131944446</v>
      </c>
      <c r="U5027"/>
      <c r="V5027">
        <v>0.09</v>
      </c>
      <c r="W5027">
        <v>4</v>
      </c>
      <c r="X5027" s="200" t="str">
        <f t="shared" si="78"/>
        <v>Union Juvenile Delinquency CGE CQ1-17</v>
      </c>
    </row>
    <row r="5028" spans="1:24" x14ac:dyDescent="0.25">
      <c r="A5028" t="s">
        <v>110</v>
      </c>
      <c r="B5028" t="s">
        <v>40</v>
      </c>
      <c r="C5028" t="s">
        <v>271</v>
      </c>
      <c r="D5028" s="202">
        <v>437.5</v>
      </c>
      <c r="E5028" s="202">
        <v>437.5</v>
      </c>
      <c r="F5028" s="202">
        <v>437.5</v>
      </c>
      <c r="G5028" s="202">
        <v>437.5</v>
      </c>
      <c r="H5028" s="202">
        <v>437.5</v>
      </c>
      <c r="I5028" s="202">
        <v>0</v>
      </c>
      <c r="J5028" s="202">
        <v>0</v>
      </c>
      <c r="K5028" s="202">
        <v>218.75</v>
      </c>
      <c r="L5028" s="202">
        <v>218.75</v>
      </c>
      <c r="M5028" s="202">
        <v>218.75</v>
      </c>
      <c r="N5028"/>
      <c r="O5028" s="203"/>
      <c r="P5028"/>
      <c r="Q5028"/>
      <c r="R5028"/>
      <c r="S5028"/>
      <c r="T5028" s="204">
        <v>42746.609131944446</v>
      </c>
      <c r="U5028"/>
      <c r="V5028">
        <v>0.09</v>
      </c>
      <c r="W5028">
        <v>4</v>
      </c>
      <c r="X5028" s="200" t="str">
        <f t="shared" si="78"/>
        <v>Union Juvenile Delinquency CGE CQ2-16</v>
      </c>
    </row>
    <row r="5029" spans="1:24" x14ac:dyDescent="0.25">
      <c r="A5029" t="s">
        <v>110</v>
      </c>
      <c r="B5029" t="s">
        <v>40</v>
      </c>
      <c r="C5029" t="s">
        <v>275</v>
      </c>
      <c r="D5029" s="202">
        <v>517.5</v>
      </c>
      <c r="E5029" s="202">
        <v>517.5</v>
      </c>
      <c r="F5029" s="202">
        <v>517.5</v>
      </c>
      <c r="G5029"/>
      <c r="H5029"/>
      <c r="I5029" s="202">
        <v>0</v>
      </c>
      <c r="J5029" s="202">
        <v>0</v>
      </c>
      <c r="K5029" s="202">
        <v>0</v>
      </c>
      <c r="L5029"/>
      <c r="M5029"/>
      <c r="N5029"/>
      <c r="O5029" s="203"/>
      <c r="P5029"/>
      <c r="Q5029"/>
      <c r="R5029"/>
      <c r="S5029"/>
      <c r="T5029" s="204">
        <v>42746.609131944446</v>
      </c>
      <c r="U5029"/>
      <c r="V5029">
        <v>0.09</v>
      </c>
      <c r="W5029">
        <v>4</v>
      </c>
      <c r="X5029" s="200" t="str">
        <f t="shared" si="78"/>
        <v>Union Juvenile Delinquency CGE CQ2-17</v>
      </c>
    </row>
    <row r="5030" spans="1:24" x14ac:dyDescent="0.25">
      <c r="A5030" t="s">
        <v>110</v>
      </c>
      <c r="B5030" t="s">
        <v>40</v>
      </c>
      <c r="C5030" t="s">
        <v>272</v>
      </c>
      <c r="D5030" s="202">
        <v>1180.75</v>
      </c>
      <c r="E5030" s="202">
        <v>1180.75</v>
      </c>
      <c r="F5030" s="202">
        <v>1180.75</v>
      </c>
      <c r="G5030" s="202">
        <v>1180.75</v>
      </c>
      <c r="H5030" s="202">
        <v>1180.75</v>
      </c>
      <c r="I5030" s="202">
        <v>7</v>
      </c>
      <c r="J5030" s="202">
        <v>7</v>
      </c>
      <c r="K5030" s="202">
        <v>7</v>
      </c>
      <c r="L5030" s="202">
        <v>7</v>
      </c>
      <c r="M5030" s="202">
        <v>7</v>
      </c>
      <c r="N5030"/>
      <c r="O5030" s="203"/>
      <c r="P5030"/>
      <c r="Q5030"/>
      <c r="R5030"/>
      <c r="S5030"/>
      <c r="T5030" s="204">
        <v>42746.609131944446</v>
      </c>
      <c r="U5030"/>
      <c r="V5030">
        <v>0.09</v>
      </c>
      <c r="W5030">
        <v>4</v>
      </c>
      <c r="X5030" s="200" t="str">
        <f t="shared" si="78"/>
        <v>Union Juvenile Delinquency CGE CQ3-16</v>
      </c>
    </row>
    <row r="5031" spans="1:24" x14ac:dyDescent="0.25">
      <c r="A5031" t="s">
        <v>110</v>
      </c>
      <c r="B5031" t="s">
        <v>40</v>
      </c>
      <c r="C5031" t="s">
        <v>276</v>
      </c>
      <c r="D5031" s="202">
        <v>656.25</v>
      </c>
      <c r="E5031" s="202">
        <v>656.25</v>
      </c>
      <c r="F5031"/>
      <c r="G5031"/>
      <c r="H5031"/>
      <c r="I5031" s="202">
        <v>0</v>
      </c>
      <c r="J5031" s="202">
        <v>0</v>
      </c>
      <c r="K5031"/>
      <c r="L5031"/>
      <c r="M5031"/>
      <c r="N5031"/>
      <c r="O5031" s="203"/>
      <c r="P5031"/>
      <c r="Q5031"/>
      <c r="R5031"/>
      <c r="S5031"/>
      <c r="T5031" s="204">
        <v>42746.609131944446</v>
      </c>
      <c r="U5031"/>
      <c r="V5031">
        <v>0.09</v>
      </c>
      <c r="W5031">
        <v>4</v>
      </c>
      <c r="X5031" s="200" t="str">
        <f t="shared" si="78"/>
        <v>Union Juvenile Delinquency CGE CQ3-17</v>
      </c>
    </row>
    <row r="5032" spans="1:24" x14ac:dyDescent="0.25">
      <c r="A5032" t="s">
        <v>110</v>
      </c>
      <c r="B5032" t="s">
        <v>40</v>
      </c>
      <c r="C5032" t="s">
        <v>273</v>
      </c>
      <c r="D5032" s="202">
        <v>3.5</v>
      </c>
      <c r="E5032" s="202">
        <v>3.5</v>
      </c>
      <c r="F5032" s="202">
        <v>3.5</v>
      </c>
      <c r="G5032" s="202">
        <v>3.5</v>
      </c>
      <c r="H5032" s="202">
        <v>3.5</v>
      </c>
      <c r="I5032" s="202">
        <v>3.5</v>
      </c>
      <c r="J5032" s="202">
        <v>3.5</v>
      </c>
      <c r="K5032" s="202">
        <v>3.5</v>
      </c>
      <c r="L5032" s="202">
        <v>3.5</v>
      </c>
      <c r="M5032" s="202">
        <v>3.5</v>
      </c>
      <c r="N5032"/>
      <c r="O5032" s="203"/>
      <c r="P5032"/>
      <c r="Q5032"/>
      <c r="R5032"/>
      <c r="S5032"/>
      <c r="T5032" s="204">
        <v>42746.609131944446</v>
      </c>
      <c r="U5032"/>
      <c r="V5032">
        <v>0.09</v>
      </c>
      <c r="W5032">
        <v>4</v>
      </c>
      <c r="X5032" s="200" t="str">
        <f t="shared" si="78"/>
        <v>Union Juvenile Delinquency CGE CQ4-16</v>
      </c>
    </row>
    <row r="5033" spans="1:24" x14ac:dyDescent="0.25">
      <c r="A5033" t="s">
        <v>110</v>
      </c>
      <c r="B5033" t="s">
        <v>40</v>
      </c>
      <c r="C5033" t="s">
        <v>277</v>
      </c>
      <c r="D5033" s="202">
        <v>1061</v>
      </c>
      <c r="E5033"/>
      <c r="F5033"/>
      <c r="G5033"/>
      <c r="H5033"/>
      <c r="I5033" s="202">
        <v>3.5</v>
      </c>
      <c r="J5033"/>
      <c r="K5033"/>
      <c r="L5033"/>
      <c r="M5033"/>
      <c r="N5033"/>
      <c r="O5033" s="203"/>
      <c r="P5033"/>
      <c r="Q5033"/>
      <c r="R5033"/>
      <c r="S5033"/>
      <c r="T5033" s="204">
        <v>42746.609131944446</v>
      </c>
      <c r="U5033"/>
      <c r="V5033">
        <v>0.09</v>
      </c>
      <c r="W5033">
        <v>4</v>
      </c>
      <c r="X5033" s="200" t="str">
        <f t="shared" si="78"/>
        <v>Union Juvenile Delinquency CGE CQ4-17</v>
      </c>
    </row>
    <row r="5034" spans="1:24" x14ac:dyDescent="0.25">
      <c r="A5034" t="s">
        <v>110</v>
      </c>
      <c r="B5034" t="s">
        <v>45</v>
      </c>
      <c r="C5034" t="s">
        <v>270</v>
      </c>
      <c r="D5034" s="202">
        <v>1122</v>
      </c>
      <c r="E5034" s="202">
        <v>1122</v>
      </c>
      <c r="F5034" s="202">
        <v>1122</v>
      </c>
      <c r="G5034" s="202">
        <v>1122</v>
      </c>
      <c r="H5034" s="202">
        <v>1122</v>
      </c>
      <c r="I5034" s="202">
        <v>1122</v>
      </c>
      <c r="J5034" s="202">
        <v>1122</v>
      </c>
      <c r="K5034" s="202">
        <v>1122</v>
      </c>
      <c r="L5034" s="202">
        <v>1122</v>
      </c>
      <c r="M5034" s="202">
        <v>1122</v>
      </c>
      <c r="N5034"/>
      <c r="O5034" s="203"/>
      <c r="P5034"/>
      <c r="Q5034"/>
      <c r="R5034"/>
      <c r="S5034"/>
      <c r="T5034" s="204">
        <v>42746.609131944446</v>
      </c>
      <c r="U5034"/>
      <c r="V5034">
        <v>0.9</v>
      </c>
      <c r="W5034">
        <v>9</v>
      </c>
      <c r="X5034" s="200" t="str">
        <f t="shared" si="78"/>
        <v>Union Probate CGE CQ1-16</v>
      </c>
    </row>
    <row r="5035" spans="1:24" x14ac:dyDescent="0.25">
      <c r="A5035" t="s">
        <v>110</v>
      </c>
      <c r="B5035" t="s">
        <v>45</v>
      </c>
      <c r="C5035" t="s">
        <v>274</v>
      </c>
      <c r="D5035" s="202">
        <v>2111</v>
      </c>
      <c r="E5035" s="202">
        <v>2111</v>
      </c>
      <c r="F5035" s="202">
        <v>2111</v>
      </c>
      <c r="G5035" s="202">
        <v>2111</v>
      </c>
      <c r="H5035"/>
      <c r="I5035" s="202">
        <v>1766</v>
      </c>
      <c r="J5035" s="202">
        <v>1766</v>
      </c>
      <c r="K5035" s="202">
        <v>1766</v>
      </c>
      <c r="L5035" s="202">
        <v>1766</v>
      </c>
      <c r="M5035"/>
      <c r="N5035"/>
      <c r="O5035" s="203"/>
      <c r="P5035"/>
      <c r="Q5035"/>
      <c r="R5035"/>
      <c r="S5035"/>
      <c r="T5035" s="204">
        <v>42746.609131944446</v>
      </c>
      <c r="U5035"/>
      <c r="V5035">
        <v>0.9</v>
      </c>
      <c r="W5035">
        <v>9</v>
      </c>
      <c r="X5035" s="200" t="str">
        <f t="shared" si="78"/>
        <v>Union Probate CGE CQ1-17</v>
      </c>
    </row>
    <row r="5036" spans="1:24" x14ac:dyDescent="0.25">
      <c r="A5036" t="s">
        <v>110</v>
      </c>
      <c r="B5036" t="s">
        <v>45</v>
      </c>
      <c r="C5036" t="s">
        <v>271</v>
      </c>
      <c r="D5036" s="202">
        <v>1235</v>
      </c>
      <c r="E5036" s="202">
        <v>1235</v>
      </c>
      <c r="F5036" s="202">
        <v>1235</v>
      </c>
      <c r="G5036" s="202">
        <v>1235</v>
      </c>
      <c r="H5036" s="202">
        <v>1235</v>
      </c>
      <c r="I5036" s="202">
        <v>1235</v>
      </c>
      <c r="J5036" s="202">
        <v>1235</v>
      </c>
      <c r="K5036" s="202">
        <v>1235</v>
      </c>
      <c r="L5036" s="202">
        <v>1235</v>
      </c>
      <c r="M5036" s="202">
        <v>1235</v>
      </c>
      <c r="N5036"/>
      <c r="O5036" s="203"/>
      <c r="P5036"/>
      <c r="Q5036"/>
      <c r="R5036"/>
      <c r="S5036"/>
      <c r="T5036" s="204">
        <v>42746.609131944446</v>
      </c>
      <c r="U5036"/>
      <c r="V5036">
        <v>0.9</v>
      </c>
      <c r="W5036">
        <v>9</v>
      </c>
      <c r="X5036" s="200" t="str">
        <f t="shared" si="78"/>
        <v>Union Probate CGE CQ2-16</v>
      </c>
    </row>
    <row r="5037" spans="1:24" x14ac:dyDescent="0.25">
      <c r="A5037" t="s">
        <v>110</v>
      </c>
      <c r="B5037" t="s">
        <v>45</v>
      </c>
      <c r="C5037" t="s">
        <v>275</v>
      </c>
      <c r="D5037" s="202">
        <v>3085</v>
      </c>
      <c r="E5037" s="202">
        <v>3085</v>
      </c>
      <c r="F5037" s="202">
        <v>3085</v>
      </c>
      <c r="G5037"/>
      <c r="H5037"/>
      <c r="I5037" s="202">
        <v>3085</v>
      </c>
      <c r="J5037" s="202">
        <v>3085</v>
      </c>
      <c r="K5037" s="202">
        <v>3085</v>
      </c>
      <c r="L5037"/>
      <c r="M5037"/>
      <c r="N5037"/>
      <c r="O5037" s="203"/>
      <c r="P5037"/>
      <c r="Q5037"/>
      <c r="R5037"/>
      <c r="S5037"/>
      <c r="T5037" s="204">
        <v>42746.609131944446</v>
      </c>
      <c r="U5037"/>
      <c r="V5037">
        <v>0.9</v>
      </c>
      <c r="W5037">
        <v>9</v>
      </c>
      <c r="X5037" s="200" t="str">
        <f t="shared" si="78"/>
        <v>Union Probate CGE CQ2-17</v>
      </c>
    </row>
    <row r="5038" spans="1:24" x14ac:dyDescent="0.25">
      <c r="A5038" t="s">
        <v>110</v>
      </c>
      <c r="B5038" t="s">
        <v>45</v>
      </c>
      <c r="C5038" t="s">
        <v>272</v>
      </c>
      <c r="D5038" s="202">
        <v>4727</v>
      </c>
      <c r="E5038" s="202">
        <v>4727</v>
      </c>
      <c r="F5038" s="202">
        <v>4727</v>
      </c>
      <c r="G5038" s="202">
        <v>4727</v>
      </c>
      <c r="H5038" s="202">
        <v>4727</v>
      </c>
      <c r="I5038" s="202">
        <v>4727</v>
      </c>
      <c r="J5038" s="202">
        <v>4727</v>
      </c>
      <c r="K5038" s="202">
        <v>4727</v>
      </c>
      <c r="L5038" s="202">
        <v>4727</v>
      </c>
      <c r="M5038" s="202">
        <v>4727</v>
      </c>
      <c r="N5038"/>
      <c r="O5038" s="203"/>
      <c r="P5038"/>
      <c r="Q5038"/>
      <c r="R5038"/>
      <c r="S5038"/>
      <c r="T5038" s="204">
        <v>42746.609131944446</v>
      </c>
      <c r="U5038"/>
      <c r="V5038">
        <v>0.9</v>
      </c>
      <c r="W5038">
        <v>9</v>
      </c>
      <c r="X5038" s="200" t="str">
        <f t="shared" si="78"/>
        <v>Union Probate CGE CQ3-16</v>
      </c>
    </row>
    <row r="5039" spans="1:24" x14ac:dyDescent="0.25">
      <c r="A5039" t="s">
        <v>110</v>
      </c>
      <c r="B5039" t="s">
        <v>45</v>
      </c>
      <c r="C5039" t="s">
        <v>276</v>
      </c>
      <c r="D5039" s="202">
        <v>3305</v>
      </c>
      <c r="E5039" s="202">
        <v>3305</v>
      </c>
      <c r="F5039"/>
      <c r="G5039"/>
      <c r="H5039"/>
      <c r="I5039" s="202">
        <v>3305</v>
      </c>
      <c r="J5039" s="202">
        <v>3305</v>
      </c>
      <c r="K5039"/>
      <c r="L5039"/>
      <c r="M5039"/>
      <c r="N5039"/>
      <c r="O5039" s="203"/>
      <c r="P5039"/>
      <c r="Q5039"/>
      <c r="R5039"/>
      <c r="S5039"/>
      <c r="T5039" s="204">
        <v>42746.609131944446</v>
      </c>
      <c r="U5039"/>
      <c r="V5039">
        <v>0.9</v>
      </c>
      <c r="W5039">
        <v>9</v>
      </c>
      <c r="X5039" s="200" t="str">
        <f t="shared" si="78"/>
        <v>Union Probate CGE CQ3-17</v>
      </c>
    </row>
    <row r="5040" spans="1:24" x14ac:dyDescent="0.25">
      <c r="A5040" t="s">
        <v>110</v>
      </c>
      <c r="B5040" t="s">
        <v>45</v>
      </c>
      <c r="C5040" t="s">
        <v>273</v>
      </c>
      <c r="D5040" s="202">
        <v>3159</v>
      </c>
      <c r="E5040" s="202">
        <v>3394</v>
      </c>
      <c r="F5040" s="202">
        <v>3394</v>
      </c>
      <c r="G5040" s="202">
        <v>3394</v>
      </c>
      <c r="H5040" s="202">
        <v>3394</v>
      </c>
      <c r="I5040" s="202">
        <v>3159</v>
      </c>
      <c r="J5040" s="202">
        <v>3394</v>
      </c>
      <c r="K5040" s="202">
        <v>3394</v>
      </c>
      <c r="L5040" s="202">
        <v>3394</v>
      </c>
      <c r="M5040" s="202">
        <v>3394</v>
      </c>
      <c r="N5040"/>
      <c r="O5040" s="203"/>
      <c r="P5040"/>
      <c r="Q5040"/>
      <c r="R5040"/>
      <c r="S5040"/>
      <c r="T5040" s="204">
        <v>42746.609131944446</v>
      </c>
      <c r="U5040"/>
      <c r="V5040">
        <v>0.9</v>
      </c>
      <c r="W5040">
        <v>9</v>
      </c>
      <c r="X5040" s="200" t="str">
        <f t="shared" si="78"/>
        <v>Union Probate CGE CQ4-16</v>
      </c>
    </row>
    <row r="5041" spans="1:24" x14ac:dyDescent="0.25">
      <c r="A5041" t="s">
        <v>110</v>
      </c>
      <c r="B5041" t="s">
        <v>45</v>
      </c>
      <c r="C5041" t="s">
        <v>277</v>
      </c>
      <c r="D5041" s="202">
        <v>2338</v>
      </c>
      <c r="E5041"/>
      <c r="F5041"/>
      <c r="G5041"/>
      <c r="H5041"/>
      <c r="I5041" s="202">
        <v>2338</v>
      </c>
      <c r="J5041"/>
      <c r="K5041"/>
      <c r="L5041"/>
      <c r="M5041"/>
      <c r="N5041"/>
      <c r="O5041" s="203"/>
      <c r="P5041"/>
      <c r="Q5041"/>
      <c r="R5041"/>
      <c r="S5041"/>
      <c r="T5041" s="204">
        <v>42746.609131944446</v>
      </c>
      <c r="U5041"/>
      <c r="V5041">
        <v>0.9</v>
      </c>
      <c r="W5041">
        <v>9</v>
      </c>
      <c r="X5041" s="200" t="str">
        <f t="shared" si="78"/>
        <v>Union Probate CGE CQ4-17</v>
      </c>
    </row>
    <row r="5042" spans="1:24" x14ac:dyDescent="0.25">
      <c r="A5042" t="s">
        <v>111</v>
      </c>
      <c r="B5042" t="s">
        <v>280</v>
      </c>
      <c r="C5042" t="s">
        <v>270</v>
      </c>
      <c r="D5042" s="202">
        <v>729461</v>
      </c>
      <c r="E5042" s="202">
        <v>729461</v>
      </c>
      <c r="F5042" s="202">
        <v>729461</v>
      </c>
      <c r="G5042" s="202">
        <v>729561</v>
      </c>
      <c r="H5042" s="202">
        <v>739027.76</v>
      </c>
      <c r="I5042" s="202">
        <v>0</v>
      </c>
      <c r="J5042" s="202">
        <v>0</v>
      </c>
      <c r="K5042" s="202">
        <v>0</v>
      </c>
      <c r="L5042" s="202">
        <v>27.46</v>
      </c>
      <c r="M5042" s="202">
        <v>463.57</v>
      </c>
      <c r="N5042"/>
      <c r="O5042" s="203"/>
      <c r="P5042"/>
      <c r="Q5042"/>
      <c r="R5042"/>
      <c r="S5042"/>
      <c r="T5042" s="204">
        <v>42746.609131944446</v>
      </c>
      <c r="U5042"/>
      <c r="V5042">
        <v>0.09</v>
      </c>
      <c r="W5042">
        <v>2</v>
      </c>
      <c r="X5042" s="200" t="str">
        <f t="shared" si="78"/>
        <v>Volusia Circ Crim Drug Trfc Cases CGE CQ1-16</v>
      </c>
    </row>
    <row r="5043" spans="1:24" x14ac:dyDescent="0.25">
      <c r="A5043" t="s">
        <v>111</v>
      </c>
      <c r="B5043" t="s">
        <v>280</v>
      </c>
      <c r="C5043" t="s">
        <v>274</v>
      </c>
      <c r="D5043" s="202">
        <v>457854.68</v>
      </c>
      <c r="E5043" s="202">
        <v>457854.68</v>
      </c>
      <c r="F5043" s="202">
        <v>457854.68</v>
      </c>
      <c r="G5043" s="202">
        <v>456518.68</v>
      </c>
      <c r="H5043"/>
      <c r="I5043" s="202">
        <v>0</v>
      </c>
      <c r="J5043" s="202">
        <v>0</v>
      </c>
      <c r="K5043" s="202">
        <v>62.88</v>
      </c>
      <c r="L5043" s="202">
        <v>579.97</v>
      </c>
      <c r="M5043"/>
      <c r="N5043"/>
      <c r="O5043" s="203"/>
      <c r="P5043"/>
      <c r="Q5043"/>
      <c r="R5043"/>
      <c r="S5043"/>
      <c r="T5043" s="204">
        <v>42746.609131944446</v>
      </c>
      <c r="U5043"/>
      <c r="V5043">
        <v>0.09</v>
      </c>
      <c r="W5043">
        <v>2</v>
      </c>
      <c r="X5043" s="200" t="str">
        <f t="shared" si="78"/>
        <v>Volusia Circ Crim Drug Trfc Cases CGE CQ1-17</v>
      </c>
    </row>
    <row r="5044" spans="1:24" x14ac:dyDescent="0.25">
      <c r="A5044" t="s">
        <v>111</v>
      </c>
      <c r="B5044" t="s">
        <v>280</v>
      </c>
      <c r="C5044" t="s">
        <v>271</v>
      </c>
      <c r="D5044" s="202">
        <v>688156</v>
      </c>
      <c r="E5044" s="202">
        <v>688256</v>
      </c>
      <c r="F5044" s="202">
        <v>688356</v>
      </c>
      <c r="G5044" s="202">
        <v>707000.64</v>
      </c>
      <c r="H5044" s="202">
        <v>707000.64</v>
      </c>
      <c r="I5044" s="202">
        <v>0</v>
      </c>
      <c r="J5044" s="202">
        <v>0</v>
      </c>
      <c r="K5044" s="202">
        <v>418</v>
      </c>
      <c r="L5044" s="202">
        <v>618</v>
      </c>
      <c r="M5044" s="202">
        <v>618</v>
      </c>
      <c r="N5044"/>
      <c r="O5044" s="203"/>
      <c r="P5044"/>
      <c r="Q5044"/>
      <c r="R5044"/>
      <c r="S5044"/>
      <c r="T5044" s="204">
        <v>42746.609131944446</v>
      </c>
      <c r="U5044"/>
      <c r="V5044">
        <v>0.09</v>
      </c>
      <c r="W5044">
        <v>2</v>
      </c>
      <c r="X5044" s="200" t="str">
        <f t="shared" si="78"/>
        <v>Volusia Circ Crim Drug Trfc Cases CGE CQ2-16</v>
      </c>
    </row>
    <row r="5045" spans="1:24" x14ac:dyDescent="0.25">
      <c r="A5045" t="s">
        <v>111</v>
      </c>
      <c r="B5045" t="s">
        <v>280</v>
      </c>
      <c r="C5045" t="s">
        <v>275</v>
      </c>
      <c r="D5045" s="202">
        <v>710967.8</v>
      </c>
      <c r="E5045" s="202">
        <v>707883.04</v>
      </c>
      <c r="F5045" s="202">
        <v>707883.04</v>
      </c>
      <c r="G5045"/>
      <c r="H5045"/>
      <c r="I5045" s="202">
        <v>56.21</v>
      </c>
      <c r="J5045" s="202">
        <v>220.51</v>
      </c>
      <c r="K5045" s="202">
        <v>456.26</v>
      </c>
      <c r="L5045"/>
      <c r="M5045"/>
      <c r="N5045"/>
      <c r="O5045" s="203"/>
      <c r="P5045"/>
      <c r="Q5045"/>
      <c r="R5045"/>
      <c r="S5045"/>
      <c r="T5045" s="204">
        <v>42746.609131944446</v>
      </c>
      <c r="U5045"/>
      <c r="V5045">
        <v>0.09</v>
      </c>
      <c r="W5045">
        <v>2</v>
      </c>
      <c r="X5045" s="200" t="str">
        <f t="shared" si="78"/>
        <v>Volusia Circ Crim Drug Trfc Cases CGE CQ2-17</v>
      </c>
    </row>
    <row r="5046" spans="1:24" x14ac:dyDescent="0.25">
      <c r="A5046" t="s">
        <v>111</v>
      </c>
      <c r="B5046" t="s">
        <v>280</v>
      </c>
      <c r="C5046" t="s">
        <v>272</v>
      </c>
      <c r="D5046" s="202">
        <v>429227.42</v>
      </c>
      <c r="E5046" s="202">
        <v>429277.42</v>
      </c>
      <c r="F5046" s="202">
        <v>439462.18</v>
      </c>
      <c r="G5046" s="202">
        <v>439462.18</v>
      </c>
      <c r="H5046" s="202">
        <v>439612.18</v>
      </c>
      <c r="I5046" s="202">
        <v>52.42</v>
      </c>
      <c r="J5046" s="202">
        <v>52.42</v>
      </c>
      <c r="K5046" s="202">
        <v>52.42</v>
      </c>
      <c r="L5046" s="202">
        <v>52.42</v>
      </c>
      <c r="M5046" s="202">
        <v>72.61</v>
      </c>
      <c r="N5046"/>
      <c r="O5046" s="203"/>
      <c r="P5046"/>
      <c r="Q5046"/>
      <c r="R5046"/>
      <c r="S5046"/>
      <c r="T5046" s="204">
        <v>42746.609131944446</v>
      </c>
      <c r="U5046"/>
      <c r="V5046">
        <v>0.09</v>
      </c>
      <c r="W5046">
        <v>2</v>
      </c>
      <c r="X5046" s="200" t="str">
        <f t="shared" si="78"/>
        <v>Volusia Circ Crim Drug Trfc Cases CGE CQ3-16</v>
      </c>
    </row>
    <row r="5047" spans="1:24" x14ac:dyDescent="0.25">
      <c r="A5047" t="s">
        <v>111</v>
      </c>
      <c r="B5047" t="s">
        <v>280</v>
      </c>
      <c r="C5047" t="s">
        <v>276</v>
      </c>
      <c r="D5047" s="202">
        <v>385323.13</v>
      </c>
      <c r="E5047" s="202">
        <v>385373.13</v>
      </c>
      <c r="F5047"/>
      <c r="G5047"/>
      <c r="H5047"/>
      <c r="I5047" s="202">
        <v>0</v>
      </c>
      <c r="J5047" s="202">
        <v>0</v>
      </c>
      <c r="K5047"/>
      <c r="L5047"/>
      <c r="M5047"/>
      <c r="N5047"/>
      <c r="O5047" s="203"/>
      <c r="P5047"/>
      <c r="Q5047"/>
      <c r="R5047"/>
      <c r="S5047"/>
      <c r="T5047" s="204">
        <v>42746.609131944446</v>
      </c>
      <c r="U5047"/>
      <c r="V5047">
        <v>0.09</v>
      </c>
      <c r="W5047">
        <v>2</v>
      </c>
      <c r="X5047" s="200" t="str">
        <f t="shared" si="78"/>
        <v>Volusia Circ Crim Drug Trfc Cases CGE CQ3-17</v>
      </c>
    </row>
    <row r="5048" spans="1:24" x14ac:dyDescent="0.25">
      <c r="A5048" t="s">
        <v>111</v>
      </c>
      <c r="B5048" t="s">
        <v>280</v>
      </c>
      <c r="C5048" t="s">
        <v>273</v>
      </c>
      <c r="D5048" s="202">
        <v>476920.26</v>
      </c>
      <c r="E5048" s="202">
        <v>502812.54</v>
      </c>
      <c r="F5048" s="202">
        <v>502962.54</v>
      </c>
      <c r="G5048" s="202">
        <v>503012.54</v>
      </c>
      <c r="H5048" s="202">
        <v>503062.54</v>
      </c>
      <c r="I5048" s="202">
        <v>66.260000000000005</v>
      </c>
      <c r="J5048" s="202">
        <v>104.26</v>
      </c>
      <c r="K5048" s="202">
        <v>104.26</v>
      </c>
      <c r="L5048" s="202">
        <v>129.59</v>
      </c>
      <c r="M5048" s="202">
        <v>179.59</v>
      </c>
      <c r="N5048"/>
      <c r="O5048" s="203"/>
      <c r="P5048"/>
      <c r="Q5048"/>
      <c r="R5048"/>
      <c r="S5048"/>
      <c r="T5048" s="204">
        <v>42746.609131944446</v>
      </c>
      <c r="U5048"/>
      <c r="V5048">
        <v>0.09</v>
      </c>
      <c r="W5048">
        <v>2</v>
      </c>
      <c r="X5048" s="200" t="str">
        <f t="shared" si="78"/>
        <v>Volusia Circ Crim Drug Trfc Cases CGE CQ4-16</v>
      </c>
    </row>
    <row r="5049" spans="1:24" x14ac:dyDescent="0.25">
      <c r="A5049" t="s">
        <v>111</v>
      </c>
      <c r="B5049" t="s">
        <v>280</v>
      </c>
      <c r="C5049" t="s">
        <v>277</v>
      </c>
      <c r="D5049" s="202">
        <v>1027040.55</v>
      </c>
      <c r="E5049"/>
      <c r="F5049"/>
      <c r="G5049"/>
      <c r="H5049"/>
      <c r="I5049" s="202">
        <v>37.1</v>
      </c>
      <c r="J5049"/>
      <c r="K5049"/>
      <c r="L5049"/>
      <c r="M5049"/>
      <c r="N5049"/>
      <c r="O5049" s="203"/>
      <c r="P5049"/>
      <c r="Q5049"/>
      <c r="R5049"/>
      <c r="S5049"/>
      <c r="T5049" s="204">
        <v>42746.609131944446</v>
      </c>
      <c r="U5049"/>
      <c r="V5049">
        <v>0.09</v>
      </c>
      <c r="W5049">
        <v>2</v>
      </c>
      <c r="X5049" s="200" t="str">
        <f t="shared" si="78"/>
        <v>Volusia Circ Crim Drug Trfc Cases CGE CQ4-17</v>
      </c>
    </row>
    <row r="5050" spans="1:24" x14ac:dyDescent="0.25">
      <c r="A5050" t="s">
        <v>111</v>
      </c>
      <c r="B5050" t="s">
        <v>42</v>
      </c>
      <c r="C5050" t="s">
        <v>270</v>
      </c>
      <c r="D5050" s="202">
        <v>1246161.72</v>
      </c>
      <c r="E5050" s="202">
        <v>1239272.6200000001</v>
      </c>
      <c r="F5050" s="202">
        <v>1232897.6200000001</v>
      </c>
      <c r="G5050" s="202">
        <v>1223572.6200000001</v>
      </c>
      <c r="H5050" s="202">
        <v>1216830.1200000001</v>
      </c>
      <c r="I5050" s="202">
        <v>1128058.92</v>
      </c>
      <c r="J5050" s="202">
        <v>1210496.3700000001</v>
      </c>
      <c r="K5050" s="202">
        <v>1219209.3700000001</v>
      </c>
      <c r="L5050" s="202">
        <v>1213490.3700000001</v>
      </c>
      <c r="M5050" s="202">
        <v>1208239.8700000001</v>
      </c>
      <c r="N5050"/>
      <c r="O5050" s="203"/>
      <c r="P5050"/>
      <c r="Q5050"/>
      <c r="R5050"/>
      <c r="S5050"/>
      <c r="T5050" s="204">
        <v>42746.609131944446</v>
      </c>
      <c r="U5050"/>
      <c r="V5050">
        <v>0.9</v>
      </c>
      <c r="W5050">
        <v>6</v>
      </c>
      <c r="X5050" s="200" t="str">
        <f t="shared" si="78"/>
        <v>Volusia Circuit Civil CGE CQ1-16</v>
      </c>
    </row>
    <row r="5051" spans="1:24" x14ac:dyDescent="0.25">
      <c r="A5051" t="s">
        <v>111</v>
      </c>
      <c r="B5051" t="s">
        <v>42</v>
      </c>
      <c r="C5051" t="s">
        <v>274</v>
      </c>
      <c r="D5051" s="202">
        <v>979847.82</v>
      </c>
      <c r="E5051" s="202">
        <v>972125.82</v>
      </c>
      <c r="F5051" s="202">
        <v>968898.32</v>
      </c>
      <c r="G5051" s="202">
        <v>960513.32</v>
      </c>
      <c r="H5051"/>
      <c r="I5051" s="202">
        <v>897854.64</v>
      </c>
      <c r="J5051" s="202">
        <v>958326.54</v>
      </c>
      <c r="K5051" s="202">
        <v>959084.64</v>
      </c>
      <c r="L5051" s="202">
        <v>951068.84</v>
      </c>
      <c r="M5051"/>
      <c r="N5051"/>
      <c r="O5051" s="203"/>
      <c r="P5051"/>
      <c r="Q5051"/>
      <c r="R5051"/>
      <c r="S5051"/>
      <c r="T5051" s="204">
        <v>42746.609131944446</v>
      </c>
      <c r="U5051"/>
      <c r="V5051">
        <v>0.9</v>
      </c>
      <c r="W5051">
        <v>6</v>
      </c>
      <c r="X5051" s="200" t="str">
        <f t="shared" si="78"/>
        <v>Volusia Circuit Civil CGE CQ1-17</v>
      </c>
    </row>
    <row r="5052" spans="1:24" x14ac:dyDescent="0.25">
      <c r="A5052" t="s">
        <v>111</v>
      </c>
      <c r="B5052" t="s">
        <v>42</v>
      </c>
      <c r="C5052" t="s">
        <v>271</v>
      </c>
      <c r="D5052" s="202">
        <v>1275536</v>
      </c>
      <c r="E5052" s="202">
        <v>1270102.08</v>
      </c>
      <c r="F5052" s="202">
        <v>1267172.58</v>
      </c>
      <c r="G5052" s="202">
        <v>1264270.08</v>
      </c>
      <c r="H5052" s="202">
        <v>1255425.08</v>
      </c>
      <c r="I5052" s="202">
        <v>1114337.05</v>
      </c>
      <c r="J5052" s="202">
        <v>1247799.98</v>
      </c>
      <c r="K5052" s="202">
        <v>1250438.48</v>
      </c>
      <c r="L5052" s="202">
        <v>1250965.98</v>
      </c>
      <c r="M5052" s="202">
        <v>1246249.48</v>
      </c>
      <c r="N5052"/>
      <c r="O5052" s="203"/>
      <c r="P5052"/>
      <c r="Q5052"/>
      <c r="R5052"/>
      <c r="S5052"/>
      <c r="T5052" s="204">
        <v>42746.609131944446</v>
      </c>
      <c r="U5052"/>
      <c r="V5052">
        <v>0.9</v>
      </c>
      <c r="W5052">
        <v>6</v>
      </c>
      <c r="X5052" s="200" t="str">
        <f t="shared" si="78"/>
        <v>Volusia Circuit Civil CGE CQ2-16</v>
      </c>
    </row>
    <row r="5053" spans="1:24" x14ac:dyDescent="0.25">
      <c r="A5053" t="s">
        <v>111</v>
      </c>
      <c r="B5053" t="s">
        <v>42</v>
      </c>
      <c r="C5053" t="s">
        <v>275</v>
      </c>
      <c r="D5053" s="202">
        <v>1146391.04</v>
      </c>
      <c r="E5053" s="202">
        <v>1138555.04</v>
      </c>
      <c r="F5053" s="202">
        <v>1134195.54</v>
      </c>
      <c r="G5053"/>
      <c r="H5053"/>
      <c r="I5053" s="202">
        <v>1006061.5</v>
      </c>
      <c r="J5053" s="202">
        <v>1125038.8400000001</v>
      </c>
      <c r="K5053" s="202">
        <v>1122019.3400000001</v>
      </c>
      <c r="L5053"/>
      <c r="M5053"/>
      <c r="N5053"/>
      <c r="O5053" s="203"/>
      <c r="P5053"/>
      <c r="Q5053"/>
      <c r="R5053"/>
      <c r="S5053"/>
      <c r="T5053" s="204">
        <v>42746.609131944446</v>
      </c>
      <c r="U5053"/>
      <c r="V5053">
        <v>0.9</v>
      </c>
      <c r="W5053">
        <v>6</v>
      </c>
      <c r="X5053" s="200" t="str">
        <f t="shared" si="78"/>
        <v>Volusia Circuit Civil CGE CQ2-17</v>
      </c>
    </row>
    <row r="5054" spans="1:24" x14ac:dyDescent="0.25">
      <c r="A5054" t="s">
        <v>111</v>
      </c>
      <c r="B5054" t="s">
        <v>42</v>
      </c>
      <c r="C5054" t="s">
        <v>272</v>
      </c>
      <c r="D5054" s="202">
        <v>1340342.67</v>
      </c>
      <c r="E5054" s="202">
        <v>1335571.67</v>
      </c>
      <c r="F5054" s="202">
        <v>1331881.67</v>
      </c>
      <c r="G5054" s="202">
        <v>1324164.67</v>
      </c>
      <c r="H5054" s="202">
        <v>1322537.17</v>
      </c>
      <c r="I5054" s="202">
        <v>1231738.57</v>
      </c>
      <c r="J5054" s="202">
        <v>1313017.57</v>
      </c>
      <c r="K5054" s="202">
        <v>1316430.07</v>
      </c>
      <c r="L5054" s="202">
        <v>1311067.82</v>
      </c>
      <c r="M5054" s="202">
        <v>1310542.82</v>
      </c>
      <c r="N5054"/>
      <c r="O5054" s="203"/>
      <c r="P5054"/>
      <c r="Q5054"/>
      <c r="R5054"/>
      <c r="S5054"/>
      <c r="T5054" s="204">
        <v>42746.609131944446</v>
      </c>
      <c r="U5054"/>
      <c r="V5054">
        <v>0.9</v>
      </c>
      <c r="W5054">
        <v>6</v>
      </c>
      <c r="X5054" s="200" t="str">
        <f t="shared" si="78"/>
        <v>Volusia Circuit Civil CGE CQ3-16</v>
      </c>
    </row>
    <row r="5055" spans="1:24" x14ac:dyDescent="0.25">
      <c r="A5055" t="s">
        <v>111</v>
      </c>
      <c r="B5055" t="s">
        <v>42</v>
      </c>
      <c r="C5055" t="s">
        <v>276</v>
      </c>
      <c r="D5055" s="202">
        <v>1136645.73</v>
      </c>
      <c r="E5055" s="202">
        <v>1128971.31</v>
      </c>
      <c r="F5055"/>
      <c r="G5055"/>
      <c r="H5055"/>
      <c r="I5055" s="202">
        <v>1049517.6399999999</v>
      </c>
      <c r="J5055" s="202">
        <v>1115223.8899999999</v>
      </c>
      <c r="K5055"/>
      <c r="L5055"/>
      <c r="M5055"/>
      <c r="N5055"/>
      <c r="O5055" s="203"/>
      <c r="P5055"/>
      <c r="Q5055"/>
      <c r="R5055"/>
      <c r="S5055"/>
      <c r="T5055" s="204">
        <v>42746.609131944446</v>
      </c>
      <c r="U5055"/>
      <c r="V5055">
        <v>0.9</v>
      </c>
      <c r="W5055">
        <v>6</v>
      </c>
      <c r="X5055" s="200" t="str">
        <f t="shared" si="78"/>
        <v>Volusia Circuit Civil CGE CQ3-17</v>
      </c>
    </row>
    <row r="5056" spans="1:24" x14ac:dyDescent="0.25">
      <c r="A5056" t="s">
        <v>111</v>
      </c>
      <c r="B5056" t="s">
        <v>42</v>
      </c>
      <c r="C5056" t="s">
        <v>273</v>
      </c>
      <c r="D5056" s="202">
        <v>1385215.17</v>
      </c>
      <c r="E5056" s="202">
        <v>1231526.77</v>
      </c>
      <c r="F5056" s="202">
        <v>1227441.27</v>
      </c>
      <c r="G5056" s="202">
        <v>1218916.27</v>
      </c>
      <c r="H5056" s="202">
        <v>1209804.77</v>
      </c>
      <c r="I5056" s="202">
        <v>1282516.21</v>
      </c>
      <c r="J5056" s="202">
        <v>1216221.3700000001</v>
      </c>
      <c r="K5056" s="202">
        <v>1214708.3700000001</v>
      </c>
      <c r="L5056" s="202">
        <v>1209903.3700000001</v>
      </c>
      <c r="M5056" s="202">
        <v>1201161.8700000001</v>
      </c>
      <c r="N5056"/>
      <c r="O5056" s="203"/>
      <c r="P5056"/>
      <c r="Q5056"/>
      <c r="R5056"/>
      <c r="S5056"/>
      <c r="T5056" s="204">
        <v>42746.609131944446</v>
      </c>
      <c r="U5056"/>
      <c r="V5056">
        <v>0.9</v>
      </c>
      <c r="W5056">
        <v>6</v>
      </c>
      <c r="X5056" s="200" t="str">
        <f t="shared" si="78"/>
        <v>Volusia Circuit Civil CGE CQ4-16</v>
      </c>
    </row>
    <row r="5057" spans="1:24" x14ac:dyDescent="0.25">
      <c r="A5057" t="s">
        <v>111</v>
      </c>
      <c r="B5057" t="s">
        <v>42</v>
      </c>
      <c r="C5057" t="s">
        <v>277</v>
      </c>
      <c r="D5057" s="202">
        <v>939089.49</v>
      </c>
      <c r="E5057"/>
      <c r="F5057"/>
      <c r="G5057"/>
      <c r="H5057"/>
      <c r="I5057" s="202">
        <v>875634.64</v>
      </c>
      <c r="J5057"/>
      <c r="K5057"/>
      <c r="L5057"/>
      <c r="M5057"/>
      <c r="N5057"/>
      <c r="O5057" s="203"/>
      <c r="P5057"/>
      <c r="Q5057"/>
      <c r="R5057"/>
      <c r="S5057"/>
      <c r="T5057" s="204">
        <v>42746.609131944446</v>
      </c>
      <c r="U5057"/>
      <c r="V5057">
        <v>0.9</v>
      </c>
      <c r="W5057">
        <v>6</v>
      </c>
      <c r="X5057" s="200" t="str">
        <f t="shared" si="78"/>
        <v>Volusia Circuit Civil CGE CQ4-17</v>
      </c>
    </row>
    <row r="5058" spans="1:24" x14ac:dyDescent="0.25">
      <c r="A5058" t="s">
        <v>111</v>
      </c>
      <c r="B5058" t="s">
        <v>38</v>
      </c>
      <c r="C5058" t="s">
        <v>270</v>
      </c>
      <c r="D5058" s="202">
        <v>1439490.82</v>
      </c>
      <c r="E5058" s="202">
        <v>1438290.82</v>
      </c>
      <c r="F5058" s="202">
        <v>1437690.82</v>
      </c>
      <c r="G5058" s="202">
        <v>1437590.82</v>
      </c>
      <c r="H5058" s="202">
        <v>1875117.73</v>
      </c>
      <c r="I5058" s="202">
        <v>10690.53</v>
      </c>
      <c r="J5058" s="202">
        <v>28207.83</v>
      </c>
      <c r="K5058" s="202">
        <v>40938.239999999998</v>
      </c>
      <c r="L5058" s="202">
        <v>50201.86</v>
      </c>
      <c r="M5058" s="202">
        <v>81854.14</v>
      </c>
      <c r="N5058"/>
      <c r="O5058" s="203"/>
      <c r="P5058"/>
      <c r="Q5058"/>
      <c r="R5058"/>
      <c r="S5058"/>
      <c r="T5058" s="204">
        <v>42746.609131944446</v>
      </c>
      <c r="U5058"/>
      <c r="V5058">
        <v>0.09</v>
      </c>
      <c r="W5058">
        <v>1</v>
      </c>
      <c r="X5058" s="200" t="str">
        <f t="shared" ref="X5058:X5121" si="79">A5058&amp;" "&amp;B5058&amp;" "&amp;C5058</f>
        <v>Volusia Circuit Criminal CGE CQ1-16</v>
      </c>
    </row>
    <row r="5059" spans="1:24" x14ac:dyDescent="0.25">
      <c r="A5059" t="s">
        <v>111</v>
      </c>
      <c r="B5059" t="s">
        <v>38</v>
      </c>
      <c r="C5059" t="s">
        <v>274</v>
      </c>
      <c r="D5059" s="202">
        <v>1517437.48</v>
      </c>
      <c r="E5059" s="202">
        <v>1516153.48</v>
      </c>
      <c r="F5059" s="202">
        <v>1511227.48</v>
      </c>
      <c r="G5059" s="202">
        <v>1506772.65</v>
      </c>
      <c r="H5059"/>
      <c r="I5059" s="202">
        <v>19787.16</v>
      </c>
      <c r="J5059" s="202">
        <v>36969.85</v>
      </c>
      <c r="K5059" s="202">
        <v>58596.75</v>
      </c>
      <c r="L5059" s="202">
        <v>76125.59</v>
      </c>
      <c r="M5059"/>
      <c r="N5059"/>
      <c r="O5059" s="203"/>
      <c r="P5059"/>
      <c r="Q5059"/>
      <c r="R5059"/>
      <c r="S5059"/>
      <c r="T5059" s="204">
        <v>42746.609131944446</v>
      </c>
      <c r="U5059"/>
      <c r="V5059">
        <v>0.09</v>
      </c>
      <c r="W5059">
        <v>1</v>
      </c>
      <c r="X5059" s="200" t="str">
        <f t="shared" si="79"/>
        <v>Volusia Circuit Criminal CGE CQ1-17</v>
      </c>
    </row>
    <row r="5060" spans="1:24" x14ac:dyDescent="0.25">
      <c r="A5060" t="s">
        <v>111</v>
      </c>
      <c r="B5060" t="s">
        <v>38</v>
      </c>
      <c r="C5060" t="s">
        <v>271</v>
      </c>
      <c r="D5060" s="202">
        <v>1427505.46</v>
      </c>
      <c r="E5060" s="202">
        <v>1425409.46</v>
      </c>
      <c r="F5060" s="202">
        <v>1425009.46</v>
      </c>
      <c r="G5060" s="202">
        <v>1773017.15</v>
      </c>
      <c r="H5060" s="202">
        <v>1771179.47</v>
      </c>
      <c r="I5060" s="202">
        <v>18973</v>
      </c>
      <c r="J5060" s="202">
        <v>36691.339999999997</v>
      </c>
      <c r="K5060" s="202">
        <v>51218.34</v>
      </c>
      <c r="L5060" s="202">
        <v>86492.49</v>
      </c>
      <c r="M5060" s="202">
        <v>109203.12</v>
      </c>
      <c r="N5060"/>
      <c r="O5060" s="203"/>
      <c r="P5060"/>
      <c r="Q5060"/>
      <c r="R5060"/>
      <c r="S5060"/>
      <c r="T5060" s="204">
        <v>42746.609131944446</v>
      </c>
      <c r="U5060"/>
      <c r="V5060">
        <v>0.09</v>
      </c>
      <c r="W5060">
        <v>1</v>
      </c>
      <c r="X5060" s="200" t="str">
        <f t="shared" si="79"/>
        <v>Volusia Circuit Criminal CGE CQ2-16</v>
      </c>
    </row>
    <row r="5061" spans="1:24" x14ac:dyDescent="0.25">
      <c r="A5061" t="s">
        <v>111</v>
      </c>
      <c r="B5061" t="s">
        <v>38</v>
      </c>
      <c r="C5061" t="s">
        <v>275</v>
      </c>
      <c r="D5061" s="202">
        <v>1879431.89</v>
      </c>
      <c r="E5061" s="202">
        <v>1865965.86</v>
      </c>
      <c r="F5061" s="202">
        <v>1861971.86</v>
      </c>
      <c r="G5061"/>
      <c r="H5061"/>
      <c r="I5061" s="202">
        <v>30335.42</v>
      </c>
      <c r="J5061" s="202">
        <v>58704.11</v>
      </c>
      <c r="K5061" s="202">
        <v>79063.539999999994</v>
      </c>
      <c r="L5061"/>
      <c r="M5061"/>
      <c r="N5061"/>
      <c r="O5061" s="203"/>
      <c r="P5061"/>
      <c r="Q5061"/>
      <c r="R5061"/>
      <c r="S5061"/>
      <c r="T5061" s="204">
        <v>42746.609131944446</v>
      </c>
      <c r="U5061"/>
      <c r="V5061">
        <v>0.09</v>
      </c>
      <c r="W5061">
        <v>1</v>
      </c>
      <c r="X5061" s="200" t="str">
        <f t="shared" si="79"/>
        <v>Volusia Circuit Criminal CGE CQ2-17</v>
      </c>
    </row>
    <row r="5062" spans="1:24" x14ac:dyDescent="0.25">
      <c r="A5062" t="s">
        <v>111</v>
      </c>
      <c r="B5062" t="s">
        <v>38</v>
      </c>
      <c r="C5062" t="s">
        <v>272</v>
      </c>
      <c r="D5062" s="202">
        <v>1119734.2</v>
      </c>
      <c r="E5062" s="202">
        <v>1116599.2</v>
      </c>
      <c r="F5062" s="202">
        <v>1401258.53</v>
      </c>
      <c r="G5062" s="202">
        <v>1400062.53</v>
      </c>
      <c r="H5062" s="202">
        <v>1394321.53</v>
      </c>
      <c r="I5062" s="202">
        <v>22521.599999999999</v>
      </c>
      <c r="J5062" s="202">
        <v>40755.800000000003</v>
      </c>
      <c r="K5062" s="202">
        <v>66041.66</v>
      </c>
      <c r="L5062" s="202">
        <v>87933.2</v>
      </c>
      <c r="M5062" s="202">
        <v>102953.33</v>
      </c>
      <c r="N5062"/>
      <c r="O5062" s="203"/>
      <c r="P5062"/>
      <c r="Q5062"/>
      <c r="R5062"/>
      <c r="S5062"/>
      <c r="T5062" s="204">
        <v>42746.609131944446</v>
      </c>
      <c r="U5062"/>
      <c r="V5062">
        <v>0.09</v>
      </c>
      <c r="W5062">
        <v>1</v>
      </c>
      <c r="X5062" s="200" t="str">
        <f t="shared" si="79"/>
        <v>Volusia Circuit Criminal CGE CQ3-16</v>
      </c>
    </row>
    <row r="5063" spans="1:24" x14ac:dyDescent="0.25">
      <c r="A5063" t="s">
        <v>111</v>
      </c>
      <c r="B5063" t="s">
        <v>38</v>
      </c>
      <c r="C5063" t="s">
        <v>276</v>
      </c>
      <c r="D5063" s="202">
        <v>1428842.46</v>
      </c>
      <c r="E5063" s="202">
        <v>1425158.46</v>
      </c>
      <c r="F5063"/>
      <c r="G5063"/>
      <c r="H5063"/>
      <c r="I5063" s="202">
        <v>35872.82</v>
      </c>
      <c r="J5063" s="202">
        <v>57499.26</v>
      </c>
      <c r="K5063"/>
      <c r="L5063"/>
      <c r="M5063"/>
      <c r="N5063"/>
      <c r="O5063" s="203"/>
      <c r="P5063"/>
      <c r="Q5063"/>
      <c r="R5063"/>
      <c r="S5063"/>
      <c r="T5063" s="204">
        <v>42746.609131944446</v>
      </c>
      <c r="U5063"/>
      <c r="V5063">
        <v>0.09</v>
      </c>
      <c r="W5063">
        <v>1</v>
      </c>
      <c r="X5063" s="200" t="str">
        <f t="shared" si="79"/>
        <v>Volusia Circuit Criminal CGE CQ3-17</v>
      </c>
    </row>
    <row r="5064" spans="1:24" x14ac:dyDescent="0.25">
      <c r="A5064" t="s">
        <v>111</v>
      </c>
      <c r="B5064" t="s">
        <v>38</v>
      </c>
      <c r="C5064" t="s">
        <v>273</v>
      </c>
      <c r="D5064" s="202">
        <v>1054978.8</v>
      </c>
      <c r="E5064" s="202">
        <v>1859206.97</v>
      </c>
      <c r="F5064" s="202">
        <v>1857956.97</v>
      </c>
      <c r="G5064" s="202">
        <v>1849150.36</v>
      </c>
      <c r="H5064" s="202">
        <v>1846956.32</v>
      </c>
      <c r="I5064" s="202">
        <v>14867.08</v>
      </c>
      <c r="J5064" s="202">
        <v>53752.39</v>
      </c>
      <c r="K5064" s="202">
        <v>76395.37</v>
      </c>
      <c r="L5064" s="202">
        <v>108414.76</v>
      </c>
      <c r="M5064" s="202">
        <v>127764.43</v>
      </c>
      <c r="N5064"/>
      <c r="O5064" s="203"/>
      <c r="P5064"/>
      <c r="Q5064"/>
      <c r="R5064"/>
      <c r="S5064"/>
      <c r="T5064" s="204">
        <v>42746.609131944446</v>
      </c>
      <c r="U5064"/>
      <c r="V5064">
        <v>0.09</v>
      </c>
      <c r="W5064">
        <v>1</v>
      </c>
      <c r="X5064" s="200" t="str">
        <f t="shared" si="79"/>
        <v>Volusia Circuit Criminal CGE CQ4-16</v>
      </c>
    </row>
    <row r="5065" spans="1:24" x14ac:dyDescent="0.25">
      <c r="A5065" t="s">
        <v>111</v>
      </c>
      <c r="B5065" t="s">
        <v>38</v>
      </c>
      <c r="C5065" t="s">
        <v>277</v>
      </c>
      <c r="D5065" s="202">
        <v>1995579.77</v>
      </c>
      <c r="E5065"/>
      <c r="F5065"/>
      <c r="G5065"/>
      <c r="H5065"/>
      <c r="I5065" s="202">
        <v>19861.63</v>
      </c>
      <c r="J5065"/>
      <c r="K5065"/>
      <c r="L5065"/>
      <c r="M5065"/>
      <c r="N5065"/>
      <c r="O5065" s="203"/>
      <c r="P5065"/>
      <c r="Q5065"/>
      <c r="R5065"/>
      <c r="S5065"/>
      <c r="T5065" s="204">
        <v>42746.609131944446</v>
      </c>
      <c r="U5065"/>
      <c r="V5065">
        <v>0.09</v>
      </c>
      <c r="W5065">
        <v>1</v>
      </c>
      <c r="X5065" s="200" t="str">
        <f t="shared" si="79"/>
        <v>Volusia Circuit Criminal CGE CQ4-17</v>
      </c>
    </row>
    <row r="5066" spans="1:24" x14ac:dyDescent="0.25">
      <c r="A5066" t="s">
        <v>111</v>
      </c>
      <c r="B5066" t="s">
        <v>44</v>
      </c>
      <c r="C5066" t="s">
        <v>270</v>
      </c>
      <c r="D5066" s="202">
        <v>2646772.4</v>
      </c>
      <c r="E5066" s="202">
        <v>1887700.5</v>
      </c>
      <c r="F5066" s="202">
        <v>1871047</v>
      </c>
      <c r="G5066" s="202">
        <v>1867394</v>
      </c>
      <c r="H5066" s="202">
        <v>1866592</v>
      </c>
      <c r="I5066" s="202">
        <v>1061393.93</v>
      </c>
      <c r="J5066" s="202">
        <v>1589869.45</v>
      </c>
      <c r="K5066" s="202">
        <v>1703182.31</v>
      </c>
      <c r="L5066" s="202">
        <v>1733426.98</v>
      </c>
      <c r="M5066" s="202">
        <v>1749644.74</v>
      </c>
      <c r="N5066"/>
      <c r="O5066" s="203"/>
      <c r="P5066"/>
      <c r="Q5066"/>
      <c r="R5066"/>
      <c r="S5066"/>
      <c r="T5066" s="204">
        <v>42746.609131944446</v>
      </c>
      <c r="U5066"/>
      <c r="V5066">
        <v>0.9</v>
      </c>
      <c r="W5066">
        <v>8</v>
      </c>
      <c r="X5066" s="200" t="str">
        <f t="shared" si="79"/>
        <v>Volusia Civil Traffic CGE CQ1-16</v>
      </c>
    </row>
    <row r="5067" spans="1:24" x14ac:dyDescent="0.25">
      <c r="A5067" t="s">
        <v>111</v>
      </c>
      <c r="B5067" t="s">
        <v>44</v>
      </c>
      <c r="C5067" t="s">
        <v>274</v>
      </c>
      <c r="D5067" s="202">
        <v>2215557.5</v>
      </c>
      <c r="E5067" s="202">
        <v>1805091.1</v>
      </c>
      <c r="F5067" s="202">
        <v>1787382.1</v>
      </c>
      <c r="G5067" s="202">
        <v>1785445.1</v>
      </c>
      <c r="H5067"/>
      <c r="I5067" s="202">
        <v>936036.15</v>
      </c>
      <c r="J5067" s="202">
        <v>1487824.56</v>
      </c>
      <c r="K5067" s="202">
        <v>1613049.91</v>
      </c>
      <c r="L5067" s="202">
        <v>1640692.36</v>
      </c>
      <c r="M5067"/>
      <c r="N5067"/>
      <c r="O5067" s="203"/>
      <c r="P5067"/>
      <c r="Q5067"/>
      <c r="R5067"/>
      <c r="S5067"/>
      <c r="T5067" s="204">
        <v>42746.609131944446</v>
      </c>
      <c r="U5067"/>
      <c r="V5067">
        <v>0.9</v>
      </c>
      <c r="W5067">
        <v>8</v>
      </c>
      <c r="X5067" s="200" t="str">
        <f t="shared" si="79"/>
        <v>Volusia Civil Traffic CGE CQ1-17</v>
      </c>
    </row>
    <row r="5068" spans="1:24" x14ac:dyDescent="0.25">
      <c r="A5068" t="s">
        <v>111</v>
      </c>
      <c r="B5068" t="s">
        <v>44</v>
      </c>
      <c r="C5068" t="s">
        <v>271</v>
      </c>
      <c r="D5068" s="202">
        <v>2485510.2000000002</v>
      </c>
      <c r="E5068" s="202">
        <v>1998805.25</v>
      </c>
      <c r="F5068" s="202">
        <v>1986202.25</v>
      </c>
      <c r="G5068" s="202">
        <v>1982687.25</v>
      </c>
      <c r="H5068" s="202">
        <v>1980362.25</v>
      </c>
      <c r="I5068" s="202">
        <v>1110226.5</v>
      </c>
      <c r="J5068" s="202">
        <v>1674478.75</v>
      </c>
      <c r="K5068" s="202">
        <v>1787587.65</v>
      </c>
      <c r="L5068" s="202">
        <v>1819027.3</v>
      </c>
      <c r="M5068" s="202">
        <v>1854455.31</v>
      </c>
      <c r="N5068"/>
      <c r="O5068" s="203"/>
      <c r="P5068"/>
      <c r="Q5068"/>
      <c r="R5068"/>
      <c r="S5068"/>
      <c r="T5068" s="204">
        <v>42746.609131944446</v>
      </c>
      <c r="U5068"/>
      <c r="V5068">
        <v>0.9</v>
      </c>
      <c r="W5068">
        <v>8</v>
      </c>
      <c r="X5068" s="200" t="str">
        <f t="shared" si="79"/>
        <v>Volusia Civil Traffic CGE CQ2-16</v>
      </c>
    </row>
    <row r="5069" spans="1:24" x14ac:dyDescent="0.25">
      <c r="A5069" t="s">
        <v>111</v>
      </c>
      <c r="B5069" t="s">
        <v>44</v>
      </c>
      <c r="C5069" t="s">
        <v>275</v>
      </c>
      <c r="D5069" s="202">
        <v>2329634.4</v>
      </c>
      <c r="E5069" s="202">
        <v>1896790.35</v>
      </c>
      <c r="F5069" s="202">
        <v>1875766.85</v>
      </c>
      <c r="G5069"/>
      <c r="H5069"/>
      <c r="I5069" s="202">
        <v>1029731.76</v>
      </c>
      <c r="J5069" s="202">
        <v>1561266.82</v>
      </c>
      <c r="K5069" s="202">
        <v>1671449.71</v>
      </c>
      <c r="L5069"/>
      <c r="M5069"/>
      <c r="N5069"/>
      <c r="O5069" s="203"/>
      <c r="P5069"/>
      <c r="Q5069"/>
      <c r="R5069"/>
      <c r="S5069"/>
      <c r="T5069" s="204">
        <v>42746.609131944446</v>
      </c>
      <c r="U5069"/>
      <c r="V5069">
        <v>0.9</v>
      </c>
      <c r="W5069">
        <v>8</v>
      </c>
      <c r="X5069" s="200" t="str">
        <f t="shared" si="79"/>
        <v>Volusia Civil Traffic CGE CQ2-17</v>
      </c>
    </row>
    <row r="5070" spans="1:24" x14ac:dyDescent="0.25">
      <c r="A5070" t="s">
        <v>111</v>
      </c>
      <c r="B5070" t="s">
        <v>44</v>
      </c>
      <c r="C5070" t="s">
        <v>272</v>
      </c>
      <c r="D5070" s="202">
        <v>2493321.75</v>
      </c>
      <c r="E5070" s="202">
        <v>2009871.15</v>
      </c>
      <c r="F5070" s="202">
        <v>1995039.15</v>
      </c>
      <c r="G5070" s="202">
        <v>1990715.15</v>
      </c>
      <c r="H5070" s="202">
        <v>1989859.15</v>
      </c>
      <c r="I5070" s="202">
        <v>1147576.95</v>
      </c>
      <c r="J5070" s="202">
        <v>1656148.64</v>
      </c>
      <c r="K5070" s="202">
        <v>1776375.61</v>
      </c>
      <c r="L5070" s="202">
        <v>1836021.88</v>
      </c>
      <c r="M5070" s="202">
        <v>1856809.59</v>
      </c>
      <c r="N5070"/>
      <c r="O5070" s="203"/>
      <c r="P5070"/>
      <c r="Q5070"/>
      <c r="R5070"/>
      <c r="S5070"/>
      <c r="T5070" s="204">
        <v>42746.609131944446</v>
      </c>
      <c r="U5070"/>
      <c r="V5070">
        <v>0.9</v>
      </c>
      <c r="W5070">
        <v>8</v>
      </c>
      <c r="X5070" s="200" t="str">
        <f t="shared" si="79"/>
        <v>Volusia Civil Traffic CGE CQ3-16</v>
      </c>
    </row>
    <row r="5071" spans="1:24" x14ac:dyDescent="0.25">
      <c r="A5071" t="s">
        <v>111</v>
      </c>
      <c r="B5071" t="s">
        <v>44</v>
      </c>
      <c r="C5071" t="s">
        <v>276</v>
      </c>
      <c r="D5071" s="202">
        <v>2334803.25</v>
      </c>
      <c r="E5071" s="202">
        <v>1923196.9</v>
      </c>
      <c r="F5071"/>
      <c r="G5071"/>
      <c r="H5071"/>
      <c r="I5071" s="202">
        <v>1088430.79</v>
      </c>
      <c r="J5071" s="202">
        <v>1536838.49</v>
      </c>
      <c r="K5071"/>
      <c r="L5071"/>
      <c r="M5071"/>
      <c r="N5071"/>
      <c r="O5071" s="203"/>
      <c r="P5071"/>
      <c r="Q5071"/>
      <c r="R5071"/>
      <c r="S5071"/>
      <c r="T5071" s="204">
        <v>42746.609131944446</v>
      </c>
      <c r="U5071"/>
      <c r="V5071">
        <v>0.9</v>
      </c>
      <c r="W5071">
        <v>8</v>
      </c>
      <c r="X5071" s="200" t="str">
        <f t="shared" si="79"/>
        <v>Volusia Civil Traffic CGE CQ3-17</v>
      </c>
    </row>
    <row r="5072" spans="1:24" x14ac:dyDescent="0.25">
      <c r="A5072" t="s">
        <v>111</v>
      </c>
      <c r="B5072" t="s">
        <v>44</v>
      </c>
      <c r="C5072" t="s">
        <v>273</v>
      </c>
      <c r="D5072" s="202">
        <v>2704004.05</v>
      </c>
      <c r="E5072" s="202">
        <v>1742718.3</v>
      </c>
      <c r="F5072" s="202">
        <v>1725053.3</v>
      </c>
      <c r="G5072" s="202">
        <v>1721707.3</v>
      </c>
      <c r="H5072" s="202">
        <v>1720989.8</v>
      </c>
      <c r="I5072" s="202">
        <v>1044804.41</v>
      </c>
      <c r="J5072" s="202">
        <v>1405493.87</v>
      </c>
      <c r="K5072" s="202">
        <v>1546308.22</v>
      </c>
      <c r="L5072" s="202">
        <v>1580533.41</v>
      </c>
      <c r="M5072" s="202">
        <v>1592374.6</v>
      </c>
      <c r="N5072"/>
      <c r="O5072" s="203"/>
      <c r="P5072"/>
      <c r="Q5072"/>
      <c r="R5072"/>
      <c r="S5072"/>
      <c r="T5072" s="204">
        <v>42746.609131944446</v>
      </c>
      <c r="U5072"/>
      <c r="V5072">
        <v>0.9</v>
      </c>
      <c r="W5072">
        <v>8</v>
      </c>
      <c r="X5072" s="200" t="str">
        <f t="shared" si="79"/>
        <v>Volusia Civil Traffic CGE CQ4-16</v>
      </c>
    </row>
    <row r="5073" spans="1:24" x14ac:dyDescent="0.25">
      <c r="A5073" t="s">
        <v>111</v>
      </c>
      <c r="B5073" t="s">
        <v>44</v>
      </c>
      <c r="C5073" t="s">
        <v>277</v>
      </c>
      <c r="D5073" s="202">
        <v>1846134.15</v>
      </c>
      <c r="E5073"/>
      <c r="F5073"/>
      <c r="G5073"/>
      <c r="H5073"/>
      <c r="I5073" s="202">
        <v>807588.1</v>
      </c>
      <c r="J5073"/>
      <c r="K5073"/>
      <c r="L5073"/>
      <c r="M5073"/>
      <c r="N5073"/>
      <c r="O5073" s="203"/>
      <c r="P5073"/>
      <c r="Q5073"/>
      <c r="R5073"/>
      <c r="S5073"/>
      <c r="T5073" s="204">
        <v>42746.609131944446</v>
      </c>
      <c r="U5073"/>
      <c r="V5073">
        <v>0.9</v>
      </c>
      <c r="W5073">
        <v>8</v>
      </c>
      <c r="X5073" s="200" t="str">
        <f t="shared" si="79"/>
        <v>Volusia Civil Traffic CGE CQ4-17</v>
      </c>
    </row>
    <row r="5074" spans="1:24" x14ac:dyDescent="0.25">
      <c r="A5074" t="s">
        <v>111</v>
      </c>
      <c r="B5074" t="s">
        <v>43</v>
      </c>
      <c r="C5074" t="s">
        <v>270</v>
      </c>
      <c r="D5074" s="202">
        <v>523445.2</v>
      </c>
      <c r="E5074" s="202">
        <v>516846.2</v>
      </c>
      <c r="F5074" s="202">
        <v>515296.2</v>
      </c>
      <c r="G5074" s="202">
        <v>514916.2</v>
      </c>
      <c r="H5074" s="202">
        <v>514916.2</v>
      </c>
      <c r="I5074" s="202">
        <v>484518.2</v>
      </c>
      <c r="J5074" s="202">
        <v>510666.2</v>
      </c>
      <c r="K5074" s="202">
        <v>510641.2</v>
      </c>
      <c r="L5074" s="202">
        <v>511021.2</v>
      </c>
      <c r="M5074" s="202">
        <v>511021.2</v>
      </c>
      <c r="N5074"/>
      <c r="O5074" s="203"/>
      <c r="P5074"/>
      <c r="Q5074"/>
      <c r="R5074"/>
      <c r="S5074"/>
      <c r="T5074" s="204">
        <v>42746.609131944446</v>
      </c>
      <c r="U5074"/>
      <c r="V5074">
        <v>0.9</v>
      </c>
      <c r="W5074">
        <v>7</v>
      </c>
      <c r="X5074" s="200" t="str">
        <f t="shared" si="79"/>
        <v>Volusia County Civil CGE CQ1-16</v>
      </c>
    </row>
    <row r="5075" spans="1:24" x14ac:dyDescent="0.25">
      <c r="A5075" t="s">
        <v>111</v>
      </c>
      <c r="B5075" t="s">
        <v>43</v>
      </c>
      <c r="C5075" t="s">
        <v>274</v>
      </c>
      <c r="D5075" s="202">
        <v>466251.93</v>
      </c>
      <c r="E5075" s="202">
        <v>465733.28</v>
      </c>
      <c r="F5075" s="202">
        <v>465538.28</v>
      </c>
      <c r="G5075" s="202">
        <v>465538.28</v>
      </c>
      <c r="H5075"/>
      <c r="I5075" s="202">
        <v>433132.68</v>
      </c>
      <c r="J5075" s="202">
        <v>462214.78</v>
      </c>
      <c r="K5075" s="202">
        <v>462449.78</v>
      </c>
      <c r="L5075" s="202">
        <v>462459.78</v>
      </c>
      <c r="M5075"/>
      <c r="N5075"/>
      <c r="O5075" s="203"/>
      <c r="P5075"/>
      <c r="Q5075"/>
      <c r="R5075"/>
      <c r="S5075"/>
      <c r="T5075" s="204">
        <v>42746.609131944446</v>
      </c>
      <c r="U5075"/>
      <c r="V5075">
        <v>0.9</v>
      </c>
      <c r="W5075">
        <v>7</v>
      </c>
      <c r="X5075" s="200" t="str">
        <f t="shared" si="79"/>
        <v>Volusia County Civil CGE CQ1-17</v>
      </c>
    </row>
    <row r="5076" spans="1:24" x14ac:dyDescent="0.25">
      <c r="A5076" t="s">
        <v>111</v>
      </c>
      <c r="B5076" t="s">
        <v>43</v>
      </c>
      <c r="C5076" t="s">
        <v>271</v>
      </c>
      <c r="D5076" s="202">
        <v>510524.05</v>
      </c>
      <c r="E5076" s="202">
        <v>510064.05</v>
      </c>
      <c r="F5076" s="202">
        <v>509642.05</v>
      </c>
      <c r="G5076" s="202">
        <v>508886.45</v>
      </c>
      <c r="H5076" s="202">
        <v>508511.95</v>
      </c>
      <c r="I5076" s="202">
        <v>444812.05</v>
      </c>
      <c r="J5076" s="202">
        <v>507497.05</v>
      </c>
      <c r="K5076" s="202">
        <v>507167.55</v>
      </c>
      <c r="L5076" s="202">
        <v>506461.95</v>
      </c>
      <c r="M5076" s="202">
        <v>506461.95</v>
      </c>
      <c r="N5076"/>
      <c r="O5076" s="203"/>
      <c r="P5076"/>
      <c r="Q5076"/>
      <c r="R5076"/>
      <c r="S5076"/>
      <c r="T5076" s="204">
        <v>42746.609131944446</v>
      </c>
      <c r="U5076"/>
      <c r="V5076">
        <v>0.9</v>
      </c>
      <c r="W5076">
        <v>7</v>
      </c>
      <c r="X5076" s="200" t="str">
        <f t="shared" si="79"/>
        <v>Volusia County Civil CGE CQ2-16</v>
      </c>
    </row>
    <row r="5077" spans="1:24" x14ac:dyDescent="0.25">
      <c r="A5077" t="s">
        <v>111</v>
      </c>
      <c r="B5077" t="s">
        <v>43</v>
      </c>
      <c r="C5077" t="s">
        <v>275</v>
      </c>
      <c r="D5077" s="202">
        <v>509179.23</v>
      </c>
      <c r="E5077" s="202">
        <v>507289.23</v>
      </c>
      <c r="F5077" s="202">
        <v>506894.23</v>
      </c>
      <c r="G5077"/>
      <c r="H5077"/>
      <c r="I5077" s="202">
        <v>469212.23</v>
      </c>
      <c r="J5077" s="202">
        <v>502186.73</v>
      </c>
      <c r="K5077" s="202">
        <v>502046.73</v>
      </c>
      <c r="L5077"/>
      <c r="M5077"/>
      <c r="N5077"/>
      <c r="O5077" s="203"/>
      <c r="P5077"/>
      <c r="Q5077"/>
      <c r="R5077"/>
      <c r="S5077"/>
      <c r="T5077" s="204">
        <v>42746.609131944446</v>
      </c>
      <c r="U5077"/>
      <c r="V5077">
        <v>0.9</v>
      </c>
      <c r="W5077">
        <v>7</v>
      </c>
      <c r="X5077" s="200" t="str">
        <f t="shared" si="79"/>
        <v>Volusia County Civil CGE CQ2-17</v>
      </c>
    </row>
    <row r="5078" spans="1:24" x14ac:dyDescent="0.25">
      <c r="A5078" t="s">
        <v>111</v>
      </c>
      <c r="B5078" t="s">
        <v>43</v>
      </c>
      <c r="C5078" t="s">
        <v>272</v>
      </c>
      <c r="D5078" s="202">
        <v>534737.15</v>
      </c>
      <c r="E5078" s="202">
        <v>533142.15</v>
      </c>
      <c r="F5078" s="202">
        <v>532662.15</v>
      </c>
      <c r="G5078" s="202">
        <v>532082.15</v>
      </c>
      <c r="H5078" s="202">
        <v>531722.15</v>
      </c>
      <c r="I5078" s="202">
        <v>488555.57</v>
      </c>
      <c r="J5078" s="202">
        <v>529261.15</v>
      </c>
      <c r="K5078" s="202">
        <v>529261.15</v>
      </c>
      <c r="L5078" s="202">
        <v>529921.15</v>
      </c>
      <c r="M5078" s="202">
        <v>529921.15</v>
      </c>
      <c r="N5078"/>
      <c r="O5078" s="203"/>
      <c r="P5078"/>
      <c r="Q5078"/>
      <c r="R5078"/>
      <c r="S5078"/>
      <c r="T5078" s="204">
        <v>42746.609131944446</v>
      </c>
      <c r="U5078"/>
      <c r="V5078">
        <v>0.9</v>
      </c>
      <c r="W5078">
        <v>7</v>
      </c>
      <c r="X5078" s="200" t="str">
        <f t="shared" si="79"/>
        <v>Volusia County Civil CGE CQ3-16</v>
      </c>
    </row>
    <row r="5079" spans="1:24" x14ac:dyDescent="0.25">
      <c r="A5079" t="s">
        <v>111</v>
      </c>
      <c r="B5079" t="s">
        <v>43</v>
      </c>
      <c r="C5079" t="s">
        <v>276</v>
      </c>
      <c r="D5079" s="202">
        <v>455479.2</v>
      </c>
      <c r="E5079" s="202">
        <v>454984.2</v>
      </c>
      <c r="F5079"/>
      <c r="G5079"/>
      <c r="H5079"/>
      <c r="I5079" s="202">
        <v>421383.45</v>
      </c>
      <c r="J5079" s="202">
        <v>452805.7</v>
      </c>
      <c r="K5079"/>
      <c r="L5079"/>
      <c r="M5079"/>
      <c r="N5079"/>
      <c r="O5079" s="203"/>
      <c r="P5079"/>
      <c r="Q5079"/>
      <c r="R5079"/>
      <c r="S5079"/>
      <c r="T5079" s="204">
        <v>42746.609131944446</v>
      </c>
      <c r="U5079"/>
      <c r="V5079">
        <v>0.9</v>
      </c>
      <c r="W5079">
        <v>7</v>
      </c>
      <c r="X5079" s="200" t="str">
        <f t="shared" si="79"/>
        <v>Volusia County Civil CGE CQ3-17</v>
      </c>
    </row>
    <row r="5080" spans="1:24" x14ac:dyDescent="0.25">
      <c r="A5080" t="s">
        <v>111</v>
      </c>
      <c r="B5080" t="s">
        <v>43</v>
      </c>
      <c r="C5080" t="s">
        <v>273</v>
      </c>
      <c r="D5080" s="202">
        <v>565677.74</v>
      </c>
      <c r="E5080" s="202">
        <v>531712.6</v>
      </c>
      <c r="F5080" s="202">
        <v>531712.6</v>
      </c>
      <c r="G5080" s="202">
        <v>530557.6</v>
      </c>
      <c r="H5080" s="202">
        <v>530557.6</v>
      </c>
      <c r="I5080" s="202">
        <v>526904.74</v>
      </c>
      <c r="J5080" s="202">
        <v>528329.1</v>
      </c>
      <c r="K5080" s="202">
        <v>528524.1</v>
      </c>
      <c r="L5080" s="202">
        <v>528214.1</v>
      </c>
      <c r="M5080" s="202">
        <v>528214.1</v>
      </c>
      <c r="N5080"/>
      <c r="O5080" s="203"/>
      <c r="P5080"/>
      <c r="Q5080"/>
      <c r="R5080"/>
      <c r="S5080"/>
      <c r="T5080" s="204">
        <v>42746.609131944446</v>
      </c>
      <c r="U5080"/>
      <c r="V5080">
        <v>0.9</v>
      </c>
      <c r="W5080">
        <v>7</v>
      </c>
      <c r="X5080" s="200" t="str">
        <f t="shared" si="79"/>
        <v>Volusia County Civil CGE CQ4-16</v>
      </c>
    </row>
    <row r="5081" spans="1:24" x14ac:dyDescent="0.25">
      <c r="A5081" t="s">
        <v>111</v>
      </c>
      <c r="B5081" t="s">
        <v>43</v>
      </c>
      <c r="C5081" t="s">
        <v>277</v>
      </c>
      <c r="D5081" s="202">
        <v>529894.40000000002</v>
      </c>
      <c r="E5081"/>
      <c r="F5081"/>
      <c r="G5081"/>
      <c r="H5081"/>
      <c r="I5081" s="202">
        <v>488860.31</v>
      </c>
      <c r="J5081"/>
      <c r="K5081"/>
      <c r="L5081"/>
      <c r="M5081"/>
      <c r="N5081"/>
      <c r="O5081" s="203"/>
      <c r="P5081"/>
      <c r="Q5081"/>
      <c r="R5081"/>
      <c r="S5081"/>
      <c r="T5081" s="204">
        <v>42746.609131944446</v>
      </c>
      <c r="U5081"/>
      <c r="V5081">
        <v>0.9</v>
      </c>
      <c r="W5081">
        <v>7</v>
      </c>
      <c r="X5081" s="200" t="str">
        <f t="shared" si="79"/>
        <v>Volusia County Civil CGE CQ4-17</v>
      </c>
    </row>
    <row r="5082" spans="1:24" x14ac:dyDescent="0.25">
      <c r="A5082" t="s">
        <v>111</v>
      </c>
      <c r="B5082" t="s">
        <v>39</v>
      </c>
      <c r="C5082" t="s">
        <v>270</v>
      </c>
      <c r="D5082" s="202">
        <v>875923.2</v>
      </c>
      <c r="E5082" s="202">
        <v>860403.19999999995</v>
      </c>
      <c r="F5082" s="202">
        <v>852004.95</v>
      </c>
      <c r="G5082" s="202">
        <v>850054.45</v>
      </c>
      <c r="H5082" s="202">
        <v>1003629.05</v>
      </c>
      <c r="I5082" s="202">
        <v>153788.67000000001</v>
      </c>
      <c r="J5082" s="202">
        <v>207090.05</v>
      </c>
      <c r="K5082" s="202">
        <v>240075.7</v>
      </c>
      <c r="L5082" s="202">
        <v>255433.65</v>
      </c>
      <c r="M5082" s="202">
        <v>321678.58</v>
      </c>
      <c r="N5082"/>
      <c r="O5082" s="203"/>
      <c r="P5082"/>
      <c r="Q5082"/>
      <c r="R5082"/>
      <c r="S5082"/>
      <c r="T5082" s="204">
        <v>42746.609131944446</v>
      </c>
      <c r="U5082"/>
      <c r="V5082">
        <v>0.4</v>
      </c>
      <c r="W5082">
        <v>3</v>
      </c>
      <c r="X5082" s="200" t="str">
        <f t="shared" si="79"/>
        <v>Volusia County Criminal CGE CQ1-16</v>
      </c>
    </row>
    <row r="5083" spans="1:24" x14ac:dyDescent="0.25">
      <c r="A5083" t="s">
        <v>111</v>
      </c>
      <c r="B5083" t="s">
        <v>39</v>
      </c>
      <c r="C5083" t="s">
        <v>274</v>
      </c>
      <c r="D5083" s="202">
        <v>845097.04</v>
      </c>
      <c r="E5083" s="202">
        <v>828619.04</v>
      </c>
      <c r="F5083" s="202">
        <v>822463.54</v>
      </c>
      <c r="G5083" s="202">
        <v>819028.04</v>
      </c>
      <c r="H5083"/>
      <c r="I5083" s="202">
        <v>141020.21</v>
      </c>
      <c r="J5083" s="202">
        <v>214736.83</v>
      </c>
      <c r="K5083" s="202">
        <v>265289.40999999997</v>
      </c>
      <c r="L5083" s="202">
        <v>286920.84999999998</v>
      </c>
      <c r="M5083"/>
      <c r="N5083"/>
      <c r="O5083" s="203"/>
      <c r="P5083"/>
      <c r="Q5083"/>
      <c r="R5083"/>
      <c r="S5083"/>
      <c r="T5083" s="204">
        <v>42746.609131944446</v>
      </c>
      <c r="U5083"/>
      <c r="V5083">
        <v>0.4</v>
      </c>
      <c r="W5083">
        <v>3</v>
      </c>
      <c r="X5083" s="200" t="str">
        <f t="shared" si="79"/>
        <v>Volusia County Criminal CGE CQ1-17</v>
      </c>
    </row>
    <row r="5084" spans="1:24" x14ac:dyDescent="0.25">
      <c r="A5084" t="s">
        <v>111</v>
      </c>
      <c r="B5084" t="s">
        <v>39</v>
      </c>
      <c r="C5084" t="s">
        <v>271</v>
      </c>
      <c r="D5084" s="202">
        <v>1066783.02</v>
      </c>
      <c r="E5084" s="202">
        <v>1055532.02</v>
      </c>
      <c r="F5084" s="202">
        <v>1046633.52</v>
      </c>
      <c r="G5084" s="202">
        <v>1259964.48</v>
      </c>
      <c r="H5084" s="202">
        <v>1257209.48</v>
      </c>
      <c r="I5084" s="202">
        <v>144617.57999999999</v>
      </c>
      <c r="J5084" s="202">
        <v>200700.05</v>
      </c>
      <c r="K5084" s="202">
        <v>234919.01</v>
      </c>
      <c r="L5084" s="202">
        <v>320198.33</v>
      </c>
      <c r="M5084" s="202">
        <v>342072.85</v>
      </c>
      <c r="N5084"/>
      <c r="O5084" s="203"/>
      <c r="P5084"/>
      <c r="Q5084"/>
      <c r="R5084"/>
      <c r="S5084"/>
      <c r="T5084" s="204">
        <v>42746.609131944446</v>
      </c>
      <c r="U5084"/>
      <c r="V5084">
        <v>0.4</v>
      </c>
      <c r="W5084">
        <v>3</v>
      </c>
      <c r="X5084" s="200" t="str">
        <f t="shared" si="79"/>
        <v>Volusia County Criminal CGE CQ2-16</v>
      </c>
    </row>
    <row r="5085" spans="1:24" x14ac:dyDescent="0.25">
      <c r="A5085" t="s">
        <v>111</v>
      </c>
      <c r="B5085" t="s">
        <v>39</v>
      </c>
      <c r="C5085" t="s">
        <v>275</v>
      </c>
      <c r="D5085" s="202">
        <v>852589.7</v>
      </c>
      <c r="E5085" s="202">
        <v>835624.7</v>
      </c>
      <c r="F5085" s="202">
        <v>826453.7</v>
      </c>
      <c r="G5085"/>
      <c r="H5085"/>
      <c r="I5085" s="202">
        <v>190413.15</v>
      </c>
      <c r="J5085" s="202">
        <v>260873.65</v>
      </c>
      <c r="K5085" s="202">
        <v>296574.09000000003</v>
      </c>
      <c r="L5085"/>
      <c r="M5085"/>
      <c r="N5085"/>
      <c r="O5085" s="203"/>
      <c r="P5085"/>
      <c r="Q5085"/>
      <c r="R5085"/>
      <c r="S5085"/>
      <c r="T5085" s="204">
        <v>42746.609131944446</v>
      </c>
      <c r="U5085"/>
      <c r="V5085">
        <v>0.4</v>
      </c>
      <c r="W5085">
        <v>3</v>
      </c>
      <c r="X5085" s="200" t="str">
        <f t="shared" si="79"/>
        <v>Volusia County Criminal CGE CQ2-17</v>
      </c>
    </row>
    <row r="5086" spans="1:24" x14ac:dyDescent="0.25">
      <c r="A5086" t="s">
        <v>111</v>
      </c>
      <c r="B5086" t="s">
        <v>39</v>
      </c>
      <c r="C5086" t="s">
        <v>272</v>
      </c>
      <c r="D5086" s="202">
        <v>862060.75</v>
      </c>
      <c r="E5086" s="202">
        <v>848655.75</v>
      </c>
      <c r="F5086" s="202">
        <v>1028165.43</v>
      </c>
      <c r="G5086" s="202">
        <v>1024399.43</v>
      </c>
      <c r="H5086" s="202">
        <v>1020524.43</v>
      </c>
      <c r="I5086" s="202">
        <v>143306.04999999999</v>
      </c>
      <c r="J5086" s="202">
        <v>193984.99</v>
      </c>
      <c r="K5086" s="202">
        <v>288805.19</v>
      </c>
      <c r="L5086" s="202">
        <v>318348.83</v>
      </c>
      <c r="M5086" s="202">
        <v>336299.94</v>
      </c>
      <c r="N5086"/>
      <c r="O5086" s="203"/>
      <c r="P5086"/>
      <c r="Q5086"/>
      <c r="R5086"/>
      <c r="S5086"/>
      <c r="T5086" s="204">
        <v>42746.609131944446</v>
      </c>
      <c r="U5086"/>
      <c r="V5086">
        <v>0.4</v>
      </c>
      <c r="W5086">
        <v>3</v>
      </c>
      <c r="X5086" s="200" t="str">
        <f t="shared" si="79"/>
        <v>Volusia County Criminal CGE CQ3-16</v>
      </c>
    </row>
    <row r="5087" spans="1:24" x14ac:dyDescent="0.25">
      <c r="A5087" t="s">
        <v>111</v>
      </c>
      <c r="B5087" t="s">
        <v>39</v>
      </c>
      <c r="C5087" t="s">
        <v>276</v>
      </c>
      <c r="D5087" s="202">
        <v>875992.02</v>
      </c>
      <c r="E5087" s="202">
        <v>855967.52</v>
      </c>
      <c r="F5087"/>
      <c r="G5087"/>
      <c r="H5087"/>
      <c r="I5087" s="202">
        <v>234035.13</v>
      </c>
      <c r="J5087" s="202">
        <v>290058.84000000003</v>
      </c>
      <c r="K5087"/>
      <c r="L5087"/>
      <c r="M5087"/>
      <c r="N5087"/>
      <c r="O5087" s="203"/>
      <c r="P5087"/>
      <c r="Q5087"/>
      <c r="R5087"/>
      <c r="S5087"/>
      <c r="T5087" s="204">
        <v>42746.609131944446</v>
      </c>
      <c r="U5087"/>
      <c r="V5087">
        <v>0.4</v>
      </c>
      <c r="W5087">
        <v>3</v>
      </c>
      <c r="X5087" s="200" t="str">
        <f t="shared" si="79"/>
        <v>Volusia County Criminal CGE CQ3-17</v>
      </c>
    </row>
    <row r="5088" spans="1:24" x14ac:dyDescent="0.25">
      <c r="A5088" t="s">
        <v>111</v>
      </c>
      <c r="B5088" t="s">
        <v>39</v>
      </c>
      <c r="C5088" t="s">
        <v>273</v>
      </c>
      <c r="D5088" s="202">
        <v>674912.85</v>
      </c>
      <c r="E5088" s="202">
        <v>849769.83</v>
      </c>
      <c r="F5088" s="202">
        <v>841152.83</v>
      </c>
      <c r="G5088" s="202">
        <v>837299.33</v>
      </c>
      <c r="H5088" s="202">
        <v>832084.33</v>
      </c>
      <c r="I5088" s="202">
        <v>98234.39</v>
      </c>
      <c r="J5088" s="202">
        <v>207289.08</v>
      </c>
      <c r="K5088" s="202">
        <v>256409.7</v>
      </c>
      <c r="L5088" s="202">
        <v>285284.42</v>
      </c>
      <c r="M5088" s="202">
        <v>299897.55</v>
      </c>
      <c r="N5088"/>
      <c r="O5088" s="203"/>
      <c r="P5088"/>
      <c r="Q5088"/>
      <c r="R5088"/>
      <c r="S5088"/>
      <c r="T5088" s="204">
        <v>42746.609131944446</v>
      </c>
      <c r="U5088"/>
      <c r="V5088">
        <v>0.4</v>
      </c>
      <c r="W5088">
        <v>3</v>
      </c>
      <c r="X5088" s="200" t="str">
        <f t="shared" si="79"/>
        <v>Volusia County Criminal CGE CQ4-16</v>
      </c>
    </row>
    <row r="5089" spans="1:24" x14ac:dyDescent="0.25">
      <c r="A5089" t="s">
        <v>111</v>
      </c>
      <c r="B5089" t="s">
        <v>39</v>
      </c>
      <c r="C5089" t="s">
        <v>277</v>
      </c>
      <c r="D5089" s="202">
        <v>811289.79</v>
      </c>
      <c r="E5089"/>
      <c r="F5089"/>
      <c r="G5089"/>
      <c r="H5089"/>
      <c r="I5089" s="202">
        <v>149478.59</v>
      </c>
      <c r="J5089"/>
      <c r="K5089"/>
      <c r="L5089"/>
      <c r="M5089"/>
      <c r="N5089"/>
      <c r="O5089" s="203"/>
      <c r="P5089"/>
      <c r="Q5089"/>
      <c r="R5089"/>
      <c r="S5089"/>
      <c r="T5089" s="204">
        <v>42746.609131944446</v>
      </c>
      <c r="U5089"/>
      <c r="V5089">
        <v>0.4</v>
      </c>
      <c r="W5089">
        <v>3</v>
      </c>
      <c r="X5089" s="200" t="str">
        <f t="shared" si="79"/>
        <v>Volusia County Criminal CGE CQ4-17</v>
      </c>
    </row>
    <row r="5090" spans="1:24" x14ac:dyDescent="0.25">
      <c r="A5090" t="s">
        <v>111</v>
      </c>
      <c r="B5090" t="s">
        <v>41</v>
      </c>
      <c r="C5090" t="s">
        <v>270</v>
      </c>
      <c r="D5090" s="202">
        <v>900310.14</v>
      </c>
      <c r="E5090" s="202">
        <v>739869.05</v>
      </c>
      <c r="F5090" s="202">
        <v>680723.95</v>
      </c>
      <c r="G5090" s="202">
        <v>666300.55000000005</v>
      </c>
      <c r="H5090" s="202">
        <v>649705.05000000005</v>
      </c>
      <c r="I5090" s="202">
        <v>190787.53</v>
      </c>
      <c r="J5090" s="202">
        <v>329198.53999999998</v>
      </c>
      <c r="K5090" s="202">
        <v>393507.02</v>
      </c>
      <c r="L5090" s="202">
        <v>424602.11</v>
      </c>
      <c r="M5090" s="202">
        <v>443955.54</v>
      </c>
      <c r="N5090"/>
      <c r="O5090" s="203"/>
      <c r="P5090"/>
      <c r="Q5090"/>
      <c r="R5090"/>
      <c r="S5090"/>
      <c r="T5090" s="204">
        <v>42746.609131944446</v>
      </c>
      <c r="U5090"/>
      <c r="V5090">
        <v>0.4</v>
      </c>
      <c r="W5090">
        <v>5</v>
      </c>
      <c r="X5090" s="200" t="str">
        <f t="shared" si="79"/>
        <v>Volusia Criminal Traffic CGE CQ1-16</v>
      </c>
    </row>
    <row r="5091" spans="1:24" x14ac:dyDescent="0.25">
      <c r="A5091" t="s">
        <v>111</v>
      </c>
      <c r="B5091" t="s">
        <v>41</v>
      </c>
      <c r="C5091" t="s">
        <v>274</v>
      </c>
      <c r="D5091" s="202">
        <v>864007.07</v>
      </c>
      <c r="E5091" s="202">
        <v>718208.89</v>
      </c>
      <c r="F5091" s="202">
        <v>674274.14</v>
      </c>
      <c r="G5091" s="202">
        <v>659980.14</v>
      </c>
      <c r="H5091"/>
      <c r="I5091" s="202">
        <v>187045.45</v>
      </c>
      <c r="J5091" s="202">
        <v>307417.7</v>
      </c>
      <c r="K5091" s="202">
        <v>371712.51</v>
      </c>
      <c r="L5091" s="202">
        <v>401834.58</v>
      </c>
      <c r="M5091"/>
      <c r="N5091"/>
      <c r="O5091" s="203"/>
      <c r="P5091"/>
      <c r="Q5091"/>
      <c r="R5091"/>
      <c r="S5091"/>
      <c r="T5091" s="204">
        <v>42746.609131944446</v>
      </c>
      <c r="U5091"/>
      <c r="V5091">
        <v>0.4</v>
      </c>
      <c r="W5091">
        <v>5</v>
      </c>
      <c r="X5091" s="200" t="str">
        <f t="shared" si="79"/>
        <v>Volusia Criminal Traffic CGE CQ1-17</v>
      </c>
    </row>
    <row r="5092" spans="1:24" x14ac:dyDescent="0.25">
      <c r="A5092" t="s">
        <v>111</v>
      </c>
      <c r="B5092" t="s">
        <v>41</v>
      </c>
      <c r="C5092" t="s">
        <v>271</v>
      </c>
      <c r="D5092" s="202">
        <v>915844.2</v>
      </c>
      <c r="E5092" s="202">
        <v>743094.2</v>
      </c>
      <c r="F5092" s="202">
        <v>696276.71</v>
      </c>
      <c r="G5092" s="202">
        <v>670420.71</v>
      </c>
      <c r="H5092" s="202">
        <v>655944.91</v>
      </c>
      <c r="I5092" s="202">
        <v>216961.73</v>
      </c>
      <c r="J5092" s="202">
        <v>342993.82</v>
      </c>
      <c r="K5092" s="202">
        <v>401520.79</v>
      </c>
      <c r="L5092" s="202">
        <v>423009.86</v>
      </c>
      <c r="M5092" s="202">
        <v>451814.88</v>
      </c>
      <c r="N5092"/>
      <c r="O5092" s="203"/>
      <c r="P5092"/>
      <c r="Q5092"/>
      <c r="R5092"/>
      <c r="S5092"/>
      <c r="T5092" s="204">
        <v>42746.609131944446</v>
      </c>
      <c r="U5092"/>
      <c r="V5092">
        <v>0.4</v>
      </c>
      <c r="W5092">
        <v>5</v>
      </c>
      <c r="X5092" s="200" t="str">
        <f t="shared" si="79"/>
        <v>Volusia Criminal Traffic CGE CQ2-16</v>
      </c>
    </row>
    <row r="5093" spans="1:24" x14ac:dyDescent="0.25">
      <c r="A5093" t="s">
        <v>111</v>
      </c>
      <c r="B5093" t="s">
        <v>41</v>
      </c>
      <c r="C5093" t="s">
        <v>275</v>
      </c>
      <c r="D5093" s="202">
        <v>914843.81</v>
      </c>
      <c r="E5093" s="202">
        <v>754453.67</v>
      </c>
      <c r="F5093" s="202">
        <v>714151.93</v>
      </c>
      <c r="G5093"/>
      <c r="H5093"/>
      <c r="I5093" s="202">
        <v>231818.61</v>
      </c>
      <c r="J5093" s="202">
        <v>347556.11</v>
      </c>
      <c r="K5093" s="202">
        <v>396908.11</v>
      </c>
      <c r="L5093"/>
      <c r="M5093"/>
      <c r="N5093"/>
      <c r="O5093" s="203"/>
      <c r="P5093"/>
      <c r="Q5093"/>
      <c r="R5093"/>
      <c r="S5093"/>
      <c r="T5093" s="204">
        <v>42746.609131944446</v>
      </c>
      <c r="U5093"/>
      <c r="V5093">
        <v>0.4</v>
      </c>
      <c r="W5093">
        <v>5</v>
      </c>
      <c r="X5093" s="200" t="str">
        <f t="shared" si="79"/>
        <v>Volusia Criminal Traffic CGE CQ2-17</v>
      </c>
    </row>
    <row r="5094" spans="1:24" x14ac:dyDescent="0.25">
      <c r="A5094" t="s">
        <v>111</v>
      </c>
      <c r="B5094" t="s">
        <v>41</v>
      </c>
      <c r="C5094" t="s">
        <v>272</v>
      </c>
      <c r="D5094" s="202">
        <v>915060.56</v>
      </c>
      <c r="E5094" s="202">
        <v>759437.96</v>
      </c>
      <c r="F5094" s="202">
        <v>718115.96</v>
      </c>
      <c r="G5094" s="202">
        <v>698171.96</v>
      </c>
      <c r="H5094" s="202">
        <v>682702.21</v>
      </c>
      <c r="I5094" s="202">
        <v>227404.95</v>
      </c>
      <c r="J5094" s="202">
        <v>333341.01</v>
      </c>
      <c r="K5094" s="202">
        <v>394413.38</v>
      </c>
      <c r="L5094" s="202">
        <v>439219.37</v>
      </c>
      <c r="M5094" s="202">
        <v>464770.6</v>
      </c>
      <c r="N5094"/>
      <c r="O5094" s="203"/>
      <c r="P5094"/>
      <c r="Q5094"/>
      <c r="R5094"/>
      <c r="S5094"/>
      <c r="T5094" s="204">
        <v>42746.609131944446</v>
      </c>
      <c r="U5094"/>
      <c r="V5094">
        <v>0.4</v>
      </c>
      <c r="W5094">
        <v>5</v>
      </c>
      <c r="X5094" s="200" t="str">
        <f t="shared" si="79"/>
        <v>Volusia Criminal Traffic CGE CQ3-16</v>
      </c>
    </row>
    <row r="5095" spans="1:24" x14ac:dyDescent="0.25">
      <c r="A5095" t="s">
        <v>111</v>
      </c>
      <c r="B5095" t="s">
        <v>41</v>
      </c>
      <c r="C5095" t="s">
        <v>276</v>
      </c>
      <c r="D5095" s="202">
        <v>916135.38</v>
      </c>
      <c r="E5095" s="202">
        <v>753340.92</v>
      </c>
      <c r="F5095"/>
      <c r="G5095"/>
      <c r="H5095"/>
      <c r="I5095" s="202">
        <v>239549.46</v>
      </c>
      <c r="J5095" s="202">
        <v>328881.09000000003</v>
      </c>
      <c r="K5095"/>
      <c r="L5095"/>
      <c r="M5095"/>
      <c r="N5095"/>
      <c r="O5095" s="203"/>
      <c r="P5095"/>
      <c r="Q5095"/>
      <c r="R5095"/>
      <c r="S5095"/>
      <c r="T5095" s="204">
        <v>42746.609131944446</v>
      </c>
      <c r="U5095"/>
      <c r="V5095">
        <v>0.4</v>
      </c>
      <c r="W5095">
        <v>5</v>
      </c>
      <c r="X5095" s="200" t="str">
        <f t="shared" si="79"/>
        <v>Volusia Criminal Traffic CGE CQ3-17</v>
      </c>
    </row>
    <row r="5096" spans="1:24" x14ac:dyDescent="0.25">
      <c r="A5096" t="s">
        <v>111</v>
      </c>
      <c r="B5096" t="s">
        <v>41</v>
      </c>
      <c r="C5096" t="s">
        <v>273</v>
      </c>
      <c r="D5096" s="202">
        <v>964938.23</v>
      </c>
      <c r="E5096" s="202">
        <v>752158.39</v>
      </c>
      <c r="F5096" s="202">
        <v>710053.65</v>
      </c>
      <c r="G5096" s="202">
        <v>685050.41</v>
      </c>
      <c r="H5096" s="202">
        <v>679947.41</v>
      </c>
      <c r="I5096" s="202">
        <v>187342.51</v>
      </c>
      <c r="J5096" s="202">
        <v>302352.17</v>
      </c>
      <c r="K5096" s="202">
        <v>383530.07</v>
      </c>
      <c r="L5096" s="202">
        <v>420596.46</v>
      </c>
      <c r="M5096" s="202">
        <v>440622.17</v>
      </c>
      <c r="N5096"/>
      <c r="O5096" s="203"/>
      <c r="P5096"/>
      <c r="Q5096"/>
      <c r="R5096"/>
      <c r="S5096"/>
      <c r="T5096" s="204">
        <v>42746.609131944446</v>
      </c>
      <c r="U5096"/>
      <c r="V5096">
        <v>0.4</v>
      </c>
      <c r="W5096">
        <v>5</v>
      </c>
      <c r="X5096" s="200" t="str">
        <f t="shared" si="79"/>
        <v>Volusia Criminal Traffic CGE CQ4-16</v>
      </c>
    </row>
    <row r="5097" spans="1:24" x14ac:dyDescent="0.25">
      <c r="A5097" t="s">
        <v>111</v>
      </c>
      <c r="B5097" t="s">
        <v>41</v>
      </c>
      <c r="C5097" t="s">
        <v>277</v>
      </c>
      <c r="D5097" s="202">
        <v>824086.88</v>
      </c>
      <c r="E5097"/>
      <c r="F5097"/>
      <c r="G5097"/>
      <c r="H5097"/>
      <c r="I5097" s="202">
        <v>175477.68</v>
      </c>
      <c r="J5097"/>
      <c r="K5097"/>
      <c r="L5097"/>
      <c r="M5097"/>
      <c r="N5097"/>
      <c r="O5097" s="203"/>
      <c r="P5097"/>
      <c r="Q5097"/>
      <c r="R5097"/>
      <c r="S5097"/>
      <c r="T5097" s="204">
        <v>42746.609131944446</v>
      </c>
      <c r="U5097"/>
      <c r="V5097">
        <v>0.4</v>
      </c>
      <c r="W5097">
        <v>5</v>
      </c>
      <c r="X5097" s="200" t="str">
        <f t="shared" si="79"/>
        <v>Volusia Criminal Traffic CGE CQ4-17</v>
      </c>
    </row>
    <row r="5098" spans="1:24" x14ac:dyDescent="0.25">
      <c r="A5098" t="s">
        <v>111</v>
      </c>
      <c r="B5098" t="s">
        <v>46</v>
      </c>
      <c r="C5098" t="s">
        <v>270</v>
      </c>
      <c r="D5098" s="202">
        <v>214125</v>
      </c>
      <c r="E5098" s="202">
        <v>211287.5</v>
      </c>
      <c r="F5098" s="202">
        <v>211287.5</v>
      </c>
      <c r="G5098" s="202">
        <v>211287.5</v>
      </c>
      <c r="H5098" s="202">
        <v>210779.5</v>
      </c>
      <c r="I5098" s="202">
        <v>196776.7</v>
      </c>
      <c r="J5098" s="202">
        <v>204664.36</v>
      </c>
      <c r="K5098" s="202">
        <v>204886.02</v>
      </c>
      <c r="L5098" s="202">
        <v>204886.02</v>
      </c>
      <c r="M5098" s="202">
        <v>204918.2</v>
      </c>
      <c r="N5098"/>
      <c r="O5098" s="203"/>
      <c r="P5098"/>
      <c r="Q5098"/>
      <c r="R5098"/>
      <c r="S5098"/>
      <c r="T5098" s="204">
        <v>42746.609131944446</v>
      </c>
      <c r="U5098"/>
      <c r="V5098">
        <v>0.75</v>
      </c>
      <c r="W5098">
        <v>10</v>
      </c>
      <c r="X5098" s="200" t="str">
        <f t="shared" si="79"/>
        <v>Volusia Family CGE CQ1-16</v>
      </c>
    </row>
    <row r="5099" spans="1:24" x14ac:dyDescent="0.25">
      <c r="A5099" t="s">
        <v>111</v>
      </c>
      <c r="B5099" t="s">
        <v>46</v>
      </c>
      <c r="C5099" t="s">
        <v>274</v>
      </c>
      <c r="D5099" s="202">
        <v>232656.6</v>
      </c>
      <c r="E5099" s="202">
        <v>223229.6</v>
      </c>
      <c r="F5099" s="202">
        <v>222929.6</v>
      </c>
      <c r="G5099" s="202">
        <v>222829.6</v>
      </c>
      <c r="H5099"/>
      <c r="I5099" s="202">
        <v>199046.1</v>
      </c>
      <c r="J5099" s="202">
        <v>214778.75</v>
      </c>
      <c r="K5099" s="202">
        <v>215630.93</v>
      </c>
      <c r="L5099" s="202">
        <v>216195.43</v>
      </c>
      <c r="M5099"/>
      <c r="N5099"/>
      <c r="O5099" s="203"/>
      <c r="P5099"/>
      <c r="Q5099"/>
      <c r="R5099"/>
      <c r="S5099"/>
      <c r="T5099" s="204">
        <v>42746.609131944446</v>
      </c>
      <c r="U5099"/>
      <c r="V5099">
        <v>0.75</v>
      </c>
      <c r="W5099">
        <v>10</v>
      </c>
      <c r="X5099" s="200" t="str">
        <f t="shared" si="79"/>
        <v>Volusia Family CGE CQ1-17</v>
      </c>
    </row>
    <row r="5100" spans="1:24" x14ac:dyDescent="0.25">
      <c r="A5100" t="s">
        <v>111</v>
      </c>
      <c r="B5100" t="s">
        <v>46</v>
      </c>
      <c r="C5100" t="s">
        <v>271</v>
      </c>
      <c r="D5100" s="202">
        <v>239821.74</v>
      </c>
      <c r="E5100" s="202">
        <v>238387.74</v>
      </c>
      <c r="F5100" s="202">
        <v>238387.74</v>
      </c>
      <c r="G5100" s="202">
        <v>238087.74</v>
      </c>
      <c r="H5100" s="202">
        <v>236628.74</v>
      </c>
      <c r="I5100" s="202">
        <v>208070.28</v>
      </c>
      <c r="J5100" s="202">
        <v>228960.53</v>
      </c>
      <c r="K5100" s="202">
        <v>229694.53</v>
      </c>
      <c r="L5100" s="202">
        <v>230375.88</v>
      </c>
      <c r="M5100" s="202">
        <v>230506.38</v>
      </c>
      <c r="N5100"/>
      <c r="O5100" s="203"/>
      <c r="P5100"/>
      <c r="Q5100"/>
      <c r="R5100"/>
      <c r="S5100"/>
      <c r="T5100" s="204">
        <v>42746.609131944446</v>
      </c>
      <c r="U5100"/>
      <c r="V5100">
        <v>0.75</v>
      </c>
      <c r="W5100">
        <v>10</v>
      </c>
      <c r="X5100" s="200" t="str">
        <f t="shared" si="79"/>
        <v>Volusia Family CGE CQ2-16</v>
      </c>
    </row>
    <row r="5101" spans="1:24" x14ac:dyDescent="0.25">
      <c r="A5101" t="s">
        <v>111</v>
      </c>
      <c r="B5101" t="s">
        <v>46</v>
      </c>
      <c r="C5101" t="s">
        <v>275</v>
      </c>
      <c r="D5101" s="202">
        <v>251782.87</v>
      </c>
      <c r="E5101" s="202">
        <v>249527.37</v>
      </c>
      <c r="F5101" s="202">
        <v>249467.37</v>
      </c>
      <c r="G5101"/>
      <c r="H5101"/>
      <c r="I5101" s="202">
        <v>219966.77</v>
      </c>
      <c r="J5101" s="202">
        <v>238103.77</v>
      </c>
      <c r="K5101" s="202">
        <v>238608.27</v>
      </c>
      <c r="L5101"/>
      <c r="M5101"/>
      <c r="N5101"/>
      <c r="O5101" s="203"/>
      <c r="P5101"/>
      <c r="Q5101"/>
      <c r="R5101"/>
      <c r="S5101"/>
      <c r="T5101" s="204">
        <v>42746.609131944446</v>
      </c>
      <c r="U5101"/>
      <c r="V5101">
        <v>0.75</v>
      </c>
      <c r="W5101">
        <v>10</v>
      </c>
      <c r="X5101" s="200" t="str">
        <f t="shared" si="79"/>
        <v>Volusia Family CGE CQ2-17</v>
      </c>
    </row>
    <row r="5102" spans="1:24" x14ac:dyDescent="0.25">
      <c r="A5102" t="s">
        <v>111</v>
      </c>
      <c r="B5102" t="s">
        <v>46</v>
      </c>
      <c r="C5102" t="s">
        <v>272</v>
      </c>
      <c r="D5102" s="202">
        <v>254843.05</v>
      </c>
      <c r="E5102" s="202">
        <v>252046.05</v>
      </c>
      <c r="F5102" s="202">
        <v>251574.55</v>
      </c>
      <c r="G5102" s="202">
        <v>244831.55</v>
      </c>
      <c r="H5102" s="202">
        <v>244831.55</v>
      </c>
      <c r="I5102" s="202">
        <v>223701.25</v>
      </c>
      <c r="J5102" s="202">
        <v>239063.75</v>
      </c>
      <c r="K5102" s="202">
        <v>239513.75</v>
      </c>
      <c r="L5102" s="202">
        <v>239808.75</v>
      </c>
      <c r="M5102" s="202">
        <v>239808.75</v>
      </c>
      <c r="N5102"/>
      <c r="O5102" s="203"/>
      <c r="P5102"/>
      <c r="Q5102"/>
      <c r="R5102"/>
      <c r="S5102"/>
      <c r="T5102" s="204">
        <v>42746.609131944446</v>
      </c>
      <c r="U5102"/>
      <c r="V5102">
        <v>0.75</v>
      </c>
      <c r="W5102">
        <v>10</v>
      </c>
      <c r="X5102" s="200" t="str">
        <f t="shared" si="79"/>
        <v>Volusia Family CGE CQ3-16</v>
      </c>
    </row>
    <row r="5103" spans="1:24" x14ac:dyDescent="0.25">
      <c r="A5103" t="s">
        <v>111</v>
      </c>
      <c r="B5103" t="s">
        <v>46</v>
      </c>
      <c r="C5103" t="s">
        <v>276</v>
      </c>
      <c r="D5103" s="202">
        <v>269014.65000000002</v>
      </c>
      <c r="E5103" s="202">
        <v>266743.65000000002</v>
      </c>
      <c r="F5103"/>
      <c r="G5103"/>
      <c r="H5103"/>
      <c r="I5103" s="202">
        <v>248415.95</v>
      </c>
      <c r="J5103" s="202">
        <v>257024.45</v>
      </c>
      <c r="K5103"/>
      <c r="L5103"/>
      <c r="M5103"/>
      <c r="N5103"/>
      <c r="O5103" s="203"/>
      <c r="P5103"/>
      <c r="Q5103"/>
      <c r="R5103"/>
      <c r="S5103"/>
      <c r="T5103" s="204">
        <v>42746.609131944446</v>
      </c>
      <c r="U5103"/>
      <c r="V5103">
        <v>0.75</v>
      </c>
      <c r="W5103">
        <v>10</v>
      </c>
      <c r="X5103" s="200" t="str">
        <f t="shared" si="79"/>
        <v>Volusia Family CGE CQ3-17</v>
      </c>
    </row>
    <row r="5104" spans="1:24" x14ac:dyDescent="0.25">
      <c r="A5104" t="s">
        <v>111</v>
      </c>
      <c r="B5104" t="s">
        <v>46</v>
      </c>
      <c r="C5104" t="s">
        <v>273</v>
      </c>
      <c r="D5104" s="202">
        <v>248916.77</v>
      </c>
      <c r="E5104" s="202">
        <v>247554.8</v>
      </c>
      <c r="F5104" s="202">
        <v>244215.3</v>
      </c>
      <c r="G5104" s="202">
        <v>244215.3</v>
      </c>
      <c r="H5104" s="202">
        <v>244215.3</v>
      </c>
      <c r="I5104" s="202">
        <v>222281.42</v>
      </c>
      <c r="J5104" s="202">
        <v>237743.62</v>
      </c>
      <c r="K5104" s="202">
        <v>237912.12</v>
      </c>
      <c r="L5104" s="202">
        <v>237912.12</v>
      </c>
      <c r="M5104" s="202">
        <v>237912.12</v>
      </c>
      <c r="N5104"/>
      <c r="O5104" s="203"/>
      <c r="P5104"/>
      <c r="Q5104"/>
      <c r="R5104"/>
      <c r="S5104"/>
      <c r="T5104" s="204">
        <v>42746.609131944446</v>
      </c>
      <c r="U5104"/>
      <c r="V5104">
        <v>0.75</v>
      </c>
      <c r="W5104">
        <v>10</v>
      </c>
      <c r="X5104" s="200" t="str">
        <f t="shared" si="79"/>
        <v>Volusia Family CGE CQ4-16</v>
      </c>
    </row>
    <row r="5105" spans="1:24" x14ac:dyDescent="0.25">
      <c r="A5105" t="s">
        <v>111</v>
      </c>
      <c r="B5105" t="s">
        <v>46</v>
      </c>
      <c r="C5105" t="s">
        <v>277</v>
      </c>
      <c r="D5105" s="202">
        <v>256748.6</v>
      </c>
      <c r="E5105"/>
      <c r="F5105"/>
      <c r="G5105"/>
      <c r="H5105"/>
      <c r="I5105" s="202">
        <v>226620.95</v>
      </c>
      <c r="J5105"/>
      <c r="K5105"/>
      <c r="L5105"/>
      <c r="M5105"/>
      <c r="N5105"/>
      <c r="O5105" s="203"/>
      <c r="P5105"/>
      <c r="Q5105"/>
      <c r="R5105"/>
      <c r="S5105"/>
      <c r="T5105" s="204">
        <v>42746.609131944446</v>
      </c>
      <c r="U5105"/>
      <c r="V5105">
        <v>0.75</v>
      </c>
      <c r="W5105">
        <v>10</v>
      </c>
      <c r="X5105" s="200" t="str">
        <f t="shared" si="79"/>
        <v>Volusia Family CGE CQ4-17</v>
      </c>
    </row>
    <row r="5106" spans="1:24" x14ac:dyDescent="0.25">
      <c r="A5106" t="s">
        <v>111</v>
      </c>
      <c r="B5106" t="s">
        <v>40</v>
      </c>
      <c r="C5106" t="s">
        <v>270</v>
      </c>
      <c r="D5106" s="202">
        <v>39784</v>
      </c>
      <c r="E5106" s="202">
        <v>38931</v>
      </c>
      <c r="F5106" s="202">
        <v>38281</v>
      </c>
      <c r="G5106" s="202">
        <v>38131</v>
      </c>
      <c r="H5106" s="202">
        <v>38028</v>
      </c>
      <c r="I5106" s="202">
        <v>1416</v>
      </c>
      <c r="J5106" s="202">
        <v>3126</v>
      </c>
      <c r="K5106" s="202">
        <v>3976</v>
      </c>
      <c r="L5106" s="202">
        <v>4955</v>
      </c>
      <c r="M5106" s="202">
        <v>5405</v>
      </c>
      <c r="N5106"/>
      <c r="O5106" s="203"/>
      <c r="P5106"/>
      <c r="Q5106"/>
      <c r="R5106"/>
      <c r="S5106"/>
      <c r="T5106" s="204">
        <v>42746.609131944446</v>
      </c>
      <c r="U5106"/>
      <c r="V5106">
        <v>0.09</v>
      </c>
      <c r="W5106">
        <v>4</v>
      </c>
      <c r="X5106" s="200" t="str">
        <f t="shared" si="79"/>
        <v>Volusia Juvenile Delinquency CGE CQ1-16</v>
      </c>
    </row>
    <row r="5107" spans="1:24" x14ac:dyDescent="0.25">
      <c r="A5107" t="s">
        <v>111</v>
      </c>
      <c r="B5107" t="s">
        <v>40</v>
      </c>
      <c r="C5107" t="s">
        <v>274</v>
      </c>
      <c r="D5107" s="202">
        <v>33456.06</v>
      </c>
      <c r="E5107" s="202">
        <v>33206.06</v>
      </c>
      <c r="F5107" s="202">
        <v>33105.06</v>
      </c>
      <c r="G5107" s="202">
        <v>33106.06</v>
      </c>
      <c r="H5107"/>
      <c r="I5107" s="202">
        <v>1133.06</v>
      </c>
      <c r="J5107" s="202">
        <v>1752.06</v>
      </c>
      <c r="K5107" s="202">
        <v>1985.06</v>
      </c>
      <c r="L5107" s="202">
        <v>2666.06</v>
      </c>
      <c r="M5107"/>
      <c r="N5107"/>
      <c r="O5107" s="203"/>
      <c r="P5107"/>
      <c r="Q5107"/>
      <c r="R5107"/>
      <c r="S5107"/>
      <c r="T5107" s="204">
        <v>42746.609131944446</v>
      </c>
      <c r="U5107"/>
      <c r="V5107">
        <v>0.09</v>
      </c>
      <c r="W5107">
        <v>4</v>
      </c>
      <c r="X5107" s="200" t="str">
        <f t="shared" si="79"/>
        <v>Volusia Juvenile Delinquency CGE CQ1-17</v>
      </c>
    </row>
    <row r="5108" spans="1:24" x14ac:dyDescent="0.25">
      <c r="A5108" t="s">
        <v>111</v>
      </c>
      <c r="B5108" t="s">
        <v>40</v>
      </c>
      <c r="C5108" t="s">
        <v>271</v>
      </c>
      <c r="D5108" s="202">
        <v>38855</v>
      </c>
      <c r="E5108" s="202">
        <v>37717</v>
      </c>
      <c r="F5108" s="202">
        <v>37264</v>
      </c>
      <c r="G5108" s="202">
        <v>37164</v>
      </c>
      <c r="H5108" s="202">
        <v>37114</v>
      </c>
      <c r="I5108" s="202">
        <v>1648</v>
      </c>
      <c r="J5108" s="202">
        <v>3215</v>
      </c>
      <c r="K5108" s="202">
        <v>3500</v>
      </c>
      <c r="L5108" s="202">
        <v>3753</v>
      </c>
      <c r="M5108" s="202">
        <v>3853</v>
      </c>
      <c r="N5108"/>
      <c r="O5108" s="203"/>
      <c r="P5108"/>
      <c r="Q5108"/>
      <c r="R5108"/>
      <c r="S5108"/>
      <c r="T5108" s="204">
        <v>42746.609131944446</v>
      </c>
      <c r="U5108"/>
      <c r="V5108">
        <v>0.09</v>
      </c>
      <c r="W5108">
        <v>4</v>
      </c>
      <c r="X5108" s="200" t="str">
        <f t="shared" si="79"/>
        <v>Volusia Juvenile Delinquency CGE CQ2-16</v>
      </c>
    </row>
    <row r="5109" spans="1:24" x14ac:dyDescent="0.25">
      <c r="A5109" t="s">
        <v>111</v>
      </c>
      <c r="B5109" t="s">
        <v>40</v>
      </c>
      <c r="C5109" t="s">
        <v>275</v>
      </c>
      <c r="D5109" s="202">
        <v>38033</v>
      </c>
      <c r="E5109" s="202">
        <v>36077</v>
      </c>
      <c r="F5109" s="202">
        <v>35421</v>
      </c>
      <c r="G5109"/>
      <c r="H5109"/>
      <c r="I5109" s="202">
        <v>1609.5</v>
      </c>
      <c r="J5109" s="202">
        <v>2774.5</v>
      </c>
      <c r="K5109" s="202">
        <v>2877.5</v>
      </c>
      <c r="L5109"/>
      <c r="M5109"/>
      <c r="N5109"/>
      <c r="O5109" s="203"/>
      <c r="P5109"/>
      <c r="Q5109"/>
      <c r="R5109"/>
      <c r="S5109"/>
      <c r="T5109" s="204">
        <v>42746.609131944446</v>
      </c>
      <c r="U5109"/>
      <c r="V5109">
        <v>0.09</v>
      </c>
      <c r="W5109">
        <v>4</v>
      </c>
      <c r="X5109" s="200" t="str">
        <f t="shared" si="79"/>
        <v>Volusia Juvenile Delinquency CGE CQ2-17</v>
      </c>
    </row>
    <row r="5110" spans="1:24" x14ac:dyDescent="0.25">
      <c r="A5110" t="s">
        <v>111</v>
      </c>
      <c r="B5110" t="s">
        <v>40</v>
      </c>
      <c r="C5110" t="s">
        <v>272</v>
      </c>
      <c r="D5110" s="202">
        <v>40129.800000000003</v>
      </c>
      <c r="E5110" s="202">
        <v>37632.800000000003</v>
      </c>
      <c r="F5110" s="202">
        <v>37435.800000000003</v>
      </c>
      <c r="G5110" s="202">
        <v>37232.800000000003</v>
      </c>
      <c r="H5110" s="202">
        <v>37182.800000000003</v>
      </c>
      <c r="I5110" s="202">
        <v>2038.8</v>
      </c>
      <c r="J5110" s="202">
        <v>2388.8000000000002</v>
      </c>
      <c r="K5110" s="202">
        <v>2999.8</v>
      </c>
      <c r="L5110" s="202">
        <v>4113.8</v>
      </c>
      <c r="M5110" s="202">
        <v>4568.8</v>
      </c>
      <c r="N5110"/>
      <c r="O5110" s="203"/>
      <c r="P5110"/>
      <c r="Q5110"/>
      <c r="R5110"/>
      <c r="S5110"/>
      <c r="T5110" s="204">
        <v>42746.609131944446</v>
      </c>
      <c r="U5110"/>
      <c r="V5110">
        <v>0.09</v>
      </c>
      <c r="W5110">
        <v>4</v>
      </c>
      <c r="X5110" s="200" t="str">
        <f t="shared" si="79"/>
        <v>Volusia Juvenile Delinquency CGE CQ3-16</v>
      </c>
    </row>
    <row r="5111" spans="1:24" x14ac:dyDescent="0.25">
      <c r="A5111" t="s">
        <v>111</v>
      </c>
      <c r="B5111" t="s">
        <v>40</v>
      </c>
      <c r="C5111" t="s">
        <v>276</v>
      </c>
      <c r="D5111" s="202">
        <v>41871.5</v>
      </c>
      <c r="E5111" s="202">
        <v>40921.5</v>
      </c>
      <c r="F5111"/>
      <c r="G5111"/>
      <c r="H5111"/>
      <c r="I5111" s="202">
        <v>1333.5</v>
      </c>
      <c r="J5111" s="202">
        <v>2291.5</v>
      </c>
      <c r="K5111"/>
      <c r="L5111"/>
      <c r="M5111"/>
      <c r="N5111"/>
      <c r="O5111" s="203"/>
      <c r="P5111"/>
      <c r="Q5111"/>
      <c r="R5111"/>
      <c r="S5111"/>
      <c r="T5111" s="204">
        <v>42746.609131944446</v>
      </c>
      <c r="U5111"/>
      <c r="V5111">
        <v>0.09</v>
      </c>
      <c r="W5111">
        <v>4</v>
      </c>
      <c r="X5111" s="200" t="str">
        <f t="shared" si="79"/>
        <v>Volusia Juvenile Delinquency CGE CQ3-17</v>
      </c>
    </row>
    <row r="5112" spans="1:24" x14ac:dyDescent="0.25">
      <c r="A5112" t="s">
        <v>111</v>
      </c>
      <c r="B5112" t="s">
        <v>40</v>
      </c>
      <c r="C5112" t="s">
        <v>273</v>
      </c>
      <c r="D5112" s="202">
        <v>32603.5</v>
      </c>
      <c r="E5112" s="202">
        <v>30551.5</v>
      </c>
      <c r="F5112" s="202">
        <v>30451.5</v>
      </c>
      <c r="G5112" s="202">
        <v>30451.5</v>
      </c>
      <c r="H5112" s="202">
        <v>30451.5</v>
      </c>
      <c r="I5112" s="202">
        <v>1882.5</v>
      </c>
      <c r="J5112" s="202">
        <v>1938.5</v>
      </c>
      <c r="K5112" s="202">
        <v>1958.5</v>
      </c>
      <c r="L5112" s="202">
        <v>2008.5</v>
      </c>
      <c r="M5112" s="202">
        <v>2122.5</v>
      </c>
      <c r="N5112"/>
      <c r="O5112" s="203"/>
      <c r="P5112"/>
      <c r="Q5112"/>
      <c r="R5112"/>
      <c r="S5112"/>
      <c r="T5112" s="204">
        <v>42746.609131944446</v>
      </c>
      <c r="U5112"/>
      <c r="V5112">
        <v>0.09</v>
      </c>
      <c r="W5112">
        <v>4</v>
      </c>
      <c r="X5112" s="200" t="str">
        <f t="shared" si="79"/>
        <v>Volusia Juvenile Delinquency CGE CQ4-16</v>
      </c>
    </row>
    <row r="5113" spans="1:24" x14ac:dyDescent="0.25">
      <c r="A5113" t="s">
        <v>111</v>
      </c>
      <c r="B5113" t="s">
        <v>40</v>
      </c>
      <c r="C5113" t="s">
        <v>277</v>
      </c>
      <c r="D5113" s="202">
        <v>49798.73</v>
      </c>
      <c r="E5113"/>
      <c r="F5113"/>
      <c r="G5113"/>
      <c r="H5113"/>
      <c r="I5113" s="202">
        <v>2392.29</v>
      </c>
      <c r="J5113"/>
      <c r="K5113"/>
      <c r="L5113"/>
      <c r="M5113"/>
      <c r="N5113"/>
      <c r="O5113" s="203"/>
      <c r="P5113"/>
      <c r="Q5113"/>
      <c r="R5113"/>
      <c r="S5113"/>
      <c r="T5113" s="204">
        <v>42746.609131944446</v>
      </c>
      <c r="U5113"/>
      <c r="V5113">
        <v>0.09</v>
      </c>
      <c r="W5113">
        <v>4</v>
      </c>
      <c r="X5113" s="200" t="str">
        <f t="shared" si="79"/>
        <v>Volusia Juvenile Delinquency CGE CQ4-17</v>
      </c>
    </row>
    <row r="5114" spans="1:24" x14ac:dyDescent="0.25">
      <c r="A5114" t="s">
        <v>111</v>
      </c>
      <c r="B5114" t="s">
        <v>45</v>
      </c>
      <c r="C5114" t="s">
        <v>270</v>
      </c>
      <c r="D5114" s="202">
        <v>207078.5</v>
      </c>
      <c r="E5114" s="202">
        <v>205728.5</v>
      </c>
      <c r="F5114" s="202">
        <v>205008.5</v>
      </c>
      <c r="G5114" s="202">
        <v>204663.5</v>
      </c>
      <c r="H5114" s="202">
        <v>204318.5</v>
      </c>
      <c r="I5114" s="202">
        <v>193926.5</v>
      </c>
      <c r="J5114" s="202">
        <v>204167.5</v>
      </c>
      <c r="K5114" s="202">
        <v>204668.5</v>
      </c>
      <c r="L5114" s="202">
        <v>204323.5</v>
      </c>
      <c r="M5114" s="202">
        <v>203978.5</v>
      </c>
      <c r="N5114"/>
      <c r="O5114" s="203"/>
      <c r="P5114"/>
      <c r="Q5114"/>
      <c r="R5114"/>
      <c r="S5114"/>
      <c r="T5114" s="204">
        <v>42746.609131944446</v>
      </c>
      <c r="U5114"/>
      <c r="V5114">
        <v>0.9</v>
      </c>
      <c r="W5114">
        <v>9</v>
      </c>
      <c r="X5114" s="200" t="str">
        <f t="shared" si="79"/>
        <v>Volusia Probate CGE CQ1-16</v>
      </c>
    </row>
    <row r="5115" spans="1:24" x14ac:dyDescent="0.25">
      <c r="A5115" t="s">
        <v>111</v>
      </c>
      <c r="B5115" t="s">
        <v>45</v>
      </c>
      <c r="C5115" t="s">
        <v>274</v>
      </c>
      <c r="D5115" s="202">
        <v>204478.36</v>
      </c>
      <c r="E5115" s="202">
        <v>203478.36</v>
      </c>
      <c r="F5115" s="202">
        <v>203133.36</v>
      </c>
      <c r="G5115" s="202">
        <v>202768.36</v>
      </c>
      <c r="H5115"/>
      <c r="I5115" s="202">
        <v>193370.4</v>
      </c>
      <c r="J5115" s="202">
        <v>202522.4</v>
      </c>
      <c r="K5115" s="202">
        <v>202177.4</v>
      </c>
      <c r="L5115" s="202">
        <v>202232.4</v>
      </c>
      <c r="M5115"/>
      <c r="N5115"/>
      <c r="O5115" s="203"/>
      <c r="P5115"/>
      <c r="Q5115"/>
      <c r="R5115"/>
      <c r="S5115"/>
      <c r="T5115" s="204">
        <v>42746.609131944446</v>
      </c>
      <c r="U5115"/>
      <c r="V5115">
        <v>0.9</v>
      </c>
      <c r="W5115">
        <v>9</v>
      </c>
      <c r="X5115" s="200" t="str">
        <f t="shared" si="79"/>
        <v>Volusia Probate CGE CQ1-17</v>
      </c>
    </row>
    <row r="5116" spans="1:24" x14ac:dyDescent="0.25">
      <c r="A5116" t="s">
        <v>111</v>
      </c>
      <c r="B5116" t="s">
        <v>45</v>
      </c>
      <c r="C5116" t="s">
        <v>271</v>
      </c>
      <c r="D5116" s="202">
        <v>231574.45</v>
      </c>
      <c r="E5116" s="202">
        <v>229849.45</v>
      </c>
      <c r="F5116" s="202">
        <v>229849.45</v>
      </c>
      <c r="G5116" s="202">
        <v>229849.45</v>
      </c>
      <c r="H5116" s="202">
        <v>229533.45</v>
      </c>
      <c r="I5116" s="202">
        <v>211853.24</v>
      </c>
      <c r="J5116" s="202">
        <v>228984.24</v>
      </c>
      <c r="K5116" s="202">
        <v>229329.24</v>
      </c>
      <c r="L5116" s="202">
        <v>229329.24</v>
      </c>
      <c r="M5116" s="202">
        <v>229013.24</v>
      </c>
      <c r="N5116"/>
      <c r="O5116" s="203"/>
      <c r="P5116"/>
      <c r="Q5116"/>
      <c r="R5116"/>
      <c r="S5116"/>
      <c r="T5116" s="204">
        <v>42746.609131944446</v>
      </c>
      <c r="U5116"/>
      <c r="V5116">
        <v>0.9</v>
      </c>
      <c r="W5116">
        <v>9</v>
      </c>
      <c r="X5116" s="200" t="str">
        <f t="shared" si="79"/>
        <v>Volusia Probate CGE CQ2-16</v>
      </c>
    </row>
    <row r="5117" spans="1:24" x14ac:dyDescent="0.25">
      <c r="A5117" t="s">
        <v>111</v>
      </c>
      <c r="B5117" t="s">
        <v>45</v>
      </c>
      <c r="C5117" t="s">
        <v>275</v>
      </c>
      <c r="D5117" s="202">
        <v>238404.21</v>
      </c>
      <c r="E5117" s="202">
        <v>235977.71</v>
      </c>
      <c r="F5117" s="202">
        <v>235284.71</v>
      </c>
      <c r="G5117"/>
      <c r="H5117"/>
      <c r="I5117" s="202">
        <v>214838.21</v>
      </c>
      <c r="J5117" s="202">
        <v>235161.71</v>
      </c>
      <c r="K5117" s="202">
        <v>234468.71</v>
      </c>
      <c r="L5117"/>
      <c r="M5117"/>
      <c r="N5117"/>
      <c r="O5117" s="203"/>
      <c r="P5117"/>
      <c r="Q5117"/>
      <c r="R5117"/>
      <c r="S5117"/>
      <c r="T5117" s="204">
        <v>42746.609131944446</v>
      </c>
      <c r="U5117"/>
      <c r="V5117">
        <v>0.9</v>
      </c>
      <c r="W5117">
        <v>9</v>
      </c>
      <c r="X5117" s="200" t="str">
        <f t="shared" si="79"/>
        <v>Volusia Probate CGE CQ2-17</v>
      </c>
    </row>
    <row r="5118" spans="1:24" x14ac:dyDescent="0.25">
      <c r="A5118" t="s">
        <v>111</v>
      </c>
      <c r="B5118" t="s">
        <v>45</v>
      </c>
      <c r="C5118" t="s">
        <v>272</v>
      </c>
      <c r="D5118" s="202">
        <v>257467.3</v>
      </c>
      <c r="E5118" s="202">
        <v>255681.3</v>
      </c>
      <c r="F5118" s="202">
        <v>255661.3</v>
      </c>
      <c r="G5118" s="202">
        <v>255313.3</v>
      </c>
      <c r="H5118" s="202">
        <v>254682.3</v>
      </c>
      <c r="I5118" s="202">
        <v>235264.29</v>
      </c>
      <c r="J5118" s="202">
        <v>252528.29</v>
      </c>
      <c r="K5118" s="202">
        <v>252508.29</v>
      </c>
      <c r="L5118" s="202">
        <v>252160.29</v>
      </c>
      <c r="M5118" s="202">
        <v>251929.29</v>
      </c>
      <c r="N5118"/>
      <c r="O5118" s="203"/>
      <c r="P5118"/>
      <c r="Q5118"/>
      <c r="R5118"/>
      <c r="S5118"/>
      <c r="T5118" s="204">
        <v>42746.609131944446</v>
      </c>
      <c r="U5118"/>
      <c r="V5118">
        <v>0.9</v>
      </c>
      <c r="W5118">
        <v>9</v>
      </c>
      <c r="X5118" s="200" t="str">
        <f t="shared" si="79"/>
        <v>Volusia Probate CGE CQ3-16</v>
      </c>
    </row>
    <row r="5119" spans="1:24" x14ac:dyDescent="0.25">
      <c r="A5119" t="s">
        <v>111</v>
      </c>
      <c r="B5119" t="s">
        <v>45</v>
      </c>
      <c r="C5119" t="s">
        <v>276</v>
      </c>
      <c r="D5119" s="202">
        <v>225576.65</v>
      </c>
      <c r="E5119" s="202">
        <v>225061.65</v>
      </c>
      <c r="F5119"/>
      <c r="G5119"/>
      <c r="H5119"/>
      <c r="I5119" s="202">
        <v>206001.65</v>
      </c>
      <c r="J5119" s="202">
        <v>223510.65</v>
      </c>
      <c r="K5119"/>
      <c r="L5119"/>
      <c r="M5119"/>
      <c r="N5119"/>
      <c r="O5119" s="203"/>
      <c r="P5119"/>
      <c r="Q5119"/>
      <c r="R5119"/>
      <c r="S5119"/>
      <c r="T5119" s="204">
        <v>42746.609131944446</v>
      </c>
      <c r="U5119"/>
      <c r="V5119">
        <v>0.9</v>
      </c>
      <c r="W5119">
        <v>9</v>
      </c>
      <c r="X5119" s="200" t="str">
        <f t="shared" si="79"/>
        <v>Volusia Probate CGE CQ3-17</v>
      </c>
    </row>
    <row r="5120" spans="1:24" x14ac:dyDescent="0.25">
      <c r="A5120" t="s">
        <v>111</v>
      </c>
      <c r="B5120" t="s">
        <v>45</v>
      </c>
      <c r="C5120" t="s">
        <v>273</v>
      </c>
      <c r="D5120" s="202">
        <v>229140.43</v>
      </c>
      <c r="E5120" s="202">
        <v>233632.5</v>
      </c>
      <c r="F5120" s="202">
        <v>233287.5</v>
      </c>
      <c r="G5120" s="202">
        <v>233287.5</v>
      </c>
      <c r="H5120" s="202">
        <v>232942.5</v>
      </c>
      <c r="I5120" s="202">
        <v>222136.43</v>
      </c>
      <c r="J5120" s="202">
        <v>233632.5</v>
      </c>
      <c r="K5120" s="202">
        <v>233287.5</v>
      </c>
      <c r="L5120" s="202">
        <v>233287.5</v>
      </c>
      <c r="M5120" s="202">
        <v>232942.5</v>
      </c>
      <c r="N5120"/>
      <c r="O5120" s="203"/>
      <c r="P5120"/>
      <c r="Q5120"/>
      <c r="R5120"/>
      <c r="S5120"/>
      <c r="T5120" s="204">
        <v>42746.609131944446</v>
      </c>
      <c r="U5120"/>
      <c r="V5120">
        <v>0.9</v>
      </c>
      <c r="W5120">
        <v>9</v>
      </c>
      <c r="X5120" s="200" t="str">
        <f t="shared" si="79"/>
        <v>Volusia Probate CGE CQ4-16</v>
      </c>
    </row>
    <row r="5121" spans="1:24" x14ac:dyDescent="0.25">
      <c r="A5121" t="s">
        <v>111</v>
      </c>
      <c r="B5121" t="s">
        <v>45</v>
      </c>
      <c r="C5121" t="s">
        <v>277</v>
      </c>
      <c r="D5121" s="202">
        <v>225751.87</v>
      </c>
      <c r="E5121"/>
      <c r="F5121"/>
      <c r="G5121"/>
      <c r="H5121"/>
      <c r="I5121" s="202">
        <v>212332.17</v>
      </c>
      <c r="J5121"/>
      <c r="K5121"/>
      <c r="L5121"/>
      <c r="M5121"/>
      <c r="N5121"/>
      <c r="O5121" s="203"/>
      <c r="P5121"/>
      <c r="Q5121"/>
      <c r="R5121"/>
      <c r="S5121"/>
      <c r="T5121" s="204">
        <v>42746.609131944446</v>
      </c>
      <c r="U5121"/>
      <c r="V5121">
        <v>0.9</v>
      </c>
      <c r="W5121">
        <v>9</v>
      </c>
      <c r="X5121" s="200" t="str">
        <f t="shared" si="79"/>
        <v>Volusia Probate CGE CQ4-17</v>
      </c>
    </row>
    <row r="5122" spans="1:24" x14ac:dyDescent="0.25">
      <c r="A5122" t="s">
        <v>112</v>
      </c>
      <c r="B5122" t="s">
        <v>280</v>
      </c>
      <c r="C5122" t="s">
        <v>270</v>
      </c>
      <c r="D5122" s="202">
        <v>0</v>
      </c>
      <c r="E5122" s="202">
        <v>0</v>
      </c>
      <c r="F5122" s="202">
        <v>0</v>
      </c>
      <c r="G5122" s="202">
        <v>0</v>
      </c>
      <c r="H5122" s="202">
        <v>0</v>
      </c>
      <c r="I5122" s="202">
        <v>0</v>
      </c>
      <c r="J5122" s="202">
        <v>0</v>
      </c>
      <c r="K5122" s="202">
        <v>0</v>
      </c>
      <c r="L5122" s="202">
        <v>0</v>
      </c>
      <c r="M5122" s="202">
        <v>0</v>
      </c>
      <c r="N5122"/>
      <c r="O5122" s="203"/>
      <c r="P5122"/>
      <c r="Q5122"/>
      <c r="R5122"/>
      <c r="S5122"/>
      <c r="T5122" s="204">
        <v>42746.609131944446</v>
      </c>
      <c r="U5122"/>
      <c r="V5122">
        <v>0.09</v>
      </c>
      <c r="W5122">
        <v>2</v>
      </c>
      <c r="X5122" s="200" t="str">
        <f t="shared" ref="X5122:X5185" si="80">A5122&amp;" "&amp;B5122&amp;" "&amp;C5122</f>
        <v>Wakulla Circ Crim Drug Trfc Cases CGE CQ1-16</v>
      </c>
    </row>
    <row r="5123" spans="1:24" x14ac:dyDescent="0.25">
      <c r="A5123" t="s">
        <v>112</v>
      </c>
      <c r="B5123" t="s">
        <v>280</v>
      </c>
      <c r="C5123" t="s">
        <v>274</v>
      </c>
      <c r="D5123" s="202">
        <v>0</v>
      </c>
      <c r="E5123" s="202">
        <v>0</v>
      </c>
      <c r="F5123" s="202">
        <v>0</v>
      </c>
      <c r="G5123" s="202">
        <v>0</v>
      </c>
      <c r="H5123"/>
      <c r="I5123" s="202">
        <v>0</v>
      </c>
      <c r="J5123" s="202">
        <v>0</v>
      </c>
      <c r="K5123" s="202">
        <v>0</v>
      </c>
      <c r="L5123" s="202">
        <v>0</v>
      </c>
      <c r="M5123"/>
      <c r="N5123"/>
      <c r="O5123" s="203"/>
      <c r="P5123"/>
      <c r="Q5123"/>
      <c r="R5123"/>
      <c r="S5123"/>
      <c r="T5123" s="204">
        <v>42746.609131944446</v>
      </c>
      <c r="U5123"/>
      <c r="V5123">
        <v>0.09</v>
      </c>
      <c r="W5123">
        <v>2</v>
      </c>
      <c r="X5123" s="200" t="str">
        <f t="shared" si="80"/>
        <v>Wakulla Circ Crim Drug Trfc Cases CGE CQ1-17</v>
      </c>
    </row>
    <row r="5124" spans="1:24" x14ac:dyDescent="0.25">
      <c r="A5124" t="s">
        <v>112</v>
      </c>
      <c r="B5124" t="s">
        <v>280</v>
      </c>
      <c r="C5124" t="s">
        <v>271</v>
      </c>
      <c r="D5124" s="202">
        <v>0</v>
      </c>
      <c r="E5124" s="202">
        <v>0</v>
      </c>
      <c r="F5124" s="202">
        <v>0</v>
      </c>
      <c r="G5124" s="202">
        <v>0</v>
      </c>
      <c r="H5124" s="202">
        <v>0</v>
      </c>
      <c r="I5124" s="202">
        <v>0</v>
      </c>
      <c r="J5124" s="202">
        <v>0</v>
      </c>
      <c r="K5124" s="202">
        <v>0</v>
      </c>
      <c r="L5124" s="202">
        <v>0</v>
      </c>
      <c r="M5124" s="202">
        <v>0</v>
      </c>
      <c r="N5124"/>
      <c r="O5124" s="203"/>
      <c r="P5124"/>
      <c r="Q5124"/>
      <c r="R5124"/>
      <c r="S5124"/>
      <c r="T5124" s="204">
        <v>42746.609131944446</v>
      </c>
      <c r="U5124"/>
      <c r="V5124">
        <v>0.09</v>
      </c>
      <c r="W5124">
        <v>2</v>
      </c>
      <c r="X5124" s="200" t="str">
        <f t="shared" si="80"/>
        <v>Wakulla Circ Crim Drug Trfc Cases CGE CQ2-16</v>
      </c>
    </row>
    <row r="5125" spans="1:24" x14ac:dyDescent="0.25">
      <c r="A5125" t="s">
        <v>112</v>
      </c>
      <c r="B5125" t="s">
        <v>280</v>
      </c>
      <c r="C5125" t="s">
        <v>275</v>
      </c>
      <c r="D5125" s="202">
        <v>0</v>
      </c>
      <c r="E5125" s="202">
        <v>0</v>
      </c>
      <c r="F5125" s="202">
        <v>0</v>
      </c>
      <c r="G5125"/>
      <c r="H5125"/>
      <c r="I5125" s="202">
        <v>0</v>
      </c>
      <c r="J5125" s="202">
        <v>0</v>
      </c>
      <c r="K5125" s="202">
        <v>0</v>
      </c>
      <c r="L5125"/>
      <c r="M5125"/>
      <c r="N5125"/>
      <c r="O5125" s="203"/>
      <c r="P5125"/>
      <c r="Q5125"/>
      <c r="R5125"/>
      <c r="S5125"/>
      <c r="T5125" s="204">
        <v>42746.609131944446</v>
      </c>
      <c r="U5125"/>
      <c r="V5125">
        <v>0.09</v>
      </c>
      <c r="W5125">
        <v>2</v>
      </c>
      <c r="X5125" s="200" t="str">
        <f t="shared" si="80"/>
        <v>Wakulla Circ Crim Drug Trfc Cases CGE CQ2-17</v>
      </c>
    </row>
    <row r="5126" spans="1:24" x14ac:dyDescent="0.25">
      <c r="A5126" t="s">
        <v>112</v>
      </c>
      <c r="B5126" t="s">
        <v>280</v>
      </c>
      <c r="C5126" t="s">
        <v>272</v>
      </c>
      <c r="D5126" s="202">
        <v>0</v>
      </c>
      <c r="E5126" s="202">
        <v>0</v>
      </c>
      <c r="F5126" s="202">
        <v>0</v>
      </c>
      <c r="G5126" s="202">
        <v>0</v>
      </c>
      <c r="H5126" s="202">
        <v>0</v>
      </c>
      <c r="I5126" s="202">
        <v>0</v>
      </c>
      <c r="J5126" s="202">
        <v>0</v>
      </c>
      <c r="K5126" s="202">
        <v>0</v>
      </c>
      <c r="L5126" s="202">
        <v>0</v>
      </c>
      <c r="M5126" s="202">
        <v>0</v>
      </c>
      <c r="N5126"/>
      <c r="O5126" s="203"/>
      <c r="P5126"/>
      <c r="Q5126"/>
      <c r="R5126"/>
      <c r="S5126"/>
      <c r="T5126" s="204">
        <v>42746.609131944446</v>
      </c>
      <c r="U5126"/>
      <c r="V5126">
        <v>0.09</v>
      </c>
      <c r="W5126">
        <v>2</v>
      </c>
      <c r="X5126" s="200" t="str">
        <f t="shared" si="80"/>
        <v>Wakulla Circ Crim Drug Trfc Cases CGE CQ3-16</v>
      </c>
    </row>
    <row r="5127" spans="1:24" x14ac:dyDescent="0.25">
      <c r="A5127" t="s">
        <v>112</v>
      </c>
      <c r="B5127" t="s">
        <v>280</v>
      </c>
      <c r="C5127" t="s">
        <v>276</v>
      </c>
      <c r="D5127" s="202">
        <v>0</v>
      </c>
      <c r="E5127" s="202">
        <v>0</v>
      </c>
      <c r="F5127"/>
      <c r="G5127"/>
      <c r="H5127"/>
      <c r="I5127" s="202">
        <v>0</v>
      </c>
      <c r="J5127" s="202">
        <v>0</v>
      </c>
      <c r="K5127"/>
      <c r="L5127"/>
      <c r="M5127"/>
      <c r="N5127"/>
      <c r="O5127" s="203"/>
      <c r="P5127"/>
      <c r="Q5127"/>
      <c r="R5127"/>
      <c r="S5127"/>
      <c r="T5127" s="204">
        <v>42746.609131944446</v>
      </c>
      <c r="U5127"/>
      <c r="V5127">
        <v>0.09</v>
      </c>
      <c r="W5127">
        <v>2</v>
      </c>
      <c r="X5127" s="200" t="str">
        <f t="shared" si="80"/>
        <v>Wakulla Circ Crim Drug Trfc Cases CGE CQ3-17</v>
      </c>
    </row>
    <row r="5128" spans="1:24" x14ac:dyDescent="0.25">
      <c r="A5128" t="s">
        <v>112</v>
      </c>
      <c r="B5128" t="s">
        <v>280</v>
      </c>
      <c r="C5128" t="s">
        <v>273</v>
      </c>
      <c r="D5128" s="202">
        <v>0</v>
      </c>
      <c r="E5128" s="202">
        <v>0</v>
      </c>
      <c r="F5128" s="202">
        <v>0</v>
      </c>
      <c r="G5128" s="202">
        <v>0</v>
      </c>
      <c r="H5128" s="202">
        <v>0</v>
      </c>
      <c r="I5128" s="202">
        <v>0</v>
      </c>
      <c r="J5128" s="202">
        <v>0</v>
      </c>
      <c r="K5128" s="202">
        <v>0</v>
      </c>
      <c r="L5128" s="202">
        <v>0</v>
      </c>
      <c r="M5128" s="202">
        <v>0</v>
      </c>
      <c r="N5128"/>
      <c r="O5128" s="203"/>
      <c r="P5128"/>
      <c r="Q5128"/>
      <c r="R5128"/>
      <c r="S5128"/>
      <c r="T5128" s="204">
        <v>42746.609131944446</v>
      </c>
      <c r="U5128"/>
      <c r="V5128">
        <v>0.09</v>
      </c>
      <c r="W5128">
        <v>2</v>
      </c>
      <c r="X5128" s="200" t="str">
        <f t="shared" si="80"/>
        <v>Wakulla Circ Crim Drug Trfc Cases CGE CQ4-16</v>
      </c>
    </row>
    <row r="5129" spans="1:24" x14ac:dyDescent="0.25">
      <c r="A5129" t="s">
        <v>112</v>
      </c>
      <c r="B5129" t="s">
        <v>280</v>
      </c>
      <c r="C5129" t="s">
        <v>277</v>
      </c>
      <c r="D5129" s="202">
        <v>0</v>
      </c>
      <c r="E5129"/>
      <c r="F5129"/>
      <c r="G5129"/>
      <c r="H5129"/>
      <c r="I5129" s="202">
        <v>0</v>
      </c>
      <c r="J5129"/>
      <c r="K5129"/>
      <c r="L5129"/>
      <c r="M5129"/>
      <c r="N5129"/>
      <c r="O5129" s="203"/>
      <c r="P5129"/>
      <c r="Q5129"/>
      <c r="R5129"/>
      <c r="S5129"/>
      <c r="T5129" s="204">
        <v>42746.609131944446</v>
      </c>
      <c r="U5129"/>
      <c r="V5129">
        <v>0.09</v>
      </c>
      <c r="W5129">
        <v>2</v>
      </c>
      <c r="X5129" s="200" t="str">
        <f t="shared" si="80"/>
        <v>Wakulla Circ Crim Drug Trfc Cases CGE CQ4-17</v>
      </c>
    </row>
    <row r="5130" spans="1:24" x14ac:dyDescent="0.25">
      <c r="A5130" t="s">
        <v>112</v>
      </c>
      <c r="B5130" t="s">
        <v>42</v>
      </c>
      <c r="C5130" t="s">
        <v>270</v>
      </c>
      <c r="D5130" s="202">
        <v>47264.33</v>
      </c>
      <c r="E5130" s="202">
        <v>47264.33</v>
      </c>
      <c r="F5130" s="202">
        <v>47264.33</v>
      </c>
      <c r="G5130" s="202">
        <v>47264.33</v>
      </c>
      <c r="H5130" s="202">
        <v>47264.33</v>
      </c>
      <c r="I5130" s="202">
        <v>46422.33</v>
      </c>
      <c r="J5130" s="202">
        <v>46422.33</v>
      </c>
      <c r="K5130" s="202">
        <v>46422.33</v>
      </c>
      <c r="L5130" s="202">
        <v>46422.33</v>
      </c>
      <c r="M5130" s="202">
        <v>46422.33</v>
      </c>
      <c r="N5130"/>
      <c r="O5130" s="203"/>
      <c r="P5130"/>
      <c r="Q5130"/>
      <c r="R5130"/>
      <c r="S5130"/>
      <c r="T5130" s="204">
        <v>42746.609131944446</v>
      </c>
      <c r="U5130"/>
      <c r="V5130">
        <v>0.9</v>
      </c>
      <c r="W5130">
        <v>6</v>
      </c>
      <c r="X5130" s="200" t="str">
        <f t="shared" si="80"/>
        <v>Wakulla Circuit Civil CGE CQ1-16</v>
      </c>
    </row>
    <row r="5131" spans="1:24" x14ac:dyDescent="0.25">
      <c r="A5131" t="s">
        <v>112</v>
      </c>
      <c r="B5131" t="s">
        <v>42</v>
      </c>
      <c r="C5131" t="s">
        <v>274</v>
      </c>
      <c r="D5131" s="202">
        <v>39681.5</v>
      </c>
      <c r="E5131" s="202">
        <v>39681.5</v>
      </c>
      <c r="F5131" s="202">
        <v>39681.5</v>
      </c>
      <c r="G5131" s="202">
        <v>39681.5</v>
      </c>
      <c r="H5131"/>
      <c r="I5131" s="202">
        <v>39661.5</v>
      </c>
      <c r="J5131" s="202">
        <v>39681.5</v>
      </c>
      <c r="K5131" s="202">
        <v>39681.5</v>
      </c>
      <c r="L5131" s="202">
        <v>39681.5</v>
      </c>
      <c r="M5131"/>
      <c r="N5131"/>
      <c r="O5131" s="203"/>
      <c r="P5131"/>
      <c r="Q5131"/>
      <c r="R5131"/>
      <c r="S5131"/>
      <c r="T5131" s="204">
        <v>42746.609131944446</v>
      </c>
      <c r="U5131"/>
      <c r="V5131">
        <v>0.9</v>
      </c>
      <c r="W5131">
        <v>6</v>
      </c>
      <c r="X5131" s="200" t="str">
        <f t="shared" si="80"/>
        <v>Wakulla Circuit Civil CGE CQ1-17</v>
      </c>
    </row>
    <row r="5132" spans="1:24" x14ac:dyDescent="0.25">
      <c r="A5132" t="s">
        <v>112</v>
      </c>
      <c r="B5132" t="s">
        <v>42</v>
      </c>
      <c r="C5132" t="s">
        <v>271</v>
      </c>
      <c r="D5132" s="202">
        <v>49804.78</v>
      </c>
      <c r="E5132" s="202">
        <v>49804.78</v>
      </c>
      <c r="F5132" s="202">
        <v>49804.78</v>
      </c>
      <c r="G5132" s="202">
        <v>49804.78</v>
      </c>
      <c r="H5132" s="202">
        <v>49804.78</v>
      </c>
      <c r="I5132" s="202">
        <v>49384.78</v>
      </c>
      <c r="J5132" s="202">
        <v>49804.78</v>
      </c>
      <c r="K5132" s="202">
        <v>49804.78</v>
      </c>
      <c r="L5132" s="202">
        <v>49804.78</v>
      </c>
      <c r="M5132" s="202">
        <v>49804.78</v>
      </c>
      <c r="N5132"/>
      <c r="O5132" s="203"/>
      <c r="P5132"/>
      <c r="Q5132"/>
      <c r="R5132"/>
      <c r="S5132"/>
      <c r="T5132" s="204">
        <v>42746.609131944446</v>
      </c>
      <c r="U5132"/>
      <c r="V5132">
        <v>0.9</v>
      </c>
      <c r="W5132">
        <v>6</v>
      </c>
      <c r="X5132" s="200" t="str">
        <f t="shared" si="80"/>
        <v>Wakulla Circuit Civil CGE CQ2-16</v>
      </c>
    </row>
    <row r="5133" spans="1:24" x14ac:dyDescent="0.25">
      <c r="A5133" t="s">
        <v>112</v>
      </c>
      <c r="B5133" t="s">
        <v>42</v>
      </c>
      <c r="C5133" t="s">
        <v>275</v>
      </c>
      <c r="D5133" s="202">
        <v>37844.5</v>
      </c>
      <c r="E5133" s="202">
        <v>37444.5</v>
      </c>
      <c r="F5133" s="202">
        <v>37444.5</v>
      </c>
      <c r="G5133"/>
      <c r="H5133"/>
      <c r="I5133" s="202">
        <v>36644.5</v>
      </c>
      <c r="J5133" s="202">
        <v>36644.5</v>
      </c>
      <c r="K5133" s="202">
        <v>36644.5</v>
      </c>
      <c r="L5133"/>
      <c r="M5133"/>
      <c r="N5133"/>
      <c r="O5133" s="203"/>
      <c r="P5133"/>
      <c r="Q5133"/>
      <c r="R5133"/>
      <c r="S5133"/>
      <c r="T5133" s="204">
        <v>42746.609131944446</v>
      </c>
      <c r="U5133"/>
      <c r="V5133">
        <v>0.9</v>
      </c>
      <c r="W5133">
        <v>6</v>
      </c>
      <c r="X5133" s="200" t="str">
        <f t="shared" si="80"/>
        <v>Wakulla Circuit Civil CGE CQ2-17</v>
      </c>
    </row>
    <row r="5134" spans="1:24" x14ac:dyDescent="0.25">
      <c r="A5134" t="s">
        <v>112</v>
      </c>
      <c r="B5134" t="s">
        <v>42</v>
      </c>
      <c r="C5134" t="s">
        <v>272</v>
      </c>
      <c r="D5134" s="202">
        <v>66679.3</v>
      </c>
      <c r="E5134" s="202">
        <v>66629.3</v>
      </c>
      <c r="F5134" s="202">
        <v>66629.3</v>
      </c>
      <c r="G5134" s="202">
        <v>66629.3</v>
      </c>
      <c r="H5134" s="202">
        <v>66629.3</v>
      </c>
      <c r="I5134" s="202">
        <v>66679.3</v>
      </c>
      <c r="J5134" s="202">
        <v>66629.3</v>
      </c>
      <c r="K5134" s="202">
        <v>66629.3</v>
      </c>
      <c r="L5134" s="202">
        <v>66629.3</v>
      </c>
      <c r="M5134" s="202">
        <v>66629.3</v>
      </c>
      <c r="N5134"/>
      <c r="O5134" s="203"/>
      <c r="P5134"/>
      <c r="Q5134"/>
      <c r="R5134"/>
      <c r="S5134"/>
      <c r="T5134" s="204">
        <v>42746.609131944446</v>
      </c>
      <c r="U5134"/>
      <c r="V5134">
        <v>0.9</v>
      </c>
      <c r="W5134">
        <v>6</v>
      </c>
      <c r="X5134" s="200" t="str">
        <f t="shared" si="80"/>
        <v>Wakulla Circuit Civil CGE CQ3-16</v>
      </c>
    </row>
    <row r="5135" spans="1:24" x14ac:dyDescent="0.25">
      <c r="A5135" t="s">
        <v>112</v>
      </c>
      <c r="B5135" t="s">
        <v>42</v>
      </c>
      <c r="C5135" t="s">
        <v>276</v>
      </c>
      <c r="D5135" s="202">
        <v>34820.6</v>
      </c>
      <c r="E5135" s="202">
        <v>34820.6</v>
      </c>
      <c r="F5135"/>
      <c r="G5135"/>
      <c r="H5135"/>
      <c r="I5135" s="202">
        <v>34027.599999999999</v>
      </c>
      <c r="J5135" s="202">
        <v>34437.599999999999</v>
      </c>
      <c r="K5135"/>
      <c r="L5135"/>
      <c r="M5135"/>
      <c r="N5135"/>
      <c r="O5135" s="203"/>
      <c r="P5135"/>
      <c r="Q5135"/>
      <c r="R5135"/>
      <c r="S5135"/>
      <c r="T5135" s="204">
        <v>42746.609131944446</v>
      </c>
      <c r="U5135"/>
      <c r="V5135">
        <v>0.9</v>
      </c>
      <c r="W5135">
        <v>6</v>
      </c>
      <c r="X5135" s="200" t="str">
        <f t="shared" si="80"/>
        <v>Wakulla Circuit Civil CGE CQ3-17</v>
      </c>
    </row>
    <row r="5136" spans="1:24" x14ac:dyDescent="0.25">
      <c r="A5136" t="s">
        <v>112</v>
      </c>
      <c r="B5136" t="s">
        <v>42</v>
      </c>
      <c r="C5136" t="s">
        <v>273</v>
      </c>
      <c r="D5136" s="202">
        <v>40580.5</v>
      </c>
      <c r="E5136" s="202">
        <v>40580.5</v>
      </c>
      <c r="F5136" s="202">
        <v>40576.5</v>
      </c>
      <c r="G5136" s="202">
        <v>40576.5</v>
      </c>
      <c r="H5136" s="202">
        <v>40576.5</v>
      </c>
      <c r="I5136" s="202">
        <v>40576.5</v>
      </c>
      <c r="J5136" s="202">
        <v>40576.5</v>
      </c>
      <c r="K5136" s="202">
        <v>40576.5</v>
      </c>
      <c r="L5136" s="202">
        <v>40576.5</v>
      </c>
      <c r="M5136" s="202">
        <v>40576.5</v>
      </c>
      <c r="N5136"/>
      <c r="O5136" s="203"/>
      <c r="P5136"/>
      <c r="Q5136"/>
      <c r="R5136"/>
      <c r="S5136"/>
      <c r="T5136" s="204">
        <v>42746.609131944446</v>
      </c>
      <c r="U5136"/>
      <c r="V5136">
        <v>0.9</v>
      </c>
      <c r="W5136">
        <v>6</v>
      </c>
      <c r="X5136" s="200" t="str">
        <f t="shared" si="80"/>
        <v>Wakulla Circuit Civil CGE CQ4-16</v>
      </c>
    </row>
    <row r="5137" spans="1:24" x14ac:dyDescent="0.25">
      <c r="A5137" t="s">
        <v>112</v>
      </c>
      <c r="B5137" t="s">
        <v>42</v>
      </c>
      <c r="C5137" t="s">
        <v>277</v>
      </c>
      <c r="D5137" s="202">
        <v>47635.5</v>
      </c>
      <c r="E5137"/>
      <c r="F5137"/>
      <c r="G5137"/>
      <c r="H5137"/>
      <c r="I5137" s="202">
        <v>47550.5</v>
      </c>
      <c r="J5137"/>
      <c r="K5137"/>
      <c r="L5137"/>
      <c r="M5137"/>
      <c r="N5137"/>
      <c r="O5137" s="203"/>
      <c r="P5137"/>
      <c r="Q5137"/>
      <c r="R5137"/>
      <c r="S5137"/>
      <c r="T5137" s="204">
        <v>42746.609131944446</v>
      </c>
      <c r="U5137"/>
      <c r="V5137">
        <v>0.9</v>
      </c>
      <c r="W5137">
        <v>6</v>
      </c>
      <c r="X5137" s="200" t="str">
        <f t="shared" si="80"/>
        <v>Wakulla Circuit Civil CGE CQ4-17</v>
      </c>
    </row>
    <row r="5138" spans="1:24" x14ac:dyDescent="0.25">
      <c r="A5138" t="s">
        <v>112</v>
      </c>
      <c r="B5138" t="s">
        <v>38</v>
      </c>
      <c r="C5138" t="s">
        <v>270</v>
      </c>
      <c r="D5138" s="202">
        <v>75821.84</v>
      </c>
      <c r="E5138" s="202">
        <v>75821.84</v>
      </c>
      <c r="F5138" s="202">
        <v>75821.84</v>
      </c>
      <c r="G5138" s="202">
        <v>75821.84</v>
      </c>
      <c r="H5138" s="202">
        <v>75821.84</v>
      </c>
      <c r="I5138" s="202">
        <v>8254.84</v>
      </c>
      <c r="J5138" s="202">
        <v>11139.84</v>
      </c>
      <c r="K5138" s="202">
        <v>17467.84</v>
      </c>
      <c r="L5138" s="202">
        <v>20922.84</v>
      </c>
      <c r="M5138" s="202">
        <v>23745.84</v>
      </c>
      <c r="N5138"/>
      <c r="O5138" s="203"/>
      <c r="P5138"/>
      <c r="Q5138"/>
      <c r="R5138"/>
      <c r="S5138"/>
      <c r="T5138" s="204">
        <v>42746.609131944446</v>
      </c>
      <c r="U5138"/>
      <c r="V5138">
        <v>0.09</v>
      </c>
      <c r="W5138">
        <v>1</v>
      </c>
      <c r="X5138" s="200" t="str">
        <f t="shared" si="80"/>
        <v>Wakulla Circuit Criminal CGE CQ1-16</v>
      </c>
    </row>
    <row r="5139" spans="1:24" x14ac:dyDescent="0.25">
      <c r="A5139" t="s">
        <v>112</v>
      </c>
      <c r="B5139" t="s">
        <v>38</v>
      </c>
      <c r="C5139" t="s">
        <v>274</v>
      </c>
      <c r="D5139" s="202">
        <v>79961.5</v>
      </c>
      <c r="E5139" s="202">
        <v>79876.97</v>
      </c>
      <c r="F5139" s="202">
        <v>79796.47</v>
      </c>
      <c r="G5139" s="202">
        <v>77416.47</v>
      </c>
      <c r="H5139"/>
      <c r="I5139" s="202">
        <v>1856.5</v>
      </c>
      <c r="J5139" s="202">
        <v>3826.5</v>
      </c>
      <c r="K5139" s="202">
        <v>5781.5</v>
      </c>
      <c r="L5139" s="202">
        <v>7913.5</v>
      </c>
      <c r="M5139"/>
      <c r="N5139"/>
      <c r="O5139" s="203"/>
      <c r="P5139"/>
      <c r="Q5139"/>
      <c r="R5139"/>
      <c r="S5139"/>
      <c r="T5139" s="204">
        <v>42746.609131944446</v>
      </c>
      <c r="U5139"/>
      <c r="V5139">
        <v>0.09</v>
      </c>
      <c r="W5139">
        <v>1</v>
      </c>
      <c r="X5139" s="200" t="str">
        <f t="shared" si="80"/>
        <v>Wakulla Circuit Criminal CGE CQ1-17</v>
      </c>
    </row>
    <row r="5140" spans="1:24" x14ac:dyDescent="0.25">
      <c r="A5140" t="s">
        <v>112</v>
      </c>
      <c r="B5140" t="s">
        <v>38</v>
      </c>
      <c r="C5140" t="s">
        <v>271</v>
      </c>
      <c r="D5140" s="202">
        <v>62534</v>
      </c>
      <c r="E5140" s="202">
        <v>62373</v>
      </c>
      <c r="F5140" s="202">
        <v>62373</v>
      </c>
      <c r="G5140" s="202">
        <v>62373</v>
      </c>
      <c r="H5140" s="202">
        <v>62373</v>
      </c>
      <c r="I5140" s="202">
        <v>960</v>
      </c>
      <c r="J5140" s="202">
        <v>2200</v>
      </c>
      <c r="K5140" s="202">
        <v>3575</v>
      </c>
      <c r="L5140" s="202">
        <v>5019.46</v>
      </c>
      <c r="M5140" s="202">
        <v>6955.05</v>
      </c>
      <c r="N5140"/>
      <c r="O5140" s="203"/>
      <c r="P5140"/>
      <c r="Q5140"/>
      <c r="R5140"/>
      <c r="S5140"/>
      <c r="T5140" s="204">
        <v>42746.609131944446</v>
      </c>
      <c r="U5140"/>
      <c r="V5140">
        <v>0.09</v>
      </c>
      <c r="W5140">
        <v>1</v>
      </c>
      <c r="X5140" s="200" t="str">
        <f t="shared" si="80"/>
        <v>Wakulla Circuit Criminal CGE CQ2-16</v>
      </c>
    </row>
    <row r="5141" spans="1:24" x14ac:dyDescent="0.25">
      <c r="A5141" t="s">
        <v>112</v>
      </c>
      <c r="B5141" t="s">
        <v>38</v>
      </c>
      <c r="C5141" t="s">
        <v>275</v>
      </c>
      <c r="D5141" s="202">
        <v>107616</v>
      </c>
      <c r="E5141" s="202">
        <v>107602</v>
      </c>
      <c r="F5141" s="202">
        <v>107602</v>
      </c>
      <c r="G5141"/>
      <c r="H5141"/>
      <c r="I5141" s="202">
        <v>3185</v>
      </c>
      <c r="J5141" s="202">
        <v>8860</v>
      </c>
      <c r="K5141" s="202">
        <v>12313</v>
      </c>
      <c r="L5141"/>
      <c r="M5141"/>
      <c r="N5141"/>
      <c r="O5141" s="203"/>
      <c r="P5141"/>
      <c r="Q5141"/>
      <c r="R5141"/>
      <c r="S5141"/>
      <c r="T5141" s="204">
        <v>42746.609131944446</v>
      </c>
      <c r="U5141"/>
      <c r="V5141">
        <v>0.09</v>
      </c>
      <c r="W5141">
        <v>1</v>
      </c>
      <c r="X5141" s="200" t="str">
        <f t="shared" si="80"/>
        <v>Wakulla Circuit Criminal CGE CQ2-17</v>
      </c>
    </row>
    <row r="5142" spans="1:24" x14ac:dyDescent="0.25">
      <c r="A5142" t="s">
        <v>112</v>
      </c>
      <c r="B5142" t="s">
        <v>38</v>
      </c>
      <c r="C5142" t="s">
        <v>272</v>
      </c>
      <c r="D5142" s="202">
        <v>58454.02</v>
      </c>
      <c r="E5142" s="202">
        <v>58204.02</v>
      </c>
      <c r="F5142" s="202">
        <v>58204.02</v>
      </c>
      <c r="G5142" s="202">
        <v>58204.02</v>
      </c>
      <c r="H5142" s="202">
        <v>58123.519999999997</v>
      </c>
      <c r="I5142" s="202">
        <v>1178.02</v>
      </c>
      <c r="J5142" s="202">
        <v>4743.0200000000004</v>
      </c>
      <c r="K5142" s="202">
        <v>7919.02</v>
      </c>
      <c r="L5142" s="202">
        <v>11079.02</v>
      </c>
      <c r="M5142" s="202">
        <v>13697.02</v>
      </c>
      <c r="N5142"/>
      <c r="O5142" s="203"/>
      <c r="P5142"/>
      <c r="Q5142"/>
      <c r="R5142"/>
      <c r="S5142"/>
      <c r="T5142" s="204">
        <v>42746.609131944446</v>
      </c>
      <c r="U5142"/>
      <c r="V5142">
        <v>0.09</v>
      </c>
      <c r="W5142">
        <v>1</v>
      </c>
      <c r="X5142" s="200" t="str">
        <f t="shared" si="80"/>
        <v>Wakulla Circuit Criminal CGE CQ3-16</v>
      </c>
    </row>
    <row r="5143" spans="1:24" x14ac:dyDescent="0.25">
      <c r="A5143" t="s">
        <v>112</v>
      </c>
      <c r="B5143" t="s">
        <v>38</v>
      </c>
      <c r="C5143" t="s">
        <v>276</v>
      </c>
      <c r="D5143" s="202">
        <v>85639.25</v>
      </c>
      <c r="E5143" s="202">
        <v>85639.25</v>
      </c>
      <c r="F5143"/>
      <c r="G5143"/>
      <c r="H5143"/>
      <c r="I5143" s="202">
        <v>1377</v>
      </c>
      <c r="J5143" s="202">
        <v>2820</v>
      </c>
      <c r="K5143"/>
      <c r="L5143"/>
      <c r="M5143"/>
      <c r="N5143"/>
      <c r="O5143" s="203"/>
      <c r="P5143"/>
      <c r="Q5143"/>
      <c r="R5143"/>
      <c r="S5143"/>
      <c r="T5143" s="204">
        <v>42746.609131944446</v>
      </c>
      <c r="U5143"/>
      <c r="V5143">
        <v>0.09</v>
      </c>
      <c r="W5143">
        <v>1</v>
      </c>
      <c r="X5143" s="200" t="str">
        <f t="shared" si="80"/>
        <v>Wakulla Circuit Criminal CGE CQ3-17</v>
      </c>
    </row>
    <row r="5144" spans="1:24" x14ac:dyDescent="0.25">
      <c r="A5144" t="s">
        <v>112</v>
      </c>
      <c r="B5144" t="s">
        <v>38</v>
      </c>
      <c r="C5144" t="s">
        <v>273</v>
      </c>
      <c r="D5144" s="202">
        <v>75505.5</v>
      </c>
      <c r="E5144" s="202">
        <v>63410.5</v>
      </c>
      <c r="F5144" s="202">
        <v>63082.46</v>
      </c>
      <c r="G5144" s="202">
        <v>61871.46</v>
      </c>
      <c r="H5144" s="202">
        <v>61871.46</v>
      </c>
      <c r="I5144" s="202">
        <v>1999.5</v>
      </c>
      <c r="J5144" s="202">
        <v>8369</v>
      </c>
      <c r="K5144" s="202">
        <v>11918</v>
      </c>
      <c r="L5144" s="202">
        <v>14251</v>
      </c>
      <c r="M5144" s="202">
        <v>15819</v>
      </c>
      <c r="N5144"/>
      <c r="O5144" s="203"/>
      <c r="P5144"/>
      <c r="Q5144"/>
      <c r="R5144"/>
      <c r="S5144"/>
      <c r="T5144" s="204">
        <v>42746.609131944446</v>
      </c>
      <c r="U5144"/>
      <c r="V5144">
        <v>0.09</v>
      </c>
      <c r="W5144">
        <v>1</v>
      </c>
      <c r="X5144" s="200" t="str">
        <f t="shared" si="80"/>
        <v>Wakulla Circuit Criminal CGE CQ4-16</v>
      </c>
    </row>
    <row r="5145" spans="1:24" x14ac:dyDescent="0.25">
      <c r="A5145" t="s">
        <v>112</v>
      </c>
      <c r="B5145" t="s">
        <v>38</v>
      </c>
      <c r="C5145" t="s">
        <v>277</v>
      </c>
      <c r="D5145" s="202">
        <v>67166</v>
      </c>
      <c r="E5145"/>
      <c r="F5145"/>
      <c r="G5145"/>
      <c r="H5145"/>
      <c r="I5145" s="202">
        <v>1933</v>
      </c>
      <c r="J5145"/>
      <c r="K5145"/>
      <c r="L5145"/>
      <c r="M5145"/>
      <c r="N5145"/>
      <c r="O5145" s="203"/>
      <c r="P5145"/>
      <c r="Q5145"/>
      <c r="R5145"/>
      <c r="S5145"/>
      <c r="T5145" s="204">
        <v>42746.609131944446</v>
      </c>
      <c r="U5145"/>
      <c r="V5145">
        <v>0.09</v>
      </c>
      <c r="W5145">
        <v>1</v>
      </c>
      <c r="X5145" s="200" t="str">
        <f t="shared" si="80"/>
        <v>Wakulla Circuit Criminal CGE CQ4-17</v>
      </c>
    </row>
    <row r="5146" spans="1:24" x14ac:dyDescent="0.25">
      <c r="A5146" t="s">
        <v>112</v>
      </c>
      <c r="B5146" t="s">
        <v>44</v>
      </c>
      <c r="C5146" t="s">
        <v>270</v>
      </c>
      <c r="D5146" s="202">
        <v>96489</v>
      </c>
      <c r="E5146" s="202">
        <v>91382</v>
      </c>
      <c r="F5146" s="202">
        <v>91233</v>
      </c>
      <c r="G5146" s="202">
        <v>91047</v>
      </c>
      <c r="H5146" s="202">
        <v>90886</v>
      </c>
      <c r="I5146" s="202">
        <v>55068.5</v>
      </c>
      <c r="J5146" s="202">
        <v>82227.5</v>
      </c>
      <c r="K5146" s="202">
        <v>83372.5</v>
      </c>
      <c r="L5146" s="202">
        <v>84532.5</v>
      </c>
      <c r="M5146" s="202">
        <v>84898.5</v>
      </c>
      <c r="N5146"/>
      <c r="O5146" s="203"/>
      <c r="P5146"/>
      <c r="Q5146"/>
      <c r="R5146"/>
      <c r="S5146"/>
      <c r="T5146" s="204">
        <v>42746.609131944446</v>
      </c>
      <c r="U5146"/>
      <c r="V5146">
        <v>0.9</v>
      </c>
      <c r="W5146">
        <v>8</v>
      </c>
      <c r="X5146" s="200" t="str">
        <f t="shared" si="80"/>
        <v>Wakulla Civil Traffic CGE CQ1-16</v>
      </c>
    </row>
    <row r="5147" spans="1:24" x14ac:dyDescent="0.25">
      <c r="A5147" t="s">
        <v>112</v>
      </c>
      <c r="B5147" t="s">
        <v>44</v>
      </c>
      <c r="C5147" t="s">
        <v>274</v>
      </c>
      <c r="D5147" s="202">
        <v>117118.05</v>
      </c>
      <c r="E5147" s="202">
        <v>112046.3</v>
      </c>
      <c r="F5147" s="202">
        <v>111210.34</v>
      </c>
      <c r="G5147" s="202">
        <v>111160.34</v>
      </c>
      <c r="H5147"/>
      <c r="I5147" s="202">
        <v>64058.05</v>
      </c>
      <c r="J5147" s="202">
        <v>102415.3</v>
      </c>
      <c r="K5147" s="202">
        <v>104434.34</v>
      </c>
      <c r="L5147" s="202">
        <v>105444.34</v>
      </c>
      <c r="M5147"/>
      <c r="N5147"/>
      <c r="O5147" s="203"/>
      <c r="P5147"/>
      <c r="Q5147"/>
      <c r="R5147"/>
      <c r="S5147"/>
      <c r="T5147" s="204">
        <v>42746.609131944446</v>
      </c>
      <c r="U5147"/>
      <c r="V5147">
        <v>0.9</v>
      </c>
      <c r="W5147">
        <v>8</v>
      </c>
      <c r="X5147" s="200" t="str">
        <f t="shared" si="80"/>
        <v>Wakulla Civil Traffic CGE CQ1-17</v>
      </c>
    </row>
    <row r="5148" spans="1:24" x14ac:dyDescent="0.25">
      <c r="A5148" t="s">
        <v>112</v>
      </c>
      <c r="B5148" t="s">
        <v>44</v>
      </c>
      <c r="C5148" t="s">
        <v>271</v>
      </c>
      <c r="D5148" s="202">
        <v>99462.13</v>
      </c>
      <c r="E5148" s="202">
        <v>93785.88</v>
      </c>
      <c r="F5148" s="202">
        <v>93463.88</v>
      </c>
      <c r="G5148" s="202">
        <v>93141.88</v>
      </c>
      <c r="H5148" s="202">
        <v>93050.38</v>
      </c>
      <c r="I5148" s="202">
        <v>57069.75</v>
      </c>
      <c r="J5148" s="202">
        <v>81713</v>
      </c>
      <c r="K5148" s="202">
        <v>83503</v>
      </c>
      <c r="L5148" s="202">
        <v>84138</v>
      </c>
      <c r="M5148" s="202">
        <v>85527</v>
      </c>
      <c r="N5148"/>
      <c r="O5148" s="203"/>
      <c r="P5148"/>
      <c r="Q5148"/>
      <c r="R5148"/>
      <c r="S5148"/>
      <c r="T5148" s="204">
        <v>42746.609131944446</v>
      </c>
      <c r="U5148"/>
      <c r="V5148">
        <v>0.9</v>
      </c>
      <c r="W5148">
        <v>8</v>
      </c>
      <c r="X5148" s="200" t="str">
        <f t="shared" si="80"/>
        <v>Wakulla Civil Traffic CGE CQ2-16</v>
      </c>
    </row>
    <row r="5149" spans="1:24" x14ac:dyDescent="0.25">
      <c r="A5149" t="s">
        <v>112</v>
      </c>
      <c r="B5149" t="s">
        <v>44</v>
      </c>
      <c r="C5149" t="s">
        <v>275</v>
      </c>
      <c r="D5149" s="202">
        <v>152958</v>
      </c>
      <c r="E5149" s="202">
        <v>147284.5</v>
      </c>
      <c r="F5149" s="202">
        <v>147123.5</v>
      </c>
      <c r="G5149"/>
      <c r="H5149"/>
      <c r="I5149" s="202">
        <v>92694</v>
      </c>
      <c r="J5149" s="202">
        <v>134321.5</v>
      </c>
      <c r="K5149" s="202">
        <v>136653.5</v>
      </c>
      <c r="L5149"/>
      <c r="M5149"/>
      <c r="N5149"/>
      <c r="O5149" s="203"/>
      <c r="P5149"/>
      <c r="Q5149"/>
      <c r="R5149"/>
      <c r="S5149"/>
      <c r="T5149" s="204">
        <v>42746.609131944446</v>
      </c>
      <c r="U5149"/>
      <c r="V5149">
        <v>0.9</v>
      </c>
      <c r="W5149">
        <v>8</v>
      </c>
      <c r="X5149" s="200" t="str">
        <f t="shared" si="80"/>
        <v>Wakulla Civil Traffic CGE CQ2-17</v>
      </c>
    </row>
    <row r="5150" spans="1:24" x14ac:dyDescent="0.25">
      <c r="A5150" t="s">
        <v>112</v>
      </c>
      <c r="B5150" t="s">
        <v>44</v>
      </c>
      <c r="C5150" t="s">
        <v>272</v>
      </c>
      <c r="D5150" s="202">
        <v>98306</v>
      </c>
      <c r="E5150" s="202">
        <v>94548</v>
      </c>
      <c r="F5150" s="202">
        <v>94061</v>
      </c>
      <c r="G5150" s="202">
        <v>93521.5</v>
      </c>
      <c r="H5150" s="202">
        <v>93496.5</v>
      </c>
      <c r="I5150" s="202">
        <v>59462</v>
      </c>
      <c r="J5150" s="202">
        <v>80917.5</v>
      </c>
      <c r="K5150" s="202">
        <v>83139.5</v>
      </c>
      <c r="L5150" s="202">
        <v>84664.5</v>
      </c>
      <c r="M5150" s="202">
        <v>85021.5</v>
      </c>
      <c r="N5150"/>
      <c r="O5150" s="203"/>
      <c r="P5150"/>
      <c r="Q5150"/>
      <c r="R5150"/>
      <c r="S5150"/>
      <c r="T5150" s="204">
        <v>42746.609131944446</v>
      </c>
      <c r="U5150"/>
      <c r="V5150">
        <v>0.9</v>
      </c>
      <c r="W5150">
        <v>8</v>
      </c>
      <c r="X5150" s="200" t="str">
        <f t="shared" si="80"/>
        <v>Wakulla Civil Traffic CGE CQ3-16</v>
      </c>
    </row>
    <row r="5151" spans="1:24" x14ac:dyDescent="0.25">
      <c r="A5151" t="s">
        <v>112</v>
      </c>
      <c r="B5151" t="s">
        <v>44</v>
      </c>
      <c r="C5151" t="s">
        <v>276</v>
      </c>
      <c r="D5151" s="202">
        <v>218186</v>
      </c>
      <c r="E5151" s="202">
        <v>214497.25</v>
      </c>
      <c r="F5151"/>
      <c r="G5151"/>
      <c r="H5151"/>
      <c r="I5151" s="202">
        <v>137010.5</v>
      </c>
      <c r="J5151" s="202">
        <v>191528.75</v>
      </c>
      <c r="K5151"/>
      <c r="L5151"/>
      <c r="M5151"/>
      <c r="N5151"/>
      <c r="O5151" s="203"/>
      <c r="P5151"/>
      <c r="Q5151"/>
      <c r="R5151"/>
      <c r="S5151"/>
      <c r="T5151" s="204">
        <v>42746.609131944446</v>
      </c>
      <c r="U5151"/>
      <c r="V5151">
        <v>0.9</v>
      </c>
      <c r="W5151">
        <v>8</v>
      </c>
      <c r="X5151" s="200" t="str">
        <f t="shared" si="80"/>
        <v>Wakulla Civil Traffic CGE CQ3-17</v>
      </c>
    </row>
    <row r="5152" spans="1:24" x14ac:dyDescent="0.25">
      <c r="A5152" t="s">
        <v>112</v>
      </c>
      <c r="B5152" t="s">
        <v>44</v>
      </c>
      <c r="C5152" t="s">
        <v>273</v>
      </c>
      <c r="D5152" s="202">
        <v>108889.94</v>
      </c>
      <c r="E5152" s="202">
        <v>104016.94</v>
      </c>
      <c r="F5152" s="202">
        <v>102906.94</v>
      </c>
      <c r="G5152" s="202">
        <v>102906.94</v>
      </c>
      <c r="H5152" s="202">
        <v>102607.94</v>
      </c>
      <c r="I5152" s="202">
        <v>61678.94</v>
      </c>
      <c r="J5152" s="202">
        <v>86577.94</v>
      </c>
      <c r="K5152" s="202">
        <v>89972.94</v>
      </c>
      <c r="L5152" s="202">
        <v>91672.94</v>
      </c>
      <c r="M5152" s="202">
        <v>92869.94</v>
      </c>
      <c r="N5152"/>
      <c r="O5152" s="203"/>
      <c r="P5152"/>
      <c r="Q5152"/>
      <c r="R5152"/>
      <c r="S5152"/>
      <c r="T5152" s="204">
        <v>42746.609131944446</v>
      </c>
      <c r="U5152"/>
      <c r="V5152">
        <v>0.9</v>
      </c>
      <c r="W5152">
        <v>8</v>
      </c>
      <c r="X5152" s="200" t="str">
        <f t="shared" si="80"/>
        <v>Wakulla Civil Traffic CGE CQ4-16</v>
      </c>
    </row>
    <row r="5153" spans="1:24" x14ac:dyDescent="0.25">
      <c r="A5153" t="s">
        <v>112</v>
      </c>
      <c r="B5153" t="s">
        <v>44</v>
      </c>
      <c r="C5153" t="s">
        <v>277</v>
      </c>
      <c r="D5153" s="202">
        <v>165192</v>
      </c>
      <c r="E5153"/>
      <c r="F5153"/>
      <c r="G5153"/>
      <c r="H5153"/>
      <c r="I5153" s="202">
        <v>100169.5</v>
      </c>
      <c r="J5153"/>
      <c r="K5153"/>
      <c r="L5153"/>
      <c r="M5153"/>
      <c r="N5153"/>
      <c r="O5153" s="203"/>
      <c r="P5153"/>
      <c r="Q5153"/>
      <c r="R5153"/>
      <c r="S5153"/>
      <c r="T5153" s="204">
        <v>42746.609131944446</v>
      </c>
      <c r="U5153"/>
      <c r="V5153">
        <v>0.9</v>
      </c>
      <c r="W5153">
        <v>8</v>
      </c>
      <c r="X5153" s="200" t="str">
        <f t="shared" si="80"/>
        <v>Wakulla Civil Traffic CGE CQ4-17</v>
      </c>
    </row>
    <row r="5154" spans="1:24" x14ac:dyDescent="0.25">
      <c r="A5154" t="s">
        <v>112</v>
      </c>
      <c r="B5154" t="s">
        <v>43</v>
      </c>
      <c r="C5154" t="s">
        <v>270</v>
      </c>
      <c r="D5154" s="202">
        <v>18203.62</v>
      </c>
      <c r="E5154" s="202">
        <v>18203.62</v>
      </c>
      <c r="F5154" s="202">
        <v>18203.62</v>
      </c>
      <c r="G5154" s="202">
        <v>18203.62</v>
      </c>
      <c r="H5154" s="202">
        <v>18203.62</v>
      </c>
      <c r="I5154" s="202">
        <v>17833.62</v>
      </c>
      <c r="J5154" s="202">
        <v>17833.62</v>
      </c>
      <c r="K5154" s="202">
        <v>17833.62</v>
      </c>
      <c r="L5154" s="202">
        <v>17833.62</v>
      </c>
      <c r="M5154" s="202">
        <v>17833.62</v>
      </c>
      <c r="N5154"/>
      <c r="O5154" s="203"/>
      <c r="P5154"/>
      <c r="Q5154"/>
      <c r="R5154"/>
      <c r="S5154"/>
      <c r="T5154" s="204">
        <v>42746.609131944446</v>
      </c>
      <c r="U5154"/>
      <c r="V5154">
        <v>0.9</v>
      </c>
      <c r="W5154">
        <v>7</v>
      </c>
      <c r="X5154" s="200" t="str">
        <f t="shared" si="80"/>
        <v>Wakulla County Civil CGE CQ1-16</v>
      </c>
    </row>
    <row r="5155" spans="1:24" x14ac:dyDescent="0.25">
      <c r="A5155" t="s">
        <v>112</v>
      </c>
      <c r="B5155" t="s">
        <v>43</v>
      </c>
      <c r="C5155" t="s">
        <v>274</v>
      </c>
      <c r="D5155" s="202">
        <v>17514</v>
      </c>
      <c r="E5155" s="202">
        <v>17514</v>
      </c>
      <c r="F5155" s="202">
        <v>17514</v>
      </c>
      <c r="G5155" s="202">
        <v>17514</v>
      </c>
      <c r="H5155"/>
      <c r="I5155" s="202">
        <v>17329</v>
      </c>
      <c r="J5155" s="202">
        <v>17514</v>
      </c>
      <c r="K5155" s="202">
        <v>17514</v>
      </c>
      <c r="L5155" s="202">
        <v>17514</v>
      </c>
      <c r="M5155"/>
      <c r="N5155"/>
      <c r="O5155" s="203"/>
      <c r="P5155"/>
      <c r="Q5155"/>
      <c r="R5155"/>
      <c r="S5155"/>
      <c r="T5155" s="204">
        <v>42746.609131944446</v>
      </c>
      <c r="U5155"/>
      <c r="V5155">
        <v>0.9</v>
      </c>
      <c r="W5155">
        <v>7</v>
      </c>
      <c r="X5155" s="200" t="str">
        <f t="shared" si="80"/>
        <v>Wakulla County Civil CGE CQ1-17</v>
      </c>
    </row>
    <row r="5156" spans="1:24" x14ac:dyDescent="0.25">
      <c r="A5156" t="s">
        <v>112</v>
      </c>
      <c r="B5156" t="s">
        <v>43</v>
      </c>
      <c r="C5156" t="s">
        <v>271</v>
      </c>
      <c r="D5156" s="202">
        <v>21662</v>
      </c>
      <c r="E5156" s="202">
        <v>21662</v>
      </c>
      <c r="F5156" s="202">
        <v>21662</v>
      </c>
      <c r="G5156" s="202">
        <v>21662</v>
      </c>
      <c r="H5156" s="202">
        <v>21662</v>
      </c>
      <c r="I5156" s="202">
        <v>21377</v>
      </c>
      <c r="J5156" s="202">
        <v>21377</v>
      </c>
      <c r="K5156" s="202">
        <v>21377</v>
      </c>
      <c r="L5156" s="202">
        <v>21377</v>
      </c>
      <c r="M5156" s="202">
        <v>21377</v>
      </c>
      <c r="N5156"/>
      <c r="O5156" s="203"/>
      <c r="P5156"/>
      <c r="Q5156"/>
      <c r="R5156"/>
      <c r="S5156"/>
      <c r="T5156" s="204">
        <v>42746.609131944446</v>
      </c>
      <c r="U5156"/>
      <c r="V5156">
        <v>0.9</v>
      </c>
      <c r="W5156">
        <v>7</v>
      </c>
      <c r="X5156" s="200" t="str">
        <f t="shared" si="80"/>
        <v>Wakulla County Civil CGE CQ2-16</v>
      </c>
    </row>
    <row r="5157" spans="1:24" x14ac:dyDescent="0.25">
      <c r="A5157" t="s">
        <v>112</v>
      </c>
      <c r="B5157" t="s">
        <v>43</v>
      </c>
      <c r="C5157" t="s">
        <v>275</v>
      </c>
      <c r="D5157" s="202">
        <v>18958</v>
      </c>
      <c r="E5157" s="202">
        <v>18958</v>
      </c>
      <c r="F5157" s="202">
        <v>18958</v>
      </c>
      <c r="G5157"/>
      <c r="H5157"/>
      <c r="I5157" s="202">
        <v>18188</v>
      </c>
      <c r="J5157" s="202">
        <v>18753</v>
      </c>
      <c r="K5157" s="202">
        <v>18753</v>
      </c>
      <c r="L5157"/>
      <c r="M5157"/>
      <c r="N5157"/>
      <c r="O5157" s="203"/>
      <c r="P5157"/>
      <c r="Q5157"/>
      <c r="R5157"/>
      <c r="S5157"/>
      <c r="T5157" s="204">
        <v>42746.609131944446</v>
      </c>
      <c r="U5157"/>
      <c r="V5157">
        <v>0.9</v>
      </c>
      <c r="W5157">
        <v>7</v>
      </c>
      <c r="X5157" s="200" t="str">
        <f t="shared" si="80"/>
        <v>Wakulla County Civil CGE CQ2-17</v>
      </c>
    </row>
    <row r="5158" spans="1:24" x14ac:dyDescent="0.25">
      <c r="A5158" t="s">
        <v>112</v>
      </c>
      <c r="B5158" t="s">
        <v>43</v>
      </c>
      <c r="C5158" t="s">
        <v>272</v>
      </c>
      <c r="D5158" s="202">
        <v>18385</v>
      </c>
      <c r="E5158" s="202">
        <v>18385</v>
      </c>
      <c r="F5158" s="202">
        <v>18385</v>
      </c>
      <c r="G5158" s="202">
        <v>18385</v>
      </c>
      <c r="H5158" s="202">
        <v>18385</v>
      </c>
      <c r="I5158" s="202">
        <v>17535</v>
      </c>
      <c r="J5158" s="202">
        <v>17845</v>
      </c>
      <c r="K5158" s="202">
        <v>17845</v>
      </c>
      <c r="L5158" s="202">
        <v>17845</v>
      </c>
      <c r="M5158" s="202">
        <v>17845</v>
      </c>
      <c r="N5158"/>
      <c r="O5158" s="203"/>
      <c r="P5158"/>
      <c r="Q5158"/>
      <c r="R5158"/>
      <c r="S5158"/>
      <c r="T5158" s="204">
        <v>42746.609131944446</v>
      </c>
      <c r="U5158"/>
      <c r="V5158">
        <v>0.9</v>
      </c>
      <c r="W5158">
        <v>7</v>
      </c>
      <c r="X5158" s="200" t="str">
        <f t="shared" si="80"/>
        <v>Wakulla County Civil CGE CQ3-16</v>
      </c>
    </row>
    <row r="5159" spans="1:24" x14ac:dyDescent="0.25">
      <c r="A5159" t="s">
        <v>112</v>
      </c>
      <c r="B5159" t="s">
        <v>43</v>
      </c>
      <c r="C5159" t="s">
        <v>276</v>
      </c>
      <c r="D5159" s="202">
        <v>15104</v>
      </c>
      <c r="E5159" s="202">
        <v>15104</v>
      </c>
      <c r="F5159"/>
      <c r="G5159"/>
      <c r="H5159"/>
      <c r="I5159" s="202">
        <v>15097</v>
      </c>
      <c r="J5159" s="202">
        <v>15097</v>
      </c>
      <c r="K5159"/>
      <c r="L5159"/>
      <c r="M5159"/>
      <c r="N5159"/>
      <c r="O5159" s="203"/>
      <c r="P5159"/>
      <c r="Q5159"/>
      <c r="R5159"/>
      <c r="S5159"/>
      <c r="T5159" s="204">
        <v>42746.609131944446</v>
      </c>
      <c r="U5159"/>
      <c r="V5159">
        <v>0.9</v>
      </c>
      <c r="W5159">
        <v>7</v>
      </c>
      <c r="X5159" s="200" t="str">
        <f t="shared" si="80"/>
        <v>Wakulla County Civil CGE CQ3-17</v>
      </c>
    </row>
    <row r="5160" spans="1:24" x14ac:dyDescent="0.25">
      <c r="A5160" t="s">
        <v>112</v>
      </c>
      <c r="B5160" t="s">
        <v>43</v>
      </c>
      <c r="C5160" t="s">
        <v>273</v>
      </c>
      <c r="D5160" s="202">
        <v>17012</v>
      </c>
      <c r="E5160" s="202">
        <v>17012</v>
      </c>
      <c r="F5160" s="202">
        <v>17012</v>
      </c>
      <c r="G5160" s="202">
        <v>17012</v>
      </c>
      <c r="H5160" s="202">
        <v>17012</v>
      </c>
      <c r="I5160" s="202">
        <v>16621</v>
      </c>
      <c r="J5160" s="202">
        <v>16796</v>
      </c>
      <c r="K5160" s="202">
        <v>16796</v>
      </c>
      <c r="L5160" s="202">
        <v>16796</v>
      </c>
      <c r="M5160" s="202">
        <v>16796</v>
      </c>
      <c r="N5160"/>
      <c r="O5160" s="203"/>
      <c r="P5160"/>
      <c r="Q5160"/>
      <c r="R5160"/>
      <c r="S5160"/>
      <c r="T5160" s="204">
        <v>42746.609131944446</v>
      </c>
      <c r="U5160"/>
      <c r="V5160">
        <v>0.9</v>
      </c>
      <c r="W5160">
        <v>7</v>
      </c>
      <c r="X5160" s="200" t="str">
        <f t="shared" si="80"/>
        <v>Wakulla County Civil CGE CQ4-16</v>
      </c>
    </row>
    <row r="5161" spans="1:24" x14ac:dyDescent="0.25">
      <c r="A5161" t="s">
        <v>112</v>
      </c>
      <c r="B5161" t="s">
        <v>43</v>
      </c>
      <c r="C5161" t="s">
        <v>277</v>
      </c>
      <c r="D5161" s="202">
        <v>16642</v>
      </c>
      <c r="E5161"/>
      <c r="F5161"/>
      <c r="G5161"/>
      <c r="H5161"/>
      <c r="I5161" s="202">
        <v>16112</v>
      </c>
      <c r="J5161"/>
      <c r="K5161"/>
      <c r="L5161"/>
      <c r="M5161"/>
      <c r="N5161"/>
      <c r="O5161" s="203"/>
      <c r="P5161"/>
      <c r="Q5161"/>
      <c r="R5161"/>
      <c r="S5161"/>
      <c r="T5161" s="204">
        <v>42746.609131944446</v>
      </c>
      <c r="U5161"/>
      <c r="V5161">
        <v>0.9</v>
      </c>
      <c r="W5161">
        <v>7</v>
      </c>
      <c r="X5161" s="200" t="str">
        <f t="shared" si="80"/>
        <v>Wakulla County Civil CGE CQ4-17</v>
      </c>
    </row>
    <row r="5162" spans="1:24" x14ac:dyDescent="0.25">
      <c r="A5162" t="s">
        <v>112</v>
      </c>
      <c r="B5162" t="s">
        <v>39</v>
      </c>
      <c r="C5162" t="s">
        <v>270</v>
      </c>
      <c r="D5162" s="202">
        <v>17486.5</v>
      </c>
      <c r="E5162" s="202">
        <v>17397.95</v>
      </c>
      <c r="F5162" s="202">
        <v>17247.95</v>
      </c>
      <c r="G5162" s="202">
        <v>17247.95</v>
      </c>
      <c r="H5162" s="202">
        <v>17197.95</v>
      </c>
      <c r="I5162" s="202">
        <v>4376.5</v>
      </c>
      <c r="J5162" s="202">
        <v>6573.5</v>
      </c>
      <c r="K5162" s="202">
        <v>7474.5</v>
      </c>
      <c r="L5162" s="202">
        <v>7734.5</v>
      </c>
      <c r="M5162" s="202">
        <v>8109.5</v>
      </c>
      <c r="N5162"/>
      <c r="O5162" s="203"/>
      <c r="P5162"/>
      <c r="Q5162"/>
      <c r="R5162"/>
      <c r="S5162"/>
      <c r="T5162" s="204">
        <v>42746.609131944446</v>
      </c>
      <c r="U5162"/>
      <c r="V5162">
        <v>0.4</v>
      </c>
      <c r="W5162">
        <v>3</v>
      </c>
      <c r="X5162" s="200" t="str">
        <f t="shared" si="80"/>
        <v>Wakulla County Criminal CGE CQ1-16</v>
      </c>
    </row>
    <row r="5163" spans="1:24" x14ac:dyDescent="0.25">
      <c r="A5163" t="s">
        <v>112</v>
      </c>
      <c r="B5163" t="s">
        <v>39</v>
      </c>
      <c r="C5163" t="s">
        <v>274</v>
      </c>
      <c r="D5163" s="202">
        <v>13375.68</v>
      </c>
      <c r="E5163" s="202">
        <v>13235.68</v>
      </c>
      <c r="F5163" s="202">
        <v>13125.68</v>
      </c>
      <c r="G5163" s="202">
        <v>13125.68</v>
      </c>
      <c r="H5163"/>
      <c r="I5163" s="202">
        <v>3329.68</v>
      </c>
      <c r="J5163" s="202">
        <v>5915.68</v>
      </c>
      <c r="K5163" s="202">
        <v>7203.68</v>
      </c>
      <c r="L5163" s="202">
        <v>7843.68</v>
      </c>
      <c r="M5163"/>
      <c r="N5163"/>
      <c r="O5163" s="203"/>
      <c r="P5163"/>
      <c r="Q5163"/>
      <c r="R5163"/>
      <c r="S5163"/>
      <c r="T5163" s="204">
        <v>42746.609131944446</v>
      </c>
      <c r="U5163"/>
      <c r="V5163">
        <v>0.4</v>
      </c>
      <c r="W5163">
        <v>3</v>
      </c>
      <c r="X5163" s="200" t="str">
        <f t="shared" si="80"/>
        <v>Wakulla County Criminal CGE CQ1-17</v>
      </c>
    </row>
    <row r="5164" spans="1:24" x14ac:dyDescent="0.25">
      <c r="A5164" t="s">
        <v>112</v>
      </c>
      <c r="B5164" t="s">
        <v>39</v>
      </c>
      <c r="C5164" t="s">
        <v>271</v>
      </c>
      <c r="D5164" s="202">
        <v>17734</v>
      </c>
      <c r="E5164" s="202">
        <v>17325</v>
      </c>
      <c r="F5164" s="202">
        <v>16091</v>
      </c>
      <c r="G5164" s="202">
        <v>16041</v>
      </c>
      <c r="H5164" s="202">
        <v>16041</v>
      </c>
      <c r="I5164" s="202">
        <v>3838.5</v>
      </c>
      <c r="J5164" s="202">
        <v>7037.5</v>
      </c>
      <c r="K5164" s="202">
        <v>8340</v>
      </c>
      <c r="L5164" s="202">
        <v>9397</v>
      </c>
      <c r="M5164" s="202">
        <v>9892</v>
      </c>
      <c r="N5164"/>
      <c r="O5164" s="203"/>
      <c r="P5164"/>
      <c r="Q5164"/>
      <c r="R5164"/>
      <c r="S5164"/>
      <c r="T5164" s="204">
        <v>42746.609131944446</v>
      </c>
      <c r="U5164"/>
      <c r="V5164">
        <v>0.4</v>
      </c>
      <c r="W5164">
        <v>3</v>
      </c>
      <c r="X5164" s="200" t="str">
        <f t="shared" si="80"/>
        <v>Wakulla County Criminal CGE CQ2-16</v>
      </c>
    </row>
    <row r="5165" spans="1:24" x14ac:dyDescent="0.25">
      <c r="A5165" t="s">
        <v>112</v>
      </c>
      <c r="B5165" t="s">
        <v>39</v>
      </c>
      <c r="C5165" t="s">
        <v>275</v>
      </c>
      <c r="D5165" s="202">
        <v>19901.75</v>
      </c>
      <c r="E5165" s="202">
        <v>19814.75</v>
      </c>
      <c r="F5165" s="202">
        <v>19599.72</v>
      </c>
      <c r="G5165"/>
      <c r="H5165"/>
      <c r="I5165" s="202">
        <v>4711.28</v>
      </c>
      <c r="J5165" s="202">
        <v>7663.29</v>
      </c>
      <c r="K5165" s="202">
        <v>8958.2900000000009</v>
      </c>
      <c r="L5165"/>
      <c r="M5165"/>
      <c r="N5165"/>
      <c r="O5165" s="203"/>
      <c r="P5165"/>
      <c r="Q5165"/>
      <c r="R5165"/>
      <c r="S5165"/>
      <c r="T5165" s="204">
        <v>42746.609131944446</v>
      </c>
      <c r="U5165"/>
      <c r="V5165">
        <v>0.4</v>
      </c>
      <c r="W5165">
        <v>3</v>
      </c>
      <c r="X5165" s="200" t="str">
        <f t="shared" si="80"/>
        <v>Wakulla County Criminal CGE CQ2-17</v>
      </c>
    </row>
    <row r="5166" spans="1:24" x14ac:dyDescent="0.25">
      <c r="A5166" t="s">
        <v>112</v>
      </c>
      <c r="B5166" t="s">
        <v>39</v>
      </c>
      <c r="C5166" t="s">
        <v>272</v>
      </c>
      <c r="D5166" s="202">
        <v>24788.400000000001</v>
      </c>
      <c r="E5166" s="202">
        <v>24164.55</v>
      </c>
      <c r="F5166" s="202">
        <v>23747.85</v>
      </c>
      <c r="G5166" s="202">
        <v>23641.05</v>
      </c>
      <c r="H5166" s="202">
        <v>23641.05</v>
      </c>
      <c r="I5166" s="202">
        <v>6398.9</v>
      </c>
      <c r="J5166" s="202">
        <v>11610.8</v>
      </c>
      <c r="K5166" s="202">
        <v>12695.55</v>
      </c>
      <c r="L5166" s="202">
        <v>13335.55</v>
      </c>
      <c r="M5166" s="202">
        <v>14252.55</v>
      </c>
      <c r="N5166"/>
      <c r="O5166" s="203"/>
      <c r="P5166"/>
      <c r="Q5166"/>
      <c r="R5166"/>
      <c r="S5166"/>
      <c r="T5166" s="204">
        <v>42746.609131944446</v>
      </c>
      <c r="U5166"/>
      <c r="V5166">
        <v>0.4</v>
      </c>
      <c r="W5166">
        <v>3</v>
      </c>
      <c r="X5166" s="200" t="str">
        <f t="shared" si="80"/>
        <v>Wakulla County Criminal CGE CQ3-16</v>
      </c>
    </row>
    <row r="5167" spans="1:24" x14ac:dyDescent="0.25">
      <c r="A5167" t="s">
        <v>112</v>
      </c>
      <c r="B5167" t="s">
        <v>39</v>
      </c>
      <c r="C5167" t="s">
        <v>276</v>
      </c>
      <c r="D5167" s="202">
        <v>14977.2</v>
      </c>
      <c r="E5167" s="202">
        <v>14747.2</v>
      </c>
      <c r="F5167"/>
      <c r="G5167"/>
      <c r="H5167"/>
      <c r="I5167" s="202">
        <v>5131.2</v>
      </c>
      <c r="J5167" s="202">
        <v>7147.2</v>
      </c>
      <c r="K5167"/>
      <c r="L5167"/>
      <c r="M5167"/>
      <c r="N5167"/>
      <c r="O5167" s="203"/>
      <c r="P5167"/>
      <c r="Q5167"/>
      <c r="R5167"/>
      <c r="S5167"/>
      <c r="T5167" s="204">
        <v>42746.609131944446</v>
      </c>
      <c r="U5167"/>
      <c r="V5167">
        <v>0.4</v>
      </c>
      <c r="W5167">
        <v>3</v>
      </c>
      <c r="X5167" s="200" t="str">
        <f t="shared" si="80"/>
        <v>Wakulla County Criminal CGE CQ3-17</v>
      </c>
    </row>
    <row r="5168" spans="1:24" x14ac:dyDescent="0.25">
      <c r="A5168" t="s">
        <v>112</v>
      </c>
      <c r="B5168" t="s">
        <v>39</v>
      </c>
      <c r="C5168" t="s">
        <v>273</v>
      </c>
      <c r="D5168" s="202">
        <v>37422.9</v>
      </c>
      <c r="E5168" s="202">
        <v>22356.39</v>
      </c>
      <c r="F5168" s="202">
        <v>22202.05</v>
      </c>
      <c r="G5168" s="202">
        <v>22202.05</v>
      </c>
      <c r="H5168" s="202">
        <v>22202.05</v>
      </c>
      <c r="I5168" s="202">
        <v>9434.2000000000007</v>
      </c>
      <c r="J5168" s="202">
        <v>9539.5</v>
      </c>
      <c r="K5168" s="202">
        <v>10769.55</v>
      </c>
      <c r="L5168" s="202">
        <v>11404.55</v>
      </c>
      <c r="M5168" s="202">
        <v>11534.55</v>
      </c>
      <c r="N5168"/>
      <c r="O5168" s="203"/>
      <c r="P5168"/>
      <c r="Q5168"/>
      <c r="R5168"/>
      <c r="S5168"/>
      <c r="T5168" s="204">
        <v>42746.609131944446</v>
      </c>
      <c r="U5168"/>
      <c r="V5168">
        <v>0.4</v>
      </c>
      <c r="W5168">
        <v>3</v>
      </c>
      <c r="X5168" s="200" t="str">
        <f t="shared" si="80"/>
        <v>Wakulla County Criminal CGE CQ4-16</v>
      </c>
    </row>
    <row r="5169" spans="1:24" x14ac:dyDescent="0.25">
      <c r="A5169" t="s">
        <v>112</v>
      </c>
      <c r="B5169" t="s">
        <v>39</v>
      </c>
      <c r="C5169" t="s">
        <v>277</v>
      </c>
      <c r="D5169" s="202">
        <v>22402.3</v>
      </c>
      <c r="E5169"/>
      <c r="F5169"/>
      <c r="G5169"/>
      <c r="H5169"/>
      <c r="I5169" s="202">
        <v>7038.3</v>
      </c>
      <c r="J5169"/>
      <c r="K5169"/>
      <c r="L5169"/>
      <c r="M5169"/>
      <c r="N5169"/>
      <c r="O5169" s="203"/>
      <c r="P5169"/>
      <c r="Q5169"/>
      <c r="R5169"/>
      <c r="S5169"/>
      <c r="T5169" s="204">
        <v>42746.609131944446</v>
      </c>
      <c r="U5169"/>
      <c r="V5169">
        <v>0.4</v>
      </c>
      <c r="W5169">
        <v>3</v>
      </c>
      <c r="X5169" s="200" t="str">
        <f t="shared" si="80"/>
        <v>Wakulla County Criminal CGE CQ4-17</v>
      </c>
    </row>
    <row r="5170" spans="1:24" x14ac:dyDescent="0.25">
      <c r="A5170" t="s">
        <v>112</v>
      </c>
      <c r="B5170" t="s">
        <v>41</v>
      </c>
      <c r="C5170" t="s">
        <v>270</v>
      </c>
      <c r="D5170" s="202">
        <v>42880.07</v>
      </c>
      <c r="E5170" s="202">
        <v>42660.75</v>
      </c>
      <c r="F5170" s="202">
        <v>42510.75</v>
      </c>
      <c r="G5170" s="202">
        <v>42460.75</v>
      </c>
      <c r="H5170" s="202">
        <v>42460.75</v>
      </c>
      <c r="I5170" s="202">
        <v>7526.75</v>
      </c>
      <c r="J5170" s="202">
        <v>16744.75</v>
      </c>
      <c r="K5170" s="202">
        <v>20717.75</v>
      </c>
      <c r="L5170" s="202">
        <v>23110.75</v>
      </c>
      <c r="M5170" s="202">
        <v>24683.75</v>
      </c>
      <c r="N5170"/>
      <c r="O5170" s="203"/>
      <c r="P5170"/>
      <c r="Q5170"/>
      <c r="R5170"/>
      <c r="S5170"/>
      <c r="T5170" s="204">
        <v>42746.609131944446</v>
      </c>
      <c r="U5170"/>
      <c r="V5170">
        <v>0.4</v>
      </c>
      <c r="W5170">
        <v>5</v>
      </c>
      <c r="X5170" s="200" t="str">
        <f t="shared" si="80"/>
        <v>Wakulla Criminal Traffic CGE CQ1-16</v>
      </c>
    </row>
    <row r="5171" spans="1:24" x14ac:dyDescent="0.25">
      <c r="A5171" t="s">
        <v>112</v>
      </c>
      <c r="B5171" t="s">
        <v>41</v>
      </c>
      <c r="C5171" t="s">
        <v>274</v>
      </c>
      <c r="D5171" s="202">
        <v>26681.5</v>
      </c>
      <c r="E5171" s="202">
        <v>26379.62</v>
      </c>
      <c r="F5171" s="202">
        <v>25947.24</v>
      </c>
      <c r="G5171" s="202">
        <v>25474.31</v>
      </c>
      <c r="H5171"/>
      <c r="I5171" s="202">
        <v>4314.5</v>
      </c>
      <c r="J5171" s="202">
        <v>9220</v>
      </c>
      <c r="K5171" s="202">
        <v>11748</v>
      </c>
      <c r="L5171" s="202">
        <v>12813.5</v>
      </c>
      <c r="M5171"/>
      <c r="N5171"/>
      <c r="O5171" s="203"/>
      <c r="P5171"/>
      <c r="Q5171"/>
      <c r="R5171"/>
      <c r="S5171"/>
      <c r="T5171" s="204">
        <v>42746.609131944446</v>
      </c>
      <c r="U5171"/>
      <c r="V5171">
        <v>0.4</v>
      </c>
      <c r="W5171">
        <v>5</v>
      </c>
      <c r="X5171" s="200" t="str">
        <f t="shared" si="80"/>
        <v>Wakulla Criminal Traffic CGE CQ1-17</v>
      </c>
    </row>
    <row r="5172" spans="1:24" x14ac:dyDescent="0.25">
      <c r="A5172" t="s">
        <v>112</v>
      </c>
      <c r="B5172" t="s">
        <v>41</v>
      </c>
      <c r="C5172" t="s">
        <v>271</v>
      </c>
      <c r="D5172" s="202">
        <v>47919.5</v>
      </c>
      <c r="E5172" s="202">
        <v>47838.5</v>
      </c>
      <c r="F5172" s="202">
        <v>47838.5</v>
      </c>
      <c r="G5172" s="202">
        <v>47162.3</v>
      </c>
      <c r="H5172" s="202">
        <v>46950.5</v>
      </c>
      <c r="I5172" s="202">
        <v>10871.5</v>
      </c>
      <c r="J5172" s="202">
        <v>18073.5</v>
      </c>
      <c r="K5172" s="202">
        <v>22899.58</v>
      </c>
      <c r="L5172" s="202">
        <v>25823.58</v>
      </c>
      <c r="M5172" s="202">
        <v>27813.5</v>
      </c>
      <c r="N5172"/>
      <c r="O5172" s="203"/>
      <c r="P5172"/>
      <c r="Q5172"/>
      <c r="R5172"/>
      <c r="S5172"/>
      <c r="T5172" s="204">
        <v>42746.609131944446</v>
      </c>
      <c r="U5172"/>
      <c r="V5172">
        <v>0.4</v>
      </c>
      <c r="W5172">
        <v>5</v>
      </c>
      <c r="X5172" s="200" t="str">
        <f t="shared" si="80"/>
        <v>Wakulla Criminal Traffic CGE CQ2-16</v>
      </c>
    </row>
    <row r="5173" spans="1:24" x14ac:dyDescent="0.25">
      <c r="A5173" t="s">
        <v>112</v>
      </c>
      <c r="B5173" t="s">
        <v>41</v>
      </c>
      <c r="C5173" t="s">
        <v>275</v>
      </c>
      <c r="D5173" s="202">
        <v>27835.5</v>
      </c>
      <c r="E5173" s="202">
        <v>27452.5</v>
      </c>
      <c r="F5173" s="202">
        <v>27402.5</v>
      </c>
      <c r="G5173"/>
      <c r="H5173"/>
      <c r="I5173" s="202">
        <v>4451</v>
      </c>
      <c r="J5173" s="202">
        <v>7884.5</v>
      </c>
      <c r="K5173" s="202">
        <v>10140</v>
      </c>
      <c r="L5173"/>
      <c r="M5173"/>
      <c r="N5173"/>
      <c r="O5173" s="203"/>
      <c r="P5173"/>
      <c r="Q5173"/>
      <c r="R5173"/>
      <c r="S5173"/>
      <c r="T5173" s="204">
        <v>42746.609131944446</v>
      </c>
      <c r="U5173"/>
      <c r="V5173">
        <v>0.4</v>
      </c>
      <c r="W5173">
        <v>5</v>
      </c>
      <c r="X5173" s="200" t="str">
        <f t="shared" si="80"/>
        <v>Wakulla Criminal Traffic CGE CQ2-17</v>
      </c>
    </row>
    <row r="5174" spans="1:24" x14ac:dyDescent="0.25">
      <c r="A5174" t="s">
        <v>112</v>
      </c>
      <c r="B5174" t="s">
        <v>41</v>
      </c>
      <c r="C5174" t="s">
        <v>272</v>
      </c>
      <c r="D5174" s="202">
        <v>36666</v>
      </c>
      <c r="E5174" s="202">
        <v>35441.06</v>
      </c>
      <c r="F5174" s="202">
        <v>34383.93</v>
      </c>
      <c r="G5174" s="202">
        <v>33709.46</v>
      </c>
      <c r="H5174" s="202">
        <v>33709.46</v>
      </c>
      <c r="I5174" s="202">
        <v>7077</v>
      </c>
      <c r="J5174" s="202">
        <v>13417.6</v>
      </c>
      <c r="K5174" s="202">
        <v>16171.6</v>
      </c>
      <c r="L5174" s="202">
        <v>17479.599999999999</v>
      </c>
      <c r="M5174" s="202">
        <v>18579.599999999999</v>
      </c>
      <c r="N5174"/>
      <c r="O5174" s="203"/>
      <c r="P5174"/>
      <c r="Q5174"/>
      <c r="R5174"/>
      <c r="S5174"/>
      <c r="T5174" s="204">
        <v>42746.609131944446</v>
      </c>
      <c r="U5174"/>
      <c r="V5174">
        <v>0.4</v>
      </c>
      <c r="W5174">
        <v>5</v>
      </c>
      <c r="X5174" s="200" t="str">
        <f t="shared" si="80"/>
        <v>Wakulla Criminal Traffic CGE CQ3-16</v>
      </c>
    </row>
    <row r="5175" spans="1:24" x14ac:dyDescent="0.25">
      <c r="A5175" t="s">
        <v>112</v>
      </c>
      <c r="B5175" t="s">
        <v>41</v>
      </c>
      <c r="C5175" t="s">
        <v>276</v>
      </c>
      <c r="D5175" s="202">
        <v>34409.629999999997</v>
      </c>
      <c r="E5175" s="202">
        <v>33876.629999999997</v>
      </c>
      <c r="F5175"/>
      <c r="G5175"/>
      <c r="H5175"/>
      <c r="I5175" s="202">
        <v>4239.63</v>
      </c>
      <c r="J5175" s="202">
        <v>8200.6299999999992</v>
      </c>
      <c r="K5175"/>
      <c r="L5175"/>
      <c r="M5175"/>
      <c r="N5175"/>
      <c r="O5175" s="203"/>
      <c r="P5175"/>
      <c r="Q5175"/>
      <c r="R5175"/>
      <c r="S5175"/>
      <c r="T5175" s="204">
        <v>42746.609131944446</v>
      </c>
      <c r="U5175"/>
      <c r="V5175">
        <v>0.4</v>
      </c>
      <c r="W5175">
        <v>5</v>
      </c>
      <c r="X5175" s="200" t="str">
        <f t="shared" si="80"/>
        <v>Wakulla Criminal Traffic CGE CQ3-17</v>
      </c>
    </row>
    <row r="5176" spans="1:24" x14ac:dyDescent="0.25">
      <c r="A5176" t="s">
        <v>112</v>
      </c>
      <c r="B5176" t="s">
        <v>41</v>
      </c>
      <c r="C5176" t="s">
        <v>273</v>
      </c>
      <c r="D5176" s="202">
        <v>46445</v>
      </c>
      <c r="E5176" s="202">
        <v>41778.400000000001</v>
      </c>
      <c r="F5176" s="202">
        <v>40896.19</v>
      </c>
      <c r="G5176" s="202">
        <v>38961.339999999997</v>
      </c>
      <c r="H5176" s="202">
        <v>36200.19</v>
      </c>
      <c r="I5176" s="202">
        <v>5579</v>
      </c>
      <c r="J5176" s="202">
        <v>9122.6</v>
      </c>
      <c r="K5176" s="202">
        <v>12247.6</v>
      </c>
      <c r="L5176" s="202">
        <v>14034.6</v>
      </c>
      <c r="M5176" s="202">
        <v>14525.04</v>
      </c>
      <c r="N5176"/>
      <c r="O5176" s="203"/>
      <c r="P5176"/>
      <c r="Q5176"/>
      <c r="R5176"/>
      <c r="S5176"/>
      <c r="T5176" s="204">
        <v>42746.609131944446</v>
      </c>
      <c r="U5176"/>
      <c r="V5176">
        <v>0.4</v>
      </c>
      <c r="W5176">
        <v>5</v>
      </c>
      <c r="X5176" s="200" t="str">
        <f t="shared" si="80"/>
        <v>Wakulla Criminal Traffic CGE CQ4-16</v>
      </c>
    </row>
    <row r="5177" spans="1:24" x14ac:dyDescent="0.25">
      <c r="A5177" t="s">
        <v>112</v>
      </c>
      <c r="B5177" t="s">
        <v>41</v>
      </c>
      <c r="C5177" t="s">
        <v>277</v>
      </c>
      <c r="D5177" s="202">
        <v>32592.13</v>
      </c>
      <c r="E5177"/>
      <c r="F5177"/>
      <c r="G5177"/>
      <c r="H5177"/>
      <c r="I5177" s="202">
        <v>6117</v>
      </c>
      <c r="J5177"/>
      <c r="K5177"/>
      <c r="L5177"/>
      <c r="M5177"/>
      <c r="N5177"/>
      <c r="O5177" s="203"/>
      <c r="P5177"/>
      <c r="Q5177"/>
      <c r="R5177"/>
      <c r="S5177"/>
      <c r="T5177" s="204">
        <v>42746.609131944446</v>
      </c>
      <c r="U5177"/>
      <c r="V5177">
        <v>0.4</v>
      </c>
      <c r="W5177">
        <v>5</v>
      </c>
      <c r="X5177" s="200" t="str">
        <f t="shared" si="80"/>
        <v>Wakulla Criminal Traffic CGE CQ4-17</v>
      </c>
    </row>
    <row r="5178" spans="1:24" x14ac:dyDescent="0.25">
      <c r="A5178" t="s">
        <v>112</v>
      </c>
      <c r="B5178" t="s">
        <v>46</v>
      </c>
      <c r="C5178" t="s">
        <v>270</v>
      </c>
      <c r="D5178" s="202">
        <v>15805</v>
      </c>
      <c r="E5178" s="202">
        <v>15805</v>
      </c>
      <c r="F5178" s="202">
        <v>15805</v>
      </c>
      <c r="G5178" s="202">
        <v>15805</v>
      </c>
      <c r="H5178" s="202">
        <v>15397</v>
      </c>
      <c r="I5178" s="202">
        <v>12069</v>
      </c>
      <c r="J5178" s="202">
        <v>12069</v>
      </c>
      <c r="K5178" s="202">
        <v>12069</v>
      </c>
      <c r="L5178" s="202">
        <v>12069</v>
      </c>
      <c r="M5178" s="202">
        <v>12069</v>
      </c>
      <c r="N5178"/>
      <c r="O5178" s="203"/>
      <c r="P5178"/>
      <c r="Q5178"/>
      <c r="R5178"/>
      <c r="S5178"/>
      <c r="T5178" s="204">
        <v>42746.609131944446</v>
      </c>
      <c r="U5178"/>
      <c r="V5178">
        <v>0.75</v>
      </c>
      <c r="W5178">
        <v>10</v>
      </c>
      <c r="X5178" s="200" t="str">
        <f t="shared" si="80"/>
        <v>Wakulla Family CGE CQ1-16</v>
      </c>
    </row>
    <row r="5179" spans="1:24" x14ac:dyDescent="0.25">
      <c r="A5179" t="s">
        <v>112</v>
      </c>
      <c r="B5179" t="s">
        <v>46</v>
      </c>
      <c r="C5179" t="s">
        <v>274</v>
      </c>
      <c r="D5179" s="202">
        <v>10973</v>
      </c>
      <c r="E5179" s="202">
        <v>10973</v>
      </c>
      <c r="F5179" s="202">
        <v>10565</v>
      </c>
      <c r="G5179" s="202">
        <v>10565</v>
      </c>
      <c r="H5179"/>
      <c r="I5179" s="202">
        <v>8525</v>
      </c>
      <c r="J5179" s="202">
        <v>8525</v>
      </c>
      <c r="K5179" s="202">
        <v>8525</v>
      </c>
      <c r="L5179" s="202">
        <v>8525</v>
      </c>
      <c r="M5179"/>
      <c r="N5179"/>
      <c r="O5179" s="203"/>
      <c r="P5179"/>
      <c r="Q5179"/>
      <c r="R5179"/>
      <c r="S5179"/>
      <c r="T5179" s="204">
        <v>42746.609131944446</v>
      </c>
      <c r="U5179"/>
      <c r="V5179">
        <v>0.75</v>
      </c>
      <c r="W5179">
        <v>10</v>
      </c>
      <c r="X5179" s="200" t="str">
        <f t="shared" si="80"/>
        <v>Wakulla Family CGE CQ1-17</v>
      </c>
    </row>
    <row r="5180" spans="1:24" x14ac:dyDescent="0.25">
      <c r="A5180" t="s">
        <v>112</v>
      </c>
      <c r="B5180" t="s">
        <v>46</v>
      </c>
      <c r="C5180" t="s">
        <v>271</v>
      </c>
      <c r="D5180" s="202">
        <v>16060</v>
      </c>
      <c r="E5180" s="202">
        <v>15704</v>
      </c>
      <c r="F5180" s="202">
        <v>15704</v>
      </c>
      <c r="G5180" s="202">
        <v>15704</v>
      </c>
      <c r="H5180" s="202">
        <v>15704</v>
      </c>
      <c r="I5180" s="202">
        <v>13620</v>
      </c>
      <c r="J5180" s="202">
        <v>13680</v>
      </c>
      <c r="K5180" s="202">
        <v>13680</v>
      </c>
      <c r="L5180" s="202">
        <v>13680</v>
      </c>
      <c r="M5180" s="202">
        <v>13680</v>
      </c>
      <c r="N5180"/>
      <c r="O5180" s="203"/>
      <c r="P5180"/>
      <c r="Q5180"/>
      <c r="R5180"/>
      <c r="S5180"/>
      <c r="T5180" s="204">
        <v>42746.609131944446</v>
      </c>
      <c r="U5180"/>
      <c r="V5180">
        <v>0.75</v>
      </c>
      <c r="W5180">
        <v>10</v>
      </c>
      <c r="X5180" s="200" t="str">
        <f t="shared" si="80"/>
        <v>Wakulla Family CGE CQ2-16</v>
      </c>
    </row>
    <row r="5181" spans="1:24" x14ac:dyDescent="0.25">
      <c r="A5181" t="s">
        <v>112</v>
      </c>
      <c r="B5181" t="s">
        <v>46</v>
      </c>
      <c r="C5181" t="s">
        <v>275</v>
      </c>
      <c r="D5181" s="202">
        <v>15273</v>
      </c>
      <c r="E5181" s="202">
        <v>15273</v>
      </c>
      <c r="F5181" s="202">
        <v>15165</v>
      </c>
      <c r="G5181"/>
      <c r="H5181"/>
      <c r="I5181" s="202">
        <v>14394</v>
      </c>
      <c r="J5181" s="202">
        <v>14394</v>
      </c>
      <c r="K5181" s="202">
        <v>14394</v>
      </c>
      <c r="L5181"/>
      <c r="M5181"/>
      <c r="N5181"/>
      <c r="O5181" s="203"/>
      <c r="P5181"/>
      <c r="Q5181"/>
      <c r="R5181"/>
      <c r="S5181"/>
      <c r="T5181" s="204">
        <v>42746.609131944446</v>
      </c>
      <c r="U5181"/>
      <c r="V5181">
        <v>0.75</v>
      </c>
      <c r="W5181">
        <v>10</v>
      </c>
      <c r="X5181" s="200" t="str">
        <f t="shared" si="80"/>
        <v>Wakulla Family CGE CQ2-17</v>
      </c>
    </row>
    <row r="5182" spans="1:24" x14ac:dyDescent="0.25">
      <c r="A5182" t="s">
        <v>112</v>
      </c>
      <c r="B5182" t="s">
        <v>46</v>
      </c>
      <c r="C5182" t="s">
        <v>272</v>
      </c>
      <c r="D5182" s="202">
        <v>14118.5</v>
      </c>
      <c r="E5182" s="202">
        <v>14118.5</v>
      </c>
      <c r="F5182" s="202">
        <v>14118.5</v>
      </c>
      <c r="G5182" s="202">
        <v>14118.5</v>
      </c>
      <c r="H5182" s="202">
        <v>14118.5</v>
      </c>
      <c r="I5182" s="202">
        <v>13662.5</v>
      </c>
      <c r="J5182" s="202">
        <v>13662.5</v>
      </c>
      <c r="K5182" s="202">
        <v>13662.5</v>
      </c>
      <c r="L5182" s="202">
        <v>13662.5</v>
      </c>
      <c r="M5182" s="202">
        <v>13662.5</v>
      </c>
      <c r="N5182"/>
      <c r="O5182" s="203"/>
      <c r="P5182"/>
      <c r="Q5182"/>
      <c r="R5182"/>
      <c r="S5182"/>
      <c r="T5182" s="204">
        <v>42746.609131944446</v>
      </c>
      <c r="U5182"/>
      <c r="V5182">
        <v>0.75</v>
      </c>
      <c r="W5182">
        <v>10</v>
      </c>
      <c r="X5182" s="200" t="str">
        <f t="shared" si="80"/>
        <v>Wakulla Family CGE CQ3-16</v>
      </c>
    </row>
    <row r="5183" spans="1:24" x14ac:dyDescent="0.25">
      <c r="A5183" t="s">
        <v>112</v>
      </c>
      <c r="B5183" t="s">
        <v>46</v>
      </c>
      <c r="C5183" t="s">
        <v>276</v>
      </c>
      <c r="D5183" s="202">
        <v>20123.5</v>
      </c>
      <c r="E5183" s="202">
        <v>19715.5</v>
      </c>
      <c r="F5183"/>
      <c r="G5183"/>
      <c r="H5183"/>
      <c r="I5183" s="202">
        <v>16001.5</v>
      </c>
      <c r="J5183" s="202">
        <v>16001.5</v>
      </c>
      <c r="K5183"/>
      <c r="L5183"/>
      <c r="M5183"/>
      <c r="N5183"/>
      <c r="O5183" s="203"/>
      <c r="P5183"/>
      <c r="Q5183"/>
      <c r="R5183"/>
      <c r="S5183"/>
      <c r="T5183" s="204">
        <v>42746.609131944446</v>
      </c>
      <c r="U5183"/>
      <c r="V5183">
        <v>0.75</v>
      </c>
      <c r="W5183">
        <v>10</v>
      </c>
      <c r="X5183" s="200" t="str">
        <f t="shared" si="80"/>
        <v>Wakulla Family CGE CQ3-17</v>
      </c>
    </row>
    <row r="5184" spans="1:24" x14ac:dyDescent="0.25">
      <c r="A5184" t="s">
        <v>112</v>
      </c>
      <c r="B5184" t="s">
        <v>46</v>
      </c>
      <c r="C5184" t="s">
        <v>273</v>
      </c>
      <c r="D5184" s="202">
        <v>17152.5</v>
      </c>
      <c r="E5184" s="202">
        <v>17152.5</v>
      </c>
      <c r="F5184" s="202">
        <v>17152.5</v>
      </c>
      <c r="G5184" s="202">
        <v>17152.5</v>
      </c>
      <c r="H5184" s="202">
        <v>17152.5</v>
      </c>
      <c r="I5184" s="202">
        <v>15112.5</v>
      </c>
      <c r="J5184" s="202">
        <v>15112.5</v>
      </c>
      <c r="K5184" s="202">
        <v>15112.5</v>
      </c>
      <c r="L5184" s="202">
        <v>15112.5</v>
      </c>
      <c r="M5184" s="202">
        <v>15112.5</v>
      </c>
      <c r="N5184"/>
      <c r="O5184" s="203"/>
      <c r="P5184"/>
      <c r="Q5184"/>
      <c r="R5184"/>
      <c r="S5184"/>
      <c r="T5184" s="204">
        <v>42746.609131944446</v>
      </c>
      <c r="U5184"/>
      <c r="V5184">
        <v>0.75</v>
      </c>
      <c r="W5184">
        <v>10</v>
      </c>
      <c r="X5184" s="200" t="str">
        <f t="shared" si="80"/>
        <v>Wakulla Family CGE CQ4-16</v>
      </c>
    </row>
    <row r="5185" spans="1:24" x14ac:dyDescent="0.25">
      <c r="A5185" t="s">
        <v>112</v>
      </c>
      <c r="B5185" t="s">
        <v>46</v>
      </c>
      <c r="C5185" t="s">
        <v>277</v>
      </c>
      <c r="D5185" s="202">
        <v>9549</v>
      </c>
      <c r="E5185"/>
      <c r="F5185"/>
      <c r="G5185"/>
      <c r="H5185"/>
      <c r="I5185" s="202">
        <v>7933</v>
      </c>
      <c r="J5185"/>
      <c r="K5185"/>
      <c r="L5185"/>
      <c r="M5185"/>
      <c r="N5185"/>
      <c r="O5185" s="203"/>
      <c r="P5185"/>
      <c r="Q5185"/>
      <c r="R5185"/>
      <c r="S5185"/>
      <c r="T5185" s="204">
        <v>42746.609131944446</v>
      </c>
      <c r="U5185"/>
      <c r="V5185">
        <v>0.75</v>
      </c>
      <c r="W5185">
        <v>10</v>
      </c>
      <c r="X5185" s="200" t="str">
        <f t="shared" si="80"/>
        <v>Wakulla Family CGE CQ4-17</v>
      </c>
    </row>
    <row r="5186" spans="1:24" x14ac:dyDescent="0.25">
      <c r="A5186" t="s">
        <v>112</v>
      </c>
      <c r="B5186" t="s">
        <v>40</v>
      </c>
      <c r="C5186" t="s">
        <v>270</v>
      </c>
      <c r="D5186" s="202">
        <v>1547</v>
      </c>
      <c r="E5186" s="202">
        <v>1547</v>
      </c>
      <c r="F5186" s="202">
        <v>1547</v>
      </c>
      <c r="G5186" s="202">
        <v>1547</v>
      </c>
      <c r="H5186" s="202">
        <v>1342.8</v>
      </c>
      <c r="I5186" s="202">
        <v>327</v>
      </c>
      <c r="J5186" s="202">
        <v>427</v>
      </c>
      <c r="K5186" s="202">
        <v>427</v>
      </c>
      <c r="L5186" s="202">
        <v>487</v>
      </c>
      <c r="M5186" s="202">
        <v>487</v>
      </c>
      <c r="N5186"/>
      <c r="O5186" s="203"/>
      <c r="P5186"/>
      <c r="Q5186"/>
      <c r="R5186"/>
      <c r="S5186"/>
      <c r="T5186" s="204">
        <v>42746.609131944446</v>
      </c>
      <c r="U5186"/>
      <c r="V5186">
        <v>0.09</v>
      </c>
      <c r="W5186">
        <v>4</v>
      </c>
      <c r="X5186" s="200" t="str">
        <f t="shared" ref="X5186:X5249" si="81">A5186&amp;" "&amp;B5186&amp;" "&amp;C5186</f>
        <v>Wakulla Juvenile Delinquency CGE CQ1-16</v>
      </c>
    </row>
    <row r="5187" spans="1:24" x14ac:dyDescent="0.25">
      <c r="A5187" t="s">
        <v>112</v>
      </c>
      <c r="B5187" t="s">
        <v>40</v>
      </c>
      <c r="C5187" t="s">
        <v>274</v>
      </c>
      <c r="D5187" s="202">
        <v>4353.3999999999996</v>
      </c>
      <c r="E5187" s="202">
        <v>4353.3999999999996</v>
      </c>
      <c r="F5187" s="202">
        <v>4353.3999999999996</v>
      </c>
      <c r="G5187" s="202">
        <v>2553.4</v>
      </c>
      <c r="H5187"/>
      <c r="I5187" s="202">
        <v>0</v>
      </c>
      <c r="J5187" s="202">
        <v>150</v>
      </c>
      <c r="K5187" s="202">
        <v>150</v>
      </c>
      <c r="L5187" s="202">
        <v>318.02999999999997</v>
      </c>
      <c r="M5187"/>
      <c r="N5187"/>
      <c r="O5187" s="203"/>
      <c r="P5187"/>
      <c r="Q5187"/>
      <c r="R5187"/>
      <c r="S5187"/>
      <c r="T5187" s="204">
        <v>42746.609131944446</v>
      </c>
      <c r="U5187"/>
      <c r="V5187">
        <v>0.09</v>
      </c>
      <c r="W5187">
        <v>4</v>
      </c>
      <c r="X5187" s="200" t="str">
        <f t="shared" si="81"/>
        <v>Wakulla Juvenile Delinquency CGE CQ1-17</v>
      </c>
    </row>
    <row r="5188" spans="1:24" x14ac:dyDescent="0.25">
      <c r="A5188" t="s">
        <v>112</v>
      </c>
      <c r="B5188" t="s">
        <v>40</v>
      </c>
      <c r="C5188" t="s">
        <v>271</v>
      </c>
      <c r="D5188" s="202">
        <v>1012</v>
      </c>
      <c r="E5188" s="202">
        <v>1012</v>
      </c>
      <c r="F5188" s="202">
        <v>762</v>
      </c>
      <c r="G5188" s="202">
        <v>762</v>
      </c>
      <c r="H5188" s="202">
        <v>762</v>
      </c>
      <c r="I5188" s="202">
        <v>192</v>
      </c>
      <c r="J5188" s="202">
        <v>192</v>
      </c>
      <c r="K5188" s="202">
        <v>292</v>
      </c>
      <c r="L5188" s="202">
        <v>292</v>
      </c>
      <c r="M5188" s="202">
        <v>292</v>
      </c>
      <c r="N5188"/>
      <c r="O5188" s="203"/>
      <c r="P5188"/>
      <c r="Q5188"/>
      <c r="R5188"/>
      <c r="S5188"/>
      <c r="T5188" s="204">
        <v>42746.609131944446</v>
      </c>
      <c r="U5188"/>
      <c r="V5188">
        <v>0.09</v>
      </c>
      <c r="W5188">
        <v>4</v>
      </c>
      <c r="X5188" s="200" t="str">
        <f t="shared" si="81"/>
        <v>Wakulla Juvenile Delinquency CGE CQ2-16</v>
      </c>
    </row>
    <row r="5189" spans="1:24" x14ac:dyDescent="0.25">
      <c r="A5189" t="s">
        <v>112</v>
      </c>
      <c r="B5189" t="s">
        <v>40</v>
      </c>
      <c r="C5189" t="s">
        <v>275</v>
      </c>
      <c r="D5189" s="202">
        <v>1100</v>
      </c>
      <c r="E5189" s="202">
        <v>1100</v>
      </c>
      <c r="F5189" s="202">
        <v>1100</v>
      </c>
      <c r="G5189"/>
      <c r="H5189"/>
      <c r="I5189" s="202">
        <v>350</v>
      </c>
      <c r="J5189" s="202">
        <v>500</v>
      </c>
      <c r="K5189" s="202">
        <v>500</v>
      </c>
      <c r="L5189"/>
      <c r="M5189"/>
      <c r="N5189"/>
      <c r="O5189" s="203"/>
      <c r="P5189"/>
      <c r="Q5189"/>
      <c r="R5189"/>
      <c r="S5189"/>
      <c r="T5189" s="204">
        <v>42746.609131944446</v>
      </c>
      <c r="U5189"/>
      <c r="V5189">
        <v>0.09</v>
      </c>
      <c r="W5189">
        <v>4</v>
      </c>
      <c r="X5189" s="200" t="str">
        <f t="shared" si="81"/>
        <v>Wakulla Juvenile Delinquency CGE CQ2-17</v>
      </c>
    </row>
    <row r="5190" spans="1:24" x14ac:dyDescent="0.25">
      <c r="A5190" t="s">
        <v>112</v>
      </c>
      <c r="B5190" t="s">
        <v>40</v>
      </c>
      <c r="C5190" t="s">
        <v>272</v>
      </c>
      <c r="D5190" s="202">
        <v>1000</v>
      </c>
      <c r="E5190" s="202">
        <v>1000</v>
      </c>
      <c r="F5190" s="202">
        <v>950</v>
      </c>
      <c r="G5190" s="202">
        <v>900</v>
      </c>
      <c r="H5190" s="202">
        <v>850</v>
      </c>
      <c r="I5190" s="202">
        <v>0</v>
      </c>
      <c r="J5190" s="202">
        <v>0</v>
      </c>
      <c r="K5190" s="202">
        <v>0</v>
      </c>
      <c r="L5190" s="202">
        <v>0</v>
      </c>
      <c r="M5190" s="202">
        <v>130</v>
      </c>
      <c r="N5190"/>
      <c r="O5190" s="203"/>
      <c r="P5190"/>
      <c r="Q5190"/>
      <c r="R5190"/>
      <c r="S5190"/>
      <c r="T5190" s="204">
        <v>42746.609131944446</v>
      </c>
      <c r="U5190"/>
      <c r="V5190">
        <v>0.09</v>
      </c>
      <c r="W5190">
        <v>4</v>
      </c>
      <c r="X5190" s="200" t="str">
        <f t="shared" si="81"/>
        <v>Wakulla Juvenile Delinquency CGE CQ3-16</v>
      </c>
    </row>
    <row r="5191" spans="1:24" x14ac:dyDescent="0.25">
      <c r="A5191" t="s">
        <v>112</v>
      </c>
      <c r="B5191" t="s">
        <v>40</v>
      </c>
      <c r="C5191" t="s">
        <v>276</v>
      </c>
      <c r="D5191" s="202">
        <v>1050</v>
      </c>
      <c r="E5191" s="202">
        <v>1050</v>
      </c>
      <c r="F5191"/>
      <c r="G5191"/>
      <c r="H5191"/>
      <c r="I5191" s="202">
        <v>0</v>
      </c>
      <c r="J5191" s="202">
        <v>100</v>
      </c>
      <c r="K5191"/>
      <c r="L5191"/>
      <c r="M5191"/>
      <c r="N5191"/>
      <c r="O5191" s="203"/>
      <c r="P5191"/>
      <c r="Q5191"/>
      <c r="R5191"/>
      <c r="S5191"/>
      <c r="T5191" s="204">
        <v>42746.609131944446</v>
      </c>
      <c r="U5191"/>
      <c r="V5191">
        <v>0.09</v>
      </c>
      <c r="W5191">
        <v>4</v>
      </c>
      <c r="X5191" s="200" t="str">
        <f t="shared" si="81"/>
        <v>Wakulla Juvenile Delinquency CGE CQ3-17</v>
      </c>
    </row>
    <row r="5192" spans="1:24" x14ac:dyDescent="0.25">
      <c r="A5192" t="s">
        <v>112</v>
      </c>
      <c r="B5192" t="s">
        <v>40</v>
      </c>
      <c r="C5192" t="s">
        <v>273</v>
      </c>
      <c r="D5192" s="202">
        <v>7100</v>
      </c>
      <c r="E5192" s="202">
        <v>7000</v>
      </c>
      <c r="F5192" s="202">
        <v>7000</v>
      </c>
      <c r="G5192" s="202">
        <v>7000</v>
      </c>
      <c r="H5192" s="202">
        <v>5300.27</v>
      </c>
      <c r="I5192" s="202">
        <v>150</v>
      </c>
      <c r="J5192" s="202">
        <v>150</v>
      </c>
      <c r="K5192" s="202">
        <v>150</v>
      </c>
      <c r="L5192" s="202">
        <v>200</v>
      </c>
      <c r="M5192" s="202">
        <v>281.97000000000003</v>
      </c>
      <c r="N5192"/>
      <c r="O5192" s="203"/>
      <c r="P5192"/>
      <c r="Q5192"/>
      <c r="R5192"/>
      <c r="S5192"/>
      <c r="T5192" s="204">
        <v>42746.609131944446</v>
      </c>
      <c r="U5192"/>
      <c r="V5192">
        <v>0.09</v>
      </c>
      <c r="W5192">
        <v>4</v>
      </c>
      <c r="X5192" s="200" t="str">
        <f t="shared" si="81"/>
        <v>Wakulla Juvenile Delinquency CGE CQ4-16</v>
      </c>
    </row>
    <row r="5193" spans="1:24" x14ac:dyDescent="0.25">
      <c r="A5193" t="s">
        <v>112</v>
      </c>
      <c r="B5193" t="s">
        <v>40</v>
      </c>
      <c r="C5193" t="s">
        <v>277</v>
      </c>
      <c r="D5193" s="202">
        <v>3282.95</v>
      </c>
      <c r="E5193"/>
      <c r="F5193"/>
      <c r="G5193"/>
      <c r="H5193"/>
      <c r="I5193" s="202">
        <v>7</v>
      </c>
      <c r="J5193"/>
      <c r="K5193"/>
      <c r="L5193"/>
      <c r="M5193"/>
      <c r="N5193"/>
      <c r="O5193" s="203"/>
      <c r="P5193"/>
      <c r="Q5193"/>
      <c r="R5193"/>
      <c r="S5193"/>
      <c r="T5193" s="204">
        <v>42746.609131944446</v>
      </c>
      <c r="U5193"/>
      <c r="V5193">
        <v>0.09</v>
      </c>
      <c r="W5193">
        <v>4</v>
      </c>
      <c r="X5193" s="200" t="str">
        <f t="shared" si="81"/>
        <v>Wakulla Juvenile Delinquency CGE CQ4-17</v>
      </c>
    </row>
    <row r="5194" spans="1:24" x14ac:dyDescent="0.25">
      <c r="A5194" t="s">
        <v>112</v>
      </c>
      <c r="B5194" t="s">
        <v>45</v>
      </c>
      <c r="C5194" t="s">
        <v>270</v>
      </c>
      <c r="D5194" s="202">
        <v>7523</v>
      </c>
      <c r="E5194" s="202">
        <v>7523</v>
      </c>
      <c r="F5194" s="202">
        <v>7523</v>
      </c>
      <c r="G5194" s="202">
        <v>7523</v>
      </c>
      <c r="H5194" s="202">
        <v>7523</v>
      </c>
      <c r="I5194" s="202">
        <v>7523</v>
      </c>
      <c r="J5194" s="202">
        <v>7523</v>
      </c>
      <c r="K5194" s="202">
        <v>7523</v>
      </c>
      <c r="L5194" s="202">
        <v>7523</v>
      </c>
      <c r="M5194" s="202">
        <v>7523</v>
      </c>
      <c r="N5194"/>
      <c r="O5194" s="203"/>
      <c r="P5194"/>
      <c r="Q5194"/>
      <c r="R5194"/>
      <c r="S5194"/>
      <c r="T5194" s="204">
        <v>42746.609131944446</v>
      </c>
      <c r="U5194"/>
      <c r="V5194">
        <v>0.9</v>
      </c>
      <c r="W5194">
        <v>9</v>
      </c>
      <c r="X5194" s="200" t="str">
        <f t="shared" si="81"/>
        <v>Wakulla Probate CGE CQ1-16</v>
      </c>
    </row>
    <row r="5195" spans="1:24" x14ac:dyDescent="0.25">
      <c r="A5195" t="s">
        <v>112</v>
      </c>
      <c r="B5195" t="s">
        <v>45</v>
      </c>
      <c r="C5195" t="s">
        <v>274</v>
      </c>
      <c r="D5195" s="202">
        <v>6282</v>
      </c>
      <c r="E5195" s="202">
        <v>6282</v>
      </c>
      <c r="F5195" s="202">
        <v>6282</v>
      </c>
      <c r="G5195" s="202">
        <v>6282</v>
      </c>
      <c r="H5195"/>
      <c r="I5195" s="202">
        <v>5779</v>
      </c>
      <c r="J5195" s="202">
        <v>5779</v>
      </c>
      <c r="K5195" s="202">
        <v>5779</v>
      </c>
      <c r="L5195" s="202">
        <v>5779</v>
      </c>
      <c r="M5195"/>
      <c r="N5195"/>
      <c r="O5195" s="203"/>
      <c r="P5195"/>
      <c r="Q5195"/>
      <c r="R5195"/>
      <c r="S5195"/>
      <c r="T5195" s="204">
        <v>42746.609131944446</v>
      </c>
      <c r="U5195"/>
      <c r="V5195">
        <v>0.9</v>
      </c>
      <c r="W5195">
        <v>9</v>
      </c>
      <c r="X5195" s="200" t="str">
        <f t="shared" si="81"/>
        <v>Wakulla Probate CGE CQ1-17</v>
      </c>
    </row>
    <row r="5196" spans="1:24" x14ac:dyDescent="0.25">
      <c r="A5196" t="s">
        <v>112</v>
      </c>
      <c r="B5196" t="s">
        <v>45</v>
      </c>
      <c r="C5196" t="s">
        <v>271</v>
      </c>
      <c r="D5196" s="202">
        <v>11778</v>
      </c>
      <c r="E5196" s="202">
        <v>11778</v>
      </c>
      <c r="F5196" s="202">
        <v>11778</v>
      </c>
      <c r="G5196" s="202">
        <v>11778</v>
      </c>
      <c r="H5196" s="202">
        <v>11778</v>
      </c>
      <c r="I5196" s="202">
        <v>11778</v>
      </c>
      <c r="J5196" s="202">
        <v>11778</v>
      </c>
      <c r="K5196" s="202">
        <v>11778</v>
      </c>
      <c r="L5196" s="202">
        <v>11778</v>
      </c>
      <c r="M5196" s="202">
        <v>11778</v>
      </c>
      <c r="N5196"/>
      <c r="O5196" s="203"/>
      <c r="P5196"/>
      <c r="Q5196"/>
      <c r="R5196"/>
      <c r="S5196"/>
      <c r="T5196" s="204">
        <v>42746.609131944446</v>
      </c>
      <c r="U5196"/>
      <c r="V5196">
        <v>0.9</v>
      </c>
      <c r="W5196">
        <v>9</v>
      </c>
      <c r="X5196" s="200" t="str">
        <f t="shared" si="81"/>
        <v>Wakulla Probate CGE CQ2-16</v>
      </c>
    </row>
    <row r="5197" spans="1:24" x14ac:dyDescent="0.25">
      <c r="A5197" t="s">
        <v>112</v>
      </c>
      <c r="B5197" t="s">
        <v>45</v>
      </c>
      <c r="C5197" t="s">
        <v>275</v>
      </c>
      <c r="D5197" s="202">
        <v>8838</v>
      </c>
      <c r="E5197" s="202">
        <v>8838</v>
      </c>
      <c r="F5197" s="202">
        <v>8838</v>
      </c>
      <c r="G5197"/>
      <c r="H5197"/>
      <c r="I5197" s="202">
        <v>7693</v>
      </c>
      <c r="J5197" s="202">
        <v>8093</v>
      </c>
      <c r="K5197" s="202">
        <v>8093</v>
      </c>
      <c r="L5197"/>
      <c r="M5197"/>
      <c r="N5197"/>
      <c r="O5197" s="203"/>
      <c r="P5197"/>
      <c r="Q5197"/>
      <c r="R5197"/>
      <c r="S5197"/>
      <c r="T5197" s="204">
        <v>42746.609131944446</v>
      </c>
      <c r="U5197"/>
      <c r="V5197">
        <v>0.9</v>
      </c>
      <c r="W5197">
        <v>9</v>
      </c>
      <c r="X5197" s="200" t="str">
        <f t="shared" si="81"/>
        <v>Wakulla Probate CGE CQ2-17</v>
      </c>
    </row>
    <row r="5198" spans="1:24" x14ac:dyDescent="0.25">
      <c r="A5198" t="s">
        <v>112</v>
      </c>
      <c r="B5198" t="s">
        <v>45</v>
      </c>
      <c r="C5198" t="s">
        <v>272</v>
      </c>
      <c r="D5198" s="202">
        <v>9716</v>
      </c>
      <c r="E5198" s="202">
        <v>9716</v>
      </c>
      <c r="F5198" s="202">
        <v>9716</v>
      </c>
      <c r="G5198" s="202">
        <v>9716</v>
      </c>
      <c r="H5198" s="202">
        <v>9716</v>
      </c>
      <c r="I5198" s="202">
        <v>9716</v>
      </c>
      <c r="J5198" s="202">
        <v>9716</v>
      </c>
      <c r="K5198" s="202">
        <v>9716</v>
      </c>
      <c r="L5198" s="202">
        <v>9716</v>
      </c>
      <c r="M5198" s="202">
        <v>9716</v>
      </c>
      <c r="N5198"/>
      <c r="O5198" s="203"/>
      <c r="P5198"/>
      <c r="Q5198"/>
      <c r="R5198"/>
      <c r="S5198"/>
      <c r="T5198" s="204">
        <v>42746.609131944446</v>
      </c>
      <c r="U5198"/>
      <c r="V5198">
        <v>0.9</v>
      </c>
      <c r="W5198">
        <v>9</v>
      </c>
      <c r="X5198" s="200" t="str">
        <f t="shared" si="81"/>
        <v>Wakulla Probate CGE CQ3-16</v>
      </c>
    </row>
    <row r="5199" spans="1:24" x14ac:dyDescent="0.25">
      <c r="A5199" t="s">
        <v>112</v>
      </c>
      <c r="B5199" t="s">
        <v>45</v>
      </c>
      <c r="C5199" t="s">
        <v>276</v>
      </c>
      <c r="D5199" s="202">
        <v>6537.5</v>
      </c>
      <c r="E5199" s="202">
        <v>6587.5</v>
      </c>
      <c r="F5199"/>
      <c r="G5199"/>
      <c r="H5199"/>
      <c r="I5199" s="202">
        <v>6534.5</v>
      </c>
      <c r="J5199" s="202">
        <v>6584.5</v>
      </c>
      <c r="K5199"/>
      <c r="L5199"/>
      <c r="M5199"/>
      <c r="N5199"/>
      <c r="O5199" s="203"/>
      <c r="P5199"/>
      <c r="Q5199"/>
      <c r="R5199"/>
      <c r="S5199"/>
      <c r="T5199" s="204">
        <v>42746.609131944446</v>
      </c>
      <c r="U5199"/>
      <c r="V5199">
        <v>0.9</v>
      </c>
      <c r="W5199">
        <v>9</v>
      </c>
      <c r="X5199" s="200" t="str">
        <f t="shared" si="81"/>
        <v>Wakulla Probate CGE CQ3-17</v>
      </c>
    </row>
    <row r="5200" spans="1:24" x14ac:dyDescent="0.25">
      <c r="A5200" t="s">
        <v>112</v>
      </c>
      <c r="B5200" t="s">
        <v>45</v>
      </c>
      <c r="C5200" t="s">
        <v>273</v>
      </c>
      <c r="D5200" s="202">
        <v>3091.58</v>
      </c>
      <c r="E5200" s="202">
        <v>3091.58</v>
      </c>
      <c r="F5200" s="202">
        <v>3091.58</v>
      </c>
      <c r="G5200" s="202">
        <v>3091.58</v>
      </c>
      <c r="H5200" s="202">
        <v>3091.58</v>
      </c>
      <c r="I5200" s="202">
        <v>3091.58</v>
      </c>
      <c r="J5200" s="202">
        <v>3091.58</v>
      </c>
      <c r="K5200" s="202">
        <v>3091.58</v>
      </c>
      <c r="L5200" s="202">
        <v>3091.58</v>
      </c>
      <c r="M5200" s="202">
        <v>3091.58</v>
      </c>
      <c r="N5200"/>
      <c r="O5200" s="203"/>
      <c r="P5200"/>
      <c r="Q5200"/>
      <c r="R5200"/>
      <c r="S5200"/>
      <c r="T5200" s="204">
        <v>42746.609131944446</v>
      </c>
      <c r="U5200"/>
      <c r="V5200">
        <v>0.9</v>
      </c>
      <c r="W5200">
        <v>9</v>
      </c>
      <c r="X5200" s="200" t="str">
        <f t="shared" si="81"/>
        <v>Wakulla Probate CGE CQ4-16</v>
      </c>
    </row>
    <row r="5201" spans="1:24" x14ac:dyDescent="0.25">
      <c r="A5201" t="s">
        <v>112</v>
      </c>
      <c r="B5201" t="s">
        <v>45</v>
      </c>
      <c r="C5201" t="s">
        <v>277</v>
      </c>
      <c r="D5201" s="202">
        <v>7767</v>
      </c>
      <c r="E5201"/>
      <c r="F5201"/>
      <c r="G5201"/>
      <c r="H5201"/>
      <c r="I5201" s="202">
        <v>7726</v>
      </c>
      <c r="J5201"/>
      <c r="K5201"/>
      <c r="L5201"/>
      <c r="M5201"/>
      <c r="N5201"/>
      <c r="O5201" s="203"/>
      <c r="P5201"/>
      <c r="Q5201"/>
      <c r="R5201"/>
      <c r="S5201"/>
      <c r="T5201" s="204">
        <v>42746.609131944446</v>
      </c>
      <c r="U5201"/>
      <c r="V5201">
        <v>0.9</v>
      </c>
      <c r="W5201">
        <v>9</v>
      </c>
      <c r="X5201" s="200" t="str">
        <f t="shared" si="81"/>
        <v>Wakulla Probate CGE CQ4-17</v>
      </c>
    </row>
    <row r="5202" spans="1:24" x14ac:dyDescent="0.25">
      <c r="A5202" t="s">
        <v>113</v>
      </c>
      <c r="B5202" t="s">
        <v>280</v>
      </c>
      <c r="C5202" t="s">
        <v>270</v>
      </c>
      <c r="D5202" s="202">
        <v>50000</v>
      </c>
      <c r="E5202" s="202">
        <v>50000</v>
      </c>
      <c r="F5202" s="202">
        <v>50000</v>
      </c>
      <c r="G5202" s="202">
        <v>50000</v>
      </c>
      <c r="H5202" s="202">
        <v>50000</v>
      </c>
      <c r="I5202" s="202">
        <v>0</v>
      </c>
      <c r="J5202" s="202">
        <v>0</v>
      </c>
      <c r="K5202" s="202">
        <v>0</v>
      </c>
      <c r="L5202" s="202">
        <v>0</v>
      </c>
      <c r="M5202" s="202">
        <v>0</v>
      </c>
      <c r="N5202"/>
      <c r="O5202" s="203"/>
      <c r="P5202"/>
      <c r="Q5202"/>
      <c r="R5202"/>
      <c r="S5202"/>
      <c r="T5202" s="204">
        <v>42746.609131944446</v>
      </c>
      <c r="U5202"/>
      <c r="V5202">
        <v>0.09</v>
      </c>
      <c r="W5202">
        <v>2</v>
      </c>
      <c r="X5202" s="200" t="str">
        <f t="shared" si="81"/>
        <v>Walton Circ Crim Drug Trfc Cases CGE CQ1-16</v>
      </c>
    </row>
    <row r="5203" spans="1:24" x14ac:dyDescent="0.25">
      <c r="A5203" t="s">
        <v>113</v>
      </c>
      <c r="B5203" t="s">
        <v>280</v>
      </c>
      <c r="C5203" t="s">
        <v>274</v>
      </c>
      <c r="D5203" s="202">
        <v>50000</v>
      </c>
      <c r="E5203" s="202">
        <v>50000</v>
      </c>
      <c r="F5203" s="202">
        <v>50000</v>
      </c>
      <c r="G5203" s="202">
        <v>50000</v>
      </c>
      <c r="H5203"/>
      <c r="I5203" s="202">
        <v>0</v>
      </c>
      <c r="J5203" s="202">
        <v>0</v>
      </c>
      <c r="K5203" s="202">
        <v>0</v>
      </c>
      <c r="L5203" s="202">
        <v>0</v>
      </c>
      <c r="M5203"/>
      <c r="N5203"/>
      <c r="O5203" s="203"/>
      <c r="P5203"/>
      <c r="Q5203"/>
      <c r="R5203"/>
      <c r="S5203"/>
      <c r="T5203" s="204">
        <v>42746.609131944446</v>
      </c>
      <c r="U5203"/>
      <c r="V5203">
        <v>0.09</v>
      </c>
      <c r="W5203">
        <v>2</v>
      </c>
      <c r="X5203" s="200" t="str">
        <f t="shared" si="81"/>
        <v>Walton Circ Crim Drug Trfc Cases CGE CQ1-17</v>
      </c>
    </row>
    <row r="5204" spans="1:24" x14ac:dyDescent="0.25">
      <c r="A5204" t="s">
        <v>113</v>
      </c>
      <c r="B5204" t="s">
        <v>280</v>
      </c>
      <c r="C5204" t="s">
        <v>271</v>
      </c>
      <c r="D5204" s="202">
        <v>100000</v>
      </c>
      <c r="E5204" s="202">
        <v>100000</v>
      </c>
      <c r="F5204" s="202">
        <v>100000</v>
      </c>
      <c r="G5204" s="202">
        <v>100000</v>
      </c>
      <c r="H5204" s="202">
        <v>100000</v>
      </c>
      <c r="I5204" s="202">
        <v>0</v>
      </c>
      <c r="J5204" s="202">
        <v>0</v>
      </c>
      <c r="K5204" s="202">
        <v>0</v>
      </c>
      <c r="L5204" s="202">
        <v>0</v>
      </c>
      <c r="M5204" s="202">
        <v>0</v>
      </c>
      <c r="N5204"/>
      <c r="O5204" s="203"/>
      <c r="P5204"/>
      <c r="Q5204"/>
      <c r="R5204"/>
      <c r="S5204"/>
      <c r="T5204" s="204">
        <v>42746.609131944446</v>
      </c>
      <c r="U5204"/>
      <c r="V5204">
        <v>0.09</v>
      </c>
      <c r="W5204">
        <v>2</v>
      </c>
      <c r="X5204" s="200" t="str">
        <f t="shared" si="81"/>
        <v>Walton Circ Crim Drug Trfc Cases CGE CQ2-16</v>
      </c>
    </row>
    <row r="5205" spans="1:24" x14ac:dyDescent="0.25">
      <c r="A5205" t="s">
        <v>113</v>
      </c>
      <c r="B5205" t="s">
        <v>280</v>
      </c>
      <c r="C5205" t="s">
        <v>275</v>
      </c>
      <c r="D5205" s="202">
        <v>100000</v>
      </c>
      <c r="E5205" s="202">
        <v>100000</v>
      </c>
      <c r="F5205" s="202">
        <v>100000</v>
      </c>
      <c r="G5205"/>
      <c r="H5205"/>
      <c r="I5205" s="202">
        <v>0</v>
      </c>
      <c r="J5205" s="202">
        <v>0</v>
      </c>
      <c r="K5205" s="202">
        <v>0</v>
      </c>
      <c r="L5205"/>
      <c r="M5205"/>
      <c r="N5205"/>
      <c r="O5205" s="203"/>
      <c r="P5205"/>
      <c r="Q5205"/>
      <c r="R5205"/>
      <c r="S5205"/>
      <c r="T5205" s="204">
        <v>42746.609131944446</v>
      </c>
      <c r="U5205"/>
      <c r="V5205">
        <v>0.09</v>
      </c>
      <c r="W5205">
        <v>2</v>
      </c>
      <c r="X5205" s="200" t="str">
        <f t="shared" si="81"/>
        <v>Walton Circ Crim Drug Trfc Cases CGE CQ2-17</v>
      </c>
    </row>
    <row r="5206" spans="1:24" x14ac:dyDescent="0.25">
      <c r="A5206" t="s">
        <v>113</v>
      </c>
      <c r="B5206" t="s">
        <v>280</v>
      </c>
      <c r="C5206" t="s">
        <v>272</v>
      </c>
      <c r="D5206" s="202">
        <v>100000</v>
      </c>
      <c r="E5206" s="202">
        <v>100000</v>
      </c>
      <c r="F5206" s="202">
        <v>100000</v>
      </c>
      <c r="G5206" s="202">
        <v>100000</v>
      </c>
      <c r="H5206" s="202">
        <v>100000</v>
      </c>
      <c r="I5206" s="202">
        <v>0</v>
      </c>
      <c r="J5206" s="202">
        <v>0</v>
      </c>
      <c r="K5206" s="202">
        <v>0</v>
      </c>
      <c r="L5206" s="202">
        <v>0</v>
      </c>
      <c r="M5206" s="202">
        <v>0</v>
      </c>
      <c r="N5206"/>
      <c r="O5206" s="203"/>
      <c r="P5206"/>
      <c r="Q5206"/>
      <c r="R5206"/>
      <c r="S5206"/>
      <c r="T5206" s="204">
        <v>42746.609131944446</v>
      </c>
      <c r="U5206"/>
      <c r="V5206">
        <v>0.09</v>
      </c>
      <c r="W5206">
        <v>2</v>
      </c>
      <c r="X5206" s="200" t="str">
        <f t="shared" si="81"/>
        <v>Walton Circ Crim Drug Trfc Cases CGE CQ3-16</v>
      </c>
    </row>
    <row r="5207" spans="1:24" x14ac:dyDescent="0.25">
      <c r="A5207" t="s">
        <v>113</v>
      </c>
      <c r="B5207" t="s">
        <v>280</v>
      </c>
      <c r="C5207" t="s">
        <v>276</v>
      </c>
      <c r="D5207" s="202">
        <v>150000</v>
      </c>
      <c r="E5207" s="202">
        <v>150000</v>
      </c>
      <c r="F5207"/>
      <c r="G5207"/>
      <c r="H5207"/>
      <c r="I5207" s="202">
        <v>0</v>
      </c>
      <c r="J5207" s="202">
        <v>0</v>
      </c>
      <c r="K5207"/>
      <c r="L5207"/>
      <c r="M5207"/>
      <c r="N5207"/>
      <c r="O5207" s="203"/>
      <c r="P5207"/>
      <c r="Q5207"/>
      <c r="R5207"/>
      <c r="S5207"/>
      <c r="T5207" s="204">
        <v>42746.609131944446</v>
      </c>
      <c r="U5207"/>
      <c r="V5207">
        <v>0.09</v>
      </c>
      <c r="W5207">
        <v>2</v>
      </c>
      <c r="X5207" s="200" t="str">
        <f t="shared" si="81"/>
        <v>Walton Circ Crim Drug Trfc Cases CGE CQ3-17</v>
      </c>
    </row>
    <row r="5208" spans="1:24" x14ac:dyDescent="0.25">
      <c r="A5208" t="s">
        <v>113</v>
      </c>
      <c r="B5208" t="s">
        <v>280</v>
      </c>
      <c r="C5208" t="s">
        <v>273</v>
      </c>
      <c r="D5208" s="202">
        <v>150000</v>
      </c>
      <c r="E5208" s="202">
        <v>150000</v>
      </c>
      <c r="F5208" s="202">
        <v>150000</v>
      </c>
      <c r="G5208" s="202">
        <v>150000</v>
      </c>
      <c r="H5208" s="202">
        <v>150000</v>
      </c>
      <c r="I5208" s="202">
        <v>0</v>
      </c>
      <c r="J5208" s="202">
        <v>0</v>
      </c>
      <c r="K5208" s="202">
        <v>0</v>
      </c>
      <c r="L5208" s="202">
        <v>0</v>
      </c>
      <c r="M5208" s="202">
        <v>0</v>
      </c>
      <c r="N5208"/>
      <c r="O5208" s="203"/>
      <c r="P5208"/>
      <c r="Q5208"/>
      <c r="R5208"/>
      <c r="S5208"/>
      <c r="T5208" s="204">
        <v>42746.609131944446</v>
      </c>
      <c r="U5208"/>
      <c r="V5208">
        <v>0.09</v>
      </c>
      <c r="W5208">
        <v>2</v>
      </c>
      <c r="X5208" s="200" t="str">
        <f t="shared" si="81"/>
        <v>Walton Circ Crim Drug Trfc Cases CGE CQ4-16</v>
      </c>
    </row>
    <row r="5209" spans="1:24" x14ac:dyDescent="0.25">
      <c r="A5209" t="s">
        <v>113</v>
      </c>
      <c r="B5209" t="s">
        <v>280</v>
      </c>
      <c r="C5209" t="s">
        <v>277</v>
      </c>
      <c r="D5209" s="202">
        <v>0</v>
      </c>
      <c r="E5209"/>
      <c r="F5209"/>
      <c r="G5209"/>
      <c r="H5209"/>
      <c r="I5209" s="202">
        <v>0</v>
      </c>
      <c r="J5209"/>
      <c r="K5209"/>
      <c r="L5209"/>
      <c r="M5209"/>
      <c r="N5209"/>
      <c r="O5209" s="203"/>
      <c r="P5209"/>
      <c r="Q5209"/>
      <c r="R5209"/>
      <c r="S5209"/>
      <c r="T5209" s="204">
        <v>42746.609131944446</v>
      </c>
      <c r="U5209"/>
      <c r="V5209">
        <v>0.09</v>
      </c>
      <c r="W5209">
        <v>2</v>
      </c>
      <c r="X5209" s="200" t="str">
        <f t="shared" si="81"/>
        <v>Walton Circ Crim Drug Trfc Cases CGE CQ4-17</v>
      </c>
    </row>
    <row r="5210" spans="1:24" x14ac:dyDescent="0.25">
      <c r="A5210" t="s">
        <v>113</v>
      </c>
      <c r="B5210" t="s">
        <v>42</v>
      </c>
      <c r="C5210" t="s">
        <v>270</v>
      </c>
      <c r="D5210" s="202">
        <v>171161</v>
      </c>
      <c r="E5210" s="202">
        <v>171161</v>
      </c>
      <c r="F5210" s="202">
        <v>171161</v>
      </c>
      <c r="G5210" s="202">
        <v>171161</v>
      </c>
      <c r="H5210" s="202">
        <v>171161</v>
      </c>
      <c r="I5210" s="202">
        <v>170761</v>
      </c>
      <c r="J5210" s="202">
        <v>170761</v>
      </c>
      <c r="K5210" s="202">
        <v>170761</v>
      </c>
      <c r="L5210" s="202">
        <v>170761</v>
      </c>
      <c r="M5210" s="202">
        <v>170761</v>
      </c>
      <c r="N5210"/>
      <c r="O5210" s="203"/>
      <c r="P5210"/>
      <c r="Q5210"/>
      <c r="R5210"/>
      <c r="S5210"/>
      <c r="T5210" s="204">
        <v>42746.609131944446</v>
      </c>
      <c r="U5210"/>
      <c r="V5210">
        <v>0.9</v>
      </c>
      <c r="W5210">
        <v>6</v>
      </c>
      <c r="X5210" s="200" t="str">
        <f t="shared" si="81"/>
        <v>Walton Circuit Civil CGE CQ1-16</v>
      </c>
    </row>
    <row r="5211" spans="1:24" x14ac:dyDescent="0.25">
      <c r="A5211" t="s">
        <v>113</v>
      </c>
      <c r="B5211" t="s">
        <v>42</v>
      </c>
      <c r="C5211" t="s">
        <v>274</v>
      </c>
      <c r="D5211" s="202">
        <v>140560</v>
      </c>
      <c r="E5211" s="202">
        <v>140560</v>
      </c>
      <c r="F5211" s="202">
        <v>140560</v>
      </c>
      <c r="G5211" s="202">
        <v>140560</v>
      </c>
      <c r="H5211"/>
      <c r="I5211" s="202">
        <v>140160</v>
      </c>
      <c r="J5211" s="202">
        <v>140160</v>
      </c>
      <c r="K5211" s="202">
        <v>140160</v>
      </c>
      <c r="L5211" s="202">
        <v>140160</v>
      </c>
      <c r="M5211"/>
      <c r="N5211"/>
      <c r="O5211" s="203"/>
      <c r="P5211"/>
      <c r="Q5211"/>
      <c r="R5211"/>
      <c r="S5211"/>
      <c r="T5211" s="204">
        <v>42746.609131944446</v>
      </c>
      <c r="U5211"/>
      <c r="V5211">
        <v>0.9</v>
      </c>
      <c r="W5211">
        <v>6</v>
      </c>
      <c r="X5211" s="200" t="str">
        <f t="shared" si="81"/>
        <v>Walton Circuit Civil CGE CQ1-17</v>
      </c>
    </row>
    <row r="5212" spans="1:24" x14ac:dyDescent="0.25">
      <c r="A5212" t="s">
        <v>113</v>
      </c>
      <c r="B5212" t="s">
        <v>42</v>
      </c>
      <c r="C5212" t="s">
        <v>271</v>
      </c>
      <c r="D5212" s="202">
        <v>185898</v>
      </c>
      <c r="E5212" s="202">
        <v>185898</v>
      </c>
      <c r="F5212" s="202">
        <v>185898</v>
      </c>
      <c r="G5212" s="202">
        <v>185898</v>
      </c>
      <c r="H5212" s="202">
        <v>185898</v>
      </c>
      <c r="I5212" s="202">
        <v>185428</v>
      </c>
      <c r="J5212" s="202">
        <v>185898</v>
      </c>
      <c r="K5212" s="202">
        <v>185898</v>
      </c>
      <c r="L5212" s="202">
        <v>185898</v>
      </c>
      <c r="M5212" s="202">
        <v>185898</v>
      </c>
      <c r="N5212"/>
      <c r="O5212" s="203"/>
      <c r="P5212"/>
      <c r="Q5212"/>
      <c r="R5212"/>
      <c r="S5212"/>
      <c r="T5212" s="204">
        <v>42746.609131944446</v>
      </c>
      <c r="U5212"/>
      <c r="V5212">
        <v>0.9</v>
      </c>
      <c r="W5212">
        <v>6</v>
      </c>
      <c r="X5212" s="200" t="str">
        <f t="shared" si="81"/>
        <v>Walton Circuit Civil CGE CQ2-16</v>
      </c>
    </row>
    <row r="5213" spans="1:24" x14ac:dyDescent="0.25">
      <c r="A5213" t="s">
        <v>113</v>
      </c>
      <c r="B5213" t="s">
        <v>42</v>
      </c>
      <c r="C5213" t="s">
        <v>275</v>
      </c>
      <c r="D5213" s="202">
        <v>125718</v>
      </c>
      <c r="E5213" s="202">
        <v>125718</v>
      </c>
      <c r="F5213" s="202">
        <v>125718</v>
      </c>
      <c r="G5213"/>
      <c r="H5213"/>
      <c r="I5213" s="202">
        <v>122983</v>
      </c>
      <c r="J5213" s="202">
        <v>124918</v>
      </c>
      <c r="K5213" s="202">
        <v>124918</v>
      </c>
      <c r="L5213"/>
      <c r="M5213"/>
      <c r="N5213"/>
      <c r="O5213" s="203"/>
      <c r="P5213"/>
      <c r="Q5213"/>
      <c r="R5213"/>
      <c r="S5213"/>
      <c r="T5213" s="204">
        <v>42746.609131944446</v>
      </c>
      <c r="U5213"/>
      <c r="V5213">
        <v>0.9</v>
      </c>
      <c r="W5213">
        <v>6</v>
      </c>
      <c r="X5213" s="200" t="str">
        <f t="shared" si="81"/>
        <v>Walton Circuit Civil CGE CQ2-17</v>
      </c>
    </row>
    <row r="5214" spans="1:24" x14ac:dyDescent="0.25">
      <c r="A5214" t="s">
        <v>113</v>
      </c>
      <c r="B5214" t="s">
        <v>42</v>
      </c>
      <c r="C5214" t="s">
        <v>272</v>
      </c>
      <c r="D5214" s="202">
        <v>180352</v>
      </c>
      <c r="E5214" s="202">
        <v>179952</v>
      </c>
      <c r="F5214" s="202">
        <v>179952</v>
      </c>
      <c r="G5214" s="202">
        <v>179952</v>
      </c>
      <c r="H5214" s="202">
        <v>179952</v>
      </c>
      <c r="I5214" s="202">
        <v>178967</v>
      </c>
      <c r="J5214" s="202">
        <v>179952</v>
      </c>
      <c r="K5214" s="202">
        <v>179952</v>
      </c>
      <c r="L5214" s="202">
        <v>179952</v>
      </c>
      <c r="M5214" s="202">
        <v>179952</v>
      </c>
      <c r="N5214"/>
      <c r="O5214" s="203"/>
      <c r="P5214"/>
      <c r="Q5214"/>
      <c r="R5214"/>
      <c r="S5214"/>
      <c r="T5214" s="204">
        <v>42746.609131944446</v>
      </c>
      <c r="U5214"/>
      <c r="V5214">
        <v>0.9</v>
      </c>
      <c r="W5214">
        <v>6</v>
      </c>
      <c r="X5214" s="200" t="str">
        <f t="shared" si="81"/>
        <v>Walton Circuit Civil CGE CQ3-16</v>
      </c>
    </row>
    <row r="5215" spans="1:24" x14ac:dyDescent="0.25">
      <c r="A5215" t="s">
        <v>113</v>
      </c>
      <c r="B5215" t="s">
        <v>42</v>
      </c>
      <c r="C5215" t="s">
        <v>276</v>
      </c>
      <c r="D5215" s="202">
        <v>151614</v>
      </c>
      <c r="E5215" s="202">
        <v>151614</v>
      </c>
      <c r="F5215"/>
      <c r="G5215"/>
      <c r="H5215"/>
      <c r="I5215" s="202">
        <v>148864</v>
      </c>
      <c r="J5215" s="202">
        <v>150729</v>
      </c>
      <c r="K5215"/>
      <c r="L5215"/>
      <c r="M5215"/>
      <c r="N5215"/>
      <c r="O5215" s="203"/>
      <c r="P5215"/>
      <c r="Q5215"/>
      <c r="R5215"/>
      <c r="S5215"/>
      <c r="T5215" s="204">
        <v>42746.609131944446</v>
      </c>
      <c r="U5215"/>
      <c r="V5215">
        <v>0.9</v>
      </c>
      <c r="W5215">
        <v>6</v>
      </c>
      <c r="X5215" s="200" t="str">
        <f t="shared" si="81"/>
        <v>Walton Circuit Civil CGE CQ3-17</v>
      </c>
    </row>
    <row r="5216" spans="1:24" x14ac:dyDescent="0.25">
      <c r="A5216" t="s">
        <v>113</v>
      </c>
      <c r="B5216" t="s">
        <v>42</v>
      </c>
      <c r="C5216" t="s">
        <v>273</v>
      </c>
      <c r="D5216" s="202">
        <v>162573</v>
      </c>
      <c r="E5216" s="202">
        <v>162573</v>
      </c>
      <c r="F5216" s="202">
        <v>162573</v>
      </c>
      <c r="G5216" s="202">
        <v>162573</v>
      </c>
      <c r="H5216" s="202">
        <v>162573</v>
      </c>
      <c r="I5216" s="202">
        <v>162523</v>
      </c>
      <c r="J5216" s="202">
        <v>162573</v>
      </c>
      <c r="K5216" s="202">
        <v>162573</v>
      </c>
      <c r="L5216" s="202">
        <v>162573</v>
      </c>
      <c r="M5216" s="202">
        <v>162573</v>
      </c>
      <c r="N5216"/>
      <c r="O5216" s="203"/>
      <c r="P5216"/>
      <c r="Q5216"/>
      <c r="R5216"/>
      <c r="S5216"/>
      <c r="T5216" s="204">
        <v>42746.609131944446</v>
      </c>
      <c r="U5216"/>
      <c r="V5216">
        <v>0.9</v>
      </c>
      <c r="W5216">
        <v>6</v>
      </c>
      <c r="X5216" s="200" t="str">
        <f t="shared" si="81"/>
        <v>Walton Circuit Civil CGE CQ4-16</v>
      </c>
    </row>
    <row r="5217" spans="1:24" x14ac:dyDescent="0.25">
      <c r="A5217" t="s">
        <v>113</v>
      </c>
      <c r="B5217" t="s">
        <v>42</v>
      </c>
      <c r="C5217" t="s">
        <v>277</v>
      </c>
      <c r="D5217" s="202">
        <v>166204</v>
      </c>
      <c r="E5217"/>
      <c r="F5217"/>
      <c r="G5217"/>
      <c r="H5217"/>
      <c r="I5217" s="202">
        <v>166119</v>
      </c>
      <c r="J5217"/>
      <c r="K5217"/>
      <c r="L5217"/>
      <c r="M5217"/>
      <c r="N5217"/>
      <c r="O5217" s="203"/>
      <c r="P5217"/>
      <c r="Q5217"/>
      <c r="R5217"/>
      <c r="S5217"/>
      <c r="T5217" s="204">
        <v>42746.609131944446</v>
      </c>
      <c r="U5217"/>
      <c r="V5217">
        <v>0.9</v>
      </c>
      <c r="W5217">
        <v>6</v>
      </c>
      <c r="X5217" s="200" t="str">
        <f t="shared" si="81"/>
        <v>Walton Circuit Civil CGE CQ4-17</v>
      </c>
    </row>
    <row r="5218" spans="1:24" x14ac:dyDescent="0.25">
      <c r="A5218" t="s">
        <v>113</v>
      </c>
      <c r="B5218" t="s">
        <v>38</v>
      </c>
      <c r="C5218" t="s">
        <v>270</v>
      </c>
      <c r="D5218" s="202">
        <v>190360</v>
      </c>
      <c r="E5218" s="202">
        <v>190360</v>
      </c>
      <c r="F5218" s="202">
        <v>190360</v>
      </c>
      <c r="G5218" s="202">
        <v>190360</v>
      </c>
      <c r="H5218" s="202">
        <v>190360</v>
      </c>
      <c r="I5218" s="202">
        <v>7868</v>
      </c>
      <c r="J5218" s="202">
        <v>12729</v>
      </c>
      <c r="K5218" s="202">
        <v>15749</v>
      </c>
      <c r="L5218" s="202">
        <v>18951</v>
      </c>
      <c r="M5218" s="202">
        <v>25664</v>
      </c>
      <c r="N5218"/>
      <c r="O5218" s="203"/>
      <c r="P5218"/>
      <c r="Q5218"/>
      <c r="R5218"/>
      <c r="S5218"/>
      <c r="T5218" s="204">
        <v>42746.609131944446</v>
      </c>
      <c r="U5218"/>
      <c r="V5218">
        <v>0.09</v>
      </c>
      <c r="W5218">
        <v>1</v>
      </c>
      <c r="X5218" s="200" t="str">
        <f t="shared" si="81"/>
        <v>Walton Circuit Criminal CGE CQ1-16</v>
      </c>
    </row>
    <row r="5219" spans="1:24" x14ac:dyDescent="0.25">
      <c r="A5219" t="s">
        <v>113</v>
      </c>
      <c r="B5219" t="s">
        <v>38</v>
      </c>
      <c r="C5219" t="s">
        <v>274</v>
      </c>
      <c r="D5219" s="202">
        <v>220411</v>
      </c>
      <c r="E5219" s="202">
        <v>220411</v>
      </c>
      <c r="F5219" s="202">
        <v>220411</v>
      </c>
      <c r="G5219" s="202">
        <v>220411</v>
      </c>
      <c r="H5219"/>
      <c r="I5219" s="202">
        <v>10647</v>
      </c>
      <c r="J5219" s="202">
        <v>16973</v>
      </c>
      <c r="K5219" s="202">
        <v>23945</v>
      </c>
      <c r="L5219" s="202">
        <v>29830</v>
      </c>
      <c r="M5219"/>
      <c r="N5219"/>
      <c r="O5219" s="203"/>
      <c r="P5219"/>
      <c r="Q5219"/>
      <c r="R5219"/>
      <c r="S5219"/>
      <c r="T5219" s="204">
        <v>42746.609131944446</v>
      </c>
      <c r="U5219"/>
      <c r="V5219">
        <v>0.09</v>
      </c>
      <c r="W5219">
        <v>1</v>
      </c>
      <c r="X5219" s="200" t="str">
        <f t="shared" si="81"/>
        <v>Walton Circuit Criminal CGE CQ1-17</v>
      </c>
    </row>
    <row r="5220" spans="1:24" x14ac:dyDescent="0.25">
      <c r="A5220" t="s">
        <v>113</v>
      </c>
      <c r="B5220" t="s">
        <v>38</v>
      </c>
      <c r="C5220" t="s">
        <v>271</v>
      </c>
      <c r="D5220" s="202">
        <v>270813</v>
      </c>
      <c r="E5220" s="202">
        <v>270813</v>
      </c>
      <c r="F5220" s="202">
        <v>270813</v>
      </c>
      <c r="G5220" s="202">
        <v>270813</v>
      </c>
      <c r="H5220" s="202">
        <v>270813</v>
      </c>
      <c r="I5220" s="202">
        <v>4517</v>
      </c>
      <c r="J5220" s="202">
        <v>10354</v>
      </c>
      <c r="K5220" s="202">
        <v>15215</v>
      </c>
      <c r="L5220" s="202">
        <v>18779</v>
      </c>
      <c r="M5220" s="202">
        <v>25506</v>
      </c>
      <c r="N5220"/>
      <c r="O5220" s="203"/>
      <c r="P5220"/>
      <c r="Q5220"/>
      <c r="R5220"/>
      <c r="S5220"/>
      <c r="T5220" s="204">
        <v>42746.609131944446</v>
      </c>
      <c r="U5220"/>
      <c r="V5220">
        <v>0.09</v>
      </c>
      <c r="W5220">
        <v>1</v>
      </c>
      <c r="X5220" s="200" t="str">
        <f t="shared" si="81"/>
        <v>Walton Circuit Criminal CGE CQ2-16</v>
      </c>
    </row>
    <row r="5221" spans="1:24" x14ac:dyDescent="0.25">
      <c r="A5221" t="s">
        <v>113</v>
      </c>
      <c r="B5221" t="s">
        <v>38</v>
      </c>
      <c r="C5221" t="s">
        <v>275</v>
      </c>
      <c r="D5221" s="202">
        <v>268430</v>
      </c>
      <c r="E5221" s="202">
        <v>268430</v>
      </c>
      <c r="F5221" s="202">
        <v>268430</v>
      </c>
      <c r="G5221"/>
      <c r="H5221"/>
      <c r="I5221" s="202">
        <v>11313</v>
      </c>
      <c r="J5221" s="202">
        <v>24488</v>
      </c>
      <c r="K5221" s="202">
        <v>59854</v>
      </c>
      <c r="L5221"/>
      <c r="M5221"/>
      <c r="N5221"/>
      <c r="O5221" s="203"/>
      <c r="P5221"/>
      <c r="Q5221"/>
      <c r="R5221"/>
      <c r="S5221"/>
      <c r="T5221" s="204">
        <v>42746.609131944446</v>
      </c>
      <c r="U5221"/>
      <c r="V5221">
        <v>0.09</v>
      </c>
      <c r="W5221">
        <v>1</v>
      </c>
      <c r="X5221" s="200" t="str">
        <f t="shared" si="81"/>
        <v>Walton Circuit Criminal CGE CQ2-17</v>
      </c>
    </row>
    <row r="5222" spans="1:24" x14ac:dyDescent="0.25">
      <c r="A5222" t="s">
        <v>113</v>
      </c>
      <c r="B5222" t="s">
        <v>38</v>
      </c>
      <c r="C5222" t="s">
        <v>272</v>
      </c>
      <c r="D5222" s="202">
        <v>250205</v>
      </c>
      <c r="E5222" s="202">
        <v>250205</v>
      </c>
      <c r="F5222" s="202">
        <v>250205</v>
      </c>
      <c r="G5222" s="202">
        <v>250205</v>
      </c>
      <c r="H5222" s="202">
        <v>250205</v>
      </c>
      <c r="I5222" s="202">
        <v>9455</v>
      </c>
      <c r="J5222" s="202">
        <v>14046</v>
      </c>
      <c r="K5222" s="202">
        <v>18644</v>
      </c>
      <c r="L5222" s="202">
        <v>23391</v>
      </c>
      <c r="M5222" s="202">
        <v>29243</v>
      </c>
      <c r="N5222"/>
      <c r="O5222" s="203"/>
      <c r="P5222"/>
      <c r="Q5222"/>
      <c r="R5222"/>
      <c r="S5222"/>
      <c r="T5222" s="204">
        <v>42746.609131944446</v>
      </c>
      <c r="U5222"/>
      <c r="V5222">
        <v>0.09</v>
      </c>
      <c r="W5222">
        <v>1</v>
      </c>
      <c r="X5222" s="200" t="str">
        <f t="shared" si="81"/>
        <v>Walton Circuit Criminal CGE CQ3-16</v>
      </c>
    </row>
    <row r="5223" spans="1:24" x14ac:dyDescent="0.25">
      <c r="A5223" t="s">
        <v>113</v>
      </c>
      <c r="B5223" t="s">
        <v>38</v>
      </c>
      <c r="C5223" t="s">
        <v>276</v>
      </c>
      <c r="D5223" s="202">
        <v>318623</v>
      </c>
      <c r="E5223" s="202">
        <v>318623</v>
      </c>
      <c r="F5223"/>
      <c r="G5223"/>
      <c r="H5223"/>
      <c r="I5223" s="202">
        <v>3888</v>
      </c>
      <c r="J5223" s="202">
        <v>7750</v>
      </c>
      <c r="K5223"/>
      <c r="L5223"/>
      <c r="M5223"/>
      <c r="N5223"/>
      <c r="O5223" s="203"/>
      <c r="P5223"/>
      <c r="Q5223"/>
      <c r="R5223"/>
      <c r="S5223"/>
      <c r="T5223" s="204">
        <v>42746.609131944446</v>
      </c>
      <c r="U5223"/>
      <c r="V5223">
        <v>0.09</v>
      </c>
      <c r="W5223">
        <v>1</v>
      </c>
      <c r="X5223" s="200" t="str">
        <f t="shared" si="81"/>
        <v>Walton Circuit Criminal CGE CQ3-17</v>
      </c>
    </row>
    <row r="5224" spans="1:24" x14ac:dyDescent="0.25">
      <c r="A5224" t="s">
        <v>113</v>
      </c>
      <c r="B5224" t="s">
        <v>38</v>
      </c>
      <c r="C5224" t="s">
        <v>273</v>
      </c>
      <c r="D5224" s="202">
        <v>294292</v>
      </c>
      <c r="E5224" s="202">
        <v>294292</v>
      </c>
      <c r="F5224" s="202">
        <v>294292</v>
      </c>
      <c r="G5224" s="202">
        <v>294292</v>
      </c>
      <c r="H5224" s="202">
        <v>294292</v>
      </c>
      <c r="I5224" s="202">
        <v>6881</v>
      </c>
      <c r="J5224" s="202">
        <v>10274</v>
      </c>
      <c r="K5224" s="202">
        <v>16368</v>
      </c>
      <c r="L5224" s="202">
        <v>18388</v>
      </c>
      <c r="M5224" s="202">
        <v>20874</v>
      </c>
      <c r="N5224"/>
      <c r="O5224" s="203"/>
      <c r="P5224"/>
      <c r="Q5224"/>
      <c r="R5224"/>
      <c r="S5224"/>
      <c r="T5224" s="204">
        <v>42746.609131944446</v>
      </c>
      <c r="U5224"/>
      <c r="V5224">
        <v>0.09</v>
      </c>
      <c r="W5224">
        <v>1</v>
      </c>
      <c r="X5224" s="200" t="str">
        <f t="shared" si="81"/>
        <v>Walton Circuit Criminal CGE CQ4-16</v>
      </c>
    </row>
    <row r="5225" spans="1:24" x14ac:dyDescent="0.25">
      <c r="A5225" t="s">
        <v>113</v>
      </c>
      <c r="B5225" t="s">
        <v>38</v>
      </c>
      <c r="C5225" t="s">
        <v>277</v>
      </c>
      <c r="D5225" s="202">
        <v>176337</v>
      </c>
      <c r="E5225"/>
      <c r="F5225"/>
      <c r="G5225"/>
      <c r="H5225"/>
      <c r="I5225" s="202">
        <v>12239</v>
      </c>
      <c r="J5225"/>
      <c r="K5225"/>
      <c r="L5225"/>
      <c r="M5225"/>
      <c r="N5225"/>
      <c r="O5225" s="203"/>
      <c r="P5225"/>
      <c r="Q5225"/>
      <c r="R5225"/>
      <c r="S5225"/>
      <c r="T5225" s="204">
        <v>42746.609131944446</v>
      </c>
      <c r="U5225"/>
      <c r="V5225">
        <v>0.09</v>
      </c>
      <c r="W5225">
        <v>1</v>
      </c>
      <c r="X5225" s="200" t="str">
        <f t="shared" si="81"/>
        <v>Walton Circuit Criminal CGE CQ4-17</v>
      </c>
    </row>
    <row r="5226" spans="1:24" x14ac:dyDescent="0.25">
      <c r="A5226" t="s">
        <v>113</v>
      </c>
      <c r="B5226" t="s">
        <v>44</v>
      </c>
      <c r="C5226" t="s">
        <v>270</v>
      </c>
      <c r="D5226" s="202">
        <v>195742</v>
      </c>
      <c r="E5226" s="202">
        <v>195742</v>
      </c>
      <c r="F5226" s="202">
        <v>195742</v>
      </c>
      <c r="G5226" s="202">
        <v>195742</v>
      </c>
      <c r="H5226" s="202">
        <v>195742</v>
      </c>
      <c r="I5226" s="202">
        <v>98498</v>
      </c>
      <c r="J5226" s="202">
        <v>170326</v>
      </c>
      <c r="K5226" s="202">
        <v>179385</v>
      </c>
      <c r="L5226" s="202">
        <v>182740</v>
      </c>
      <c r="M5226" s="202">
        <v>184854</v>
      </c>
      <c r="N5226"/>
      <c r="O5226" s="203"/>
      <c r="P5226"/>
      <c r="Q5226"/>
      <c r="R5226"/>
      <c r="S5226"/>
      <c r="T5226" s="204">
        <v>42746.609131944446</v>
      </c>
      <c r="U5226"/>
      <c r="V5226">
        <v>0.9</v>
      </c>
      <c r="W5226">
        <v>8</v>
      </c>
      <c r="X5226" s="200" t="str">
        <f t="shared" si="81"/>
        <v>Walton Civil Traffic CGE CQ1-16</v>
      </c>
    </row>
    <row r="5227" spans="1:24" x14ac:dyDescent="0.25">
      <c r="A5227" t="s">
        <v>113</v>
      </c>
      <c r="B5227" t="s">
        <v>44</v>
      </c>
      <c r="C5227" t="s">
        <v>274</v>
      </c>
      <c r="D5227" s="202">
        <v>124607</v>
      </c>
      <c r="E5227" s="202">
        <v>124607</v>
      </c>
      <c r="F5227" s="202">
        <v>124607</v>
      </c>
      <c r="G5227" s="202">
        <v>124607</v>
      </c>
      <c r="H5227"/>
      <c r="I5227" s="202">
        <v>66030</v>
      </c>
      <c r="J5227" s="202">
        <v>107288</v>
      </c>
      <c r="K5227" s="202">
        <v>111622</v>
      </c>
      <c r="L5227" s="202">
        <v>113800</v>
      </c>
      <c r="M5227"/>
      <c r="N5227"/>
      <c r="O5227" s="203"/>
      <c r="P5227"/>
      <c r="Q5227"/>
      <c r="R5227"/>
      <c r="S5227"/>
      <c r="T5227" s="204">
        <v>42746.609131944446</v>
      </c>
      <c r="U5227"/>
      <c r="V5227">
        <v>0.9</v>
      </c>
      <c r="W5227">
        <v>8</v>
      </c>
      <c r="X5227" s="200" t="str">
        <f t="shared" si="81"/>
        <v>Walton Civil Traffic CGE CQ1-17</v>
      </c>
    </row>
    <row r="5228" spans="1:24" x14ac:dyDescent="0.25">
      <c r="A5228" t="s">
        <v>113</v>
      </c>
      <c r="B5228" t="s">
        <v>44</v>
      </c>
      <c r="C5228" t="s">
        <v>271</v>
      </c>
      <c r="D5228" s="202">
        <v>202347</v>
      </c>
      <c r="E5228" s="202">
        <v>202347</v>
      </c>
      <c r="F5228" s="202">
        <v>202347</v>
      </c>
      <c r="G5228" s="202">
        <v>202347</v>
      </c>
      <c r="H5228" s="202">
        <v>202347</v>
      </c>
      <c r="I5228" s="202">
        <v>103392</v>
      </c>
      <c r="J5228" s="202">
        <v>171888</v>
      </c>
      <c r="K5228" s="202">
        <v>178757</v>
      </c>
      <c r="L5228" s="202">
        <v>182869</v>
      </c>
      <c r="M5228" s="202">
        <v>185622</v>
      </c>
      <c r="N5228"/>
      <c r="O5228" s="203"/>
      <c r="P5228"/>
      <c r="Q5228"/>
      <c r="R5228"/>
      <c r="S5228"/>
      <c r="T5228" s="204">
        <v>42746.609131944446</v>
      </c>
      <c r="U5228"/>
      <c r="V5228">
        <v>0.9</v>
      </c>
      <c r="W5228">
        <v>8</v>
      </c>
      <c r="X5228" s="200" t="str">
        <f t="shared" si="81"/>
        <v>Walton Civil Traffic CGE CQ2-16</v>
      </c>
    </row>
    <row r="5229" spans="1:24" x14ac:dyDescent="0.25">
      <c r="A5229" t="s">
        <v>113</v>
      </c>
      <c r="B5229" t="s">
        <v>44</v>
      </c>
      <c r="C5229" t="s">
        <v>275</v>
      </c>
      <c r="D5229" s="202">
        <v>191576</v>
      </c>
      <c r="E5229" s="202">
        <v>191576</v>
      </c>
      <c r="F5229" s="202">
        <v>191576</v>
      </c>
      <c r="G5229"/>
      <c r="H5229"/>
      <c r="I5229" s="202">
        <v>109121</v>
      </c>
      <c r="J5229" s="202">
        <v>168962</v>
      </c>
      <c r="K5229" s="202">
        <v>175564</v>
      </c>
      <c r="L5229"/>
      <c r="M5229"/>
      <c r="N5229"/>
      <c r="O5229" s="203"/>
      <c r="P5229"/>
      <c r="Q5229"/>
      <c r="R5229"/>
      <c r="S5229"/>
      <c r="T5229" s="204">
        <v>42746.609131944446</v>
      </c>
      <c r="U5229"/>
      <c r="V5229">
        <v>0.9</v>
      </c>
      <c r="W5229">
        <v>8</v>
      </c>
      <c r="X5229" s="200" t="str">
        <f t="shared" si="81"/>
        <v>Walton Civil Traffic CGE CQ2-17</v>
      </c>
    </row>
    <row r="5230" spans="1:24" x14ac:dyDescent="0.25">
      <c r="A5230" t="s">
        <v>113</v>
      </c>
      <c r="B5230" t="s">
        <v>44</v>
      </c>
      <c r="C5230" t="s">
        <v>272</v>
      </c>
      <c r="D5230" s="202">
        <v>196976</v>
      </c>
      <c r="E5230" s="202">
        <v>196976</v>
      </c>
      <c r="F5230" s="202">
        <v>196976</v>
      </c>
      <c r="G5230" s="202">
        <v>196976</v>
      </c>
      <c r="H5230" s="202">
        <v>196976</v>
      </c>
      <c r="I5230" s="202">
        <v>104065</v>
      </c>
      <c r="J5230" s="202">
        <v>167876</v>
      </c>
      <c r="K5230" s="202">
        <v>174265</v>
      </c>
      <c r="L5230" s="202">
        <v>179027</v>
      </c>
      <c r="M5230" s="202">
        <v>180233</v>
      </c>
      <c r="N5230"/>
      <c r="O5230" s="203"/>
      <c r="P5230"/>
      <c r="Q5230"/>
      <c r="R5230"/>
      <c r="S5230"/>
      <c r="T5230" s="204">
        <v>42746.609131944446</v>
      </c>
      <c r="U5230"/>
      <c r="V5230">
        <v>0.9</v>
      </c>
      <c r="W5230">
        <v>8</v>
      </c>
      <c r="X5230" s="200" t="str">
        <f t="shared" si="81"/>
        <v>Walton Civil Traffic CGE CQ3-16</v>
      </c>
    </row>
    <row r="5231" spans="1:24" x14ac:dyDescent="0.25">
      <c r="A5231" t="s">
        <v>113</v>
      </c>
      <c r="B5231" t="s">
        <v>44</v>
      </c>
      <c r="C5231" t="s">
        <v>276</v>
      </c>
      <c r="D5231" s="202">
        <v>178260</v>
      </c>
      <c r="E5231" s="202">
        <v>178260</v>
      </c>
      <c r="F5231"/>
      <c r="G5231"/>
      <c r="H5231"/>
      <c r="I5231" s="202">
        <v>100594</v>
      </c>
      <c r="J5231" s="202">
        <v>148614</v>
      </c>
      <c r="K5231"/>
      <c r="L5231"/>
      <c r="M5231"/>
      <c r="N5231"/>
      <c r="O5231" s="203"/>
      <c r="P5231"/>
      <c r="Q5231"/>
      <c r="R5231"/>
      <c r="S5231"/>
      <c r="T5231" s="204">
        <v>42746.609131944446</v>
      </c>
      <c r="U5231"/>
      <c r="V5231">
        <v>0.9</v>
      </c>
      <c r="W5231">
        <v>8</v>
      </c>
      <c r="X5231" s="200" t="str">
        <f t="shared" si="81"/>
        <v>Walton Civil Traffic CGE CQ3-17</v>
      </c>
    </row>
    <row r="5232" spans="1:24" x14ac:dyDescent="0.25">
      <c r="A5232" t="s">
        <v>113</v>
      </c>
      <c r="B5232" t="s">
        <v>44</v>
      </c>
      <c r="C5232" t="s">
        <v>273</v>
      </c>
      <c r="D5232" s="202">
        <v>204553</v>
      </c>
      <c r="E5232" s="202">
        <v>204553</v>
      </c>
      <c r="F5232" s="202">
        <v>204553</v>
      </c>
      <c r="G5232" s="202">
        <v>204553</v>
      </c>
      <c r="H5232" s="202">
        <v>204553</v>
      </c>
      <c r="I5232" s="202">
        <v>123859</v>
      </c>
      <c r="J5232" s="202">
        <v>175297</v>
      </c>
      <c r="K5232" s="202">
        <v>184230</v>
      </c>
      <c r="L5232" s="202">
        <v>187042</v>
      </c>
      <c r="M5232" s="202">
        <v>189293</v>
      </c>
      <c r="N5232"/>
      <c r="O5232" s="203"/>
      <c r="P5232"/>
      <c r="Q5232"/>
      <c r="R5232"/>
      <c r="S5232"/>
      <c r="T5232" s="204">
        <v>42746.609131944446</v>
      </c>
      <c r="U5232"/>
      <c r="V5232">
        <v>0.9</v>
      </c>
      <c r="W5232">
        <v>8</v>
      </c>
      <c r="X5232" s="200" t="str">
        <f t="shared" si="81"/>
        <v>Walton Civil Traffic CGE CQ4-16</v>
      </c>
    </row>
    <row r="5233" spans="1:24" x14ac:dyDescent="0.25">
      <c r="A5233" t="s">
        <v>113</v>
      </c>
      <c r="B5233" t="s">
        <v>44</v>
      </c>
      <c r="C5233" t="s">
        <v>277</v>
      </c>
      <c r="D5233" s="202">
        <v>186373</v>
      </c>
      <c r="E5233"/>
      <c r="F5233"/>
      <c r="G5233"/>
      <c r="H5233"/>
      <c r="I5233" s="202">
        <v>107315</v>
      </c>
      <c r="J5233"/>
      <c r="K5233"/>
      <c r="L5233"/>
      <c r="M5233"/>
      <c r="N5233"/>
      <c r="O5233" s="203"/>
      <c r="P5233"/>
      <c r="Q5233"/>
      <c r="R5233"/>
      <c r="S5233"/>
      <c r="T5233" s="204">
        <v>42746.609131944446</v>
      </c>
      <c r="U5233"/>
      <c r="V5233">
        <v>0.9</v>
      </c>
      <c r="W5233">
        <v>8</v>
      </c>
      <c r="X5233" s="200" t="str">
        <f t="shared" si="81"/>
        <v>Walton Civil Traffic CGE CQ4-17</v>
      </c>
    </row>
    <row r="5234" spans="1:24" x14ac:dyDescent="0.25">
      <c r="A5234" t="s">
        <v>113</v>
      </c>
      <c r="B5234" t="s">
        <v>43</v>
      </c>
      <c r="C5234" t="s">
        <v>270</v>
      </c>
      <c r="D5234" s="202">
        <v>39955</v>
      </c>
      <c r="E5234" s="202">
        <v>39955</v>
      </c>
      <c r="F5234" s="202">
        <v>39955</v>
      </c>
      <c r="G5234" s="202">
        <v>39955</v>
      </c>
      <c r="H5234" s="202">
        <v>39955</v>
      </c>
      <c r="I5234" s="202">
        <v>39955</v>
      </c>
      <c r="J5234" s="202">
        <v>39955</v>
      </c>
      <c r="K5234" s="202">
        <v>39955</v>
      </c>
      <c r="L5234" s="202">
        <v>39955</v>
      </c>
      <c r="M5234" s="202">
        <v>39955</v>
      </c>
      <c r="N5234"/>
      <c r="O5234" s="203"/>
      <c r="P5234"/>
      <c r="Q5234"/>
      <c r="R5234"/>
      <c r="S5234"/>
      <c r="T5234" s="204">
        <v>42746.609131944446</v>
      </c>
      <c r="U5234"/>
      <c r="V5234">
        <v>0.9</v>
      </c>
      <c r="W5234">
        <v>7</v>
      </c>
      <c r="X5234" s="200" t="str">
        <f t="shared" si="81"/>
        <v>Walton County Civil CGE CQ1-16</v>
      </c>
    </row>
    <row r="5235" spans="1:24" x14ac:dyDescent="0.25">
      <c r="A5235" t="s">
        <v>113</v>
      </c>
      <c r="B5235" t="s">
        <v>43</v>
      </c>
      <c r="C5235" t="s">
        <v>274</v>
      </c>
      <c r="D5235" s="202">
        <v>59230</v>
      </c>
      <c r="E5235" s="202">
        <v>59230</v>
      </c>
      <c r="F5235" s="202">
        <v>59230</v>
      </c>
      <c r="G5235" s="202">
        <v>59230</v>
      </c>
      <c r="H5235"/>
      <c r="I5235" s="202">
        <v>59230</v>
      </c>
      <c r="J5235" s="202">
        <v>59230</v>
      </c>
      <c r="K5235" s="202">
        <v>59230</v>
      </c>
      <c r="L5235" s="202">
        <v>59230</v>
      </c>
      <c r="M5235"/>
      <c r="N5235"/>
      <c r="O5235" s="203"/>
      <c r="P5235"/>
      <c r="Q5235"/>
      <c r="R5235"/>
      <c r="S5235"/>
      <c r="T5235" s="204">
        <v>42746.609131944446</v>
      </c>
      <c r="U5235"/>
      <c r="V5235">
        <v>0.9</v>
      </c>
      <c r="W5235">
        <v>7</v>
      </c>
      <c r="X5235" s="200" t="str">
        <f t="shared" si="81"/>
        <v>Walton County Civil CGE CQ1-17</v>
      </c>
    </row>
    <row r="5236" spans="1:24" x14ac:dyDescent="0.25">
      <c r="A5236" t="s">
        <v>113</v>
      </c>
      <c r="B5236" t="s">
        <v>43</v>
      </c>
      <c r="C5236" t="s">
        <v>271</v>
      </c>
      <c r="D5236" s="202">
        <v>49065</v>
      </c>
      <c r="E5236" s="202">
        <v>49065</v>
      </c>
      <c r="F5236" s="202">
        <v>49065</v>
      </c>
      <c r="G5236" s="202">
        <v>49065</v>
      </c>
      <c r="H5236" s="202">
        <v>49065</v>
      </c>
      <c r="I5236" s="202">
        <v>48825</v>
      </c>
      <c r="J5236" s="202">
        <v>49010</v>
      </c>
      <c r="K5236" s="202">
        <v>49010</v>
      </c>
      <c r="L5236" s="202">
        <v>49010</v>
      </c>
      <c r="M5236" s="202">
        <v>49010</v>
      </c>
      <c r="N5236"/>
      <c r="O5236" s="203"/>
      <c r="P5236"/>
      <c r="Q5236"/>
      <c r="R5236"/>
      <c r="S5236"/>
      <c r="T5236" s="204">
        <v>42746.609131944446</v>
      </c>
      <c r="U5236"/>
      <c r="V5236">
        <v>0.9</v>
      </c>
      <c r="W5236">
        <v>7</v>
      </c>
      <c r="X5236" s="200" t="str">
        <f t="shared" si="81"/>
        <v>Walton County Civil CGE CQ2-16</v>
      </c>
    </row>
    <row r="5237" spans="1:24" x14ac:dyDescent="0.25">
      <c r="A5237" t="s">
        <v>113</v>
      </c>
      <c r="B5237" t="s">
        <v>43</v>
      </c>
      <c r="C5237" t="s">
        <v>275</v>
      </c>
      <c r="D5237" s="202">
        <v>36201</v>
      </c>
      <c r="E5237" s="202">
        <v>36201</v>
      </c>
      <c r="F5237" s="202">
        <v>36201</v>
      </c>
      <c r="G5237"/>
      <c r="H5237"/>
      <c r="I5237" s="202">
        <v>36116</v>
      </c>
      <c r="J5237" s="202">
        <v>36201</v>
      </c>
      <c r="K5237" s="202">
        <v>36201</v>
      </c>
      <c r="L5237"/>
      <c r="M5237"/>
      <c r="N5237"/>
      <c r="O5237" s="203"/>
      <c r="P5237"/>
      <c r="Q5237"/>
      <c r="R5237"/>
      <c r="S5237"/>
      <c r="T5237" s="204">
        <v>42746.609131944446</v>
      </c>
      <c r="U5237"/>
      <c r="V5237">
        <v>0.9</v>
      </c>
      <c r="W5237">
        <v>7</v>
      </c>
      <c r="X5237" s="200" t="str">
        <f t="shared" si="81"/>
        <v>Walton County Civil CGE CQ2-17</v>
      </c>
    </row>
    <row r="5238" spans="1:24" x14ac:dyDescent="0.25">
      <c r="A5238" t="s">
        <v>113</v>
      </c>
      <c r="B5238" t="s">
        <v>43</v>
      </c>
      <c r="C5238" t="s">
        <v>272</v>
      </c>
      <c r="D5238" s="202">
        <v>60483</v>
      </c>
      <c r="E5238" s="202">
        <v>60483</v>
      </c>
      <c r="F5238" s="202">
        <v>60483</v>
      </c>
      <c r="G5238" s="202">
        <v>60483</v>
      </c>
      <c r="H5238" s="202">
        <v>60483</v>
      </c>
      <c r="I5238" s="202">
        <v>59988</v>
      </c>
      <c r="J5238" s="202">
        <v>60483</v>
      </c>
      <c r="K5238" s="202">
        <v>60483</v>
      </c>
      <c r="L5238" s="202">
        <v>60483</v>
      </c>
      <c r="M5238" s="202">
        <v>60483</v>
      </c>
      <c r="N5238"/>
      <c r="O5238" s="203"/>
      <c r="P5238"/>
      <c r="Q5238"/>
      <c r="R5238"/>
      <c r="S5238"/>
      <c r="T5238" s="204">
        <v>42746.609131944446</v>
      </c>
      <c r="U5238"/>
      <c r="V5238">
        <v>0.9</v>
      </c>
      <c r="W5238">
        <v>7</v>
      </c>
      <c r="X5238" s="200" t="str">
        <f t="shared" si="81"/>
        <v>Walton County Civil CGE CQ3-16</v>
      </c>
    </row>
    <row r="5239" spans="1:24" x14ac:dyDescent="0.25">
      <c r="A5239" t="s">
        <v>113</v>
      </c>
      <c r="B5239" t="s">
        <v>43</v>
      </c>
      <c r="C5239" t="s">
        <v>276</v>
      </c>
      <c r="D5239" s="202">
        <v>58202</v>
      </c>
      <c r="E5239" s="202">
        <v>58202</v>
      </c>
      <c r="F5239"/>
      <c r="G5239"/>
      <c r="H5239"/>
      <c r="I5239" s="202">
        <v>54017</v>
      </c>
      <c r="J5239" s="202">
        <v>58202</v>
      </c>
      <c r="K5239"/>
      <c r="L5239"/>
      <c r="M5239"/>
      <c r="N5239"/>
      <c r="O5239" s="203"/>
      <c r="P5239"/>
      <c r="Q5239"/>
      <c r="R5239"/>
      <c r="S5239"/>
      <c r="T5239" s="204">
        <v>42746.609131944446</v>
      </c>
      <c r="U5239"/>
      <c r="V5239">
        <v>0.9</v>
      </c>
      <c r="W5239">
        <v>7</v>
      </c>
      <c r="X5239" s="200" t="str">
        <f t="shared" si="81"/>
        <v>Walton County Civil CGE CQ3-17</v>
      </c>
    </row>
    <row r="5240" spans="1:24" x14ac:dyDescent="0.25">
      <c r="A5240" t="s">
        <v>113</v>
      </c>
      <c r="B5240" t="s">
        <v>43</v>
      </c>
      <c r="C5240" t="s">
        <v>273</v>
      </c>
      <c r="D5240" s="202">
        <v>62193</v>
      </c>
      <c r="E5240" s="202">
        <v>62193</v>
      </c>
      <c r="F5240" s="202">
        <v>62193</v>
      </c>
      <c r="G5240" s="202">
        <v>62193</v>
      </c>
      <c r="H5240" s="202">
        <v>62193</v>
      </c>
      <c r="I5240" s="202">
        <v>62193</v>
      </c>
      <c r="J5240" s="202">
        <v>62193</v>
      </c>
      <c r="K5240" s="202">
        <v>62193</v>
      </c>
      <c r="L5240" s="202">
        <v>62193</v>
      </c>
      <c r="M5240" s="202">
        <v>62193</v>
      </c>
      <c r="N5240"/>
      <c r="O5240" s="203"/>
      <c r="P5240"/>
      <c r="Q5240"/>
      <c r="R5240"/>
      <c r="S5240"/>
      <c r="T5240" s="204">
        <v>42746.609131944446</v>
      </c>
      <c r="U5240"/>
      <c r="V5240">
        <v>0.9</v>
      </c>
      <c r="W5240">
        <v>7</v>
      </c>
      <c r="X5240" s="200" t="str">
        <f t="shared" si="81"/>
        <v>Walton County Civil CGE CQ4-16</v>
      </c>
    </row>
    <row r="5241" spans="1:24" x14ac:dyDescent="0.25">
      <c r="A5241" t="s">
        <v>113</v>
      </c>
      <c r="B5241" t="s">
        <v>43</v>
      </c>
      <c r="C5241" t="s">
        <v>277</v>
      </c>
      <c r="D5241" s="202">
        <v>64323</v>
      </c>
      <c r="E5241"/>
      <c r="F5241"/>
      <c r="G5241"/>
      <c r="H5241"/>
      <c r="I5241" s="202">
        <v>63828</v>
      </c>
      <c r="J5241"/>
      <c r="K5241"/>
      <c r="L5241"/>
      <c r="M5241"/>
      <c r="N5241"/>
      <c r="O5241" s="203"/>
      <c r="P5241"/>
      <c r="Q5241"/>
      <c r="R5241"/>
      <c r="S5241"/>
      <c r="T5241" s="204">
        <v>42746.609131944446</v>
      </c>
      <c r="U5241"/>
      <c r="V5241">
        <v>0.9</v>
      </c>
      <c r="W5241">
        <v>7</v>
      </c>
      <c r="X5241" s="200" t="str">
        <f t="shared" si="81"/>
        <v>Walton County Civil CGE CQ4-17</v>
      </c>
    </row>
    <row r="5242" spans="1:24" x14ac:dyDescent="0.25">
      <c r="A5242" t="s">
        <v>113</v>
      </c>
      <c r="B5242" t="s">
        <v>39</v>
      </c>
      <c r="C5242" t="s">
        <v>270</v>
      </c>
      <c r="D5242" s="202">
        <v>155428</v>
      </c>
      <c r="E5242" s="202">
        <v>155428</v>
      </c>
      <c r="F5242" s="202">
        <v>155428</v>
      </c>
      <c r="G5242" s="202">
        <v>155428</v>
      </c>
      <c r="H5242" s="202">
        <v>155428</v>
      </c>
      <c r="I5242" s="202">
        <v>49053</v>
      </c>
      <c r="J5242" s="202">
        <v>71362</v>
      </c>
      <c r="K5242" s="202">
        <v>87406</v>
      </c>
      <c r="L5242" s="202">
        <v>93325</v>
      </c>
      <c r="M5242" s="202">
        <v>101436</v>
      </c>
      <c r="N5242"/>
      <c r="O5242" s="203"/>
      <c r="P5242"/>
      <c r="Q5242"/>
      <c r="R5242"/>
      <c r="S5242"/>
      <c r="T5242" s="204">
        <v>42746.609131944446</v>
      </c>
      <c r="U5242"/>
      <c r="V5242">
        <v>0.4</v>
      </c>
      <c r="W5242">
        <v>3</v>
      </c>
      <c r="X5242" s="200" t="str">
        <f t="shared" si="81"/>
        <v>Walton County Criminal CGE CQ1-16</v>
      </c>
    </row>
    <row r="5243" spans="1:24" x14ac:dyDescent="0.25">
      <c r="A5243" t="s">
        <v>113</v>
      </c>
      <c r="B5243" t="s">
        <v>39</v>
      </c>
      <c r="C5243" t="s">
        <v>274</v>
      </c>
      <c r="D5243" s="202">
        <v>161335</v>
      </c>
      <c r="E5243" s="202">
        <v>161335</v>
      </c>
      <c r="F5243" s="202">
        <v>161335</v>
      </c>
      <c r="G5243" s="202">
        <v>161335</v>
      </c>
      <c r="H5243"/>
      <c r="I5243" s="202">
        <v>50592</v>
      </c>
      <c r="J5243" s="202">
        <v>70051</v>
      </c>
      <c r="K5243" s="202">
        <v>86765</v>
      </c>
      <c r="L5243" s="202">
        <v>93874</v>
      </c>
      <c r="M5243"/>
      <c r="N5243"/>
      <c r="O5243" s="203"/>
      <c r="P5243"/>
      <c r="Q5243"/>
      <c r="R5243"/>
      <c r="S5243"/>
      <c r="T5243" s="204">
        <v>42746.609131944446</v>
      </c>
      <c r="U5243"/>
      <c r="V5243">
        <v>0.4</v>
      </c>
      <c r="W5243">
        <v>3</v>
      </c>
      <c r="X5243" s="200" t="str">
        <f t="shared" si="81"/>
        <v>Walton County Criminal CGE CQ1-17</v>
      </c>
    </row>
    <row r="5244" spans="1:24" x14ac:dyDescent="0.25">
      <c r="A5244" t="s">
        <v>113</v>
      </c>
      <c r="B5244" t="s">
        <v>39</v>
      </c>
      <c r="C5244" t="s">
        <v>271</v>
      </c>
      <c r="D5244" s="202">
        <v>168823</v>
      </c>
      <c r="E5244" s="202">
        <v>168823</v>
      </c>
      <c r="F5244" s="202">
        <v>168823</v>
      </c>
      <c r="G5244" s="202">
        <v>168823</v>
      </c>
      <c r="H5244" s="202">
        <v>168823</v>
      </c>
      <c r="I5244" s="202">
        <v>49931</v>
      </c>
      <c r="J5244" s="202">
        <v>83870</v>
      </c>
      <c r="K5244" s="202">
        <v>103398</v>
      </c>
      <c r="L5244" s="202">
        <v>111877</v>
      </c>
      <c r="M5244" s="202">
        <v>119630</v>
      </c>
      <c r="N5244"/>
      <c r="O5244" s="203"/>
      <c r="P5244"/>
      <c r="Q5244"/>
      <c r="R5244"/>
      <c r="S5244"/>
      <c r="T5244" s="204">
        <v>42746.609131944446</v>
      </c>
      <c r="U5244"/>
      <c r="V5244">
        <v>0.4</v>
      </c>
      <c r="W5244">
        <v>3</v>
      </c>
      <c r="X5244" s="200" t="str">
        <f t="shared" si="81"/>
        <v>Walton County Criminal CGE CQ2-16</v>
      </c>
    </row>
    <row r="5245" spans="1:24" x14ac:dyDescent="0.25">
      <c r="A5245" t="s">
        <v>113</v>
      </c>
      <c r="B5245" t="s">
        <v>39</v>
      </c>
      <c r="C5245" t="s">
        <v>275</v>
      </c>
      <c r="D5245" s="202">
        <v>161823</v>
      </c>
      <c r="E5245" s="202">
        <v>161823</v>
      </c>
      <c r="F5245" s="202">
        <v>161823</v>
      </c>
      <c r="G5245"/>
      <c r="H5245"/>
      <c r="I5245" s="202">
        <v>48051</v>
      </c>
      <c r="J5245" s="202">
        <v>72542</v>
      </c>
      <c r="K5245" s="202">
        <v>88566</v>
      </c>
      <c r="L5245"/>
      <c r="M5245"/>
      <c r="N5245"/>
      <c r="O5245" s="203"/>
      <c r="P5245"/>
      <c r="Q5245"/>
      <c r="R5245"/>
      <c r="S5245"/>
      <c r="T5245" s="204">
        <v>42746.609131944446</v>
      </c>
      <c r="U5245"/>
      <c r="V5245">
        <v>0.4</v>
      </c>
      <c r="W5245">
        <v>3</v>
      </c>
      <c r="X5245" s="200" t="str">
        <f t="shared" si="81"/>
        <v>Walton County Criminal CGE CQ2-17</v>
      </c>
    </row>
    <row r="5246" spans="1:24" x14ac:dyDescent="0.25">
      <c r="A5246" t="s">
        <v>113</v>
      </c>
      <c r="B5246" t="s">
        <v>39</v>
      </c>
      <c r="C5246" t="s">
        <v>272</v>
      </c>
      <c r="D5246" s="202">
        <v>275167</v>
      </c>
      <c r="E5246" s="202">
        <v>275167</v>
      </c>
      <c r="F5246" s="202">
        <v>275167</v>
      </c>
      <c r="G5246" s="202">
        <v>275167</v>
      </c>
      <c r="H5246" s="202">
        <v>275167</v>
      </c>
      <c r="I5246" s="202">
        <v>153589</v>
      </c>
      <c r="J5246" s="202">
        <v>192545</v>
      </c>
      <c r="K5246" s="202">
        <v>207672</v>
      </c>
      <c r="L5246" s="202">
        <v>217275</v>
      </c>
      <c r="M5246" s="202">
        <v>228105</v>
      </c>
      <c r="N5246"/>
      <c r="O5246" s="203"/>
      <c r="P5246"/>
      <c r="Q5246"/>
      <c r="R5246"/>
      <c r="S5246"/>
      <c r="T5246" s="204">
        <v>42746.609131944446</v>
      </c>
      <c r="U5246"/>
      <c r="V5246">
        <v>0.4</v>
      </c>
      <c r="W5246">
        <v>3</v>
      </c>
      <c r="X5246" s="200" t="str">
        <f t="shared" si="81"/>
        <v>Walton County Criminal CGE CQ3-16</v>
      </c>
    </row>
    <row r="5247" spans="1:24" x14ac:dyDescent="0.25">
      <c r="A5247" t="s">
        <v>113</v>
      </c>
      <c r="B5247" t="s">
        <v>39</v>
      </c>
      <c r="C5247" t="s">
        <v>276</v>
      </c>
      <c r="D5247" s="202">
        <v>213774</v>
      </c>
      <c r="E5247" s="202">
        <v>213774</v>
      </c>
      <c r="F5247"/>
      <c r="G5247"/>
      <c r="H5247"/>
      <c r="I5247" s="202">
        <v>95567</v>
      </c>
      <c r="J5247" s="202">
        <v>125882</v>
      </c>
      <c r="K5247"/>
      <c r="L5247"/>
      <c r="M5247"/>
      <c r="N5247"/>
      <c r="O5247" s="203"/>
      <c r="P5247"/>
      <c r="Q5247"/>
      <c r="R5247"/>
      <c r="S5247"/>
      <c r="T5247" s="204">
        <v>42746.609131944446</v>
      </c>
      <c r="U5247"/>
      <c r="V5247">
        <v>0.4</v>
      </c>
      <c r="W5247">
        <v>3</v>
      </c>
      <c r="X5247" s="200" t="str">
        <f t="shared" si="81"/>
        <v>Walton County Criminal CGE CQ3-17</v>
      </c>
    </row>
    <row r="5248" spans="1:24" x14ac:dyDescent="0.25">
      <c r="A5248" t="s">
        <v>113</v>
      </c>
      <c r="B5248" t="s">
        <v>39</v>
      </c>
      <c r="C5248" t="s">
        <v>273</v>
      </c>
      <c r="D5248" s="202">
        <v>196207</v>
      </c>
      <c r="E5248" s="202">
        <v>196207</v>
      </c>
      <c r="F5248" s="202">
        <v>196207</v>
      </c>
      <c r="G5248" s="202">
        <v>196207</v>
      </c>
      <c r="H5248" s="202">
        <v>196207</v>
      </c>
      <c r="I5248" s="202">
        <v>78386</v>
      </c>
      <c r="J5248" s="202">
        <v>97785</v>
      </c>
      <c r="K5248" s="202">
        <v>118598</v>
      </c>
      <c r="L5248" s="202">
        <v>131642</v>
      </c>
      <c r="M5248" s="202">
        <v>139181</v>
      </c>
      <c r="N5248"/>
      <c r="O5248" s="203"/>
      <c r="P5248"/>
      <c r="Q5248"/>
      <c r="R5248"/>
      <c r="S5248"/>
      <c r="T5248" s="204">
        <v>42746.609131944446</v>
      </c>
      <c r="U5248"/>
      <c r="V5248">
        <v>0.4</v>
      </c>
      <c r="W5248">
        <v>3</v>
      </c>
      <c r="X5248" s="200" t="str">
        <f t="shared" si="81"/>
        <v>Walton County Criminal CGE CQ4-16</v>
      </c>
    </row>
    <row r="5249" spans="1:24" x14ac:dyDescent="0.25">
      <c r="A5249" t="s">
        <v>113</v>
      </c>
      <c r="B5249" t="s">
        <v>39</v>
      </c>
      <c r="C5249" t="s">
        <v>277</v>
      </c>
      <c r="D5249" s="202">
        <v>173645</v>
      </c>
      <c r="E5249"/>
      <c r="F5249"/>
      <c r="G5249"/>
      <c r="H5249"/>
      <c r="I5249" s="202">
        <v>57835</v>
      </c>
      <c r="J5249"/>
      <c r="K5249"/>
      <c r="L5249"/>
      <c r="M5249"/>
      <c r="N5249"/>
      <c r="O5249" s="203"/>
      <c r="P5249"/>
      <c r="Q5249"/>
      <c r="R5249"/>
      <c r="S5249"/>
      <c r="T5249" s="204">
        <v>42746.609131944446</v>
      </c>
      <c r="U5249"/>
      <c r="V5249">
        <v>0.4</v>
      </c>
      <c r="W5249">
        <v>3</v>
      </c>
      <c r="X5249" s="200" t="str">
        <f t="shared" si="81"/>
        <v>Walton County Criminal CGE CQ4-17</v>
      </c>
    </row>
    <row r="5250" spans="1:24" x14ac:dyDescent="0.25">
      <c r="A5250" t="s">
        <v>113</v>
      </c>
      <c r="B5250" t="s">
        <v>41</v>
      </c>
      <c r="C5250" t="s">
        <v>270</v>
      </c>
      <c r="D5250" s="202">
        <v>49627</v>
      </c>
      <c r="E5250" s="202">
        <v>49627</v>
      </c>
      <c r="F5250" s="202">
        <v>49627</v>
      </c>
      <c r="G5250" s="202">
        <v>49627</v>
      </c>
      <c r="H5250" s="202">
        <v>49627</v>
      </c>
      <c r="I5250" s="202">
        <v>18698</v>
      </c>
      <c r="J5250" s="202">
        <v>27946</v>
      </c>
      <c r="K5250" s="202">
        <v>32128</v>
      </c>
      <c r="L5250" s="202">
        <v>33216</v>
      </c>
      <c r="M5250" s="202">
        <v>33248</v>
      </c>
      <c r="N5250"/>
      <c r="O5250" s="203"/>
      <c r="P5250"/>
      <c r="Q5250"/>
      <c r="R5250"/>
      <c r="S5250"/>
      <c r="T5250" s="204">
        <v>42746.609131944446</v>
      </c>
      <c r="U5250"/>
      <c r="V5250">
        <v>0.4</v>
      </c>
      <c r="W5250">
        <v>5</v>
      </c>
      <c r="X5250" s="200" t="str">
        <f t="shared" ref="X5250:X5313" si="82">A5250&amp;" "&amp;B5250&amp;" "&amp;C5250</f>
        <v>Walton Criminal Traffic CGE CQ1-16</v>
      </c>
    </row>
    <row r="5251" spans="1:24" x14ac:dyDescent="0.25">
      <c r="A5251" t="s">
        <v>113</v>
      </c>
      <c r="B5251" t="s">
        <v>41</v>
      </c>
      <c r="C5251" t="s">
        <v>274</v>
      </c>
      <c r="D5251" s="202">
        <v>65794</v>
      </c>
      <c r="E5251" s="202">
        <v>65794</v>
      </c>
      <c r="F5251" s="202">
        <v>65794</v>
      </c>
      <c r="G5251" s="202">
        <v>65794</v>
      </c>
      <c r="H5251"/>
      <c r="I5251" s="202">
        <v>25104</v>
      </c>
      <c r="J5251" s="202">
        <v>34684</v>
      </c>
      <c r="K5251" s="202">
        <v>39965</v>
      </c>
      <c r="L5251" s="202">
        <v>41696</v>
      </c>
      <c r="M5251"/>
      <c r="N5251"/>
      <c r="O5251" s="203"/>
      <c r="P5251"/>
      <c r="Q5251"/>
      <c r="R5251"/>
      <c r="S5251"/>
      <c r="T5251" s="204">
        <v>42746.609131944446</v>
      </c>
      <c r="U5251"/>
      <c r="V5251">
        <v>0.4</v>
      </c>
      <c r="W5251">
        <v>5</v>
      </c>
      <c r="X5251" s="200" t="str">
        <f t="shared" si="82"/>
        <v>Walton Criminal Traffic CGE CQ1-17</v>
      </c>
    </row>
    <row r="5252" spans="1:24" x14ac:dyDescent="0.25">
      <c r="A5252" t="s">
        <v>113</v>
      </c>
      <c r="B5252" t="s">
        <v>41</v>
      </c>
      <c r="C5252" t="s">
        <v>271</v>
      </c>
      <c r="D5252" s="202">
        <v>60710</v>
      </c>
      <c r="E5252" s="202">
        <v>60710</v>
      </c>
      <c r="F5252" s="202">
        <v>60710</v>
      </c>
      <c r="G5252" s="202">
        <v>60710</v>
      </c>
      <c r="H5252" s="202">
        <v>60710</v>
      </c>
      <c r="I5252" s="202">
        <v>24891</v>
      </c>
      <c r="J5252" s="202">
        <v>33643</v>
      </c>
      <c r="K5252" s="202">
        <v>39202</v>
      </c>
      <c r="L5252" s="202">
        <v>40399</v>
      </c>
      <c r="M5252" s="202">
        <v>40449</v>
      </c>
      <c r="N5252"/>
      <c r="O5252" s="203"/>
      <c r="P5252"/>
      <c r="Q5252"/>
      <c r="R5252"/>
      <c r="S5252"/>
      <c r="T5252" s="204">
        <v>42746.609131944446</v>
      </c>
      <c r="U5252"/>
      <c r="V5252">
        <v>0.4</v>
      </c>
      <c r="W5252">
        <v>5</v>
      </c>
      <c r="X5252" s="200" t="str">
        <f t="shared" si="82"/>
        <v>Walton Criminal Traffic CGE CQ2-16</v>
      </c>
    </row>
    <row r="5253" spans="1:24" x14ac:dyDescent="0.25">
      <c r="A5253" t="s">
        <v>113</v>
      </c>
      <c r="B5253" t="s">
        <v>41</v>
      </c>
      <c r="C5253" t="s">
        <v>275</v>
      </c>
      <c r="D5253" s="202">
        <v>53787</v>
      </c>
      <c r="E5253" s="202">
        <v>53787</v>
      </c>
      <c r="F5253" s="202">
        <v>53727</v>
      </c>
      <c r="G5253"/>
      <c r="H5253"/>
      <c r="I5253" s="202">
        <v>21316</v>
      </c>
      <c r="J5253" s="202">
        <v>29767</v>
      </c>
      <c r="K5253" s="202">
        <v>33355</v>
      </c>
      <c r="L5253"/>
      <c r="M5253"/>
      <c r="N5253"/>
      <c r="O5253" s="203"/>
      <c r="P5253"/>
      <c r="Q5253"/>
      <c r="R5253"/>
      <c r="S5253"/>
      <c r="T5253" s="204">
        <v>42746.609131944446</v>
      </c>
      <c r="U5253"/>
      <c r="V5253">
        <v>0.4</v>
      </c>
      <c r="W5253">
        <v>5</v>
      </c>
      <c r="X5253" s="200" t="str">
        <f t="shared" si="82"/>
        <v>Walton Criminal Traffic CGE CQ2-17</v>
      </c>
    </row>
    <row r="5254" spans="1:24" x14ac:dyDescent="0.25">
      <c r="A5254" t="s">
        <v>113</v>
      </c>
      <c r="B5254" t="s">
        <v>41</v>
      </c>
      <c r="C5254" t="s">
        <v>272</v>
      </c>
      <c r="D5254" s="202">
        <v>54030</v>
      </c>
      <c r="E5254" s="202">
        <v>54030</v>
      </c>
      <c r="F5254" s="202">
        <v>54030</v>
      </c>
      <c r="G5254" s="202">
        <v>54030</v>
      </c>
      <c r="H5254" s="202">
        <v>54030</v>
      </c>
      <c r="I5254" s="202">
        <v>23219</v>
      </c>
      <c r="J5254" s="202">
        <v>32053</v>
      </c>
      <c r="K5254" s="202">
        <v>34753</v>
      </c>
      <c r="L5254" s="202">
        <v>35049</v>
      </c>
      <c r="M5254" s="202">
        <v>36754</v>
      </c>
      <c r="N5254"/>
      <c r="O5254" s="203"/>
      <c r="P5254"/>
      <c r="Q5254"/>
      <c r="R5254"/>
      <c r="S5254"/>
      <c r="T5254" s="204">
        <v>42746.609131944446</v>
      </c>
      <c r="U5254"/>
      <c r="V5254">
        <v>0.4</v>
      </c>
      <c r="W5254">
        <v>5</v>
      </c>
      <c r="X5254" s="200" t="str">
        <f t="shared" si="82"/>
        <v>Walton Criminal Traffic CGE CQ3-16</v>
      </c>
    </row>
    <row r="5255" spans="1:24" x14ac:dyDescent="0.25">
      <c r="A5255" t="s">
        <v>113</v>
      </c>
      <c r="B5255" t="s">
        <v>41</v>
      </c>
      <c r="C5255" t="s">
        <v>276</v>
      </c>
      <c r="D5255" s="202">
        <v>61747</v>
      </c>
      <c r="E5255" s="202">
        <v>61295</v>
      </c>
      <c r="F5255"/>
      <c r="G5255"/>
      <c r="H5255"/>
      <c r="I5255" s="202">
        <v>23529</v>
      </c>
      <c r="J5255" s="202">
        <v>32817</v>
      </c>
      <c r="K5255"/>
      <c r="L5255"/>
      <c r="M5255"/>
      <c r="N5255"/>
      <c r="O5255" s="203"/>
      <c r="P5255"/>
      <c r="Q5255"/>
      <c r="R5255"/>
      <c r="S5255"/>
      <c r="T5255" s="204">
        <v>42746.609131944446</v>
      </c>
      <c r="U5255"/>
      <c r="V5255">
        <v>0.4</v>
      </c>
      <c r="W5255">
        <v>5</v>
      </c>
      <c r="X5255" s="200" t="str">
        <f t="shared" si="82"/>
        <v>Walton Criminal Traffic CGE CQ3-17</v>
      </c>
    </row>
    <row r="5256" spans="1:24" x14ac:dyDescent="0.25">
      <c r="A5256" t="s">
        <v>113</v>
      </c>
      <c r="B5256" t="s">
        <v>41</v>
      </c>
      <c r="C5256" t="s">
        <v>273</v>
      </c>
      <c r="D5256" s="202">
        <v>62280</v>
      </c>
      <c r="E5256" s="202">
        <v>62280</v>
      </c>
      <c r="F5256" s="202">
        <v>62280</v>
      </c>
      <c r="G5256" s="202">
        <v>62280</v>
      </c>
      <c r="H5256" s="202">
        <v>62280</v>
      </c>
      <c r="I5256" s="202">
        <v>26927</v>
      </c>
      <c r="J5256" s="202">
        <v>34117</v>
      </c>
      <c r="K5256" s="202">
        <v>38977</v>
      </c>
      <c r="L5256" s="202">
        <v>40702</v>
      </c>
      <c r="M5256" s="202">
        <v>41882</v>
      </c>
      <c r="N5256"/>
      <c r="O5256" s="203"/>
      <c r="P5256"/>
      <c r="Q5256"/>
      <c r="R5256"/>
      <c r="S5256"/>
      <c r="T5256" s="204">
        <v>42746.609131944446</v>
      </c>
      <c r="U5256"/>
      <c r="V5256">
        <v>0.4</v>
      </c>
      <c r="W5256">
        <v>5</v>
      </c>
      <c r="X5256" s="200" t="str">
        <f t="shared" si="82"/>
        <v>Walton Criminal Traffic CGE CQ4-16</v>
      </c>
    </row>
    <row r="5257" spans="1:24" x14ac:dyDescent="0.25">
      <c r="A5257" t="s">
        <v>113</v>
      </c>
      <c r="B5257" t="s">
        <v>41</v>
      </c>
      <c r="C5257" t="s">
        <v>277</v>
      </c>
      <c r="D5257" s="202">
        <v>61846</v>
      </c>
      <c r="E5257"/>
      <c r="F5257"/>
      <c r="G5257"/>
      <c r="H5257"/>
      <c r="I5257" s="202">
        <v>26405</v>
      </c>
      <c r="J5257"/>
      <c r="K5257"/>
      <c r="L5257"/>
      <c r="M5257"/>
      <c r="N5257"/>
      <c r="O5257" s="203"/>
      <c r="P5257"/>
      <c r="Q5257"/>
      <c r="R5257"/>
      <c r="S5257"/>
      <c r="T5257" s="204">
        <v>42746.609131944446</v>
      </c>
      <c r="U5257"/>
      <c r="V5257">
        <v>0.4</v>
      </c>
      <c r="W5257">
        <v>5</v>
      </c>
      <c r="X5257" s="200" t="str">
        <f t="shared" si="82"/>
        <v>Walton Criminal Traffic CGE CQ4-17</v>
      </c>
    </row>
    <row r="5258" spans="1:24" x14ac:dyDescent="0.25">
      <c r="A5258" t="s">
        <v>113</v>
      </c>
      <c r="B5258" t="s">
        <v>46</v>
      </c>
      <c r="C5258" t="s">
        <v>270</v>
      </c>
      <c r="D5258" s="202">
        <v>36742</v>
      </c>
      <c r="E5258" s="202">
        <v>36742</v>
      </c>
      <c r="F5258" s="202">
        <v>36742</v>
      </c>
      <c r="G5258" s="202">
        <v>36742</v>
      </c>
      <c r="H5258" s="202">
        <v>36742</v>
      </c>
      <c r="I5258" s="202">
        <v>36742</v>
      </c>
      <c r="J5258" s="202">
        <v>36742</v>
      </c>
      <c r="K5258" s="202">
        <v>36742</v>
      </c>
      <c r="L5258" s="202">
        <v>36742</v>
      </c>
      <c r="M5258" s="202">
        <v>36742</v>
      </c>
      <c r="N5258"/>
      <c r="O5258" s="203"/>
      <c r="P5258"/>
      <c r="Q5258"/>
      <c r="R5258"/>
      <c r="S5258"/>
      <c r="T5258" s="204">
        <v>42746.609131944446</v>
      </c>
      <c r="U5258"/>
      <c r="V5258">
        <v>0.75</v>
      </c>
      <c r="W5258">
        <v>10</v>
      </c>
      <c r="X5258" s="200" t="str">
        <f t="shared" si="82"/>
        <v>Walton Family CGE CQ1-16</v>
      </c>
    </row>
    <row r="5259" spans="1:24" x14ac:dyDescent="0.25">
      <c r="A5259" t="s">
        <v>113</v>
      </c>
      <c r="B5259" t="s">
        <v>46</v>
      </c>
      <c r="C5259" t="s">
        <v>274</v>
      </c>
      <c r="D5259" s="202">
        <v>33262</v>
      </c>
      <c r="E5259" s="202">
        <v>33262</v>
      </c>
      <c r="F5259" s="202">
        <v>33262</v>
      </c>
      <c r="G5259" s="202">
        <v>33262</v>
      </c>
      <c r="H5259"/>
      <c r="I5259" s="202">
        <v>33262</v>
      </c>
      <c r="J5259" s="202">
        <v>33262</v>
      </c>
      <c r="K5259" s="202">
        <v>33262</v>
      </c>
      <c r="L5259" s="202">
        <v>33262</v>
      </c>
      <c r="M5259"/>
      <c r="N5259"/>
      <c r="O5259" s="203"/>
      <c r="P5259"/>
      <c r="Q5259"/>
      <c r="R5259"/>
      <c r="S5259"/>
      <c r="T5259" s="204">
        <v>42746.609131944446</v>
      </c>
      <c r="U5259"/>
      <c r="V5259">
        <v>0.75</v>
      </c>
      <c r="W5259">
        <v>10</v>
      </c>
      <c r="X5259" s="200" t="str">
        <f t="shared" si="82"/>
        <v>Walton Family CGE CQ1-17</v>
      </c>
    </row>
    <row r="5260" spans="1:24" x14ac:dyDescent="0.25">
      <c r="A5260" t="s">
        <v>113</v>
      </c>
      <c r="B5260" t="s">
        <v>46</v>
      </c>
      <c r="C5260" t="s">
        <v>271</v>
      </c>
      <c r="D5260" s="202">
        <v>40280</v>
      </c>
      <c r="E5260" s="202">
        <v>40280</v>
      </c>
      <c r="F5260" s="202">
        <v>40280</v>
      </c>
      <c r="G5260" s="202">
        <v>40280</v>
      </c>
      <c r="H5260" s="202">
        <v>40280</v>
      </c>
      <c r="I5260" s="202">
        <v>39862</v>
      </c>
      <c r="J5260" s="202">
        <v>40280</v>
      </c>
      <c r="K5260" s="202">
        <v>40280</v>
      </c>
      <c r="L5260" s="202">
        <v>40280</v>
      </c>
      <c r="M5260" s="202">
        <v>40280</v>
      </c>
      <c r="N5260"/>
      <c r="O5260" s="203"/>
      <c r="P5260"/>
      <c r="Q5260"/>
      <c r="R5260"/>
      <c r="S5260"/>
      <c r="T5260" s="204">
        <v>42746.609131944446</v>
      </c>
      <c r="U5260"/>
      <c r="V5260">
        <v>0.75</v>
      </c>
      <c r="W5260">
        <v>10</v>
      </c>
      <c r="X5260" s="200" t="str">
        <f t="shared" si="82"/>
        <v>Walton Family CGE CQ2-16</v>
      </c>
    </row>
    <row r="5261" spans="1:24" x14ac:dyDescent="0.25">
      <c r="A5261" t="s">
        <v>113</v>
      </c>
      <c r="B5261" t="s">
        <v>46</v>
      </c>
      <c r="C5261" t="s">
        <v>275</v>
      </c>
      <c r="D5261" s="202">
        <v>42691</v>
      </c>
      <c r="E5261" s="202">
        <v>42691</v>
      </c>
      <c r="F5261" s="202">
        <v>42691</v>
      </c>
      <c r="G5261"/>
      <c r="H5261"/>
      <c r="I5261" s="202">
        <v>41735</v>
      </c>
      <c r="J5261" s="202">
        <v>42691</v>
      </c>
      <c r="K5261" s="202">
        <v>42691</v>
      </c>
      <c r="L5261"/>
      <c r="M5261"/>
      <c r="N5261"/>
      <c r="O5261" s="203"/>
      <c r="P5261"/>
      <c r="Q5261"/>
      <c r="R5261"/>
      <c r="S5261"/>
      <c r="T5261" s="204">
        <v>42746.609131944446</v>
      </c>
      <c r="U5261"/>
      <c r="V5261">
        <v>0.75</v>
      </c>
      <c r="W5261">
        <v>10</v>
      </c>
      <c r="X5261" s="200" t="str">
        <f t="shared" si="82"/>
        <v>Walton Family CGE CQ2-17</v>
      </c>
    </row>
    <row r="5262" spans="1:24" x14ac:dyDescent="0.25">
      <c r="A5262" t="s">
        <v>113</v>
      </c>
      <c r="B5262" t="s">
        <v>46</v>
      </c>
      <c r="C5262" t="s">
        <v>272</v>
      </c>
      <c r="D5262" s="202">
        <v>31376</v>
      </c>
      <c r="E5262" s="202">
        <v>31376</v>
      </c>
      <c r="F5262" s="202">
        <v>31376</v>
      </c>
      <c r="G5262" s="202">
        <v>31376</v>
      </c>
      <c r="H5262" s="202">
        <v>31376</v>
      </c>
      <c r="I5262" s="202">
        <v>31376</v>
      </c>
      <c r="J5262" s="202">
        <v>31376</v>
      </c>
      <c r="K5262" s="202">
        <v>31376</v>
      </c>
      <c r="L5262" s="202">
        <v>31376</v>
      </c>
      <c r="M5262" s="202">
        <v>31376</v>
      </c>
      <c r="N5262"/>
      <c r="O5262" s="203"/>
      <c r="P5262"/>
      <c r="Q5262"/>
      <c r="R5262"/>
      <c r="S5262"/>
      <c r="T5262" s="204">
        <v>42746.609131944446</v>
      </c>
      <c r="U5262"/>
      <c r="V5262">
        <v>0.75</v>
      </c>
      <c r="W5262">
        <v>10</v>
      </c>
      <c r="X5262" s="200" t="str">
        <f t="shared" si="82"/>
        <v>Walton Family CGE CQ3-16</v>
      </c>
    </row>
    <row r="5263" spans="1:24" x14ac:dyDescent="0.25">
      <c r="A5263" t="s">
        <v>113</v>
      </c>
      <c r="B5263" t="s">
        <v>46</v>
      </c>
      <c r="C5263" t="s">
        <v>276</v>
      </c>
      <c r="D5263" s="202">
        <v>41371</v>
      </c>
      <c r="E5263" s="202">
        <v>41371</v>
      </c>
      <c r="F5263"/>
      <c r="G5263"/>
      <c r="H5263"/>
      <c r="I5263" s="202">
        <v>41371</v>
      </c>
      <c r="J5263" s="202">
        <v>41371</v>
      </c>
      <c r="K5263"/>
      <c r="L5263"/>
      <c r="M5263"/>
      <c r="N5263"/>
      <c r="O5263" s="203"/>
      <c r="P5263"/>
      <c r="Q5263"/>
      <c r="R5263"/>
      <c r="S5263"/>
      <c r="T5263" s="204">
        <v>42746.609131944446</v>
      </c>
      <c r="U5263"/>
      <c r="V5263">
        <v>0.75</v>
      </c>
      <c r="W5263">
        <v>10</v>
      </c>
      <c r="X5263" s="200" t="str">
        <f t="shared" si="82"/>
        <v>Walton Family CGE CQ3-17</v>
      </c>
    </row>
    <row r="5264" spans="1:24" x14ac:dyDescent="0.25">
      <c r="A5264" t="s">
        <v>113</v>
      </c>
      <c r="B5264" t="s">
        <v>46</v>
      </c>
      <c r="C5264" t="s">
        <v>273</v>
      </c>
      <c r="D5264" s="202">
        <v>51558</v>
      </c>
      <c r="E5264" s="202">
        <v>51558</v>
      </c>
      <c r="F5264" s="202">
        <v>51558</v>
      </c>
      <c r="G5264" s="202">
        <v>51558</v>
      </c>
      <c r="H5264" s="202">
        <v>51558</v>
      </c>
      <c r="I5264" s="202">
        <v>51498</v>
      </c>
      <c r="J5264" s="202">
        <v>51558</v>
      </c>
      <c r="K5264" s="202">
        <v>51558</v>
      </c>
      <c r="L5264" s="202">
        <v>51558</v>
      </c>
      <c r="M5264" s="202">
        <v>51558</v>
      </c>
      <c r="N5264"/>
      <c r="O5264" s="203"/>
      <c r="P5264"/>
      <c r="Q5264"/>
      <c r="R5264"/>
      <c r="S5264"/>
      <c r="T5264" s="204">
        <v>42746.609131944446</v>
      </c>
      <c r="U5264"/>
      <c r="V5264">
        <v>0.75</v>
      </c>
      <c r="W5264">
        <v>10</v>
      </c>
      <c r="X5264" s="200" t="str">
        <f t="shared" si="82"/>
        <v>Walton Family CGE CQ4-16</v>
      </c>
    </row>
    <row r="5265" spans="1:24" x14ac:dyDescent="0.25">
      <c r="A5265" t="s">
        <v>113</v>
      </c>
      <c r="B5265" t="s">
        <v>46</v>
      </c>
      <c r="C5265" t="s">
        <v>277</v>
      </c>
      <c r="D5265" s="202">
        <v>43337</v>
      </c>
      <c r="E5265"/>
      <c r="F5265"/>
      <c r="G5265"/>
      <c r="H5265"/>
      <c r="I5265" s="202">
        <v>42529</v>
      </c>
      <c r="J5265"/>
      <c r="K5265"/>
      <c r="L5265"/>
      <c r="M5265"/>
      <c r="N5265"/>
      <c r="O5265" s="203"/>
      <c r="P5265"/>
      <c r="Q5265"/>
      <c r="R5265"/>
      <c r="S5265"/>
      <c r="T5265" s="204">
        <v>42746.609131944446</v>
      </c>
      <c r="U5265"/>
      <c r="V5265">
        <v>0.75</v>
      </c>
      <c r="W5265">
        <v>10</v>
      </c>
      <c r="X5265" s="200" t="str">
        <f t="shared" si="82"/>
        <v>Walton Family CGE CQ4-17</v>
      </c>
    </row>
    <row r="5266" spans="1:24" x14ac:dyDescent="0.25">
      <c r="A5266" t="s">
        <v>113</v>
      </c>
      <c r="B5266" t="s">
        <v>40</v>
      </c>
      <c r="C5266" t="s">
        <v>270</v>
      </c>
      <c r="D5266" s="202">
        <v>342</v>
      </c>
      <c r="E5266" s="202">
        <v>342</v>
      </c>
      <c r="F5266" s="202">
        <v>342</v>
      </c>
      <c r="G5266" s="202">
        <v>342</v>
      </c>
      <c r="H5266" s="202">
        <v>342</v>
      </c>
      <c r="I5266" s="202">
        <v>342</v>
      </c>
      <c r="J5266" s="202">
        <v>342</v>
      </c>
      <c r="K5266" s="202">
        <v>342</v>
      </c>
      <c r="L5266" s="202">
        <v>342</v>
      </c>
      <c r="M5266" s="202">
        <v>342</v>
      </c>
      <c r="N5266"/>
      <c r="O5266" s="203"/>
      <c r="P5266"/>
      <c r="Q5266"/>
      <c r="R5266"/>
      <c r="S5266"/>
      <c r="T5266" s="204">
        <v>42746.609131944446</v>
      </c>
      <c r="U5266"/>
      <c r="V5266">
        <v>0.09</v>
      </c>
      <c r="W5266">
        <v>4</v>
      </c>
      <c r="X5266" s="200" t="str">
        <f t="shared" si="82"/>
        <v>Walton Juvenile Delinquency CGE CQ1-16</v>
      </c>
    </row>
    <row r="5267" spans="1:24" x14ac:dyDescent="0.25">
      <c r="A5267" t="s">
        <v>113</v>
      </c>
      <c r="B5267" t="s">
        <v>40</v>
      </c>
      <c r="C5267" t="s">
        <v>274</v>
      </c>
      <c r="D5267" s="202">
        <v>2732</v>
      </c>
      <c r="E5267" s="202">
        <v>2732</v>
      </c>
      <c r="F5267" s="202">
        <v>2732</v>
      </c>
      <c r="G5267" s="202">
        <v>2732</v>
      </c>
      <c r="H5267"/>
      <c r="I5267" s="202">
        <v>2482</v>
      </c>
      <c r="J5267" s="202">
        <v>2482</v>
      </c>
      <c r="K5267" s="202">
        <v>2482</v>
      </c>
      <c r="L5267" s="202">
        <v>2732</v>
      </c>
      <c r="M5267"/>
      <c r="N5267"/>
      <c r="O5267" s="203"/>
      <c r="P5267"/>
      <c r="Q5267"/>
      <c r="R5267"/>
      <c r="S5267"/>
      <c r="T5267" s="204">
        <v>42746.609131944446</v>
      </c>
      <c r="U5267"/>
      <c r="V5267">
        <v>0.09</v>
      </c>
      <c r="W5267">
        <v>4</v>
      </c>
      <c r="X5267" s="200" t="str">
        <f t="shared" si="82"/>
        <v>Walton Juvenile Delinquency CGE CQ1-17</v>
      </c>
    </row>
    <row r="5268" spans="1:24" x14ac:dyDescent="0.25">
      <c r="A5268" t="s">
        <v>113</v>
      </c>
      <c r="B5268" t="s">
        <v>40</v>
      </c>
      <c r="C5268" t="s">
        <v>271</v>
      </c>
      <c r="D5268" s="202">
        <v>1194</v>
      </c>
      <c r="E5268" s="202">
        <v>1194</v>
      </c>
      <c r="F5268" s="202">
        <v>1194</v>
      </c>
      <c r="G5268" s="202">
        <v>1194</v>
      </c>
      <c r="H5268" s="202">
        <v>1194</v>
      </c>
      <c r="I5268" s="202">
        <v>944</v>
      </c>
      <c r="J5268" s="202">
        <v>1194</v>
      </c>
      <c r="K5268" s="202">
        <v>1194</v>
      </c>
      <c r="L5268" s="202">
        <v>1194</v>
      </c>
      <c r="M5268" s="202">
        <v>1194</v>
      </c>
      <c r="N5268"/>
      <c r="O5268" s="203"/>
      <c r="P5268"/>
      <c r="Q5268"/>
      <c r="R5268"/>
      <c r="S5268"/>
      <c r="T5268" s="204">
        <v>42746.609131944446</v>
      </c>
      <c r="U5268"/>
      <c r="V5268">
        <v>0.09</v>
      </c>
      <c r="W5268">
        <v>4</v>
      </c>
      <c r="X5268" s="200" t="str">
        <f t="shared" si="82"/>
        <v>Walton Juvenile Delinquency CGE CQ2-16</v>
      </c>
    </row>
    <row r="5269" spans="1:24" x14ac:dyDescent="0.25">
      <c r="A5269" t="s">
        <v>113</v>
      </c>
      <c r="B5269" t="s">
        <v>40</v>
      </c>
      <c r="C5269" t="s">
        <v>275</v>
      </c>
      <c r="D5269" s="202">
        <v>1568</v>
      </c>
      <c r="E5269" s="202">
        <v>1568</v>
      </c>
      <c r="F5269" s="202">
        <v>1568</v>
      </c>
      <c r="G5269"/>
      <c r="H5269"/>
      <c r="I5269" s="202">
        <v>1468</v>
      </c>
      <c r="J5269" s="202">
        <v>1468</v>
      </c>
      <c r="K5269" s="202">
        <v>1468</v>
      </c>
      <c r="L5269"/>
      <c r="M5269"/>
      <c r="N5269"/>
      <c r="O5269" s="203"/>
      <c r="P5269"/>
      <c r="Q5269"/>
      <c r="R5269"/>
      <c r="S5269"/>
      <c r="T5269" s="204">
        <v>42746.609131944446</v>
      </c>
      <c r="U5269"/>
      <c r="V5269">
        <v>0.09</v>
      </c>
      <c r="W5269">
        <v>4</v>
      </c>
      <c r="X5269" s="200" t="str">
        <f t="shared" si="82"/>
        <v>Walton Juvenile Delinquency CGE CQ2-17</v>
      </c>
    </row>
    <row r="5270" spans="1:24" x14ac:dyDescent="0.25">
      <c r="A5270" t="s">
        <v>113</v>
      </c>
      <c r="B5270" t="s">
        <v>40</v>
      </c>
      <c r="C5270" t="s">
        <v>272</v>
      </c>
      <c r="D5270" s="202">
        <v>32794</v>
      </c>
      <c r="E5270" s="202">
        <v>32794</v>
      </c>
      <c r="F5270" s="202">
        <v>32794</v>
      </c>
      <c r="G5270" s="202">
        <v>32794</v>
      </c>
      <c r="H5270" s="202">
        <v>32794</v>
      </c>
      <c r="I5270" s="202">
        <v>30890</v>
      </c>
      <c r="J5270" s="202">
        <v>32140</v>
      </c>
      <c r="K5270" s="202">
        <v>32140</v>
      </c>
      <c r="L5270" s="202">
        <v>32140</v>
      </c>
      <c r="M5270" s="202">
        <v>32140</v>
      </c>
      <c r="N5270"/>
      <c r="O5270" s="203"/>
      <c r="P5270"/>
      <c r="Q5270"/>
      <c r="R5270"/>
      <c r="S5270"/>
      <c r="T5270" s="204">
        <v>42746.609131944446</v>
      </c>
      <c r="U5270"/>
      <c r="V5270">
        <v>0.09</v>
      </c>
      <c r="W5270">
        <v>4</v>
      </c>
      <c r="X5270" s="200" t="str">
        <f t="shared" si="82"/>
        <v>Walton Juvenile Delinquency CGE CQ3-16</v>
      </c>
    </row>
    <row r="5271" spans="1:24" x14ac:dyDescent="0.25">
      <c r="A5271" t="s">
        <v>113</v>
      </c>
      <c r="B5271" t="s">
        <v>40</v>
      </c>
      <c r="C5271" t="s">
        <v>276</v>
      </c>
      <c r="D5271" s="202">
        <v>20302</v>
      </c>
      <c r="E5271" s="202">
        <v>20302</v>
      </c>
      <c r="F5271"/>
      <c r="G5271"/>
      <c r="H5271"/>
      <c r="I5271" s="202">
        <v>18952</v>
      </c>
      <c r="J5271" s="202">
        <v>19702</v>
      </c>
      <c r="K5271"/>
      <c r="L5271"/>
      <c r="M5271"/>
      <c r="N5271"/>
      <c r="O5271" s="203"/>
      <c r="P5271"/>
      <c r="Q5271"/>
      <c r="R5271"/>
      <c r="S5271"/>
      <c r="T5271" s="204">
        <v>42746.609131944446</v>
      </c>
      <c r="U5271"/>
      <c r="V5271">
        <v>0.09</v>
      </c>
      <c r="W5271">
        <v>4</v>
      </c>
      <c r="X5271" s="200" t="str">
        <f t="shared" si="82"/>
        <v>Walton Juvenile Delinquency CGE CQ3-17</v>
      </c>
    </row>
    <row r="5272" spans="1:24" x14ac:dyDescent="0.25">
      <c r="A5272" t="s">
        <v>113</v>
      </c>
      <c r="B5272" t="s">
        <v>40</v>
      </c>
      <c r="C5272" t="s">
        <v>273</v>
      </c>
      <c r="D5272" s="202">
        <v>6132</v>
      </c>
      <c r="E5272" s="202">
        <v>6132</v>
      </c>
      <c r="F5272" s="202">
        <v>6132</v>
      </c>
      <c r="G5272" s="202">
        <v>6132</v>
      </c>
      <c r="H5272" s="202">
        <v>6132</v>
      </c>
      <c r="I5272" s="202">
        <v>5157</v>
      </c>
      <c r="J5272" s="202">
        <v>5877</v>
      </c>
      <c r="K5272" s="202">
        <v>5877</v>
      </c>
      <c r="L5272" s="202">
        <v>6127</v>
      </c>
      <c r="M5272" s="202">
        <v>6127</v>
      </c>
      <c r="N5272"/>
      <c r="O5272" s="203"/>
      <c r="P5272"/>
      <c r="Q5272"/>
      <c r="R5272"/>
      <c r="S5272"/>
      <c r="T5272" s="204">
        <v>42746.609131944446</v>
      </c>
      <c r="U5272"/>
      <c r="V5272">
        <v>0.09</v>
      </c>
      <c r="W5272">
        <v>4</v>
      </c>
      <c r="X5272" s="200" t="str">
        <f t="shared" si="82"/>
        <v>Walton Juvenile Delinquency CGE CQ4-16</v>
      </c>
    </row>
    <row r="5273" spans="1:24" x14ac:dyDescent="0.25">
      <c r="A5273" t="s">
        <v>113</v>
      </c>
      <c r="B5273" t="s">
        <v>40</v>
      </c>
      <c r="C5273" t="s">
        <v>277</v>
      </c>
      <c r="D5273" s="202">
        <v>3933</v>
      </c>
      <c r="E5273"/>
      <c r="F5273"/>
      <c r="G5273"/>
      <c r="H5273"/>
      <c r="I5273" s="202">
        <v>3183</v>
      </c>
      <c r="J5273"/>
      <c r="K5273"/>
      <c r="L5273"/>
      <c r="M5273"/>
      <c r="N5273"/>
      <c r="O5273" s="203"/>
      <c r="P5273"/>
      <c r="Q5273"/>
      <c r="R5273"/>
      <c r="S5273"/>
      <c r="T5273" s="204">
        <v>42746.609131944446</v>
      </c>
      <c r="U5273"/>
      <c r="V5273">
        <v>0.09</v>
      </c>
      <c r="W5273">
        <v>4</v>
      </c>
      <c r="X5273" s="200" t="str">
        <f t="shared" si="82"/>
        <v>Walton Juvenile Delinquency CGE CQ4-17</v>
      </c>
    </row>
    <row r="5274" spans="1:24" x14ac:dyDescent="0.25">
      <c r="A5274" t="s">
        <v>113</v>
      </c>
      <c r="B5274" t="s">
        <v>45</v>
      </c>
      <c r="C5274" t="s">
        <v>270</v>
      </c>
      <c r="D5274" s="202">
        <v>23163</v>
      </c>
      <c r="E5274" s="202">
        <v>23163</v>
      </c>
      <c r="F5274" s="202">
        <v>23163</v>
      </c>
      <c r="G5274" s="202">
        <v>23163</v>
      </c>
      <c r="H5274" s="202">
        <v>23163</v>
      </c>
      <c r="I5274" s="202">
        <v>23163</v>
      </c>
      <c r="J5274" s="202">
        <v>23163</v>
      </c>
      <c r="K5274" s="202">
        <v>23163</v>
      </c>
      <c r="L5274" s="202">
        <v>23163</v>
      </c>
      <c r="M5274" s="202">
        <v>23163</v>
      </c>
      <c r="N5274"/>
      <c r="O5274" s="203"/>
      <c r="P5274"/>
      <c r="Q5274"/>
      <c r="R5274"/>
      <c r="S5274"/>
      <c r="T5274" s="204">
        <v>42746.609131944446</v>
      </c>
      <c r="U5274"/>
      <c r="V5274">
        <v>0.9</v>
      </c>
      <c r="W5274">
        <v>9</v>
      </c>
      <c r="X5274" s="200" t="str">
        <f t="shared" si="82"/>
        <v>Walton Probate CGE CQ1-16</v>
      </c>
    </row>
    <row r="5275" spans="1:24" x14ac:dyDescent="0.25">
      <c r="A5275" t="s">
        <v>113</v>
      </c>
      <c r="B5275" t="s">
        <v>45</v>
      </c>
      <c r="C5275" t="s">
        <v>274</v>
      </c>
      <c r="D5275" s="202">
        <v>24684</v>
      </c>
      <c r="E5275" s="202">
        <v>24684</v>
      </c>
      <c r="F5275" s="202">
        <v>24684</v>
      </c>
      <c r="G5275" s="202">
        <v>24684</v>
      </c>
      <c r="H5275"/>
      <c r="I5275" s="202">
        <v>24684</v>
      </c>
      <c r="J5275" s="202">
        <v>24684</v>
      </c>
      <c r="K5275" s="202">
        <v>24684</v>
      </c>
      <c r="L5275" s="202">
        <v>24684</v>
      </c>
      <c r="M5275"/>
      <c r="N5275"/>
      <c r="O5275" s="203"/>
      <c r="P5275"/>
      <c r="Q5275"/>
      <c r="R5275"/>
      <c r="S5275"/>
      <c r="T5275" s="204">
        <v>42746.609131944446</v>
      </c>
      <c r="U5275"/>
      <c r="V5275">
        <v>0.9</v>
      </c>
      <c r="W5275">
        <v>9</v>
      </c>
      <c r="X5275" s="200" t="str">
        <f t="shared" si="82"/>
        <v>Walton Probate CGE CQ1-17</v>
      </c>
    </row>
    <row r="5276" spans="1:24" x14ac:dyDescent="0.25">
      <c r="A5276" t="s">
        <v>113</v>
      </c>
      <c r="B5276" t="s">
        <v>45</v>
      </c>
      <c r="C5276" t="s">
        <v>271</v>
      </c>
      <c r="D5276" s="202">
        <v>27478</v>
      </c>
      <c r="E5276" s="202">
        <v>27478</v>
      </c>
      <c r="F5276" s="202">
        <v>27478</v>
      </c>
      <c r="G5276" s="202">
        <v>27478</v>
      </c>
      <c r="H5276" s="202">
        <v>27478</v>
      </c>
      <c r="I5276" s="202">
        <v>27478</v>
      </c>
      <c r="J5276" s="202">
        <v>27478</v>
      </c>
      <c r="K5276" s="202">
        <v>27478</v>
      </c>
      <c r="L5276" s="202">
        <v>27478</v>
      </c>
      <c r="M5276" s="202">
        <v>27478</v>
      </c>
      <c r="N5276"/>
      <c r="O5276" s="203"/>
      <c r="P5276"/>
      <c r="Q5276"/>
      <c r="R5276"/>
      <c r="S5276"/>
      <c r="T5276" s="204">
        <v>42746.609131944446</v>
      </c>
      <c r="U5276"/>
      <c r="V5276">
        <v>0.9</v>
      </c>
      <c r="W5276">
        <v>9</v>
      </c>
      <c r="X5276" s="200" t="str">
        <f t="shared" si="82"/>
        <v>Walton Probate CGE CQ2-16</v>
      </c>
    </row>
    <row r="5277" spans="1:24" x14ac:dyDescent="0.25">
      <c r="A5277" t="s">
        <v>113</v>
      </c>
      <c r="B5277" t="s">
        <v>45</v>
      </c>
      <c r="C5277" t="s">
        <v>275</v>
      </c>
      <c r="D5277" s="202">
        <v>27053</v>
      </c>
      <c r="E5277" s="202">
        <v>27053</v>
      </c>
      <c r="F5277" s="202">
        <v>27053</v>
      </c>
      <c r="G5277"/>
      <c r="H5277"/>
      <c r="I5277" s="202">
        <v>26998</v>
      </c>
      <c r="J5277" s="202">
        <v>26998</v>
      </c>
      <c r="K5277" s="202">
        <v>27053</v>
      </c>
      <c r="L5277"/>
      <c r="M5277"/>
      <c r="N5277"/>
      <c r="O5277" s="203"/>
      <c r="P5277"/>
      <c r="Q5277"/>
      <c r="R5277"/>
      <c r="S5277"/>
      <c r="T5277" s="204">
        <v>42746.609131944446</v>
      </c>
      <c r="U5277"/>
      <c r="V5277">
        <v>0.9</v>
      </c>
      <c r="W5277">
        <v>9</v>
      </c>
      <c r="X5277" s="200" t="str">
        <f t="shared" si="82"/>
        <v>Walton Probate CGE CQ2-17</v>
      </c>
    </row>
    <row r="5278" spans="1:24" x14ac:dyDescent="0.25">
      <c r="A5278" t="s">
        <v>113</v>
      </c>
      <c r="B5278" t="s">
        <v>45</v>
      </c>
      <c r="C5278" t="s">
        <v>272</v>
      </c>
      <c r="D5278" s="202">
        <v>26538</v>
      </c>
      <c r="E5278" s="202">
        <v>26538</v>
      </c>
      <c r="F5278" s="202">
        <v>26538</v>
      </c>
      <c r="G5278" s="202">
        <v>26538</v>
      </c>
      <c r="H5278" s="202">
        <v>26538</v>
      </c>
      <c r="I5278" s="202">
        <v>26138</v>
      </c>
      <c r="J5278" s="202">
        <v>26538</v>
      </c>
      <c r="K5278" s="202">
        <v>26538</v>
      </c>
      <c r="L5278" s="202">
        <v>26538</v>
      </c>
      <c r="M5278" s="202">
        <v>26538</v>
      </c>
      <c r="N5278"/>
      <c r="O5278" s="203"/>
      <c r="P5278"/>
      <c r="Q5278"/>
      <c r="R5278"/>
      <c r="S5278"/>
      <c r="T5278" s="204">
        <v>42746.609131944446</v>
      </c>
      <c r="U5278"/>
      <c r="V5278">
        <v>0.9</v>
      </c>
      <c r="W5278">
        <v>9</v>
      </c>
      <c r="X5278" s="200" t="str">
        <f t="shared" si="82"/>
        <v>Walton Probate CGE CQ3-16</v>
      </c>
    </row>
    <row r="5279" spans="1:24" x14ac:dyDescent="0.25">
      <c r="A5279" t="s">
        <v>113</v>
      </c>
      <c r="B5279" t="s">
        <v>45</v>
      </c>
      <c r="C5279" t="s">
        <v>276</v>
      </c>
      <c r="D5279" s="202">
        <v>24159</v>
      </c>
      <c r="E5279" s="202">
        <v>24159</v>
      </c>
      <c r="F5279"/>
      <c r="G5279"/>
      <c r="H5279"/>
      <c r="I5279" s="202">
        <v>24159</v>
      </c>
      <c r="J5279" s="202">
        <v>24159</v>
      </c>
      <c r="K5279"/>
      <c r="L5279"/>
      <c r="M5279"/>
      <c r="N5279"/>
      <c r="O5279" s="203"/>
      <c r="P5279"/>
      <c r="Q5279"/>
      <c r="R5279"/>
      <c r="S5279"/>
      <c r="T5279" s="204">
        <v>42746.609131944446</v>
      </c>
      <c r="U5279"/>
      <c r="V5279">
        <v>0.9</v>
      </c>
      <c r="W5279">
        <v>9</v>
      </c>
      <c r="X5279" s="200" t="str">
        <f t="shared" si="82"/>
        <v>Walton Probate CGE CQ3-17</v>
      </c>
    </row>
    <row r="5280" spans="1:24" x14ac:dyDescent="0.25">
      <c r="A5280" t="s">
        <v>113</v>
      </c>
      <c r="B5280" t="s">
        <v>45</v>
      </c>
      <c r="C5280" t="s">
        <v>273</v>
      </c>
      <c r="D5280" s="202">
        <v>26379</v>
      </c>
      <c r="E5280" s="202">
        <v>26379</v>
      </c>
      <c r="F5280" s="202">
        <v>26379</v>
      </c>
      <c r="G5280" s="202">
        <v>26379</v>
      </c>
      <c r="H5280" s="202">
        <v>26379</v>
      </c>
      <c r="I5280" s="202">
        <v>25979</v>
      </c>
      <c r="J5280" s="202">
        <v>26379</v>
      </c>
      <c r="K5280" s="202">
        <v>26379</v>
      </c>
      <c r="L5280" s="202">
        <v>26379</v>
      </c>
      <c r="M5280" s="202">
        <v>26379</v>
      </c>
      <c r="N5280"/>
      <c r="O5280" s="203"/>
      <c r="P5280"/>
      <c r="Q5280"/>
      <c r="R5280"/>
      <c r="S5280"/>
      <c r="T5280" s="204">
        <v>42746.609131944446</v>
      </c>
      <c r="U5280"/>
      <c r="V5280">
        <v>0.9</v>
      </c>
      <c r="W5280">
        <v>9</v>
      </c>
      <c r="X5280" s="200" t="str">
        <f t="shared" si="82"/>
        <v>Walton Probate CGE CQ4-16</v>
      </c>
    </row>
    <row r="5281" spans="1:24" x14ac:dyDescent="0.25">
      <c r="A5281" t="s">
        <v>113</v>
      </c>
      <c r="B5281" t="s">
        <v>45</v>
      </c>
      <c r="C5281" t="s">
        <v>277</v>
      </c>
      <c r="D5281" s="202">
        <v>29247</v>
      </c>
      <c r="E5281"/>
      <c r="F5281"/>
      <c r="G5281"/>
      <c r="H5281"/>
      <c r="I5281" s="202">
        <v>29247</v>
      </c>
      <c r="J5281"/>
      <c r="K5281"/>
      <c r="L5281"/>
      <c r="M5281"/>
      <c r="N5281"/>
      <c r="O5281" s="203"/>
      <c r="P5281"/>
      <c r="Q5281"/>
      <c r="R5281"/>
      <c r="S5281"/>
      <c r="T5281" s="204">
        <v>42746.609131944446</v>
      </c>
      <c r="U5281"/>
      <c r="V5281">
        <v>0.9</v>
      </c>
      <c r="W5281">
        <v>9</v>
      </c>
      <c r="X5281" s="200" t="str">
        <f t="shared" si="82"/>
        <v>Walton Probate CGE CQ4-17</v>
      </c>
    </row>
    <row r="5282" spans="1:24" x14ac:dyDescent="0.25">
      <c r="A5282" t="s">
        <v>114</v>
      </c>
      <c r="B5282" t="s">
        <v>280</v>
      </c>
      <c r="C5282" t="s">
        <v>270</v>
      </c>
      <c r="D5282" s="202">
        <v>0</v>
      </c>
      <c r="E5282" s="202">
        <v>0</v>
      </c>
      <c r="F5282" s="202">
        <v>0</v>
      </c>
      <c r="G5282" s="202">
        <v>0</v>
      </c>
      <c r="H5282" s="202">
        <v>0</v>
      </c>
      <c r="I5282" s="202">
        <v>0</v>
      </c>
      <c r="J5282" s="202">
        <v>0</v>
      </c>
      <c r="K5282" s="202">
        <v>0</v>
      </c>
      <c r="L5282" s="202">
        <v>0</v>
      </c>
      <c r="M5282" s="202">
        <v>0</v>
      </c>
      <c r="N5282"/>
      <c r="O5282" s="203"/>
      <c r="P5282"/>
      <c r="Q5282"/>
      <c r="R5282"/>
      <c r="S5282"/>
      <c r="T5282" s="204">
        <v>42746.609131944446</v>
      </c>
      <c r="U5282"/>
      <c r="V5282">
        <v>0.09</v>
      </c>
      <c r="W5282">
        <v>2</v>
      </c>
      <c r="X5282" s="200" t="str">
        <f t="shared" si="82"/>
        <v>Washington Circ Crim Drug Trfc Cases CGE CQ1-16</v>
      </c>
    </row>
    <row r="5283" spans="1:24" x14ac:dyDescent="0.25">
      <c r="A5283" t="s">
        <v>114</v>
      </c>
      <c r="B5283" t="s">
        <v>280</v>
      </c>
      <c r="C5283" t="s">
        <v>274</v>
      </c>
      <c r="D5283" s="202">
        <v>0</v>
      </c>
      <c r="E5283" s="202">
        <v>0</v>
      </c>
      <c r="F5283" s="202">
        <v>0</v>
      </c>
      <c r="G5283" s="202">
        <v>0</v>
      </c>
      <c r="H5283"/>
      <c r="I5283" s="202">
        <v>0</v>
      </c>
      <c r="J5283" s="202">
        <v>0</v>
      </c>
      <c r="K5283" s="202">
        <v>0</v>
      </c>
      <c r="L5283" s="202">
        <v>0</v>
      </c>
      <c r="M5283"/>
      <c r="N5283"/>
      <c r="O5283" s="203"/>
      <c r="P5283"/>
      <c r="Q5283"/>
      <c r="R5283"/>
      <c r="S5283"/>
      <c r="T5283" s="204">
        <v>42746.609131944446</v>
      </c>
      <c r="U5283"/>
      <c r="V5283">
        <v>0.09</v>
      </c>
      <c r="W5283">
        <v>2</v>
      </c>
      <c r="X5283" s="200" t="str">
        <f t="shared" si="82"/>
        <v>Washington Circ Crim Drug Trfc Cases CGE CQ1-17</v>
      </c>
    </row>
    <row r="5284" spans="1:24" x14ac:dyDescent="0.25">
      <c r="A5284" t="s">
        <v>114</v>
      </c>
      <c r="B5284" t="s">
        <v>280</v>
      </c>
      <c r="C5284" t="s">
        <v>271</v>
      </c>
      <c r="D5284" s="202">
        <v>0</v>
      </c>
      <c r="E5284" s="202">
        <v>0</v>
      </c>
      <c r="F5284" s="202">
        <v>0</v>
      </c>
      <c r="G5284" s="202">
        <v>0</v>
      </c>
      <c r="H5284" s="202">
        <v>0</v>
      </c>
      <c r="I5284" s="202">
        <v>0</v>
      </c>
      <c r="J5284" s="202">
        <v>0</v>
      </c>
      <c r="K5284" s="202">
        <v>0</v>
      </c>
      <c r="L5284" s="202">
        <v>0</v>
      </c>
      <c r="M5284" s="202">
        <v>0</v>
      </c>
      <c r="N5284"/>
      <c r="O5284" s="203"/>
      <c r="P5284"/>
      <c r="Q5284"/>
      <c r="R5284"/>
      <c r="S5284"/>
      <c r="T5284" s="204">
        <v>42746.609131944446</v>
      </c>
      <c r="U5284"/>
      <c r="V5284">
        <v>0.09</v>
      </c>
      <c r="W5284">
        <v>2</v>
      </c>
      <c r="X5284" s="200" t="str">
        <f t="shared" si="82"/>
        <v>Washington Circ Crim Drug Trfc Cases CGE CQ2-16</v>
      </c>
    </row>
    <row r="5285" spans="1:24" x14ac:dyDescent="0.25">
      <c r="A5285" t="s">
        <v>114</v>
      </c>
      <c r="B5285" t="s">
        <v>280</v>
      </c>
      <c r="C5285" t="s">
        <v>275</v>
      </c>
      <c r="D5285" s="202">
        <v>0</v>
      </c>
      <c r="E5285" s="202">
        <v>0</v>
      </c>
      <c r="F5285" s="202">
        <v>0</v>
      </c>
      <c r="G5285"/>
      <c r="H5285"/>
      <c r="I5285" s="202">
        <v>0</v>
      </c>
      <c r="J5285" s="202">
        <v>0</v>
      </c>
      <c r="K5285" s="202">
        <v>0</v>
      </c>
      <c r="L5285"/>
      <c r="M5285"/>
      <c r="N5285"/>
      <c r="O5285" s="203"/>
      <c r="P5285"/>
      <c r="Q5285"/>
      <c r="R5285"/>
      <c r="S5285"/>
      <c r="T5285" s="204">
        <v>42746.609131944446</v>
      </c>
      <c r="U5285"/>
      <c r="V5285">
        <v>0.09</v>
      </c>
      <c r="W5285">
        <v>2</v>
      </c>
      <c r="X5285" s="200" t="str">
        <f t="shared" si="82"/>
        <v>Washington Circ Crim Drug Trfc Cases CGE CQ2-17</v>
      </c>
    </row>
    <row r="5286" spans="1:24" x14ac:dyDescent="0.25">
      <c r="A5286" t="s">
        <v>114</v>
      </c>
      <c r="B5286" t="s">
        <v>280</v>
      </c>
      <c r="C5286" t="s">
        <v>272</v>
      </c>
      <c r="D5286" s="202">
        <v>0</v>
      </c>
      <c r="E5286" s="202">
        <v>0</v>
      </c>
      <c r="F5286" s="202">
        <v>0</v>
      </c>
      <c r="G5286" s="202">
        <v>0</v>
      </c>
      <c r="H5286" s="202">
        <v>0</v>
      </c>
      <c r="I5286" s="202">
        <v>0</v>
      </c>
      <c r="J5286" s="202">
        <v>0</v>
      </c>
      <c r="K5286" s="202">
        <v>0</v>
      </c>
      <c r="L5286" s="202">
        <v>0</v>
      </c>
      <c r="M5286" s="202">
        <v>0</v>
      </c>
      <c r="N5286"/>
      <c r="O5286" s="203"/>
      <c r="P5286"/>
      <c r="Q5286"/>
      <c r="R5286"/>
      <c r="S5286"/>
      <c r="T5286" s="204">
        <v>42746.609131944446</v>
      </c>
      <c r="U5286"/>
      <c r="V5286">
        <v>0.09</v>
      </c>
      <c r="W5286">
        <v>2</v>
      </c>
      <c r="X5286" s="200" t="str">
        <f t="shared" si="82"/>
        <v>Washington Circ Crim Drug Trfc Cases CGE CQ3-16</v>
      </c>
    </row>
    <row r="5287" spans="1:24" x14ac:dyDescent="0.25">
      <c r="A5287" t="s">
        <v>114</v>
      </c>
      <c r="B5287" t="s">
        <v>280</v>
      </c>
      <c r="C5287" t="s">
        <v>276</v>
      </c>
      <c r="D5287" s="202">
        <v>0</v>
      </c>
      <c r="E5287" s="202">
        <v>0</v>
      </c>
      <c r="F5287"/>
      <c r="G5287"/>
      <c r="H5287"/>
      <c r="I5287" s="202">
        <v>0</v>
      </c>
      <c r="J5287" s="202">
        <v>0</v>
      </c>
      <c r="K5287"/>
      <c r="L5287"/>
      <c r="M5287"/>
      <c r="N5287"/>
      <c r="O5287" s="203"/>
      <c r="P5287"/>
      <c r="Q5287"/>
      <c r="R5287"/>
      <c r="S5287"/>
      <c r="T5287" s="204">
        <v>42746.609131944446</v>
      </c>
      <c r="U5287"/>
      <c r="V5287">
        <v>0.09</v>
      </c>
      <c r="W5287">
        <v>2</v>
      </c>
      <c r="X5287" s="200" t="str">
        <f t="shared" si="82"/>
        <v>Washington Circ Crim Drug Trfc Cases CGE CQ3-17</v>
      </c>
    </row>
    <row r="5288" spans="1:24" x14ac:dyDescent="0.25">
      <c r="A5288" t="s">
        <v>114</v>
      </c>
      <c r="B5288" t="s">
        <v>280</v>
      </c>
      <c r="C5288" t="s">
        <v>273</v>
      </c>
      <c r="D5288" s="202">
        <v>0</v>
      </c>
      <c r="E5288" s="202">
        <v>0</v>
      </c>
      <c r="F5288" s="202">
        <v>0</v>
      </c>
      <c r="G5288" s="202">
        <v>0</v>
      </c>
      <c r="H5288" s="202">
        <v>0</v>
      </c>
      <c r="I5288" s="202">
        <v>0</v>
      </c>
      <c r="J5288" s="202">
        <v>0</v>
      </c>
      <c r="K5288" s="202">
        <v>0</v>
      </c>
      <c r="L5288" s="202">
        <v>0</v>
      </c>
      <c r="M5288" s="202">
        <v>0</v>
      </c>
      <c r="N5288"/>
      <c r="O5288" s="203"/>
      <c r="P5288"/>
      <c r="Q5288"/>
      <c r="R5288"/>
      <c r="S5288"/>
      <c r="T5288" s="204">
        <v>42746.609131944446</v>
      </c>
      <c r="U5288"/>
      <c r="V5288">
        <v>0.09</v>
      </c>
      <c r="W5288">
        <v>2</v>
      </c>
      <c r="X5288" s="200" t="str">
        <f t="shared" si="82"/>
        <v>Washington Circ Crim Drug Trfc Cases CGE CQ4-16</v>
      </c>
    </row>
    <row r="5289" spans="1:24" x14ac:dyDescent="0.25">
      <c r="A5289" t="s">
        <v>114</v>
      </c>
      <c r="B5289" t="s">
        <v>280</v>
      </c>
      <c r="C5289" t="s">
        <v>277</v>
      </c>
      <c r="D5289" s="202">
        <v>0</v>
      </c>
      <c r="E5289"/>
      <c r="F5289"/>
      <c r="G5289"/>
      <c r="H5289"/>
      <c r="I5289" s="202">
        <v>0</v>
      </c>
      <c r="J5289"/>
      <c r="K5289"/>
      <c r="L5289"/>
      <c r="M5289"/>
      <c r="N5289"/>
      <c r="O5289" s="203"/>
      <c r="P5289"/>
      <c r="Q5289"/>
      <c r="R5289"/>
      <c r="S5289"/>
      <c r="T5289" s="204">
        <v>42746.609131944446</v>
      </c>
      <c r="U5289"/>
      <c r="V5289">
        <v>0.09</v>
      </c>
      <c r="W5289">
        <v>2</v>
      </c>
      <c r="X5289" s="200" t="str">
        <f t="shared" si="82"/>
        <v>Washington Circ Crim Drug Trfc Cases CGE CQ4-17</v>
      </c>
    </row>
    <row r="5290" spans="1:24" x14ac:dyDescent="0.25">
      <c r="A5290" t="s">
        <v>114</v>
      </c>
      <c r="B5290" t="s">
        <v>42</v>
      </c>
      <c r="C5290" t="s">
        <v>270</v>
      </c>
      <c r="D5290" s="202">
        <v>28095</v>
      </c>
      <c r="E5290" s="202">
        <v>28095</v>
      </c>
      <c r="F5290" s="202">
        <v>28095</v>
      </c>
      <c r="G5290" s="202">
        <v>28095</v>
      </c>
      <c r="H5290" s="202">
        <v>28095</v>
      </c>
      <c r="I5290" s="202">
        <v>25362.6</v>
      </c>
      <c r="J5290" s="202">
        <v>25362</v>
      </c>
      <c r="K5290" s="202">
        <v>25362</v>
      </c>
      <c r="L5290" s="202">
        <v>25362</v>
      </c>
      <c r="M5290" s="202">
        <v>25362</v>
      </c>
      <c r="N5290"/>
      <c r="O5290" s="203"/>
      <c r="P5290"/>
      <c r="Q5290"/>
      <c r="R5290"/>
      <c r="S5290"/>
      <c r="T5290" s="204">
        <v>42746.609131944446</v>
      </c>
      <c r="U5290"/>
      <c r="V5290">
        <v>0.9</v>
      </c>
      <c r="W5290">
        <v>6</v>
      </c>
      <c r="X5290" s="200" t="str">
        <f t="shared" si="82"/>
        <v>Washington Circuit Civil CGE CQ1-16</v>
      </c>
    </row>
    <row r="5291" spans="1:24" x14ac:dyDescent="0.25">
      <c r="A5291" t="s">
        <v>114</v>
      </c>
      <c r="B5291" t="s">
        <v>42</v>
      </c>
      <c r="C5291" t="s">
        <v>274</v>
      </c>
      <c r="D5291" s="202">
        <v>30838</v>
      </c>
      <c r="E5291" s="202">
        <v>30838</v>
      </c>
      <c r="F5291" s="202">
        <v>30838</v>
      </c>
      <c r="G5291" s="202">
        <v>30838</v>
      </c>
      <c r="H5291"/>
      <c r="I5291" s="202">
        <v>30312</v>
      </c>
      <c r="J5291" s="202">
        <v>30362</v>
      </c>
      <c r="K5291" s="202">
        <v>30362</v>
      </c>
      <c r="L5291" s="202">
        <v>30788</v>
      </c>
      <c r="M5291"/>
      <c r="N5291"/>
      <c r="O5291" s="203"/>
      <c r="P5291"/>
      <c r="Q5291"/>
      <c r="R5291"/>
      <c r="S5291"/>
      <c r="T5291" s="204">
        <v>42746.609131944446</v>
      </c>
      <c r="U5291"/>
      <c r="V5291">
        <v>0.9</v>
      </c>
      <c r="W5291">
        <v>6</v>
      </c>
      <c r="X5291" s="200" t="str">
        <f t="shared" si="82"/>
        <v>Washington Circuit Civil CGE CQ1-17</v>
      </c>
    </row>
    <row r="5292" spans="1:24" x14ac:dyDescent="0.25">
      <c r="A5292" t="s">
        <v>114</v>
      </c>
      <c r="B5292" t="s">
        <v>42</v>
      </c>
      <c r="C5292" t="s">
        <v>271</v>
      </c>
      <c r="D5292" s="202">
        <v>30667.49</v>
      </c>
      <c r="E5292" s="202">
        <v>30667.49</v>
      </c>
      <c r="F5292" s="202">
        <v>31152.49</v>
      </c>
      <c r="G5292" s="202">
        <v>31607.49</v>
      </c>
      <c r="H5292" s="202">
        <v>31607.49</v>
      </c>
      <c r="I5292" s="202">
        <v>29712.49</v>
      </c>
      <c r="J5292" s="202">
        <v>29712.49</v>
      </c>
      <c r="K5292" s="202">
        <v>29712.49</v>
      </c>
      <c r="L5292" s="202">
        <v>29712.49</v>
      </c>
      <c r="M5292" s="202">
        <v>30167.49</v>
      </c>
      <c r="N5292"/>
      <c r="O5292" s="203"/>
      <c r="P5292"/>
      <c r="Q5292"/>
      <c r="R5292"/>
      <c r="S5292"/>
      <c r="T5292" s="204">
        <v>42746.609131944446</v>
      </c>
      <c r="U5292"/>
      <c r="V5292">
        <v>0.9</v>
      </c>
      <c r="W5292">
        <v>6</v>
      </c>
      <c r="X5292" s="200" t="str">
        <f t="shared" si="82"/>
        <v>Washington Circuit Civil CGE CQ2-16</v>
      </c>
    </row>
    <row r="5293" spans="1:24" x14ac:dyDescent="0.25">
      <c r="A5293" t="s">
        <v>114</v>
      </c>
      <c r="B5293" t="s">
        <v>42</v>
      </c>
      <c r="C5293" t="s">
        <v>275</v>
      </c>
      <c r="D5293" s="202">
        <v>1577040.45</v>
      </c>
      <c r="E5293" s="202">
        <v>1569577.95</v>
      </c>
      <c r="F5293" s="202">
        <v>1569577.95</v>
      </c>
      <c r="G5293"/>
      <c r="H5293"/>
      <c r="I5293" s="202">
        <v>1569572.95</v>
      </c>
      <c r="J5293" s="202">
        <v>1569572.95</v>
      </c>
      <c r="K5293" s="202">
        <v>1569572.95</v>
      </c>
      <c r="L5293"/>
      <c r="M5293"/>
      <c r="N5293"/>
      <c r="O5293" s="203"/>
      <c r="P5293"/>
      <c r="Q5293"/>
      <c r="R5293"/>
      <c r="S5293"/>
      <c r="T5293" s="204">
        <v>42746.609131944446</v>
      </c>
      <c r="U5293"/>
      <c r="V5293">
        <v>0.9</v>
      </c>
      <c r="W5293">
        <v>6</v>
      </c>
      <c r="X5293" s="200" t="str">
        <f t="shared" si="82"/>
        <v>Washington Circuit Civil CGE CQ2-17</v>
      </c>
    </row>
    <row r="5294" spans="1:24" x14ac:dyDescent="0.25">
      <c r="A5294" t="s">
        <v>114</v>
      </c>
      <c r="B5294" t="s">
        <v>42</v>
      </c>
      <c r="C5294" t="s">
        <v>272</v>
      </c>
      <c r="D5294" s="202">
        <v>25980</v>
      </c>
      <c r="E5294" s="202">
        <v>25980</v>
      </c>
      <c r="F5294" s="202">
        <v>25990</v>
      </c>
      <c r="G5294" s="202">
        <v>25990</v>
      </c>
      <c r="H5294" s="202">
        <v>25990</v>
      </c>
      <c r="I5294" s="202">
        <v>25180</v>
      </c>
      <c r="J5294" s="202">
        <v>25180</v>
      </c>
      <c r="K5294" s="202">
        <v>25190</v>
      </c>
      <c r="L5294" s="202">
        <v>25190</v>
      </c>
      <c r="M5294" s="202">
        <v>25190</v>
      </c>
      <c r="N5294"/>
      <c r="O5294" s="203"/>
      <c r="P5294"/>
      <c r="Q5294"/>
      <c r="R5294"/>
      <c r="S5294"/>
      <c r="T5294" s="204">
        <v>42746.609131944446</v>
      </c>
      <c r="U5294"/>
      <c r="V5294">
        <v>0.9</v>
      </c>
      <c r="W5294">
        <v>6</v>
      </c>
      <c r="X5294" s="200" t="str">
        <f t="shared" si="82"/>
        <v>Washington Circuit Civil CGE CQ3-16</v>
      </c>
    </row>
    <row r="5295" spans="1:24" x14ac:dyDescent="0.25">
      <c r="A5295" t="s">
        <v>114</v>
      </c>
      <c r="B5295" t="s">
        <v>42</v>
      </c>
      <c r="C5295" t="s">
        <v>276</v>
      </c>
      <c r="D5295" s="202">
        <v>790114.2</v>
      </c>
      <c r="E5295" s="202">
        <v>790114.2</v>
      </c>
      <c r="F5295"/>
      <c r="G5295"/>
      <c r="H5295"/>
      <c r="I5295" s="202">
        <v>789714.2</v>
      </c>
      <c r="J5295" s="202">
        <v>789739.2</v>
      </c>
      <c r="K5295"/>
      <c r="L5295"/>
      <c r="M5295"/>
      <c r="N5295"/>
      <c r="O5295" s="203"/>
      <c r="P5295"/>
      <c r="Q5295"/>
      <c r="R5295"/>
      <c r="S5295"/>
      <c r="T5295" s="204">
        <v>42746.609131944446</v>
      </c>
      <c r="U5295"/>
      <c r="V5295">
        <v>0.9</v>
      </c>
      <c r="W5295">
        <v>6</v>
      </c>
      <c r="X5295" s="200" t="str">
        <f t="shared" si="82"/>
        <v>Washington Circuit Civil CGE CQ3-17</v>
      </c>
    </row>
    <row r="5296" spans="1:24" x14ac:dyDescent="0.25">
      <c r="A5296" t="s">
        <v>114</v>
      </c>
      <c r="B5296" t="s">
        <v>42</v>
      </c>
      <c r="C5296" t="s">
        <v>273</v>
      </c>
      <c r="D5296" s="202">
        <v>25903.7</v>
      </c>
      <c r="E5296" s="202">
        <v>94760.5</v>
      </c>
      <c r="F5296" s="202">
        <v>94760.5</v>
      </c>
      <c r="G5296" s="202">
        <v>94760.5</v>
      </c>
      <c r="H5296" s="202">
        <v>94760.5</v>
      </c>
      <c r="I5296" s="202">
        <v>25503.7</v>
      </c>
      <c r="J5296" s="202">
        <v>94360.5</v>
      </c>
      <c r="K5296" s="202">
        <v>94360.5</v>
      </c>
      <c r="L5296" s="202">
        <v>94360.5</v>
      </c>
      <c r="M5296" s="202">
        <v>94360.5</v>
      </c>
      <c r="N5296"/>
      <c r="O5296" s="203"/>
      <c r="P5296"/>
      <c r="Q5296"/>
      <c r="R5296"/>
      <c r="S5296"/>
      <c r="T5296" s="204">
        <v>42746.609131944446</v>
      </c>
      <c r="U5296"/>
      <c r="V5296">
        <v>0.9</v>
      </c>
      <c r="W5296">
        <v>6</v>
      </c>
      <c r="X5296" s="200" t="str">
        <f t="shared" si="82"/>
        <v>Washington Circuit Civil CGE CQ4-16</v>
      </c>
    </row>
    <row r="5297" spans="1:24" x14ac:dyDescent="0.25">
      <c r="A5297" t="s">
        <v>114</v>
      </c>
      <c r="B5297" t="s">
        <v>42</v>
      </c>
      <c r="C5297" t="s">
        <v>277</v>
      </c>
      <c r="D5297" s="202">
        <v>166190.82</v>
      </c>
      <c r="E5297"/>
      <c r="F5297"/>
      <c r="G5297"/>
      <c r="H5297"/>
      <c r="I5297" s="202">
        <v>165007.82</v>
      </c>
      <c r="J5297"/>
      <c r="K5297"/>
      <c r="L5297"/>
      <c r="M5297"/>
      <c r="N5297"/>
      <c r="O5297" s="203"/>
      <c r="P5297"/>
      <c r="Q5297"/>
      <c r="R5297"/>
      <c r="S5297"/>
      <c r="T5297" s="204">
        <v>42746.609131944446</v>
      </c>
      <c r="U5297"/>
      <c r="V5297">
        <v>0.9</v>
      </c>
      <c r="W5297">
        <v>6</v>
      </c>
      <c r="X5297" s="200" t="str">
        <f t="shared" si="82"/>
        <v>Washington Circuit Civil CGE CQ4-17</v>
      </c>
    </row>
    <row r="5298" spans="1:24" x14ac:dyDescent="0.25">
      <c r="A5298" t="s">
        <v>114</v>
      </c>
      <c r="B5298" t="s">
        <v>38</v>
      </c>
      <c r="C5298" t="s">
        <v>270</v>
      </c>
      <c r="D5298" s="202">
        <v>80867.649999999994</v>
      </c>
      <c r="E5298" s="202">
        <v>87391.15</v>
      </c>
      <c r="F5298" s="202">
        <v>87741.15</v>
      </c>
      <c r="G5298" s="202">
        <v>88841.15</v>
      </c>
      <c r="H5298" s="202">
        <v>85937.15</v>
      </c>
      <c r="I5298" s="202">
        <v>1229.47</v>
      </c>
      <c r="J5298" s="202">
        <v>2180.89</v>
      </c>
      <c r="K5298" s="202">
        <v>3916.02</v>
      </c>
      <c r="L5298" s="202">
        <v>5203.3999999999996</v>
      </c>
      <c r="M5298" s="202">
        <v>5377.3</v>
      </c>
      <c r="N5298"/>
      <c r="O5298" s="203"/>
      <c r="P5298"/>
      <c r="Q5298"/>
      <c r="R5298"/>
      <c r="S5298"/>
      <c r="T5298" s="204">
        <v>42746.609131944446</v>
      </c>
      <c r="U5298"/>
      <c r="V5298">
        <v>0.09</v>
      </c>
      <c r="W5298">
        <v>1</v>
      </c>
      <c r="X5298" s="200" t="str">
        <f t="shared" si="82"/>
        <v>Washington Circuit Criminal CGE CQ1-16</v>
      </c>
    </row>
    <row r="5299" spans="1:24" x14ac:dyDescent="0.25">
      <c r="A5299" t="s">
        <v>114</v>
      </c>
      <c r="B5299" t="s">
        <v>38</v>
      </c>
      <c r="C5299" t="s">
        <v>274</v>
      </c>
      <c r="D5299" s="202">
        <v>180272.5</v>
      </c>
      <c r="E5299" s="202">
        <v>183207.5</v>
      </c>
      <c r="F5299" s="202">
        <v>182377.5</v>
      </c>
      <c r="G5299" s="202">
        <v>181877.5</v>
      </c>
      <c r="H5299"/>
      <c r="I5299" s="202">
        <v>4031.65</v>
      </c>
      <c r="J5299" s="202">
        <v>6308.22</v>
      </c>
      <c r="K5299" s="202">
        <v>8121.05</v>
      </c>
      <c r="L5299" s="202">
        <v>9677.0499999999993</v>
      </c>
      <c r="M5299"/>
      <c r="N5299"/>
      <c r="O5299" s="203"/>
      <c r="P5299"/>
      <c r="Q5299"/>
      <c r="R5299"/>
      <c r="S5299"/>
      <c r="T5299" s="204">
        <v>42746.609131944446</v>
      </c>
      <c r="U5299"/>
      <c r="V5299">
        <v>0.09</v>
      </c>
      <c r="W5299">
        <v>1</v>
      </c>
      <c r="X5299" s="200" t="str">
        <f t="shared" si="82"/>
        <v>Washington Circuit Criminal CGE CQ1-17</v>
      </c>
    </row>
    <row r="5300" spans="1:24" x14ac:dyDescent="0.25">
      <c r="A5300" t="s">
        <v>114</v>
      </c>
      <c r="B5300" t="s">
        <v>38</v>
      </c>
      <c r="C5300" t="s">
        <v>271</v>
      </c>
      <c r="D5300" s="202">
        <v>120114.13</v>
      </c>
      <c r="E5300" s="202">
        <v>120614.13</v>
      </c>
      <c r="F5300" s="202">
        <v>120149.13</v>
      </c>
      <c r="G5300" s="202">
        <v>120149.13</v>
      </c>
      <c r="H5300" s="202">
        <v>120820.13</v>
      </c>
      <c r="I5300" s="202">
        <v>3631.53</v>
      </c>
      <c r="J5300" s="202">
        <v>6277.85</v>
      </c>
      <c r="K5300" s="202">
        <v>7833.4</v>
      </c>
      <c r="L5300" s="202">
        <v>9786.1299999999992</v>
      </c>
      <c r="M5300" s="202">
        <v>11813.66</v>
      </c>
      <c r="N5300"/>
      <c r="O5300" s="203"/>
      <c r="P5300"/>
      <c r="Q5300"/>
      <c r="R5300"/>
      <c r="S5300"/>
      <c r="T5300" s="204">
        <v>42746.609131944446</v>
      </c>
      <c r="U5300"/>
      <c r="V5300">
        <v>0.09</v>
      </c>
      <c r="W5300">
        <v>1</v>
      </c>
      <c r="X5300" s="200" t="str">
        <f t="shared" si="82"/>
        <v>Washington Circuit Criminal CGE CQ2-16</v>
      </c>
    </row>
    <row r="5301" spans="1:24" x14ac:dyDescent="0.25">
      <c r="A5301" t="s">
        <v>114</v>
      </c>
      <c r="B5301" t="s">
        <v>38</v>
      </c>
      <c r="C5301" t="s">
        <v>275</v>
      </c>
      <c r="D5301" s="202">
        <v>132717.5</v>
      </c>
      <c r="E5301" s="202">
        <v>137691.5</v>
      </c>
      <c r="F5301" s="202">
        <v>138191.5</v>
      </c>
      <c r="G5301"/>
      <c r="H5301"/>
      <c r="I5301" s="202">
        <v>1354</v>
      </c>
      <c r="J5301" s="202">
        <v>4938.63</v>
      </c>
      <c r="K5301" s="202">
        <v>5954.65</v>
      </c>
      <c r="L5301"/>
      <c r="M5301"/>
      <c r="N5301"/>
      <c r="O5301" s="203"/>
      <c r="P5301"/>
      <c r="Q5301"/>
      <c r="R5301"/>
      <c r="S5301"/>
      <c r="T5301" s="204">
        <v>42746.609131944446</v>
      </c>
      <c r="U5301"/>
      <c r="V5301">
        <v>0.09</v>
      </c>
      <c r="W5301">
        <v>1</v>
      </c>
      <c r="X5301" s="200" t="str">
        <f t="shared" si="82"/>
        <v>Washington Circuit Criminal CGE CQ2-17</v>
      </c>
    </row>
    <row r="5302" spans="1:24" x14ac:dyDescent="0.25">
      <c r="A5302" t="s">
        <v>114</v>
      </c>
      <c r="B5302" t="s">
        <v>38</v>
      </c>
      <c r="C5302" t="s">
        <v>272</v>
      </c>
      <c r="D5302" s="202">
        <v>137985.5</v>
      </c>
      <c r="E5302" s="202">
        <v>137602.5</v>
      </c>
      <c r="F5302" s="202">
        <v>137602.5</v>
      </c>
      <c r="G5302" s="202">
        <v>137602.5</v>
      </c>
      <c r="H5302" s="202">
        <v>137430.84</v>
      </c>
      <c r="I5302" s="202">
        <v>2297.89</v>
      </c>
      <c r="J5302" s="202">
        <v>5907.46</v>
      </c>
      <c r="K5302" s="202">
        <v>8070.21</v>
      </c>
      <c r="L5302" s="202">
        <v>9499.51</v>
      </c>
      <c r="M5302" s="202">
        <v>10962.51</v>
      </c>
      <c r="N5302"/>
      <c r="O5302" s="203"/>
      <c r="P5302"/>
      <c r="Q5302"/>
      <c r="R5302"/>
      <c r="S5302"/>
      <c r="T5302" s="204">
        <v>42746.609131944446</v>
      </c>
      <c r="U5302"/>
      <c r="V5302">
        <v>0.09</v>
      </c>
      <c r="W5302">
        <v>1</v>
      </c>
      <c r="X5302" s="200" t="str">
        <f t="shared" si="82"/>
        <v>Washington Circuit Criminal CGE CQ3-16</v>
      </c>
    </row>
    <row r="5303" spans="1:24" x14ac:dyDescent="0.25">
      <c r="A5303" t="s">
        <v>114</v>
      </c>
      <c r="B5303" t="s">
        <v>38</v>
      </c>
      <c r="C5303" t="s">
        <v>276</v>
      </c>
      <c r="D5303" s="202">
        <v>155813</v>
      </c>
      <c r="E5303" s="202">
        <v>156888</v>
      </c>
      <c r="F5303"/>
      <c r="G5303"/>
      <c r="H5303"/>
      <c r="I5303" s="202">
        <v>2022.97</v>
      </c>
      <c r="J5303" s="202">
        <v>6101.99</v>
      </c>
      <c r="K5303"/>
      <c r="L5303"/>
      <c r="M5303"/>
      <c r="N5303"/>
      <c r="O5303" s="203"/>
      <c r="P5303"/>
      <c r="Q5303"/>
      <c r="R5303"/>
      <c r="S5303"/>
      <c r="T5303" s="204">
        <v>42746.609131944446</v>
      </c>
      <c r="U5303"/>
      <c r="V5303">
        <v>0.09</v>
      </c>
      <c r="W5303">
        <v>1</v>
      </c>
      <c r="X5303" s="200" t="str">
        <f t="shared" si="82"/>
        <v>Washington Circuit Criminal CGE CQ3-17</v>
      </c>
    </row>
    <row r="5304" spans="1:24" x14ac:dyDescent="0.25">
      <c r="A5304" t="s">
        <v>114</v>
      </c>
      <c r="B5304" t="s">
        <v>38</v>
      </c>
      <c r="C5304" t="s">
        <v>273</v>
      </c>
      <c r="D5304" s="202">
        <v>192831</v>
      </c>
      <c r="E5304" s="202">
        <v>196979.5</v>
      </c>
      <c r="F5304" s="202">
        <v>197479.5</v>
      </c>
      <c r="G5304" s="202">
        <v>197479.5</v>
      </c>
      <c r="H5304" s="202">
        <v>197479.5</v>
      </c>
      <c r="I5304" s="202">
        <v>2022.77</v>
      </c>
      <c r="J5304" s="202">
        <v>3839.5</v>
      </c>
      <c r="K5304" s="202">
        <v>6522.85</v>
      </c>
      <c r="L5304" s="202">
        <v>8433.08</v>
      </c>
      <c r="M5304" s="202">
        <v>10206.5</v>
      </c>
      <c r="N5304"/>
      <c r="O5304" s="203"/>
      <c r="P5304"/>
      <c r="Q5304"/>
      <c r="R5304"/>
      <c r="S5304"/>
      <c r="T5304" s="204">
        <v>42746.609131944446</v>
      </c>
      <c r="U5304"/>
      <c r="V5304">
        <v>0.09</v>
      </c>
      <c r="W5304">
        <v>1</v>
      </c>
      <c r="X5304" s="200" t="str">
        <f t="shared" si="82"/>
        <v>Washington Circuit Criminal CGE CQ4-16</v>
      </c>
    </row>
    <row r="5305" spans="1:24" x14ac:dyDescent="0.25">
      <c r="A5305" t="s">
        <v>114</v>
      </c>
      <c r="B5305" t="s">
        <v>38</v>
      </c>
      <c r="C5305" t="s">
        <v>277</v>
      </c>
      <c r="D5305" s="202">
        <v>139202</v>
      </c>
      <c r="E5305"/>
      <c r="F5305"/>
      <c r="G5305"/>
      <c r="H5305"/>
      <c r="I5305" s="202">
        <v>983.5</v>
      </c>
      <c r="J5305"/>
      <c r="K5305"/>
      <c r="L5305"/>
      <c r="M5305"/>
      <c r="N5305"/>
      <c r="O5305" s="203"/>
      <c r="P5305"/>
      <c r="Q5305"/>
      <c r="R5305"/>
      <c r="S5305"/>
      <c r="T5305" s="204">
        <v>42746.609131944446</v>
      </c>
      <c r="U5305"/>
      <c r="V5305">
        <v>0.09</v>
      </c>
      <c r="W5305">
        <v>1</v>
      </c>
      <c r="X5305" s="200" t="str">
        <f t="shared" si="82"/>
        <v>Washington Circuit Criminal CGE CQ4-17</v>
      </c>
    </row>
    <row r="5306" spans="1:24" x14ac:dyDescent="0.25">
      <c r="A5306" t="s">
        <v>114</v>
      </c>
      <c r="B5306" t="s">
        <v>44</v>
      </c>
      <c r="C5306" t="s">
        <v>270</v>
      </c>
      <c r="D5306" s="202">
        <v>96030.3</v>
      </c>
      <c r="E5306" s="202">
        <v>93925.3</v>
      </c>
      <c r="F5306" s="202">
        <v>94088.3</v>
      </c>
      <c r="G5306" s="202">
        <v>94088.3</v>
      </c>
      <c r="H5306" s="202">
        <v>94204.3</v>
      </c>
      <c r="I5306" s="202">
        <v>53265</v>
      </c>
      <c r="J5306" s="202">
        <v>82770.3</v>
      </c>
      <c r="K5306" s="202">
        <v>85256.3</v>
      </c>
      <c r="L5306" s="202">
        <v>86199.3</v>
      </c>
      <c r="M5306" s="202">
        <v>86561.3</v>
      </c>
      <c r="N5306"/>
      <c r="O5306" s="203"/>
      <c r="P5306"/>
      <c r="Q5306"/>
      <c r="R5306"/>
      <c r="S5306"/>
      <c r="T5306" s="204">
        <v>42746.609131944446</v>
      </c>
      <c r="U5306"/>
      <c r="V5306">
        <v>0.9</v>
      </c>
      <c r="W5306">
        <v>8</v>
      </c>
      <c r="X5306" s="200" t="str">
        <f t="shared" si="82"/>
        <v>Washington Civil Traffic CGE CQ1-16</v>
      </c>
    </row>
    <row r="5307" spans="1:24" x14ac:dyDescent="0.25">
      <c r="A5307" t="s">
        <v>114</v>
      </c>
      <c r="B5307" t="s">
        <v>44</v>
      </c>
      <c r="C5307" t="s">
        <v>274</v>
      </c>
      <c r="D5307" s="202">
        <v>118765.75</v>
      </c>
      <c r="E5307" s="202">
        <v>116787.25</v>
      </c>
      <c r="F5307" s="202">
        <v>116498.75</v>
      </c>
      <c r="G5307" s="202">
        <v>116682.75</v>
      </c>
      <c r="H5307"/>
      <c r="I5307" s="202">
        <v>70476.75</v>
      </c>
      <c r="J5307" s="202">
        <v>102737.25</v>
      </c>
      <c r="K5307" s="202">
        <v>106132.75</v>
      </c>
      <c r="L5307" s="202">
        <v>107393.75</v>
      </c>
      <c r="M5307"/>
      <c r="N5307"/>
      <c r="O5307" s="203"/>
      <c r="P5307"/>
      <c r="Q5307"/>
      <c r="R5307"/>
      <c r="S5307"/>
      <c r="T5307" s="204">
        <v>42746.609131944446</v>
      </c>
      <c r="U5307"/>
      <c r="V5307">
        <v>0.9</v>
      </c>
      <c r="W5307">
        <v>8</v>
      </c>
      <c r="X5307" s="200" t="str">
        <f t="shared" si="82"/>
        <v>Washington Civil Traffic CGE CQ1-17</v>
      </c>
    </row>
    <row r="5308" spans="1:24" x14ac:dyDescent="0.25">
      <c r="A5308" t="s">
        <v>114</v>
      </c>
      <c r="B5308" t="s">
        <v>44</v>
      </c>
      <c r="C5308" t="s">
        <v>271</v>
      </c>
      <c r="D5308" s="202">
        <v>104004.9</v>
      </c>
      <c r="E5308" s="202">
        <v>103406.39999999999</v>
      </c>
      <c r="F5308" s="202">
        <v>103854.39999999999</v>
      </c>
      <c r="G5308" s="202">
        <v>103784.9</v>
      </c>
      <c r="H5308" s="202">
        <v>104607.4</v>
      </c>
      <c r="I5308" s="202">
        <v>55326.7</v>
      </c>
      <c r="J5308" s="202">
        <v>85298.2</v>
      </c>
      <c r="K5308" s="202">
        <v>89585.2</v>
      </c>
      <c r="L5308" s="202">
        <v>90843.7</v>
      </c>
      <c r="M5308" s="202">
        <v>93974.2</v>
      </c>
      <c r="N5308"/>
      <c r="O5308" s="203"/>
      <c r="P5308"/>
      <c r="Q5308"/>
      <c r="R5308"/>
      <c r="S5308"/>
      <c r="T5308" s="204">
        <v>42746.609131944446</v>
      </c>
      <c r="U5308"/>
      <c r="V5308">
        <v>0.9</v>
      </c>
      <c r="W5308">
        <v>8</v>
      </c>
      <c r="X5308" s="200" t="str">
        <f t="shared" si="82"/>
        <v>Washington Civil Traffic CGE CQ2-16</v>
      </c>
    </row>
    <row r="5309" spans="1:24" x14ac:dyDescent="0.25">
      <c r="A5309" t="s">
        <v>114</v>
      </c>
      <c r="B5309" t="s">
        <v>44</v>
      </c>
      <c r="C5309" t="s">
        <v>275</v>
      </c>
      <c r="D5309" s="202">
        <v>124070.5</v>
      </c>
      <c r="E5309" s="202">
        <v>122021.5</v>
      </c>
      <c r="F5309" s="202">
        <v>121689.5</v>
      </c>
      <c r="G5309"/>
      <c r="H5309"/>
      <c r="I5309" s="202">
        <v>65753.2</v>
      </c>
      <c r="J5309" s="202">
        <v>104227.5</v>
      </c>
      <c r="K5309" s="202">
        <v>107678.5</v>
      </c>
      <c r="L5309"/>
      <c r="M5309"/>
      <c r="N5309"/>
      <c r="O5309" s="203"/>
      <c r="P5309"/>
      <c r="Q5309"/>
      <c r="R5309"/>
      <c r="S5309"/>
      <c r="T5309" s="204">
        <v>42746.609131944446</v>
      </c>
      <c r="U5309"/>
      <c r="V5309">
        <v>0.9</v>
      </c>
      <c r="W5309">
        <v>8</v>
      </c>
      <c r="X5309" s="200" t="str">
        <f t="shared" si="82"/>
        <v>Washington Civil Traffic CGE CQ2-17</v>
      </c>
    </row>
    <row r="5310" spans="1:24" x14ac:dyDescent="0.25">
      <c r="A5310" t="s">
        <v>114</v>
      </c>
      <c r="B5310" t="s">
        <v>44</v>
      </c>
      <c r="C5310" t="s">
        <v>272</v>
      </c>
      <c r="D5310" s="202">
        <v>89693.5</v>
      </c>
      <c r="E5310" s="202">
        <v>87909.57</v>
      </c>
      <c r="F5310" s="202">
        <v>88072.57</v>
      </c>
      <c r="G5310" s="202">
        <v>88704.57</v>
      </c>
      <c r="H5310" s="202">
        <v>88858.57</v>
      </c>
      <c r="I5310" s="202">
        <v>44844</v>
      </c>
      <c r="J5310" s="202">
        <v>70383.070000000007</v>
      </c>
      <c r="K5310" s="202">
        <v>73284.070000000007</v>
      </c>
      <c r="L5310" s="202">
        <v>78599.070000000007</v>
      </c>
      <c r="M5310" s="202">
        <v>80246.570000000007</v>
      </c>
      <c r="N5310"/>
      <c r="O5310" s="203"/>
      <c r="P5310"/>
      <c r="Q5310"/>
      <c r="R5310"/>
      <c r="S5310"/>
      <c r="T5310" s="204">
        <v>42746.609131944446</v>
      </c>
      <c r="U5310"/>
      <c r="V5310">
        <v>0.9</v>
      </c>
      <c r="W5310">
        <v>8</v>
      </c>
      <c r="X5310" s="200" t="str">
        <f t="shared" si="82"/>
        <v>Washington Civil Traffic CGE CQ3-16</v>
      </c>
    </row>
    <row r="5311" spans="1:24" x14ac:dyDescent="0.25">
      <c r="A5311" t="s">
        <v>114</v>
      </c>
      <c r="B5311" t="s">
        <v>44</v>
      </c>
      <c r="C5311" t="s">
        <v>276</v>
      </c>
      <c r="D5311" s="202">
        <v>161366.70000000001</v>
      </c>
      <c r="E5311" s="202">
        <v>159044.45000000001</v>
      </c>
      <c r="F5311"/>
      <c r="G5311"/>
      <c r="H5311"/>
      <c r="I5311" s="202">
        <v>89462.9</v>
      </c>
      <c r="J5311" s="202">
        <v>132362.20000000001</v>
      </c>
      <c r="K5311"/>
      <c r="L5311"/>
      <c r="M5311"/>
      <c r="N5311"/>
      <c r="O5311" s="203"/>
      <c r="P5311"/>
      <c r="Q5311"/>
      <c r="R5311"/>
      <c r="S5311"/>
      <c r="T5311" s="204">
        <v>42746.609131944446</v>
      </c>
      <c r="U5311"/>
      <c r="V5311">
        <v>0.9</v>
      </c>
      <c r="W5311">
        <v>8</v>
      </c>
      <c r="X5311" s="200" t="str">
        <f t="shared" si="82"/>
        <v>Washington Civil Traffic CGE CQ3-17</v>
      </c>
    </row>
    <row r="5312" spans="1:24" x14ac:dyDescent="0.25">
      <c r="A5312" t="s">
        <v>114</v>
      </c>
      <c r="B5312" t="s">
        <v>44</v>
      </c>
      <c r="C5312" t="s">
        <v>273</v>
      </c>
      <c r="D5312" s="202">
        <v>140159.79999999999</v>
      </c>
      <c r="E5312" s="202">
        <v>124757.1</v>
      </c>
      <c r="F5312" s="202">
        <v>126254.1</v>
      </c>
      <c r="G5312" s="202">
        <v>126334.6</v>
      </c>
      <c r="H5312" s="202">
        <v>126619.6</v>
      </c>
      <c r="I5312" s="202">
        <v>76859.8</v>
      </c>
      <c r="J5312" s="202">
        <v>103819.6</v>
      </c>
      <c r="K5312" s="202">
        <v>109664.6</v>
      </c>
      <c r="L5312" s="202">
        <v>112089.1</v>
      </c>
      <c r="M5312" s="202">
        <v>113823.1</v>
      </c>
      <c r="N5312"/>
      <c r="O5312" s="203"/>
      <c r="P5312"/>
      <c r="Q5312"/>
      <c r="R5312"/>
      <c r="S5312"/>
      <c r="T5312" s="204">
        <v>42746.609131944446</v>
      </c>
      <c r="U5312"/>
      <c r="V5312">
        <v>0.9</v>
      </c>
      <c r="W5312">
        <v>8</v>
      </c>
      <c r="X5312" s="200" t="str">
        <f t="shared" si="82"/>
        <v>Washington Civil Traffic CGE CQ4-16</v>
      </c>
    </row>
    <row r="5313" spans="1:24" x14ac:dyDescent="0.25">
      <c r="A5313" t="s">
        <v>114</v>
      </c>
      <c r="B5313" t="s">
        <v>44</v>
      </c>
      <c r="C5313" t="s">
        <v>277</v>
      </c>
      <c r="D5313" s="202">
        <v>86815.76</v>
      </c>
      <c r="E5313"/>
      <c r="F5313"/>
      <c r="G5313"/>
      <c r="H5313"/>
      <c r="I5313" s="202">
        <v>48348.5</v>
      </c>
      <c r="J5313"/>
      <c r="K5313"/>
      <c r="L5313"/>
      <c r="M5313"/>
      <c r="N5313"/>
      <c r="O5313" s="203"/>
      <c r="P5313"/>
      <c r="Q5313"/>
      <c r="R5313"/>
      <c r="S5313"/>
      <c r="T5313" s="204">
        <v>42746.609131944446</v>
      </c>
      <c r="U5313"/>
      <c r="V5313">
        <v>0.9</v>
      </c>
      <c r="W5313">
        <v>8</v>
      </c>
      <c r="X5313" s="200" t="str">
        <f t="shared" si="82"/>
        <v>Washington Civil Traffic CGE CQ4-17</v>
      </c>
    </row>
    <row r="5314" spans="1:24" x14ac:dyDescent="0.25">
      <c r="A5314" t="s">
        <v>114</v>
      </c>
      <c r="B5314" t="s">
        <v>43</v>
      </c>
      <c r="C5314" t="s">
        <v>270</v>
      </c>
      <c r="D5314" s="202">
        <v>20379.5</v>
      </c>
      <c r="E5314" s="202">
        <v>20249.5</v>
      </c>
      <c r="F5314" s="202">
        <v>20249.5</v>
      </c>
      <c r="G5314" s="202">
        <v>20249.5</v>
      </c>
      <c r="H5314" s="202">
        <v>20249.5</v>
      </c>
      <c r="I5314" s="202">
        <v>20069.5</v>
      </c>
      <c r="J5314" s="202">
        <v>20249.5</v>
      </c>
      <c r="K5314" s="202">
        <v>20249.5</v>
      </c>
      <c r="L5314" s="202">
        <v>20249.5</v>
      </c>
      <c r="M5314" s="202">
        <v>20249.5</v>
      </c>
      <c r="N5314"/>
      <c r="O5314" s="203"/>
      <c r="P5314"/>
      <c r="Q5314"/>
      <c r="R5314"/>
      <c r="S5314"/>
      <c r="T5314" s="204">
        <v>42746.609131944446</v>
      </c>
      <c r="U5314"/>
      <c r="V5314">
        <v>0.9</v>
      </c>
      <c r="W5314">
        <v>7</v>
      </c>
      <c r="X5314" s="200" t="str">
        <f t="shared" ref="X5314:X5361" si="83">A5314&amp;" "&amp;B5314&amp;" "&amp;C5314</f>
        <v>Washington County Civil CGE CQ1-16</v>
      </c>
    </row>
    <row r="5315" spans="1:24" x14ac:dyDescent="0.25">
      <c r="A5315" t="s">
        <v>114</v>
      </c>
      <c r="B5315" t="s">
        <v>43</v>
      </c>
      <c r="C5315" t="s">
        <v>274</v>
      </c>
      <c r="D5315" s="202">
        <v>15110</v>
      </c>
      <c r="E5315" s="202">
        <v>15110</v>
      </c>
      <c r="F5315" s="202">
        <v>15110</v>
      </c>
      <c r="G5315" s="202">
        <v>15110</v>
      </c>
      <c r="H5315"/>
      <c r="I5315" s="202">
        <v>15010</v>
      </c>
      <c r="J5315" s="202">
        <v>15010</v>
      </c>
      <c r="K5315" s="202">
        <v>15010</v>
      </c>
      <c r="L5315" s="202">
        <v>15010</v>
      </c>
      <c r="M5315"/>
      <c r="N5315"/>
      <c r="O5315" s="203"/>
      <c r="P5315"/>
      <c r="Q5315"/>
      <c r="R5315"/>
      <c r="S5315"/>
      <c r="T5315" s="204">
        <v>42746.609131944446</v>
      </c>
      <c r="U5315"/>
      <c r="V5315">
        <v>0.9</v>
      </c>
      <c r="W5315">
        <v>7</v>
      </c>
      <c r="X5315" s="200" t="str">
        <f t="shared" si="83"/>
        <v>Washington County Civil CGE CQ1-17</v>
      </c>
    </row>
    <row r="5316" spans="1:24" x14ac:dyDescent="0.25">
      <c r="A5316" t="s">
        <v>114</v>
      </c>
      <c r="B5316" t="s">
        <v>43</v>
      </c>
      <c r="C5316" t="s">
        <v>271</v>
      </c>
      <c r="D5316" s="202">
        <v>12561</v>
      </c>
      <c r="E5316" s="202">
        <v>12561</v>
      </c>
      <c r="F5316" s="202">
        <v>12561</v>
      </c>
      <c r="G5316" s="202">
        <v>12561</v>
      </c>
      <c r="H5316" s="202">
        <v>12561</v>
      </c>
      <c r="I5316" s="202">
        <v>12561</v>
      </c>
      <c r="J5316" s="202">
        <v>12561</v>
      </c>
      <c r="K5316" s="202">
        <v>12561</v>
      </c>
      <c r="L5316" s="202">
        <v>12561</v>
      </c>
      <c r="M5316" s="202">
        <v>12561</v>
      </c>
      <c r="N5316"/>
      <c r="O5316" s="203"/>
      <c r="P5316"/>
      <c r="Q5316"/>
      <c r="R5316"/>
      <c r="S5316"/>
      <c r="T5316" s="204">
        <v>42746.609131944446</v>
      </c>
      <c r="U5316"/>
      <c r="V5316">
        <v>0.9</v>
      </c>
      <c r="W5316">
        <v>7</v>
      </c>
      <c r="X5316" s="200" t="str">
        <f t="shared" si="83"/>
        <v>Washington County Civil CGE CQ2-16</v>
      </c>
    </row>
    <row r="5317" spans="1:24" x14ac:dyDescent="0.25">
      <c r="A5317" t="s">
        <v>114</v>
      </c>
      <c r="B5317" t="s">
        <v>43</v>
      </c>
      <c r="C5317" t="s">
        <v>275</v>
      </c>
      <c r="D5317" s="202">
        <v>10185</v>
      </c>
      <c r="E5317" s="202">
        <v>10185</v>
      </c>
      <c r="F5317" s="202">
        <v>10185</v>
      </c>
      <c r="G5317"/>
      <c r="H5317"/>
      <c r="I5317" s="202">
        <v>9485</v>
      </c>
      <c r="J5317" s="202">
        <v>9485</v>
      </c>
      <c r="K5317" s="202">
        <v>9485</v>
      </c>
      <c r="L5317"/>
      <c r="M5317"/>
      <c r="N5317"/>
      <c r="O5317" s="203"/>
      <c r="P5317"/>
      <c r="Q5317"/>
      <c r="R5317"/>
      <c r="S5317"/>
      <c r="T5317" s="204">
        <v>42746.609131944446</v>
      </c>
      <c r="U5317"/>
      <c r="V5317">
        <v>0.9</v>
      </c>
      <c r="W5317">
        <v>7</v>
      </c>
      <c r="X5317" s="200" t="str">
        <f t="shared" si="83"/>
        <v>Washington County Civil CGE CQ2-17</v>
      </c>
    </row>
    <row r="5318" spans="1:24" x14ac:dyDescent="0.25">
      <c r="A5318" t="s">
        <v>114</v>
      </c>
      <c r="B5318" t="s">
        <v>43</v>
      </c>
      <c r="C5318" t="s">
        <v>272</v>
      </c>
      <c r="D5318" s="202">
        <v>20164</v>
      </c>
      <c r="E5318" s="202">
        <v>19894</v>
      </c>
      <c r="F5318" s="202">
        <v>19884</v>
      </c>
      <c r="G5318" s="202">
        <v>19884</v>
      </c>
      <c r="H5318" s="202">
        <v>19884</v>
      </c>
      <c r="I5318" s="202">
        <v>19984</v>
      </c>
      <c r="J5318" s="202">
        <v>19884</v>
      </c>
      <c r="K5318" s="202">
        <v>19884</v>
      </c>
      <c r="L5318" s="202">
        <v>19884</v>
      </c>
      <c r="M5318" s="202">
        <v>19884</v>
      </c>
      <c r="N5318"/>
      <c r="O5318" s="203"/>
      <c r="P5318"/>
      <c r="Q5318"/>
      <c r="R5318"/>
      <c r="S5318"/>
      <c r="T5318" s="204">
        <v>42746.609131944446</v>
      </c>
      <c r="U5318"/>
      <c r="V5318">
        <v>0.9</v>
      </c>
      <c r="W5318">
        <v>7</v>
      </c>
      <c r="X5318" s="200" t="str">
        <f t="shared" si="83"/>
        <v>Washington County Civil CGE CQ3-16</v>
      </c>
    </row>
    <row r="5319" spans="1:24" x14ac:dyDescent="0.25">
      <c r="A5319" t="s">
        <v>114</v>
      </c>
      <c r="B5319" t="s">
        <v>43</v>
      </c>
      <c r="C5319" t="s">
        <v>276</v>
      </c>
      <c r="D5319" s="202">
        <v>15962</v>
      </c>
      <c r="E5319" s="202">
        <v>15962</v>
      </c>
      <c r="F5319"/>
      <c r="G5319"/>
      <c r="H5319"/>
      <c r="I5319" s="202">
        <v>15952</v>
      </c>
      <c r="J5319" s="202">
        <v>15952</v>
      </c>
      <c r="K5319"/>
      <c r="L5319"/>
      <c r="M5319"/>
      <c r="N5319"/>
      <c r="O5319" s="203"/>
      <c r="P5319"/>
      <c r="Q5319"/>
      <c r="R5319"/>
      <c r="S5319"/>
      <c r="T5319" s="204">
        <v>42746.609131944446</v>
      </c>
      <c r="U5319"/>
      <c r="V5319">
        <v>0.9</v>
      </c>
      <c r="W5319">
        <v>7</v>
      </c>
      <c r="X5319" s="200" t="str">
        <f t="shared" si="83"/>
        <v>Washington County Civil CGE CQ3-17</v>
      </c>
    </row>
    <row r="5320" spans="1:24" x14ac:dyDescent="0.25">
      <c r="A5320" t="s">
        <v>114</v>
      </c>
      <c r="B5320" t="s">
        <v>43</v>
      </c>
      <c r="C5320" t="s">
        <v>273</v>
      </c>
      <c r="D5320" s="202">
        <v>16392</v>
      </c>
      <c r="E5320" s="202">
        <v>12992</v>
      </c>
      <c r="F5320" s="202">
        <v>12992</v>
      </c>
      <c r="G5320" s="202">
        <v>12992</v>
      </c>
      <c r="H5320" s="202">
        <v>12992</v>
      </c>
      <c r="I5320" s="202">
        <v>16392</v>
      </c>
      <c r="J5320" s="202">
        <v>12517</v>
      </c>
      <c r="K5320" s="202">
        <v>12517</v>
      </c>
      <c r="L5320" s="202">
        <v>12517</v>
      </c>
      <c r="M5320" s="202">
        <v>12517</v>
      </c>
      <c r="N5320"/>
      <c r="O5320" s="203"/>
      <c r="P5320"/>
      <c r="Q5320"/>
      <c r="R5320"/>
      <c r="S5320"/>
      <c r="T5320" s="204">
        <v>42746.609131944446</v>
      </c>
      <c r="U5320"/>
      <c r="V5320">
        <v>0.9</v>
      </c>
      <c r="W5320">
        <v>7</v>
      </c>
      <c r="X5320" s="200" t="str">
        <f t="shared" si="83"/>
        <v>Washington County Civil CGE CQ4-16</v>
      </c>
    </row>
    <row r="5321" spans="1:24" x14ac:dyDescent="0.25">
      <c r="A5321" t="s">
        <v>114</v>
      </c>
      <c r="B5321" t="s">
        <v>43</v>
      </c>
      <c r="C5321" t="s">
        <v>277</v>
      </c>
      <c r="D5321" s="202">
        <v>15681.3</v>
      </c>
      <c r="E5321"/>
      <c r="F5321"/>
      <c r="G5321"/>
      <c r="H5321"/>
      <c r="I5321" s="202">
        <v>15544.3</v>
      </c>
      <c r="J5321"/>
      <c r="K5321"/>
      <c r="L5321"/>
      <c r="M5321"/>
      <c r="N5321"/>
      <c r="O5321" s="203"/>
      <c r="P5321"/>
      <c r="Q5321"/>
      <c r="R5321"/>
      <c r="S5321"/>
      <c r="T5321" s="204">
        <v>42746.609131944446</v>
      </c>
      <c r="U5321"/>
      <c r="V5321">
        <v>0.9</v>
      </c>
      <c r="W5321">
        <v>7</v>
      </c>
      <c r="X5321" s="200" t="str">
        <f t="shared" si="83"/>
        <v>Washington County Civil CGE CQ4-17</v>
      </c>
    </row>
    <row r="5322" spans="1:24" x14ac:dyDescent="0.25">
      <c r="A5322" t="s">
        <v>114</v>
      </c>
      <c r="B5322" t="s">
        <v>39</v>
      </c>
      <c r="C5322" t="s">
        <v>270</v>
      </c>
      <c r="D5322" s="202">
        <v>35218.01</v>
      </c>
      <c r="E5322" s="202">
        <v>35032.629999999997</v>
      </c>
      <c r="F5322" s="202">
        <v>34794.629999999997</v>
      </c>
      <c r="G5322" s="202">
        <v>34954.629999999997</v>
      </c>
      <c r="H5322" s="202">
        <v>34954.629999999997</v>
      </c>
      <c r="I5322" s="202">
        <v>6720.46</v>
      </c>
      <c r="J5322" s="202">
        <v>12299.28</v>
      </c>
      <c r="K5322" s="202">
        <v>14619.88</v>
      </c>
      <c r="L5322" s="202">
        <v>14837.5</v>
      </c>
      <c r="M5322" s="202">
        <v>15162.5</v>
      </c>
      <c r="N5322"/>
      <c r="O5322" s="203"/>
      <c r="P5322"/>
      <c r="Q5322"/>
      <c r="R5322"/>
      <c r="S5322"/>
      <c r="T5322" s="204">
        <v>42746.609131944446</v>
      </c>
      <c r="U5322"/>
      <c r="V5322">
        <v>0.4</v>
      </c>
      <c r="W5322">
        <v>3</v>
      </c>
      <c r="X5322" s="200" t="str">
        <f t="shared" si="83"/>
        <v>Washington County Criminal CGE CQ1-16</v>
      </c>
    </row>
    <row r="5323" spans="1:24" x14ac:dyDescent="0.25">
      <c r="A5323" t="s">
        <v>114</v>
      </c>
      <c r="B5323" t="s">
        <v>39</v>
      </c>
      <c r="C5323" t="s">
        <v>274</v>
      </c>
      <c r="D5323" s="202">
        <v>21606</v>
      </c>
      <c r="E5323" s="202">
        <v>22323.5</v>
      </c>
      <c r="F5323" s="202">
        <v>22144.83</v>
      </c>
      <c r="G5323" s="202">
        <v>22144.83</v>
      </c>
      <c r="H5323"/>
      <c r="I5323" s="202">
        <v>2875.93</v>
      </c>
      <c r="J5323" s="202">
        <v>6893.43</v>
      </c>
      <c r="K5323" s="202">
        <v>8114.83</v>
      </c>
      <c r="L5323" s="202">
        <v>8574.83</v>
      </c>
      <c r="M5323"/>
      <c r="N5323"/>
      <c r="O5323" s="203"/>
      <c r="P5323"/>
      <c r="Q5323"/>
      <c r="R5323"/>
      <c r="S5323"/>
      <c r="T5323" s="204">
        <v>42746.609131944446</v>
      </c>
      <c r="U5323"/>
      <c r="V5323">
        <v>0.4</v>
      </c>
      <c r="W5323">
        <v>3</v>
      </c>
      <c r="X5323" s="200" t="str">
        <f t="shared" si="83"/>
        <v>Washington County Criminal CGE CQ1-17</v>
      </c>
    </row>
    <row r="5324" spans="1:24" x14ac:dyDescent="0.25">
      <c r="A5324" t="s">
        <v>114</v>
      </c>
      <c r="B5324" t="s">
        <v>39</v>
      </c>
      <c r="C5324" t="s">
        <v>271</v>
      </c>
      <c r="D5324" s="202">
        <v>26714.87</v>
      </c>
      <c r="E5324" s="202">
        <v>25838.87</v>
      </c>
      <c r="F5324" s="202">
        <v>26188.87</v>
      </c>
      <c r="G5324" s="202">
        <v>26188.87</v>
      </c>
      <c r="H5324" s="202">
        <v>26188.87</v>
      </c>
      <c r="I5324" s="202">
        <v>5479.52</v>
      </c>
      <c r="J5324" s="202">
        <v>9285.18</v>
      </c>
      <c r="K5324" s="202">
        <v>10805.2</v>
      </c>
      <c r="L5324" s="202">
        <v>11453.2</v>
      </c>
      <c r="M5324" s="202">
        <v>11633.2</v>
      </c>
      <c r="N5324"/>
      <c r="O5324" s="203"/>
      <c r="P5324"/>
      <c r="Q5324"/>
      <c r="R5324"/>
      <c r="S5324"/>
      <c r="T5324" s="204">
        <v>42746.609131944446</v>
      </c>
      <c r="U5324"/>
      <c r="V5324">
        <v>0.4</v>
      </c>
      <c r="W5324">
        <v>3</v>
      </c>
      <c r="X5324" s="200" t="str">
        <f t="shared" si="83"/>
        <v>Washington County Criminal CGE CQ2-16</v>
      </c>
    </row>
    <row r="5325" spans="1:24" x14ac:dyDescent="0.25">
      <c r="A5325" t="s">
        <v>114</v>
      </c>
      <c r="B5325" t="s">
        <v>39</v>
      </c>
      <c r="C5325" t="s">
        <v>275</v>
      </c>
      <c r="D5325" s="202">
        <v>35848</v>
      </c>
      <c r="E5325" s="202">
        <v>35513</v>
      </c>
      <c r="F5325" s="202">
        <v>35029</v>
      </c>
      <c r="G5325"/>
      <c r="H5325"/>
      <c r="I5325" s="202">
        <v>6175.33</v>
      </c>
      <c r="J5325" s="202">
        <v>12080.84</v>
      </c>
      <c r="K5325" s="202">
        <v>14313.82</v>
      </c>
      <c r="L5325"/>
      <c r="M5325"/>
      <c r="N5325"/>
      <c r="O5325" s="203"/>
      <c r="P5325"/>
      <c r="Q5325"/>
      <c r="R5325"/>
      <c r="S5325"/>
      <c r="T5325" s="204">
        <v>42746.609131944446</v>
      </c>
      <c r="U5325"/>
      <c r="V5325">
        <v>0.4</v>
      </c>
      <c r="W5325">
        <v>3</v>
      </c>
      <c r="X5325" s="200" t="str">
        <f t="shared" si="83"/>
        <v>Washington County Criminal CGE CQ2-17</v>
      </c>
    </row>
    <row r="5326" spans="1:24" x14ac:dyDescent="0.25">
      <c r="A5326" t="s">
        <v>114</v>
      </c>
      <c r="B5326" t="s">
        <v>39</v>
      </c>
      <c r="C5326" t="s">
        <v>272</v>
      </c>
      <c r="D5326" s="202">
        <v>20010</v>
      </c>
      <c r="E5326" s="202">
        <v>19777.5</v>
      </c>
      <c r="F5326" s="202">
        <v>19777.5</v>
      </c>
      <c r="G5326" s="202">
        <v>19777.5</v>
      </c>
      <c r="H5326" s="202">
        <v>20127.5</v>
      </c>
      <c r="I5326" s="202">
        <v>2410.9699999999998</v>
      </c>
      <c r="J5326" s="202">
        <v>5525.56</v>
      </c>
      <c r="K5326" s="202">
        <v>6131.5</v>
      </c>
      <c r="L5326" s="202">
        <v>6227.07</v>
      </c>
      <c r="M5326" s="202">
        <v>6437.07</v>
      </c>
      <c r="N5326"/>
      <c r="O5326" s="203"/>
      <c r="P5326"/>
      <c r="Q5326"/>
      <c r="R5326"/>
      <c r="S5326"/>
      <c r="T5326" s="204">
        <v>42746.609131944446</v>
      </c>
      <c r="U5326"/>
      <c r="V5326">
        <v>0.4</v>
      </c>
      <c r="W5326">
        <v>3</v>
      </c>
      <c r="X5326" s="200" t="str">
        <f t="shared" si="83"/>
        <v>Washington County Criminal CGE CQ3-16</v>
      </c>
    </row>
    <row r="5327" spans="1:24" x14ac:dyDescent="0.25">
      <c r="A5327" t="s">
        <v>114</v>
      </c>
      <c r="B5327" t="s">
        <v>39</v>
      </c>
      <c r="C5327" t="s">
        <v>276</v>
      </c>
      <c r="D5327" s="202">
        <v>47713.5</v>
      </c>
      <c r="E5327" s="202">
        <v>47258.13</v>
      </c>
      <c r="F5327"/>
      <c r="G5327"/>
      <c r="H5327"/>
      <c r="I5327" s="202">
        <v>10051.959999999999</v>
      </c>
      <c r="J5327" s="202">
        <v>18818.560000000001</v>
      </c>
      <c r="K5327"/>
      <c r="L5327"/>
      <c r="M5327"/>
      <c r="N5327"/>
      <c r="O5327" s="203"/>
      <c r="P5327"/>
      <c r="Q5327"/>
      <c r="R5327"/>
      <c r="S5327"/>
      <c r="T5327" s="204">
        <v>42746.609131944446</v>
      </c>
      <c r="U5327"/>
      <c r="V5327">
        <v>0.4</v>
      </c>
      <c r="W5327">
        <v>3</v>
      </c>
      <c r="X5327" s="200" t="str">
        <f t="shared" si="83"/>
        <v>Washington County Criminal CGE CQ3-17</v>
      </c>
    </row>
    <row r="5328" spans="1:24" x14ac:dyDescent="0.25">
      <c r="A5328" t="s">
        <v>114</v>
      </c>
      <c r="B5328" t="s">
        <v>39</v>
      </c>
      <c r="C5328" t="s">
        <v>273</v>
      </c>
      <c r="D5328" s="202">
        <v>52131.5</v>
      </c>
      <c r="E5328" s="202">
        <v>26790.25</v>
      </c>
      <c r="F5328" s="202">
        <v>26790.25</v>
      </c>
      <c r="G5328" s="202">
        <v>26440.25</v>
      </c>
      <c r="H5328" s="202">
        <v>26440.25</v>
      </c>
      <c r="I5328" s="202">
        <v>8218.94</v>
      </c>
      <c r="J5328" s="202">
        <v>7285.13</v>
      </c>
      <c r="K5328" s="202">
        <v>9392.85</v>
      </c>
      <c r="L5328" s="202">
        <v>10589.3</v>
      </c>
      <c r="M5328" s="202">
        <v>10977.8</v>
      </c>
      <c r="N5328"/>
      <c r="O5328" s="203"/>
      <c r="P5328"/>
      <c r="Q5328"/>
      <c r="R5328"/>
      <c r="S5328"/>
      <c r="T5328" s="204">
        <v>42746.609131944446</v>
      </c>
      <c r="U5328"/>
      <c r="V5328">
        <v>0.4</v>
      </c>
      <c r="W5328">
        <v>3</v>
      </c>
      <c r="X5328" s="200" t="str">
        <f t="shared" si="83"/>
        <v>Washington County Criminal CGE CQ4-16</v>
      </c>
    </row>
    <row r="5329" spans="1:24" x14ac:dyDescent="0.25">
      <c r="A5329" t="s">
        <v>114</v>
      </c>
      <c r="B5329" t="s">
        <v>39</v>
      </c>
      <c r="C5329" t="s">
        <v>277</v>
      </c>
      <c r="D5329" s="202">
        <v>49499.38</v>
      </c>
      <c r="E5329"/>
      <c r="F5329"/>
      <c r="G5329"/>
      <c r="H5329"/>
      <c r="I5329" s="202">
        <v>8963.7199999999993</v>
      </c>
      <c r="J5329"/>
      <c r="K5329"/>
      <c r="L5329"/>
      <c r="M5329"/>
      <c r="N5329"/>
      <c r="O5329" s="203"/>
      <c r="P5329"/>
      <c r="Q5329"/>
      <c r="R5329"/>
      <c r="S5329"/>
      <c r="T5329" s="204">
        <v>42746.609131944446</v>
      </c>
      <c r="U5329"/>
      <c r="V5329">
        <v>0.4</v>
      </c>
      <c r="W5329">
        <v>3</v>
      </c>
      <c r="X5329" s="200" t="str">
        <f t="shared" si="83"/>
        <v>Washington County Criminal CGE CQ4-17</v>
      </c>
    </row>
    <row r="5330" spans="1:24" x14ac:dyDescent="0.25">
      <c r="A5330" t="s">
        <v>114</v>
      </c>
      <c r="B5330" t="s">
        <v>41</v>
      </c>
      <c r="C5330" t="s">
        <v>270</v>
      </c>
      <c r="D5330" s="202">
        <v>17370</v>
      </c>
      <c r="E5330" s="202">
        <v>18290</v>
      </c>
      <c r="F5330" s="202">
        <v>18340</v>
      </c>
      <c r="G5330" s="202">
        <v>18340</v>
      </c>
      <c r="H5330" s="202">
        <v>18340</v>
      </c>
      <c r="I5330" s="202">
        <v>4770.4399999999996</v>
      </c>
      <c r="J5330" s="202">
        <v>8997.77</v>
      </c>
      <c r="K5330" s="202">
        <v>10733.65</v>
      </c>
      <c r="L5330" s="202">
        <v>11012.04</v>
      </c>
      <c r="M5330" s="202">
        <v>11472.04</v>
      </c>
      <c r="N5330"/>
      <c r="O5330" s="203"/>
      <c r="P5330"/>
      <c r="Q5330"/>
      <c r="R5330"/>
      <c r="S5330"/>
      <c r="T5330" s="204">
        <v>42746.609131944446</v>
      </c>
      <c r="U5330"/>
      <c r="V5330">
        <v>0.4</v>
      </c>
      <c r="W5330">
        <v>5</v>
      </c>
      <c r="X5330" s="200" t="str">
        <f t="shared" si="83"/>
        <v>Washington Criminal Traffic CGE CQ1-16</v>
      </c>
    </row>
    <row r="5331" spans="1:24" x14ac:dyDescent="0.25">
      <c r="A5331" t="s">
        <v>114</v>
      </c>
      <c r="B5331" t="s">
        <v>41</v>
      </c>
      <c r="C5331" t="s">
        <v>274</v>
      </c>
      <c r="D5331" s="202">
        <v>18448.5</v>
      </c>
      <c r="E5331" s="202">
        <v>18103.5</v>
      </c>
      <c r="F5331" s="202">
        <v>18103.5</v>
      </c>
      <c r="G5331" s="202">
        <v>18103.5</v>
      </c>
      <c r="H5331"/>
      <c r="I5331" s="202">
        <v>1910.72</v>
      </c>
      <c r="J5331" s="202">
        <v>8030</v>
      </c>
      <c r="K5331" s="202">
        <v>8926.5</v>
      </c>
      <c r="L5331" s="202">
        <v>9681.39</v>
      </c>
      <c r="M5331"/>
      <c r="N5331"/>
      <c r="O5331" s="203"/>
      <c r="P5331"/>
      <c r="Q5331"/>
      <c r="R5331"/>
      <c r="S5331"/>
      <c r="T5331" s="204">
        <v>42746.609131944446</v>
      </c>
      <c r="U5331"/>
      <c r="V5331">
        <v>0.4</v>
      </c>
      <c r="W5331">
        <v>5</v>
      </c>
      <c r="X5331" s="200" t="str">
        <f t="shared" si="83"/>
        <v>Washington Criminal Traffic CGE CQ1-17</v>
      </c>
    </row>
    <row r="5332" spans="1:24" x14ac:dyDescent="0.25">
      <c r="A5332" t="s">
        <v>114</v>
      </c>
      <c r="B5332" t="s">
        <v>41</v>
      </c>
      <c r="C5332" t="s">
        <v>271</v>
      </c>
      <c r="D5332" s="202">
        <v>17457</v>
      </c>
      <c r="E5332" s="202">
        <v>17662</v>
      </c>
      <c r="F5332" s="202">
        <v>17648.439999999999</v>
      </c>
      <c r="G5332" s="202">
        <v>17648.439999999999</v>
      </c>
      <c r="H5332" s="202">
        <v>17648.439999999999</v>
      </c>
      <c r="I5332" s="202">
        <v>3562.5</v>
      </c>
      <c r="J5332" s="202">
        <v>6282</v>
      </c>
      <c r="K5332" s="202">
        <v>7655.94</v>
      </c>
      <c r="L5332" s="202">
        <v>9910.94</v>
      </c>
      <c r="M5332" s="202">
        <v>10860.94</v>
      </c>
      <c r="N5332"/>
      <c r="O5332" s="203"/>
      <c r="P5332"/>
      <c r="Q5332"/>
      <c r="R5332"/>
      <c r="S5332"/>
      <c r="T5332" s="204">
        <v>42746.609131944446</v>
      </c>
      <c r="U5332"/>
      <c r="V5332">
        <v>0.4</v>
      </c>
      <c r="W5332">
        <v>5</v>
      </c>
      <c r="X5332" s="200" t="str">
        <f t="shared" si="83"/>
        <v>Washington Criminal Traffic CGE CQ2-16</v>
      </c>
    </row>
    <row r="5333" spans="1:24" x14ac:dyDescent="0.25">
      <c r="A5333" t="s">
        <v>114</v>
      </c>
      <c r="B5333" t="s">
        <v>41</v>
      </c>
      <c r="C5333" t="s">
        <v>275</v>
      </c>
      <c r="D5333" s="202">
        <v>20370</v>
      </c>
      <c r="E5333" s="202">
        <v>20370</v>
      </c>
      <c r="F5333" s="202">
        <v>19760</v>
      </c>
      <c r="G5333"/>
      <c r="H5333"/>
      <c r="I5333" s="202">
        <v>4660</v>
      </c>
      <c r="J5333" s="202">
        <v>8585</v>
      </c>
      <c r="K5333" s="202">
        <v>11120</v>
      </c>
      <c r="L5333"/>
      <c r="M5333"/>
      <c r="N5333"/>
      <c r="O5333" s="203"/>
      <c r="P5333"/>
      <c r="Q5333"/>
      <c r="R5333"/>
      <c r="S5333"/>
      <c r="T5333" s="204">
        <v>42746.609131944446</v>
      </c>
      <c r="U5333"/>
      <c r="V5333">
        <v>0.4</v>
      </c>
      <c r="W5333">
        <v>5</v>
      </c>
      <c r="X5333" s="200" t="str">
        <f t="shared" si="83"/>
        <v>Washington Criminal Traffic CGE CQ2-17</v>
      </c>
    </row>
    <row r="5334" spans="1:24" x14ac:dyDescent="0.25">
      <c r="A5334" t="s">
        <v>114</v>
      </c>
      <c r="B5334" t="s">
        <v>41</v>
      </c>
      <c r="C5334" t="s">
        <v>272</v>
      </c>
      <c r="D5334" s="202">
        <v>13820</v>
      </c>
      <c r="E5334" s="202">
        <v>13692.12</v>
      </c>
      <c r="F5334" s="202">
        <v>13398.12</v>
      </c>
      <c r="G5334" s="202">
        <v>13526</v>
      </c>
      <c r="H5334" s="202">
        <v>13526</v>
      </c>
      <c r="I5334" s="202">
        <v>2446.67</v>
      </c>
      <c r="J5334" s="202">
        <v>4750.9399999999996</v>
      </c>
      <c r="K5334" s="202">
        <v>5913.77</v>
      </c>
      <c r="L5334" s="202">
        <v>6211</v>
      </c>
      <c r="M5334" s="202">
        <v>6336</v>
      </c>
      <c r="N5334"/>
      <c r="O5334" s="203"/>
      <c r="P5334"/>
      <c r="Q5334"/>
      <c r="R5334"/>
      <c r="S5334"/>
      <c r="T5334" s="204">
        <v>42746.609131944446</v>
      </c>
      <c r="U5334"/>
      <c r="V5334">
        <v>0.4</v>
      </c>
      <c r="W5334">
        <v>5</v>
      </c>
      <c r="X5334" s="200" t="str">
        <f t="shared" si="83"/>
        <v>Washington Criminal Traffic CGE CQ3-16</v>
      </c>
    </row>
    <row r="5335" spans="1:24" x14ac:dyDescent="0.25">
      <c r="A5335" t="s">
        <v>114</v>
      </c>
      <c r="B5335" t="s">
        <v>41</v>
      </c>
      <c r="C5335" t="s">
        <v>276</v>
      </c>
      <c r="D5335" s="202">
        <v>19458</v>
      </c>
      <c r="E5335" s="202">
        <v>19438.63</v>
      </c>
      <c r="F5335"/>
      <c r="G5335"/>
      <c r="H5335"/>
      <c r="I5335" s="202">
        <v>4101.99</v>
      </c>
      <c r="J5335" s="202">
        <v>7263.63</v>
      </c>
      <c r="K5335"/>
      <c r="L5335"/>
      <c r="M5335"/>
      <c r="N5335"/>
      <c r="O5335" s="203"/>
      <c r="P5335"/>
      <c r="Q5335"/>
      <c r="R5335"/>
      <c r="S5335"/>
      <c r="T5335" s="204">
        <v>42746.609131944446</v>
      </c>
      <c r="U5335"/>
      <c r="V5335">
        <v>0.4</v>
      </c>
      <c r="W5335">
        <v>5</v>
      </c>
      <c r="X5335" s="200" t="str">
        <f t="shared" si="83"/>
        <v>Washington Criminal Traffic CGE CQ3-17</v>
      </c>
    </row>
    <row r="5336" spans="1:24" x14ac:dyDescent="0.25">
      <c r="A5336" t="s">
        <v>114</v>
      </c>
      <c r="B5336" t="s">
        <v>41</v>
      </c>
      <c r="C5336" t="s">
        <v>273</v>
      </c>
      <c r="D5336" s="202">
        <v>23780.25</v>
      </c>
      <c r="E5336" s="202">
        <v>19160</v>
      </c>
      <c r="F5336" s="202">
        <v>18600.37</v>
      </c>
      <c r="G5336" s="202">
        <v>18100</v>
      </c>
      <c r="H5336" s="202">
        <v>18100</v>
      </c>
      <c r="I5336" s="202">
        <v>3602.5</v>
      </c>
      <c r="J5336" s="202">
        <v>5949.92</v>
      </c>
      <c r="K5336" s="202">
        <v>7651.23</v>
      </c>
      <c r="L5336" s="202">
        <v>9540</v>
      </c>
      <c r="M5336" s="202">
        <v>10395</v>
      </c>
      <c r="N5336"/>
      <c r="O5336" s="203"/>
      <c r="P5336"/>
      <c r="Q5336"/>
      <c r="R5336"/>
      <c r="S5336"/>
      <c r="T5336" s="204">
        <v>42746.609131944446</v>
      </c>
      <c r="U5336"/>
      <c r="V5336">
        <v>0.4</v>
      </c>
      <c r="W5336">
        <v>5</v>
      </c>
      <c r="X5336" s="200" t="str">
        <f t="shared" si="83"/>
        <v>Washington Criminal Traffic CGE CQ4-16</v>
      </c>
    </row>
    <row r="5337" spans="1:24" x14ac:dyDescent="0.25">
      <c r="A5337" t="s">
        <v>114</v>
      </c>
      <c r="B5337" t="s">
        <v>41</v>
      </c>
      <c r="C5337" t="s">
        <v>277</v>
      </c>
      <c r="D5337" s="202">
        <v>14193.25</v>
      </c>
      <c r="E5337"/>
      <c r="F5337"/>
      <c r="G5337"/>
      <c r="H5337"/>
      <c r="I5337" s="202">
        <v>3844.33</v>
      </c>
      <c r="J5337"/>
      <c r="K5337"/>
      <c r="L5337"/>
      <c r="M5337"/>
      <c r="N5337"/>
      <c r="O5337" s="203"/>
      <c r="P5337"/>
      <c r="Q5337"/>
      <c r="R5337"/>
      <c r="S5337"/>
      <c r="T5337" s="204">
        <v>42746.609131944446</v>
      </c>
      <c r="U5337"/>
      <c r="V5337">
        <v>0.4</v>
      </c>
      <c r="W5337">
        <v>5</v>
      </c>
      <c r="X5337" s="200" t="str">
        <f t="shared" si="83"/>
        <v>Washington Criminal Traffic CGE CQ4-17</v>
      </c>
    </row>
    <row r="5338" spans="1:24" x14ac:dyDescent="0.25">
      <c r="A5338" t="s">
        <v>114</v>
      </c>
      <c r="B5338" t="s">
        <v>46</v>
      </c>
      <c r="C5338" t="s">
        <v>270</v>
      </c>
      <c r="D5338" s="202">
        <v>11395</v>
      </c>
      <c r="E5338" s="202">
        <v>11395</v>
      </c>
      <c r="F5338" s="202">
        <v>9771</v>
      </c>
      <c r="G5338" s="202">
        <v>9771</v>
      </c>
      <c r="H5338" s="202">
        <v>9771</v>
      </c>
      <c r="I5338" s="202">
        <v>9499</v>
      </c>
      <c r="J5338" s="202">
        <v>9703</v>
      </c>
      <c r="K5338" s="202">
        <v>9771</v>
      </c>
      <c r="L5338" s="202">
        <v>9771</v>
      </c>
      <c r="M5338" s="202">
        <v>9771</v>
      </c>
      <c r="N5338"/>
      <c r="O5338" s="203"/>
      <c r="P5338"/>
      <c r="Q5338"/>
      <c r="R5338"/>
      <c r="S5338"/>
      <c r="T5338" s="204">
        <v>42746.609131944446</v>
      </c>
      <c r="U5338"/>
      <c r="V5338">
        <v>0.75</v>
      </c>
      <c r="W5338">
        <v>10</v>
      </c>
      <c r="X5338" s="200" t="str">
        <f t="shared" si="83"/>
        <v>Washington Family CGE CQ1-16</v>
      </c>
    </row>
    <row r="5339" spans="1:24" x14ac:dyDescent="0.25">
      <c r="A5339" t="s">
        <v>114</v>
      </c>
      <c r="B5339" t="s">
        <v>46</v>
      </c>
      <c r="C5339" t="s">
        <v>274</v>
      </c>
      <c r="D5339" s="202">
        <v>13498</v>
      </c>
      <c r="E5339" s="202">
        <v>14138</v>
      </c>
      <c r="F5339" s="202">
        <v>14138</v>
      </c>
      <c r="G5339" s="202">
        <v>14138</v>
      </c>
      <c r="H5339"/>
      <c r="I5339" s="202">
        <v>10807</v>
      </c>
      <c r="J5339" s="202">
        <v>11952</v>
      </c>
      <c r="K5339" s="202">
        <v>12072</v>
      </c>
      <c r="L5339" s="202">
        <v>12072</v>
      </c>
      <c r="M5339"/>
      <c r="N5339"/>
      <c r="O5339" s="203"/>
      <c r="P5339"/>
      <c r="Q5339"/>
      <c r="R5339"/>
      <c r="S5339"/>
      <c r="T5339" s="204">
        <v>42746.609131944446</v>
      </c>
      <c r="U5339"/>
      <c r="V5339">
        <v>0.75</v>
      </c>
      <c r="W5339">
        <v>10</v>
      </c>
      <c r="X5339" s="200" t="str">
        <f t="shared" si="83"/>
        <v>Washington Family CGE CQ1-17</v>
      </c>
    </row>
    <row r="5340" spans="1:24" x14ac:dyDescent="0.25">
      <c r="A5340" t="s">
        <v>114</v>
      </c>
      <c r="B5340" t="s">
        <v>46</v>
      </c>
      <c r="C5340" t="s">
        <v>271</v>
      </c>
      <c r="D5340" s="202">
        <v>18027.5</v>
      </c>
      <c r="E5340" s="202">
        <v>16503.5</v>
      </c>
      <c r="F5340" s="202">
        <v>16503.5</v>
      </c>
      <c r="G5340" s="202">
        <v>16503.5</v>
      </c>
      <c r="H5340" s="202">
        <v>16503.5</v>
      </c>
      <c r="I5340" s="202">
        <v>15057.5</v>
      </c>
      <c r="J5340" s="202">
        <v>15057.5</v>
      </c>
      <c r="K5340" s="202">
        <v>15057.5</v>
      </c>
      <c r="L5340" s="202">
        <v>15057.5</v>
      </c>
      <c r="M5340" s="202">
        <v>15057.5</v>
      </c>
      <c r="N5340"/>
      <c r="O5340" s="203"/>
      <c r="P5340"/>
      <c r="Q5340"/>
      <c r="R5340"/>
      <c r="S5340"/>
      <c r="T5340" s="204">
        <v>42746.609131944446</v>
      </c>
      <c r="U5340"/>
      <c r="V5340">
        <v>0.75</v>
      </c>
      <c r="W5340">
        <v>10</v>
      </c>
      <c r="X5340" s="200" t="str">
        <f t="shared" si="83"/>
        <v>Washington Family CGE CQ2-16</v>
      </c>
    </row>
    <row r="5341" spans="1:24" x14ac:dyDescent="0.25">
      <c r="A5341" t="s">
        <v>114</v>
      </c>
      <c r="B5341" t="s">
        <v>46</v>
      </c>
      <c r="C5341" t="s">
        <v>275</v>
      </c>
      <c r="D5341" s="202">
        <v>18282.95</v>
      </c>
      <c r="E5341" s="202">
        <v>18162.95</v>
      </c>
      <c r="F5341" s="202">
        <v>18162.95</v>
      </c>
      <c r="G5341"/>
      <c r="H5341"/>
      <c r="I5341" s="202">
        <v>14436.95</v>
      </c>
      <c r="J5341" s="202">
        <v>15552.95</v>
      </c>
      <c r="K5341" s="202">
        <v>15677.95</v>
      </c>
      <c r="L5341"/>
      <c r="M5341"/>
      <c r="N5341"/>
      <c r="O5341" s="203"/>
      <c r="P5341"/>
      <c r="Q5341"/>
      <c r="R5341"/>
      <c r="S5341"/>
      <c r="T5341" s="204">
        <v>42746.609131944446</v>
      </c>
      <c r="U5341"/>
      <c r="V5341">
        <v>0.75</v>
      </c>
      <c r="W5341">
        <v>10</v>
      </c>
      <c r="X5341" s="200" t="str">
        <f t="shared" si="83"/>
        <v>Washington Family CGE CQ2-17</v>
      </c>
    </row>
    <row r="5342" spans="1:24" x14ac:dyDescent="0.25">
      <c r="A5342" t="s">
        <v>114</v>
      </c>
      <c r="B5342" t="s">
        <v>46</v>
      </c>
      <c r="C5342" t="s">
        <v>272</v>
      </c>
      <c r="D5342" s="202">
        <v>16778.5</v>
      </c>
      <c r="E5342" s="202">
        <v>16778.5</v>
      </c>
      <c r="F5342" s="202">
        <v>16778.5</v>
      </c>
      <c r="G5342" s="202">
        <v>16778.5</v>
      </c>
      <c r="H5342" s="202">
        <v>16778.5</v>
      </c>
      <c r="I5342" s="202">
        <v>15547.5</v>
      </c>
      <c r="J5342" s="202">
        <v>15547.5</v>
      </c>
      <c r="K5342" s="202">
        <v>15547.5</v>
      </c>
      <c r="L5342" s="202">
        <v>15547.5</v>
      </c>
      <c r="M5342" s="202">
        <v>15547.5</v>
      </c>
      <c r="N5342"/>
      <c r="O5342" s="203"/>
      <c r="P5342"/>
      <c r="Q5342"/>
      <c r="R5342"/>
      <c r="S5342"/>
      <c r="T5342" s="204">
        <v>42746.609131944446</v>
      </c>
      <c r="U5342"/>
      <c r="V5342">
        <v>0.75</v>
      </c>
      <c r="W5342">
        <v>10</v>
      </c>
      <c r="X5342" s="200" t="str">
        <f t="shared" si="83"/>
        <v>Washington Family CGE CQ3-16</v>
      </c>
    </row>
    <row r="5343" spans="1:24" x14ac:dyDescent="0.25">
      <c r="A5343" t="s">
        <v>114</v>
      </c>
      <c r="B5343" t="s">
        <v>46</v>
      </c>
      <c r="C5343" t="s">
        <v>276</v>
      </c>
      <c r="D5343" s="202">
        <v>19101</v>
      </c>
      <c r="E5343" s="202">
        <v>18801</v>
      </c>
      <c r="F5343"/>
      <c r="G5343"/>
      <c r="H5343"/>
      <c r="I5343" s="202">
        <v>17308</v>
      </c>
      <c r="J5343" s="202">
        <v>17308</v>
      </c>
      <c r="K5343"/>
      <c r="L5343"/>
      <c r="M5343"/>
      <c r="N5343"/>
      <c r="O5343" s="203"/>
      <c r="P5343"/>
      <c r="Q5343"/>
      <c r="R5343"/>
      <c r="S5343"/>
      <c r="T5343" s="204">
        <v>42746.609131944446</v>
      </c>
      <c r="U5343"/>
      <c r="V5343">
        <v>0.75</v>
      </c>
      <c r="W5343">
        <v>10</v>
      </c>
      <c r="X5343" s="200" t="str">
        <f t="shared" si="83"/>
        <v>Washington Family CGE CQ3-17</v>
      </c>
    </row>
    <row r="5344" spans="1:24" x14ac:dyDescent="0.25">
      <c r="A5344" t="s">
        <v>114</v>
      </c>
      <c r="B5344" t="s">
        <v>46</v>
      </c>
      <c r="C5344" t="s">
        <v>273</v>
      </c>
      <c r="D5344" s="202">
        <v>18177.5</v>
      </c>
      <c r="E5344" s="202">
        <v>17583</v>
      </c>
      <c r="F5344" s="202">
        <v>17583</v>
      </c>
      <c r="G5344" s="202">
        <v>17583</v>
      </c>
      <c r="H5344" s="202">
        <v>17583</v>
      </c>
      <c r="I5344" s="202">
        <v>16629.5</v>
      </c>
      <c r="J5344" s="202">
        <v>15939</v>
      </c>
      <c r="K5344" s="202">
        <v>15939</v>
      </c>
      <c r="L5344" s="202">
        <v>15939</v>
      </c>
      <c r="M5344" s="202">
        <v>15939</v>
      </c>
      <c r="N5344"/>
      <c r="O5344" s="203"/>
      <c r="P5344"/>
      <c r="Q5344"/>
      <c r="R5344"/>
      <c r="S5344"/>
      <c r="T5344" s="204">
        <v>42746.609131944446</v>
      </c>
      <c r="U5344"/>
      <c r="V5344">
        <v>0.75</v>
      </c>
      <c r="W5344">
        <v>10</v>
      </c>
      <c r="X5344" s="200" t="str">
        <f t="shared" si="83"/>
        <v>Washington Family CGE CQ4-16</v>
      </c>
    </row>
    <row r="5345" spans="1:24" x14ac:dyDescent="0.25">
      <c r="A5345" t="s">
        <v>114</v>
      </c>
      <c r="B5345" t="s">
        <v>46</v>
      </c>
      <c r="C5345" t="s">
        <v>277</v>
      </c>
      <c r="D5345" s="202">
        <v>16418</v>
      </c>
      <c r="E5345"/>
      <c r="F5345"/>
      <c r="G5345"/>
      <c r="H5345"/>
      <c r="I5345" s="202">
        <v>12642</v>
      </c>
      <c r="J5345"/>
      <c r="K5345"/>
      <c r="L5345"/>
      <c r="M5345"/>
      <c r="N5345"/>
      <c r="O5345" s="203"/>
      <c r="P5345"/>
      <c r="Q5345"/>
      <c r="R5345"/>
      <c r="S5345"/>
      <c r="T5345" s="204">
        <v>42746.609131944446</v>
      </c>
      <c r="U5345"/>
      <c r="V5345">
        <v>0.75</v>
      </c>
      <c r="W5345">
        <v>10</v>
      </c>
      <c r="X5345" s="200" t="str">
        <f t="shared" si="83"/>
        <v>Washington Family CGE CQ4-17</v>
      </c>
    </row>
    <row r="5346" spans="1:24" x14ac:dyDescent="0.25">
      <c r="A5346" t="s">
        <v>114</v>
      </c>
      <c r="B5346" t="s">
        <v>40</v>
      </c>
      <c r="C5346" t="s">
        <v>270</v>
      </c>
      <c r="D5346" s="202">
        <v>567</v>
      </c>
      <c r="E5346" s="202">
        <v>567</v>
      </c>
      <c r="F5346" s="202">
        <v>567</v>
      </c>
      <c r="G5346" s="202">
        <v>567</v>
      </c>
      <c r="H5346" s="202">
        <v>567</v>
      </c>
      <c r="I5346" s="202">
        <v>191</v>
      </c>
      <c r="J5346" s="202">
        <v>379</v>
      </c>
      <c r="K5346" s="202">
        <v>567</v>
      </c>
      <c r="L5346" s="202">
        <v>567</v>
      </c>
      <c r="M5346" s="202">
        <v>567</v>
      </c>
      <c r="N5346"/>
      <c r="O5346" s="203"/>
      <c r="P5346"/>
      <c r="Q5346"/>
      <c r="R5346"/>
      <c r="S5346"/>
      <c r="T5346" s="204">
        <v>42746.609131944446</v>
      </c>
      <c r="U5346"/>
      <c r="V5346">
        <v>0.09</v>
      </c>
      <c r="W5346">
        <v>4</v>
      </c>
      <c r="X5346" s="200" t="str">
        <f t="shared" si="83"/>
        <v>Washington Juvenile Delinquency CGE CQ1-16</v>
      </c>
    </row>
    <row r="5347" spans="1:24" x14ac:dyDescent="0.25">
      <c r="A5347" t="s">
        <v>114</v>
      </c>
      <c r="B5347" t="s">
        <v>40</v>
      </c>
      <c r="C5347" t="s">
        <v>274</v>
      </c>
      <c r="D5347" s="202">
        <v>632</v>
      </c>
      <c r="E5347" s="202">
        <v>800</v>
      </c>
      <c r="F5347" s="202">
        <v>800</v>
      </c>
      <c r="G5347" s="202">
        <v>585.5</v>
      </c>
      <c r="H5347"/>
      <c r="I5347" s="202">
        <v>0</v>
      </c>
      <c r="J5347" s="202">
        <v>6.5</v>
      </c>
      <c r="K5347" s="202">
        <v>6.5</v>
      </c>
      <c r="L5347" s="202">
        <v>249.5</v>
      </c>
      <c r="M5347"/>
      <c r="N5347"/>
      <c r="O5347" s="203"/>
      <c r="P5347"/>
      <c r="Q5347"/>
      <c r="R5347"/>
      <c r="S5347"/>
      <c r="T5347" s="204">
        <v>42746.609131944446</v>
      </c>
      <c r="U5347"/>
      <c r="V5347">
        <v>0.09</v>
      </c>
      <c r="W5347">
        <v>4</v>
      </c>
      <c r="X5347" s="200" t="str">
        <f t="shared" si="83"/>
        <v>Washington Juvenile Delinquency CGE CQ1-17</v>
      </c>
    </row>
    <row r="5348" spans="1:24" x14ac:dyDescent="0.25">
      <c r="A5348" t="s">
        <v>114</v>
      </c>
      <c r="B5348" t="s">
        <v>40</v>
      </c>
      <c r="C5348" t="s">
        <v>271</v>
      </c>
      <c r="D5348" s="202">
        <v>218</v>
      </c>
      <c r="E5348" s="202">
        <v>218</v>
      </c>
      <c r="F5348" s="202">
        <v>218</v>
      </c>
      <c r="G5348" s="202">
        <v>218</v>
      </c>
      <c r="H5348" s="202">
        <v>218</v>
      </c>
      <c r="I5348" s="202">
        <v>218</v>
      </c>
      <c r="J5348" s="202">
        <v>218</v>
      </c>
      <c r="K5348" s="202">
        <v>218</v>
      </c>
      <c r="L5348" s="202">
        <v>218</v>
      </c>
      <c r="M5348" s="202">
        <v>218</v>
      </c>
      <c r="N5348"/>
      <c r="O5348" s="203"/>
      <c r="P5348"/>
      <c r="Q5348"/>
      <c r="R5348"/>
      <c r="S5348"/>
      <c r="T5348" s="204">
        <v>42746.609131944446</v>
      </c>
      <c r="U5348"/>
      <c r="V5348">
        <v>0.09</v>
      </c>
      <c r="W5348">
        <v>4</v>
      </c>
      <c r="X5348" s="200" t="str">
        <f t="shared" si="83"/>
        <v>Washington Juvenile Delinquency CGE CQ2-16</v>
      </c>
    </row>
    <row r="5349" spans="1:24" x14ac:dyDescent="0.25">
      <c r="A5349" t="s">
        <v>114</v>
      </c>
      <c r="B5349" t="s">
        <v>40</v>
      </c>
      <c r="C5349" t="s">
        <v>275</v>
      </c>
      <c r="D5349" s="202">
        <v>506</v>
      </c>
      <c r="E5349" s="202">
        <v>506</v>
      </c>
      <c r="F5349" s="202">
        <v>506</v>
      </c>
      <c r="G5349"/>
      <c r="H5349"/>
      <c r="I5349" s="202">
        <v>32</v>
      </c>
      <c r="J5349" s="202">
        <v>32</v>
      </c>
      <c r="K5349" s="202">
        <v>32</v>
      </c>
      <c r="L5349"/>
      <c r="M5349"/>
      <c r="N5349"/>
      <c r="O5349" s="203"/>
      <c r="P5349"/>
      <c r="Q5349"/>
      <c r="R5349"/>
      <c r="S5349"/>
      <c r="T5349" s="204">
        <v>42746.609131944446</v>
      </c>
      <c r="U5349"/>
      <c r="V5349">
        <v>0.09</v>
      </c>
      <c r="W5349">
        <v>4</v>
      </c>
      <c r="X5349" s="200" t="str">
        <f t="shared" si="83"/>
        <v>Washington Juvenile Delinquency CGE CQ2-17</v>
      </c>
    </row>
    <row r="5350" spans="1:24" x14ac:dyDescent="0.25">
      <c r="A5350" t="s">
        <v>114</v>
      </c>
      <c r="B5350" t="s">
        <v>40</v>
      </c>
      <c r="C5350" t="s">
        <v>272</v>
      </c>
      <c r="D5350" s="202">
        <v>782</v>
      </c>
      <c r="E5350" s="202">
        <v>832</v>
      </c>
      <c r="F5350" s="202">
        <v>832</v>
      </c>
      <c r="G5350" s="202">
        <v>832</v>
      </c>
      <c r="H5350" s="202">
        <v>832</v>
      </c>
      <c r="I5350" s="202">
        <v>782</v>
      </c>
      <c r="J5350" s="202">
        <v>782</v>
      </c>
      <c r="K5350" s="202">
        <v>782</v>
      </c>
      <c r="L5350" s="202">
        <v>782</v>
      </c>
      <c r="M5350" s="202">
        <v>782</v>
      </c>
      <c r="N5350"/>
      <c r="O5350" s="203"/>
      <c r="P5350"/>
      <c r="Q5350"/>
      <c r="R5350"/>
      <c r="S5350"/>
      <c r="T5350" s="204">
        <v>42746.609131944446</v>
      </c>
      <c r="U5350"/>
      <c r="V5350">
        <v>0.09</v>
      </c>
      <c r="W5350">
        <v>4</v>
      </c>
      <c r="X5350" s="200" t="str">
        <f t="shared" si="83"/>
        <v>Washington Juvenile Delinquency CGE CQ3-16</v>
      </c>
    </row>
    <row r="5351" spans="1:24" x14ac:dyDescent="0.25">
      <c r="A5351" t="s">
        <v>114</v>
      </c>
      <c r="B5351" t="s">
        <v>40</v>
      </c>
      <c r="C5351" t="s">
        <v>276</v>
      </c>
      <c r="D5351" s="202">
        <v>998</v>
      </c>
      <c r="E5351" s="202">
        <v>998</v>
      </c>
      <c r="F5351"/>
      <c r="G5351"/>
      <c r="H5351"/>
      <c r="I5351" s="202">
        <v>25</v>
      </c>
      <c r="J5351" s="202">
        <v>65</v>
      </c>
      <c r="K5351"/>
      <c r="L5351"/>
      <c r="M5351"/>
      <c r="N5351"/>
      <c r="O5351" s="203"/>
      <c r="P5351"/>
      <c r="Q5351"/>
      <c r="R5351"/>
      <c r="S5351"/>
      <c r="T5351" s="204">
        <v>42746.609131944446</v>
      </c>
      <c r="U5351"/>
      <c r="V5351">
        <v>0.09</v>
      </c>
      <c r="W5351">
        <v>4</v>
      </c>
      <c r="X5351" s="200" t="str">
        <f t="shared" si="83"/>
        <v>Washington Juvenile Delinquency CGE CQ3-17</v>
      </c>
    </row>
    <row r="5352" spans="1:24" x14ac:dyDescent="0.25">
      <c r="A5352" t="s">
        <v>114</v>
      </c>
      <c r="B5352" t="s">
        <v>40</v>
      </c>
      <c r="C5352" t="s">
        <v>273</v>
      </c>
      <c r="D5352" s="202">
        <v>1484</v>
      </c>
      <c r="E5352" s="202">
        <v>693.5</v>
      </c>
      <c r="F5352" s="202">
        <v>693.5</v>
      </c>
      <c r="G5352" s="202">
        <v>693.5</v>
      </c>
      <c r="H5352" s="202">
        <v>693.5</v>
      </c>
      <c r="I5352" s="202">
        <v>1304.5</v>
      </c>
      <c r="J5352" s="202">
        <v>23.5</v>
      </c>
      <c r="K5352" s="202">
        <v>23.5</v>
      </c>
      <c r="L5352" s="202">
        <v>23.5</v>
      </c>
      <c r="M5352" s="202">
        <v>23.5</v>
      </c>
      <c r="N5352"/>
      <c r="O5352" s="203"/>
      <c r="P5352"/>
      <c r="Q5352"/>
      <c r="R5352"/>
      <c r="S5352"/>
      <c r="T5352" s="204">
        <v>42746.609131944446</v>
      </c>
      <c r="U5352"/>
      <c r="V5352">
        <v>0.09</v>
      </c>
      <c r="W5352">
        <v>4</v>
      </c>
      <c r="X5352" s="200" t="str">
        <f t="shared" si="83"/>
        <v>Washington Juvenile Delinquency CGE CQ4-16</v>
      </c>
    </row>
    <row r="5353" spans="1:24" x14ac:dyDescent="0.25">
      <c r="A5353" t="s">
        <v>114</v>
      </c>
      <c r="B5353" t="s">
        <v>40</v>
      </c>
      <c r="C5353" t="s">
        <v>277</v>
      </c>
      <c r="D5353" s="202">
        <v>518.5</v>
      </c>
      <c r="E5353"/>
      <c r="F5353"/>
      <c r="G5353"/>
      <c r="H5353"/>
      <c r="I5353" s="202">
        <v>32</v>
      </c>
      <c r="J5353"/>
      <c r="K5353"/>
      <c r="L5353"/>
      <c r="M5353"/>
      <c r="N5353"/>
      <c r="O5353" s="203"/>
      <c r="P5353"/>
      <c r="Q5353"/>
      <c r="R5353"/>
      <c r="S5353"/>
      <c r="T5353" s="204">
        <v>42746.609131944446</v>
      </c>
      <c r="U5353"/>
      <c r="V5353">
        <v>0.09</v>
      </c>
      <c r="W5353">
        <v>4</v>
      </c>
      <c r="X5353" s="200" t="str">
        <f t="shared" si="83"/>
        <v>Washington Juvenile Delinquency CGE CQ4-17</v>
      </c>
    </row>
    <row r="5354" spans="1:24" x14ac:dyDescent="0.25">
      <c r="A5354" t="s">
        <v>114</v>
      </c>
      <c r="B5354" t="s">
        <v>45</v>
      </c>
      <c r="C5354" t="s">
        <v>270</v>
      </c>
      <c r="D5354" s="202">
        <v>8357</v>
      </c>
      <c r="E5354" s="202">
        <v>8357</v>
      </c>
      <c r="F5354" s="202">
        <v>8357</v>
      </c>
      <c r="G5354" s="202">
        <v>8357</v>
      </c>
      <c r="H5354" s="202">
        <v>8357</v>
      </c>
      <c r="I5354" s="202">
        <v>7557</v>
      </c>
      <c r="J5354" s="202">
        <v>7957</v>
      </c>
      <c r="K5354" s="202">
        <v>7957</v>
      </c>
      <c r="L5354" s="202">
        <v>7957</v>
      </c>
      <c r="M5354" s="202">
        <v>7957</v>
      </c>
      <c r="N5354"/>
      <c r="O5354" s="203"/>
      <c r="P5354"/>
      <c r="Q5354"/>
      <c r="R5354"/>
      <c r="S5354"/>
      <c r="T5354" s="204">
        <v>42746.609131944446</v>
      </c>
      <c r="U5354"/>
      <c r="V5354">
        <v>0.9</v>
      </c>
      <c r="W5354">
        <v>9</v>
      </c>
      <c r="X5354" s="200" t="str">
        <f t="shared" si="83"/>
        <v>Washington Probate CGE CQ1-16</v>
      </c>
    </row>
    <row r="5355" spans="1:24" x14ac:dyDescent="0.25">
      <c r="A5355" t="s">
        <v>114</v>
      </c>
      <c r="B5355" t="s">
        <v>45</v>
      </c>
      <c r="C5355" t="s">
        <v>274</v>
      </c>
      <c r="D5355" s="202">
        <v>6965</v>
      </c>
      <c r="E5355" s="202">
        <v>6965</v>
      </c>
      <c r="F5355" s="202">
        <v>6965</v>
      </c>
      <c r="G5355" s="202">
        <v>6965</v>
      </c>
      <c r="H5355"/>
      <c r="I5355" s="202">
        <v>6937</v>
      </c>
      <c r="J5355" s="202">
        <v>6950</v>
      </c>
      <c r="K5355" s="202">
        <v>6950</v>
      </c>
      <c r="L5355" s="202">
        <v>6950</v>
      </c>
      <c r="M5355"/>
      <c r="N5355"/>
      <c r="O5355" s="203"/>
      <c r="P5355"/>
      <c r="Q5355"/>
      <c r="R5355"/>
      <c r="S5355"/>
      <c r="T5355" s="204">
        <v>42746.609131944446</v>
      </c>
      <c r="U5355"/>
      <c r="V5355">
        <v>0.9</v>
      </c>
      <c r="W5355">
        <v>9</v>
      </c>
      <c r="X5355" s="200" t="str">
        <f t="shared" si="83"/>
        <v>Washington Probate CGE CQ1-17</v>
      </c>
    </row>
    <row r="5356" spans="1:24" x14ac:dyDescent="0.25">
      <c r="A5356" t="s">
        <v>114</v>
      </c>
      <c r="B5356" t="s">
        <v>45</v>
      </c>
      <c r="C5356" t="s">
        <v>271</v>
      </c>
      <c r="D5356" s="202">
        <v>8388</v>
      </c>
      <c r="E5356" s="202">
        <v>8388</v>
      </c>
      <c r="F5356" s="202">
        <v>8388</v>
      </c>
      <c r="G5356" s="202">
        <v>8388</v>
      </c>
      <c r="H5356" s="202">
        <v>8388</v>
      </c>
      <c r="I5356" s="202">
        <v>8388</v>
      </c>
      <c r="J5356" s="202">
        <v>8388</v>
      </c>
      <c r="K5356" s="202">
        <v>8388</v>
      </c>
      <c r="L5356" s="202">
        <v>8388</v>
      </c>
      <c r="M5356" s="202">
        <v>8388</v>
      </c>
      <c r="N5356"/>
      <c r="O5356" s="203"/>
      <c r="P5356"/>
      <c r="Q5356"/>
      <c r="R5356"/>
      <c r="S5356"/>
      <c r="T5356" s="204">
        <v>42746.609131944446</v>
      </c>
      <c r="U5356"/>
      <c r="V5356">
        <v>0.9</v>
      </c>
      <c r="W5356">
        <v>9</v>
      </c>
      <c r="X5356" s="200" t="str">
        <f t="shared" si="83"/>
        <v>Washington Probate CGE CQ2-16</v>
      </c>
    </row>
    <row r="5357" spans="1:24" x14ac:dyDescent="0.25">
      <c r="A5357" t="s">
        <v>114</v>
      </c>
      <c r="B5357" t="s">
        <v>45</v>
      </c>
      <c r="C5357" t="s">
        <v>275</v>
      </c>
      <c r="D5357" s="202">
        <v>8539</v>
      </c>
      <c r="E5357" s="202">
        <v>8539</v>
      </c>
      <c r="F5357" s="202">
        <v>8539</v>
      </c>
      <c r="G5357"/>
      <c r="H5357"/>
      <c r="I5357" s="202">
        <v>8529</v>
      </c>
      <c r="J5357" s="202">
        <v>8529</v>
      </c>
      <c r="K5357" s="202">
        <v>8529</v>
      </c>
      <c r="L5357"/>
      <c r="M5357"/>
      <c r="N5357"/>
      <c r="O5357" s="203"/>
      <c r="P5357"/>
      <c r="Q5357"/>
      <c r="R5357"/>
      <c r="S5357"/>
      <c r="T5357" s="204">
        <v>42746.609131944446</v>
      </c>
      <c r="U5357"/>
      <c r="V5357">
        <v>0.9</v>
      </c>
      <c r="W5357">
        <v>9</v>
      </c>
      <c r="X5357" s="200" t="str">
        <f t="shared" si="83"/>
        <v>Washington Probate CGE CQ2-17</v>
      </c>
    </row>
    <row r="5358" spans="1:24" x14ac:dyDescent="0.25">
      <c r="A5358" t="s">
        <v>114</v>
      </c>
      <c r="B5358" t="s">
        <v>45</v>
      </c>
      <c r="C5358" t="s">
        <v>272</v>
      </c>
      <c r="D5358" s="202">
        <v>8132</v>
      </c>
      <c r="E5358" s="202">
        <v>8132</v>
      </c>
      <c r="F5358" s="202">
        <v>8132</v>
      </c>
      <c r="G5358" s="202">
        <v>8132</v>
      </c>
      <c r="H5358" s="202">
        <v>8132</v>
      </c>
      <c r="I5358" s="202">
        <v>8132</v>
      </c>
      <c r="J5358" s="202">
        <v>8132</v>
      </c>
      <c r="K5358" s="202">
        <v>8132</v>
      </c>
      <c r="L5358" s="202">
        <v>8132</v>
      </c>
      <c r="M5358" s="202">
        <v>8132</v>
      </c>
      <c r="N5358"/>
      <c r="O5358" s="203"/>
      <c r="P5358"/>
      <c r="Q5358"/>
      <c r="R5358"/>
      <c r="S5358"/>
      <c r="T5358" s="204">
        <v>42746.609131944446</v>
      </c>
      <c r="U5358"/>
      <c r="V5358">
        <v>0.9</v>
      </c>
      <c r="W5358">
        <v>9</v>
      </c>
      <c r="X5358" s="200" t="str">
        <f t="shared" si="83"/>
        <v>Washington Probate CGE CQ3-16</v>
      </c>
    </row>
    <row r="5359" spans="1:24" x14ac:dyDescent="0.25">
      <c r="A5359" t="s">
        <v>114</v>
      </c>
      <c r="B5359" t="s">
        <v>45</v>
      </c>
      <c r="C5359" t="s">
        <v>276</v>
      </c>
      <c r="D5359" s="202">
        <v>10542.47</v>
      </c>
      <c r="E5359" s="202">
        <v>10542.47</v>
      </c>
      <c r="F5359"/>
      <c r="G5359"/>
      <c r="H5359"/>
      <c r="I5359" s="202">
        <v>10208</v>
      </c>
      <c r="J5359" s="202">
        <v>10208</v>
      </c>
      <c r="K5359"/>
      <c r="L5359"/>
      <c r="M5359"/>
      <c r="N5359"/>
      <c r="O5359" s="203"/>
      <c r="P5359"/>
      <c r="Q5359"/>
      <c r="R5359"/>
      <c r="S5359"/>
      <c r="T5359" s="204">
        <v>42746.609131944446</v>
      </c>
      <c r="U5359"/>
      <c r="V5359">
        <v>0.9</v>
      </c>
      <c r="W5359">
        <v>9</v>
      </c>
      <c r="X5359" s="200" t="str">
        <f t="shared" si="83"/>
        <v>Washington Probate CGE CQ3-17</v>
      </c>
    </row>
    <row r="5360" spans="1:24" x14ac:dyDescent="0.25">
      <c r="A5360" t="s">
        <v>114</v>
      </c>
      <c r="B5360" t="s">
        <v>45</v>
      </c>
      <c r="C5360" t="s">
        <v>273</v>
      </c>
      <c r="D5360" s="202">
        <v>8604</v>
      </c>
      <c r="E5360" s="202">
        <v>11438</v>
      </c>
      <c r="F5360" s="202">
        <v>11438</v>
      </c>
      <c r="G5360" s="202">
        <v>11438</v>
      </c>
      <c r="H5360" s="202">
        <v>11438</v>
      </c>
      <c r="I5360" s="202">
        <v>8604</v>
      </c>
      <c r="J5360" s="202">
        <v>11438</v>
      </c>
      <c r="K5360" s="202">
        <v>11438</v>
      </c>
      <c r="L5360" s="202">
        <v>11438</v>
      </c>
      <c r="M5360" s="202">
        <v>11438</v>
      </c>
      <c r="N5360"/>
      <c r="O5360" s="203"/>
      <c r="P5360"/>
      <c r="Q5360"/>
      <c r="R5360"/>
      <c r="S5360"/>
      <c r="T5360" s="204">
        <v>42746.609131944446</v>
      </c>
      <c r="U5360"/>
      <c r="V5360">
        <v>0.9</v>
      </c>
      <c r="W5360">
        <v>9</v>
      </c>
      <c r="X5360" s="200" t="str">
        <f t="shared" si="83"/>
        <v>Washington Probate CGE CQ4-16</v>
      </c>
    </row>
    <row r="5361" spans="1:24" x14ac:dyDescent="0.25">
      <c r="A5361" t="s">
        <v>114</v>
      </c>
      <c r="B5361" t="s">
        <v>45</v>
      </c>
      <c r="C5361" t="s">
        <v>277</v>
      </c>
      <c r="D5361" s="202">
        <v>68075.289999999994</v>
      </c>
      <c r="E5361"/>
      <c r="F5361"/>
      <c r="G5361"/>
      <c r="H5361"/>
      <c r="I5361" s="202">
        <v>68055.289999999994</v>
      </c>
      <c r="J5361"/>
      <c r="K5361"/>
      <c r="L5361"/>
      <c r="M5361"/>
      <c r="N5361"/>
      <c r="O5361" s="203"/>
      <c r="P5361"/>
      <c r="Q5361"/>
      <c r="R5361"/>
      <c r="S5361"/>
      <c r="T5361" s="204">
        <v>42746.609131944446</v>
      </c>
      <c r="U5361"/>
      <c r="V5361">
        <v>0.9</v>
      </c>
      <c r="W5361">
        <v>9</v>
      </c>
      <c r="X5361" s="200" t="str">
        <f t="shared" si="83"/>
        <v>Washington Probate CGE CQ4-17</v>
      </c>
    </row>
  </sheetData>
  <autoFilter ref="A1:P2413"/>
  <sortState ref="A2:W5361">
    <sortCondition ref="A2:A5361"/>
    <sortCondition ref="B2:B5361"/>
    <sortCondition ref="C2:C5361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Z91"/>
  <sheetViews>
    <sheetView showGridLines="0" topLeftCell="B10" zoomScale="75" zoomScaleNormal="75" zoomScaleSheetLayoutView="70" workbookViewId="0">
      <selection activeCell="K37" sqref="K37"/>
    </sheetView>
  </sheetViews>
  <sheetFormatPr defaultColWidth="9.140625" defaultRowHeight="14.25" x14ac:dyDescent="0.2"/>
  <cols>
    <col min="1" max="1" width="10.7109375" style="1" hidden="1" customWidth="1"/>
    <col min="2" max="2" width="9.5703125" style="1" customWidth="1"/>
    <col min="3" max="3" width="29.85546875" style="1" customWidth="1"/>
    <col min="4" max="12" width="18.7109375" style="1" customWidth="1"/>
    <col min="13" max="13" width="33.140625" style="1" customWidth="1"/>
    <col min="14" max="14" width="18.7109375" style="1" hidden="1" customWidth="1"/>
    <col min="15" max="18" width="16.7109375" style="1" hidden="1" customWidth="1"/>
    <col min="19" max="19" width="20.140625" style="1" hidden="1" customWidth="1"/>
    <col min="20" max="20" width="21.28515625" style="1" hidden="1" customWidth="1"/>
    <col min="21" max="21" width="2.42578125" style="1" hidden="1" customWidth="1"/>
    <col min="22" max="22" width="11.5703125" style="1" hidden="1" customWidth="1"/>
    <col min="23" max="23" width="13.28515625" style="1" hidden="1" customWidth="1"/>
    <col min="24" max="25" width="9.140625" style="1" hidden="1" customWidth="1"/>
    <col min="26" max="26" width="4.140625" style="1" hidden="1" customWidth="1"/>
    <col min="27" max="16384" width="9.140625" style="1"/>
  </cols>
  <sheetData>
    <row r="1" spans="1:22" ht="33" hidden="1" customHeight="1" x14ac:dyDescent="0.2"/>
    <row r="2" spans="1:22" ht="23.25" x14ac:dyDescent="0.35">
      <c r="K2" s="2"/>
      <c r="L2" s="2"/>
      <c r="M2" s="2" t="s">
        <v>249</v>
      </c>
      <c r="N2" s="2"/>
      <c r="T2" s="71" t="s">
        <v>48</v>
      </c>
    </row>
    <row r="3" spans="1:22" ht="23.25" x14ac:dyDescent="0.35">
      <c r="K3" s="2"/>
      <c r="L3" s="2"/>
      <c r="M3" s="2" t="s">
        <v>16</v>
      </c>
      <c r="N3" s="2"/>
      <c r="T3" s="71" t="s">
        <v>47</v>
      </c>
    </row>
    <row r="4" spans="1:22" ht="25.5" customHeight="1" x14ac:dyDescent="0.25">
      <c r="A4" s="3"/>
      <c r="C4" s="4" t="s">
        <v>28</v>
      </c>
      <c r="D4" s="36" t="str">
        <f>'Circuit Criminal'!D4</f>
        <v>September 2017</v>
      </c>
      <c r="I4" s="182" t="s">
        <v>218</v>
      </c>
      <c r="J4" s="183"/>
      <c r="K4" s="183"/>
      <c r="L4" s="183"/>
      <c r="M4" s="184"/>
      <c r="O4" s="5"/>
      <c r="P4" s="5"/>
      <c r="T4" s="71" t="s">
        <v>49</v>
      </c>
    </row>
    <row r="5" spans="1:22" ht="18" customHeight="1" x14ac:dyDescent="0.25">
      <c r="A5" s="3"/>
      <c r="C5" s="4" t="s">
        <v>10</v>
      </c>
      <c r="D5" s="34">
        <f>'Circuit Criminal'!$D$5</f>
        <v>1</v>
      </c>
      <c r="I5" s="185"/>
      <c r="J5" s="186" t="s">
        <v>219</v>
      </c>
      <c r="K5" s="186"/>
      <c r="L5" s="186"/>
      <c r="M5" s="187"/>
      <c r="T5" s="71" t="s">
        <v>50</v>
      </c>
    </row>
    <row r="6" spans="1:22" ht="20.25" customHeight="1" x14ac:dyDescent="0.25">
      <c r="A6" s="3"/>
      <c r="C6" s="6" t="s">
        <v>9</v>
      </c>
      <c r="D6" s="258" t="str">
        <f>'Circuit Criminal'!D6</f>
        <v>Brevard</v>
      </c>
      <c r="E6" s="258"/>
      <c r="F6" s="71"/>
      <c r="G6" s="71"/>
      <c r="H6" s="71"/>
      <c r="I6" s="190"/>
      <c r="J6" s="188" t="s">
        <v>220</v>
      </c>
      <c r="K6" s="188"/>
      <c r="L6" s="188"/>
      <c r="M6" s="189"/>
      <c r="N6" s="71"/>
      <c r="T6" s="71" t="s">
        <v>51</v>
      </c>
    </row>
    <row r="7" spans="1:22" ht="11.25" customHeight="1" x14ac:dyDescent="0.25">
      <c r="A7" s="3"/>
      <c r="T7" s="71" t="s">
        <v>52</v>
      </c>
    </row>
    <row r="8" spans="1:22" ht="16.5" customHeight="1" thickBot="1" x14ac:dyDescent="0.3">
      <c r="A8" s="3"/>
      <c r="C8" s="6" t="s">
        <v>27</v>
      </c>
      <c r="D8" s="215" t="s">
        <v>45</v>
      </c>
      <c r="E8" s="215"/>
      <c r="G8" s="6" t="s">
        <v>33</v>
      </c>
      <c r="H8" s="24">
        <v>0.9</v>
      </c>
      <c r="T8" s="71" t="s">
        <v>53</v>
      </c>
    </row>
    <row r="9" spans="1:22" ht="15.75" x14ac:dyDescent="0.25">
      <c r="A9" s="7"/>
      <c r="B9" s="3"/>
      <c r="J9" s="8"/>
      <c r="K9" s="9"/>
      <c r="L9" s="224" t="s">
        <v>176</v>
      </c>
      <c r="M9" s="225"/>
      <c r="N9" s="70">
        <v>1</v>
      </c>
      <c r="O9" s="10" t="s">
        <v>2</v>
      </c>
      <c r="P9" s="1" t="s">
        <v>29</v>
      </c>
      <c r="Q9" s="1">
        <v>1</v>
      </c>
      <c r="T9" s="71" t="s">
        <v>54</v>
      </c>
    </row>
    <row r="10" spans="1:22" s="11" customFormat="1" ht="26.25" customHeight="1" thickBot="1" x14ac:dyDescent="0.25">
      <c r="B10" s="19"/>
      <c r="C10" s="20" t="s">
        <v>17</v>
      </c>
      <c r="D10" s="80" t="s">
        <v>214</v>
      </c>
      <c r="E10" s="31" t="s">
        <v>215</v>
      </c>
      <c r="F10" s="31" t="s">
        <v>216</v>
      </c>
      <c r="G10" s="82" t="s">
        <v>217</v>
      </c>
      <c r="H10" s="80" t="s">
        <v>236</v>
      </c>
      <c r="I10" s="31" t="s">
        <v>237</v>
      </c>
      <c r="J10" s="31" t="s">
        <v>238</v>
      </c>
      <c r="K10" s="82" t="s">
        <v>239</v>
      </c>
      <c r="L10" s="72" t="s">
        <v>174</v>
      </c>
      <c r="M10" s="98" t="s">
        <v>179</v>
      </c>
      <c r="N10" s="67"/>
      <c r="O10" s="10" t="s">
        <v>3</v>
      </c>
      <c r="P10" s="11" t="s">
        <v>30</v>
      </c>
      <c r="Q10" s="1"/>
      <c r="T10" s="71" t="s">
        <v>55</v>
      </c>
      <c r="V10" s="37">
        <v>5</v>
      </c>
    </row>
    <row r="11" spans="1:22" ht="15.75" customHeight="1" x14ac:dyDescent="0.2">
      <c r="A11" s="226" t="str">
        <f>LEFT(B11,3)&amp;" "&amp;RIGHT(B11,6)</f>
        <v>CGE CQ1-17</v>
      </c>
      <c r="B11" s="208" t="s">
        <v>222</v>
      </c>
      <c r="C11" s="66" t="s">
        <v>225</v>
      </c>
      <c r="D11" s="116" t="s">
        <v>18</v>
      </c>
      <c r="E11" s="117" t="s">
        <v>19</v>
      </c>
      <c r="F11" s="117" t="s">
        <v>20</v>
      </c>
      <c r="G11" s="117" t="s">
        <v>21</v>
      </c>
      <c r="H11" s="117" t="s">
        <v>22</v>
      </c>
      <c r="I11" s="232"/>
      <c r="J11" s="118"/>
      <c r="K11" s="119"/>
      <c r="L11" s="216"/>
      <c r="M11" s="218"/>
      <c r="N11" s="97" t="s">
        <v>177</v>
      </c>
      <c r="O11" s="10" t="s">
        <v>4</v>
      </c>
      <c r="P11" s="1" t="s">
        <v>31</v>
      </c>
      <c r="Q11" s="1">
        <v>3</v>
      </c>
      <c r="T11" s="71" t="s">
        <v>56</v>
      </c>
      <c r="U11" s="1" t="str">
        <f>D6&amp;" "&amp;D8</f>
        <v>Brevard Probate</v>
      </c>
      <c r="V11" s="38">
        <v>0.15</v>
      </c>
    </row>
    <row r="12" spans="1:22" ht="15.75" customHeight="1" x14ac:dyDescent="0.2">
      <c r="A12" s="227"/>
      <c r="B12" s="209"/>
      <c r="C12" s="60" t="s">
        <v>23</v>
      </c>
      <c r="D12" s="120">
        <f>LOOKUP($U$11&amp;" "&amp;$A11,Lookup!$X$2:$X$5361,Lookup!$I$2:$I$5361)</f>
        <v>196189.85</v>
      </c>
      <c r="E12" s="101">
        <f>LOOKUP($U$11&amp;" "&amp;$A11,Lookup!$X$2:$X$5361,Lookup!$J$2:$J$5361)</f>
        <v>197488.85</v>
      </c>
      <c r="F12" s="101">
        <f>LOOKUP($U$11&amp;" "&amp;$A11,Lookup!$X$2:$X$5361,Lookup!$K$2:$K$5361)</f>
        <v>197659.85</v>
      </c>
      <c r="G12" s="107">
        <f>LOOKUP($U$11&amp;" "&amp;$A11,Lookup!$X$2:$X$5361,Lookup!$L$2:$L$5361)</f>
        <v>197659.85</v>
      </c>
      <c r="H12" s="108">
        <v>197659.85</v>
      </c>
      <c r="I12" s="233"/>
      <c r="J12" s="76"/>
      <c r="K12" s="121"/>
      <c r="L12" s="216"/>
      <c r="M12" s="212"/>
      <c r="N12" s="23" t="s">
        <v>178</v>
      </c>
      <c r="O12" s="10" t="s">
        <v>5</v>
      </c>
      <c r="P12" s="1" t="s">
        <v>32</v>
      </c>
      <c r="Q12" s="1">
        <v>4</v>
      </c>
      <c r="T12" s="71" t="s">
        <v>57</v>
      </c>
      <c r="U12" s="1" t="str">
        <f>IF(P13=TRUE,A11,"")</f>
        <v/>
      </c>
    </row>
    <row r="13" spans="1:22" ht="15.75" customHeight="1" thickBot="1" x14ac:dyDescent="0.25">
      <c r="A13" s="227"/>
      <c r="B13" s="209"/>
      <c r="C13" s="60" t="s">
        <v>24</v>
      </c>
      <c r="D13" s="122">
        <f>LOOKUP($U$11&amp;" "&amp;$A11,Lookup!$X$2:$X$5361,Lookup!$D$2:$D$5361)</f>
        <v>198583.85</v>
      </c>
      <c r="E13" s="102">
        <f>LOOKUP($U$11&amp;" "&amp;$A11,Lookup!$X$2:$X$5361,Lookup!$E$2:$E$5361)</f>
        <v>198583.85</v>
      </c>
      <c r="F13" s="102">
        <f>LOOKUP($U$11&amp;" "&amp;$A11,Lookup!$X$2:$X$5361,Lookup!$F$2:$F$5361)</f>
        <v>198583.85</v>
      </c>
      <c r="G13" s="102">
        <f>LOOKUP($U$11&amp;" "&amp;$A11,Lookup!$X$2:$X$5361,Lookup!$G$2:$G$5361)</f>
        <v>198583.85</v>
      </c>
      <c r="H13" s="51">
        <v>198583.85</v>
      </c>
      <c r="I13" s="234"/>
      <c r="J13" s="76"/>
      <c r="K13" s="121"/>
      <c r="L13" s="216"/>
      <c r="M13" s="212"/>
      <c r="N13" s="23" t="s">
        <v>180</v>
      </c>
      <c r="O13" s="10" t="s">
        <v>6</v>
      </c>
      <c r="P13" s="1" t="b">
        <f>OR(AND(E12&lt;D12,E12&gt;0),AND(F12&lt;E12,F12&gt;0),AND(G12&lt;F12,G12&gt;0),AND(H12&lt;G12,H12&gt;0),AND(F13&gt;E13,E13&gt;0),AND(G13&gt;F13,F13&gt;0),AND(H13&lt;G13,G13&gt;0))</f>
        <v>0</v>
      </c>
      <c r="Q13" s="1">
        <v>5</v>
      </c>
      <c r="T13" s="71" t="s">
        <v>58</v>
      </c>
      <c r="U13" s="1" t="str">
        <f>IF(P14=TRUE,A15,"")</f>
        <v>CGE CQ2-17</v>
      </c>
    </row>
    <row r="14" spans="1:22" ht="15.75" customHeight="1" thickBot="1" x14ac:dyDescent="0.25">
      <c r="A14" s="228"/>
      <c r="B14" s="210"/>
      <c r="C14" s="21" t="s">
        <v>25</v>
      </c>
      <c r="D14" s="109">
        <f>IF(ISBLANK(D12),"N/A",IF(OR(D12=0,D12="N/A"),0,D12/D13))</f>
        <v>0.98794463900261775</v>
      </c>
      <c r="E14" s="109">
        <f>IF(ISBLANK(E12),"N/A",IF(OR(E12=0,E12="N/A"),0,E12/E13))</f>
        <v>0.99448595643603444</v>
      </c>
      <c r="F14" s="109">
        <f>IF(ISBLANK(F12),"N/A",IF(OR(F12=0,F12="N/A"),0,F12/F13))</f>
        <v>0.99534705365013321</v>
      </c>
      <c r="G14" s="109">
        <f>IF(ISBLANK(G12),"N/A",IF(OR(G12=0,G12="N/A"),0,G12/G13))</f>
        <v>0.99534705365013321</v>
      </c>
      <c r="H14" s="109">
        <f>IF(ISBLANK(H12),"N/A",IF(AND(H12=0,H13=0,NOT(ISBLANK(H12)),NOT(ISBLANK(H13))),1,H12/H13))</f>
        <v>0.99534705365013321</v>
      </c>
      <c r="I14" s="235"/>
      <c r="J14" s="76"/>
      <c r="K14" s="121"/>
      <c r="L14" s="216"/>
      <c r="M14" s="213"/>
      <c r="N14" s="97" t="s">
        <v>189</v>
      </c>
      <c r="O14" s="10" t="s">
        <v>7</v>
      </c>
      <c r="P14" s="1" t="b">
        <f>OR(AND(F16&lt;E16,F16&gt;0),AND(G16&lt;F16,G16&gt;0),AND(H16&lt;G16,H16&gt;0),AND(I16&lt;H16,I16&gt;0),AND(G17&gt;F17, F17&gt;0),AND(H17&gt;G17, G17&gt;0),AND(I17&lt;H17,I17&gt;0))</f>
        <v>1</v>
      </c>
      <c r="Q14" s="1">
        <v>6</v>
      </c>
      <c r="T14" s="71" t="s">
        <v>59</v>
      </c>
      <c r="U14" s="1" t="str">
        <f>IF(P15=TRUE,A19,"")</f>
        <v/>
      </c>
    </row>
    <row r="15" spans="1:22" ht="15.75" customHeight="1" x14ac:dyDescent="0.2">
      <c r="A15" s="226" t="str">
        <f>LEFT(B15,3)&amp;" "&amp;RIGHT(B15,6)</f>
        <v>CGE CQ2-17</v>
      </c>
      <c r="B15" s="229" t="s">
        <v>240</v>
      </c>
      <c r="C15" s="77" t="s">
        <v>226</v>
      </c>
      <c r="D15" s="123"/>
      <c r="E15" s="31" t="s">
        <v>18</v>
      </c>
      <c r="F15" s="31" t="s">
        <v>19</v>
      </c>
      <c r="G15" s="31" t="s">
        <v>20</v>
      </c>
      <c r="H15" s="31" t="s">
        <v>21</v>
      </c>
      <c r="I15" s="31" t="s">
        <v>22</v>
      </c>
      <c r="J15" s="78"/>
      <c r="K15" s="121"/>
      <c r="L15" s="216"/>
      <c r="M15" s="211"/>
      <c r="N15" s="23" t="s">
        <v>181</v>
      </c>
      <c r="O15" s="10" t="s">
        <v>8</v>
      </c>
      <c r="P15" s="1" t="b">
        <f>OR(AND(G20&lt;F20,D10&gt;0),AND(H20&lt;G20,H20&gt;0),AND(I20&lt;H20,I20&gt;0),AND(J20&lt;I20,J20&gt;0),AND(H21&gt;G21, G21&gt;0),AND(I21&gt;H21, H21&gt;0),AND(J21&lt;I21, J21&gt;0))</f>
        <v>0</v>
      </c>
      <c r="Q15" s="1">
        <v>7</v>
      </c>
      <c r="T15" s="71" t="s">
        <v>60</v>
      </c>
      <c r="U15" s="1" t="str">
        <f>IF(P16=TRUE,A23,"")</f>
        <v>CGE CQ4-17</v>
      </c>
    </row>
    <row r="16" spans="1:22" ht="15.75" customHeight="1" x14ac:dyDescent="0.2">
      <c r="A16" s="227"/>
      <c r="B16" s="230"/>
      <c r="C16" s="60" t="s">
        <v>23</v>
      </c>
      <c r="D16" s="123"/>
      <c r="E16" s="101">
        <f>LOOKUP($U$11&amp;" "&amp;$A15,Lookup!$X$2:$X$5361,Lookup!$I$2:$I$5361)</f>
        <v>231727</v>
      </c>
      <c r="F16" s="101">
        <f>LOOKUP($U$11&amp;" "&amp;$A15,Lookup!$X$2:$X$5361,Lookup!$J$2:$J$5361)</f>
        <v>238930</v>
      </c>
      <c r="G16" s="101">
        <f>LOOKUP($U$11&amp;" "&amp;$A15,Lookup!$X$2:$X$5361,Lookup!$K$2:$K$5361)</f>
        <v>238724</v>
      </c>
      <c r="H16" s="108">
        <v>238763.16</v>
      </c>
      <c r="I16" s="108">
        <v>238686.6</v>
      </c>
      <c r="J16" s="78"/>
      <c r="K16" s="121"/>
      <c r="L16" s="216"/>
      <c r="M16" s="212"/>
      <c r="N16" s="23" t="s">
        <v>182</v>
      </c>
      <c r="O16" s="10" t="s">
        <v>11</v>
      </c>
      <c r="P16" s="1" t="b">
        <f>OR(AND(H24&lt;G24, H24&gt;0),AND(I24&lt;H24, I24&gt;0),AND(J24&lt;I24, J24&gt;0),AND(K24&lt;J24, K24&gt;0),AND(I25&gt;H25, H25&gt;0),AND(J25&gt;I25, I25&gt;0),AND(K25&lt;J25, J25&gt;0))</f>
        <v>1</v>
      </c>
      <c r="Q16" s="1">
        <v>8</v>
      </c>
      <c r="T16" s="71" t="s">
        <v>61</v>
      </c>
      <c r="U16" s="1" t="str">
        <f>IF(P17=TRUE,A27,"")</f>
        <v/>
      </c>
    </row>
    <row r="17" spans="1:21" ht="15.75" customHeight="1" thickBot="1" x14ac:dyDescent="0.25">
      <c r="A17" s="227"/>
      <c r="B17" s="230"/>
      <c r="C17" s="60" t="s">
        <v>24</v>
      </c>
      <c r="D17" s="123"/>
      <c r="E17" s="102">
        <f>LOOKUP($U$11&amp;" "&amp;$A15,Lookup!$X$2:$X$5361,Lookup!$D$2:$D$5361)</f>
        <v>240099.20000000001</v>
      </c>
      <c r="F17" s="102">
        <f>LOOKUP($U$11&amp;" "&amp;$A15,Lookup!$X$2:$X$5361,Lookup!$E$2:$E$5361)</f>
        <v>240099.20000000001</v>
      </c>
      <c r="G17" s="102">
        <f>LOOKUP($U$11&amp;" "&amp;$A15,Lookup!$X$2:$X$5361,Lookup!$F$2:$F$5361)</f>
        <v>240099.20000000001</v>
      </c>
      <c r="H17" s="51">
        <v>240099.20000000001</v>
      </c>
      <c r="I17" s="51">
        <v>240099.20000000001</v>
      </c>
      <c r="J17" s="78"/>
      <c r="K17" s="121"/>
      <c r="L17" s="216"/>
      <c r="M17" s="212"/>
      <c r="N17" s="97" t="s">
        <v>190</v>
      </c>
      <c r="O17" s="10" t="s">
        <v>12</v>
      </c>
      <c r="P17" s="1" t="b">
        <f>OR(AND(I28&lt;H28, I28&gt;0),AND(J28&lt;I28, J28&gt;0),AND(K28&lt;J28, K28&gt;0),AND(J29&gt;I29, I29&gt;0),AND(K29&gt;J29, J29&gt;0))</f>
        <v>0</v>
      </c>
      <c r="Q17" s="1">
        <v>9</v>
      </c>
      <c r="T17" s="71" t="s">
        <v>62</v>
      </c>
      <c r="U17" s="1" t="str">
        <f>IF(P18=TRUE,A31,"")</f>
        <v/>
      </c>
    </row>
    <row r="18" spans="1:21" ht="15.75" customHeight="1" thickBot="1" x14ac:dyDescent="0.25">
      <c r="A18" s="228"/>
      <c r="B18" s="231"/>
      <c r="C18" s="21" t="s">
        <v>26</v>
      </c>
      <c r="D18" s="124"/>
      <c r="E18" s="109">
        <f>IF(ISBLANK(E16),"N/A",IF(OR(E16=0,E16="N/A"),0,E16/E17))</f>
        <v>0.96513024616491849</v>
      </c>
      <c r="F18" s="109">
        <f>IF(ISBLANK(F16),"N/A",IF(OR(F16=0,F16="N/A"),0,F16/F17))</f>
        <v>0.99513034612360218</v>
      </c>
      <c r="G18" s="109">
        <f>IF(ISBLANK(G16),"N/A",IF(OR(G16=0,G16="N/A"),0,G16/G17))</f>
        <v>0.99427236742146574</v>
      </c>
      <c r="H18" s="109">
        <f>IF(ISBLANK(H16),"N/A",IF(AND(H16=0,H17=0,NOT(ISBLANK(H16)),NOT(ISBLANK(H17))),1,H16/H17))</f>
        <v>0.9944354666737748</v>
      </c>
      <c r="I18" s="109">
        <f>IF(ISBLANK(I16),"N/A",IF(AND(I16=0,I17=0,NOT(ISBLANK(I16)),NOT(ISBLANK(I17))),1,I16/I17))</f>
        <v>0.99411659847263134</v>
      </c>
      <c r="J18" s="79"/>
      <c r="K18" s="121"/>
      <c r="L18" s="216"/>
      <c r="M18" s="213"/>
      <c r="N18" s="97" t="s">
        <v>191</v>
      </c>
      <c r="O18" s="10" t="s">
        <v>13</v>
      </c>
      <c r="P18" s="1" t="b">
        <f>OR(AND(J32&lt;I32, J32&gt;0),AND(K32&lt;J32, K32&gt;0),AND(K33&gt;J33, J33&gt;0))</f>
        <v>0</v>
      </c>
      <c r="Q18" s="1">
        <v>10</v>
      </c>
      <c r="T18" s="71" t="s">
        <v>63</v>
      </c>
      <c r="U18" s="1" t="str">
        <f>IF(P19=TRUE,A35,"")</f>
        <v/>
      </c>
    </row>
    <row r="19" spans="1:21" ht="15.75" customHeight="1" x14ac:dyDescent="0.2">
      <c r="A19" s="226" t="str">
        <f>LEFT(B19,3)&amp;" "&amp;RIGHT(B19,6)</f>
        <v>CGE CQ3-17</v>
      </c>
      <c r="B19" s="208" t="s">
        <v>223</v>
      </c>
      <c r="C19" s="77" t="s">
        <v>227</v>
      </c>
      <c r="D19" s="125"/>
      <c r="E19" s="28"/>
      <c r="F19" s="31" t="s">
        <v>18</v>
      </c>
      <c r="G19" s="31" t="s">
        <v>19</v>
      </c>
      <c r="H19" s="31" t="s">
        <v>20</v>
      </c>
      <c r="I19" s="31" t="s">
        <v>21</v>
      </c>
      <c r="J19" s="80" t="s">
        <v>22</v>
      </c>
      <c r="K19" s="126"/>
      <c r="L19" s="216"/>
      <c r="M19" s="211"/>
      <c r="N19" s="23" t="s">
        <v>183</v>
      </c>
      <c r="O19" s="10" t="s">
        <v>14</v>
      </c>
      <c r="P19" s="1" t="b">
        <f>OR(K36&lt;J36)</f>
        <v>0</v>
      </c>
      <c r="Q19" s="1">
        <v>11</v>
      </c>
      <c r="T19" s="71" t="s">
        <v>64</v>
      </c>
      <c r="U19" s="1" t="str">
        <f>U12&amp;" "&amp;U13&amp;" "&amp;U14&amp;" "&amp;U15&amp;" "&amp;U16&amp;" "&amp;U17&amp;" "&amp;U18</f>
        <v xml:space="preserve"> CGE CQ2-17  CGE CQ4-17   </v>
      </c>
    </row>
    <row r="20" spans="1:21" ht="15.75" customHeight="1" x14ac:dyDescent="0.2">
      <c r="A20" s="227"/>
      <c r="B20" s="209"/>
      <c r="C20" s="60" t="s">
        <v>23</v>
      </c>
      <c r="D20" s="125"/>
      <c r="E20" s="26"/>
      <c r="F20" s="101">
        <f>LOOKUP($U$11&amp;" "&amp;$A19,Lookup!$X$2:$X$5361,Lookup!$I$2:$I$5361)</f>
        <v>227672.75</v>
      </c>
      <c r="G20" s="101">
        <f>LOOKUP($U$11&amp;" "&amp;$A19,Lookup!$X$2:$X$5361,Lookup!$J$2:$J$5361)</f>
        <v>235580.25</v>
      </c>
      <c r="H20" s="108">
        <v>235770.09</v>
      </c>
      <c r="I20" s="108">
        <v>235811.09</v>
      </c>
      <c r="J20" s="108">
        <v>236070.25</v>
      </c>
      <c r="K20" s="127"/>
      <c r="L20" s="216"/>
      <c r="M20" s="212"/>
      <c r="N20" s="62"/>
      <c r="O20" s="10" t="s">
        <v>15</v>
      </c>
      <c r="P20" s="1">
        <f>COUNTIF(P13:P19,"TRUE")</f>
        <v>2</v>
      </c>
      <c r="Q20" s="1">
        <v>12</v>
      </c>
      <c r="T20" s="71" t="s">
        <v>65</v>
      </c>
    </row>
    <row r="21" spans="1:21" s="16" customFormat="1" ht="15.75" customHeight="1" thickBot="1" x14ac:dyDescent="0.25">
      <c r="A21" s="227"/>
      <c r="B21" s="209"/>
      <c r="C21" s="60" t="s">
        <v>24</v>
      </c>
      <c r="D21" s="125"/>
      <c r="E21" s="26"/>
      <c r="F21" s="102">
        <f>LOOKUP($U$11&amp;" "&amp;$A19,Lookup!$X$2:$X$5361,Lookup!$D$2:$D$5361)</f>
        <v>237509.6</v>
      </c>
      <c r="G21" s="102">
        <f>LOOKUP($U$11&amp;" "&amp;$A19,Lookup!$X$2:$X$5361,Lookup!$E$2:$E$5361)</f>
        <v>237509.6</v>
      </c>
      <c r="H21" s="51">
        <v>237509.6</v>
      </c>
      <c r="I21" s="51">
        <v>237509.6</v>
      </c>
      <c r="J21" s="51">
        <v>237509.6</v>
      </c>
      <c r="K21" s="127"/>
      <c r="L21" s="216"/>
      <c r="M21" s="212"/>
      <c r="N21" s="62"/>
      <c r="Q21" s="25"/>
      <c r="T21" s="71" t="s">
        <v>66</v>
      </c>
    </row>
    <row r="22" spans="1:21" ht="15.75" customHeight="1" thickBot="1" x14ac:dyDescent="0.25">
      <c r="A22" s="228"/>
      <c r="B22" s="210"/>
      <c r="C22" s="21" t="s">
        <v>26</v>
      </c>
      <c r="D22" s="125"/>
      <c r="E22" s="30"/>
      <c r="F22" s="114">
        <f>IF(ISBLANK(F20),"N/A",IF(OR(F20=0,F20="N/A"),0,F20/F21))</f>
        <v>0.9585833583147797</v>
      </c>
      <c r="G22" s="109">
        <f>IF(ISBLANK(G20),"N/A",IF(OR(G20=0,G20="N/A"),0,G20/G21))</f>
        <v>0.99187674940297144</v>
      </c>
      <c r="H22" s="109">
        <f>IF(ISBLANK(H20),"N/A",IF(AND(H20=0,H21=0,NOT(ISBLANK(H20)),NOT(ISBLANK(H21))),1,H20/H21))</f>
        <v>0.99267604341045579</v>
      </c>
      <c r="I22" s="109">
        <f>IF(ISBLANK(I20),"N/A",IF(AND(I20=0,I21=0,NOT(ISBLANK(I20)),NOT(ISBLANK(I21))),1,I20/I21))</f>
        <v>0.9928486680117351</v>
      </c>
      <c r="J22" s="109">
        <f>IF(ISBLANK(J20),"N/A",IF(AND(J20=0,J21=0,NOT(ISBLANK(J20)),NOT(ISBLANK(J21))),1,J20/J21))</f>
        <v>0.99393982390606528</v>
      </c>
      <c r="K22" s="128"/>
      <c r="L22" s="216"/>
      <c r="M22" s="213"/>
      <c r="N22" s="63"/>
      <c r="O22" s="81" t="s">
        <v>34</v>
      </c>
      <c r="P22" s="81" t="s">
        <v>35</v>
      </c>
      <c r="Q22" s="11"/>
      <c r="T22" s="71" t="s">
        <v>67</v>
      </c>
    </row>
    <row r="23" spans="1:21" ht="15.75" customHeight="1" x14ac:dyDescent="0.2">
      <c r="A23" s="226" t="str">
        <f>LEFT(B23,3)&amp;" "&amp;RIGHT(B23,6)</f>
        <v>CGE CQ4-17</v>
      </c>
      <c r="B23" s="229" t="s">
        <v>224</v>
      </c>
      <c r="C23" s="66" t="s">
        <v>228</v>
      </c>
      <c r="D23" s="129"/>
      <c r="E23" s="29"/>
      <c r="F23" s="69"/>
      <c r="G23" s="68" t="s">
        <v>18</v>
      </c>
      <c r="H23" s="31" t="s">
        <v>19</v>
      </c>
      <c r="I23" s="31" t="s">
        <v>20</v>
      </c>
      <c r="J23" s="80" t="s">
        <v>21</v>
      </c>
      <c r="K23" s="130" t="s">
        <v>22</v>
      </c>
      <c r="L23" s="216"/>
      <c r="M23" s="218"/>
      <c r="N23" s="74"/>
      <c r="O23" s="81" t="b">
        <v>0</v>
      </c>
      <c r="P23" s="81" t="b">
        <v>0</v>
      </c>
      <c r="Q23" s="1" t="str">
        <f>IF(AND(OR(ISBLANK(H12),ISBLANK(H13)),O23=FALSE),"Red","Gray")</f>
        <v>Gray</v>
      </c>
      <c r="R23" s="1" t="str">
        <f>IF(AND(OR(ISBLANK(I16),ISBLANK(I17)),P23=FALSE),"Red","Gray")</f>
        <v>Gray</v>
      </c>
      <c r="S23" s="1" t="str">
        <f>IF(AND('Circuit Criminal'!D4=1,S36=1),A11,IF(AND('Circuit Criminal'!D4=2,S36=1),A15,IF(AND('Circuit Criminal'!D4=3,S36=1),A19,IF(AND('Circuit Criminal'!D4=4,S36=1),A23,""))))</f>
        <v/>
      </c>
      <c r="T23" s="71" t="s">
        <v>68</v>
      </c>
    </row>
    <row r="24" spans="1:21" s="18" customFormat="1" ht="15.75" customHeight="1" x14ac:dyDescent="0.2">
      <c r="A24" s="227"/>
      <c r="B24" s="230"/>
      <c r="C24" s="60" t="s">
        <v>23</v>
      </c>
      <c r="D24" s="125"/>
      <c r="E24" s="30"/>
      <c r="F24" s="26"/>
      <c r="G24" s="103">
        <f>LOOKUP($U$11&amp;" "&amp;$A23,Lookup!$X$2:$X$5361,Lookup!$I$2:$I$5361)</f>
        <v>217428.79</v>
      </c>
      <c r="H24" s="108">
        <v>233176.79</v>
      </c>
      <c r="I24" s="108">
        <v>233247.73</v>
      </c>
      <c r="J24" s="108">
        <v>233247.73</v>
      </c>
      <c r="K24" s="131">
        <v>233247.73</v>
      </c>
      <c r="L24" s="216"/>
      <c r="M24" s="212"/>
      <c r="N24" s="83"/>
      <c r="O24" s="99" t="b">
        <v>0</v>
      </c>
      <c r="P24" s="99" t="b">
        <v>0</v>
      </c>
      <c r="Q24" s="1" t="str">
        <f>IF(AND(OR(ISBLANK(H16),ISBLANK(H17)),O24=FALSE),"Red","Gray")</f>
        <v>Gray</v>
      </c>
      <c r="R24" s="1" t="str">
        <f>IF(AND(OR(ISBLANK(I20),ISBLANK(I21)),P24=FALSE),"Red","Gray")</f>
        <v>Gray</v>
      </c>
      <c r="S24" s="18" t="str">
        <f>IF(AND('Circuit Criminal'!D4=1,S37=1),A15,IF(AND('Circuit Criminal'!D4=2,S37=1),A19,IF(AND('Circuit Criminal'!D4=3,S37=1),A23,IF(AND('Circuit Criminal'!D4=4,S37=1),A27,""))))</f>
        <v/>
      </c>
      <c r="T24" s="71" t="s">
        <v>69</v>
      </c>
    </row>
    <row r="25" spans="1:21" ht="15.75" customHeight="1" thickBot="1" x14ac:dyDescent="0.25">
      <c r="A25" s="227"/>
      <c r="B25" s="230"/>
      <c r="C25" s="60" t="s">
        <v>24</v>
      </c>
      <c r="D25" s="220"/>
      <c r="E25" s="222"/>
      <c r="F25" s="236"/>
      <c r="G25" s="104">
        <f>LOOKUP($U$11&amp;" "&amp;$A23,Lookup!$X$2:$X$5361,Lookup!$D$2:$D$5361)</f>
        <v>233819.1</v>
      </c>
      <c r="H25" s="51">
        <v>233819.1</v>
      </c>
      <c r="I25" s="51">
        <v>233819.1</v>
      </c>
      <c r="J25" s="51">
        <v>233819.1</v>
      </c>
      <c r="K25" s="51">
        <v>233799.1</v>
      </c>
      <c r="L25" s="216"/>
      <c r="M25" s="212"/>
      <c r="N25" s="83"/>
      <c r="O25" s="81" t="b">
        <v>0</v>
      </c>
      <c r="P25" s="81" t="b">
        <v>0</v>
      </c>
      <c r="Q25" s="1" t="str">
        <f>IF(AND(OR(ISBLANK(H20),ISBLANK(H21)),O25=FALSE),"Red","Gray")</f>
        <v>Gray</v>
      </c>
      <c r="R25" s="1" t="str">
        <f>IF(AND(OR(ISBLANK(I24),ISBLANK(I25)),P25=FALSE),"Red","Gray")</f>
        <v>Gray</v>
      </c>
      <c r="S25" s="1" t="str">
        <f>IF(AND('Circuit Criminal'!D4=1,S38=1),A19,IF(AND('Circuit Criminal'!D4=2,S38=1),A23,IF(AND('Circuit Criminal'!D4=3,S38=1),A27,IF(AND('Circuit Criminal'!D4=4,S38=1),A31,""))))</f>
        <v/>
      </c>
      <c r="T25" s="71" t="s">
        <v>70</v>
      </c>
    </row>
    <row r="26" spans="1:21" ht="15.75" customHeight="1" thickBot="1" x14ac:dyDescent="0.25">
      <c r="A26" s="228"/>
      <c r="B26" s="231"/>
      <c r="C26" s="21" t="s">
        <v>26</v>
      </c>
      <c r="D26" s="221"/>
      <c r="E26" s="223"/>
      <c r="F26" s="237"/>
      <c r="G26" s="115">
        <f>IF(ISBLANK(G24),"N/A",IF(OR(G24=0,G24="N/A"),0,G24/G25))</f>
        <v>0.92990174883061305</v>
      </c>
      <c r="H26" s="109">
        <f>IF(ISBLANK(H24),"N/A",IF(AND(H24=0,H25=0,NOT(ISBLANK(H24)),NOT(ISBLANK(H25))),1,H24/H25))</f>
        <v>0.99725296179824485</v>
      </c>
      <c r="I26" s="109">
        <f>IF(ISBLANK(I24),"N/A",IF(AND(I24=0,I25=0,NOT(ISBLANK(I24)),NOT(ISBLANK(I25))),1,I24/I25))</f>
        <v>0.99755635874058191</v>
      </c>
      <c r="J26" s="109">
        <f>IF(ISBLANK(J24),"N/A",IF(AND(J24=0,J25=0,NOT(ISBLANK(J24)),NOT(ISBLANK(J25))),1,J24/J25))</f>
        <v>0.99755635874058191</v>
      </c>
      <c r="K26" s="133">
        <f>IF(ISBLANK(K24),"N/A",IF(AND(K24=0,K25=0,NOT(ISBLANK(K24)),NOT(ISBLANK(K25))),1,K24/K25))</f>
        <v>0.99764169323149665</v>
      </c>
      <c r="L26" s="217"/>
      <c r="M26" s="219"/>
      <c r="N26" s="64"/>
      <c r="O26" s="81" t="b">
        <v>0</v>
      </c>
      <c r="P26" s="81" t="b">
        <v>0</v>
      </c>
      <c r="Q26" s="1" t="str">
        <f>IF(AND(OR(ISBLANK(H24),ISBLANK(H25)),O26=FALSE),"Red","Gray")</f>
        <v>Gray</v>
      </c>
      <c r="R26" s="1" t="str">
        <f>IF(AND(OR(ISBLANK(I28),ISBLANK(I29)),P26=FALSE),"Red","Gray")</f>
        <v>Gray</v>
      </c>
      <c r="S26" s="1" t="str">
        <f>IF(AND('Circuit Criminal'!D4=1,S39=1),A23,IF(AND('Circuit Criminal'!D4=2,S39=1),A27,IF(AND('Circuit Criminal'!D4=3,S39=1),A31,IF(AND('Circuit Criminal'!D4=4,S39=1),A35,""))))</f>
        <v/>
      </c>
      <c r="T26" s="71" t="s">
        <v>71</v>
      </c>
    </row>
    <row r="27" spans="1:21" ht="15.75" customHeight="1" x14ac:dyDescent="0.2">
      <c r="A27" s="226" t="str">
        <f>LEFT(B27,3)&amp;" "&amp;RIGHT(B27,6)</f>
        <v>CGE CQ1-18</v>
      </c>
      <c r="B27" s="208" t="s">
        <v>241</v>
      </c>
      <c r="C27" s="66" t="s">
        <v>248</v>
      </c>
      <c r="D27" s="134"/>
      <c r="E27" s="30"/>
      <c r="F27" s="30"/>
      <c r="G27" s="26"/>
      <c r="H27" s="31" t="s">
        <v>18</v>
      </c>
      <c r="I27" s="31" t="s">
        <v>19</v>
      </c>
      <c r="J27" s="80" t="s">
        <v>20</v>
      </c>
      <c r="K27" s="130" t="s">
        <v>21</v>
      </c>
      <c r="L27" s="110"/>
      <c r="M27" s="111"/>
      <c r="N27" s="74"/>
      <c r="O27" s="81" t="b">
        <v>0</v>
      </c>
      <c r="P27" s="81" t="b">
        <v>0</v>
      </c>
      <c r="Q27" s="1" t="str">
        <f>IF(AND(OR(ISBLANK(H28),ISBLANK(H29)),O27=FALSE),"Red","Gray")</f>
        <v>Gray</v>
      </c>
      <c r="R27" s="1" t="str">
        <f>IF(AND(OR(ISBLANK(I32),ISBLANK(I33)),P27=FALSE),"Red","Gray")</f>
        <v>Gray</v>
      </c>
      <c r="S27" s="1" t="str">
        <f>IF(AND('Circuit Criminal'!D4=1,S40=1),A27,IF(AND('Circuit Criminal'!D4=2,S40=1),A31,IF(AND('Circuit Criminal'!D4=3,S40=1),A35,IF(AND('Circuit Criminal'!D4=4,S40=1),A39,""))))</f>
        <v/>
      </c>
      <c r="T27" s="71" t="s">
        <v>72</v>
      </c>
    </row>
    <row r="28" spans="1:21" ht="15.75" customHeight="1" x14ac:dyDescent="0.2">
      <c r="A28" s="227"/>
      <c r="B28" s="209"/>
      <c r="C28" s="60" t="s">
        <v>23</v>
      </c>
      <c r="D28" s="135"/>
      <c r="E28" s="30"/>
      <c r="F28" s="30"/>
      <c r="G28" s="26"/>
      <c r="H28" s="108">
        <v>202151.4</v>
      </c>
      <c r="I28" s="108">
        <v>204268.4</v>
      </c>
      <c r="J28" s="108">
        <v>204613.4</v>
      </c>
      <c r="K28" s="131">
        <v>204613.4</v>
      </c>
      <c r="L28" s="112"/>
      <c r="M28" s="113"/>
      <c r="N28" s="83"/>
      <c r="O28" s="81"/>
      <c r="P28" s="81"/>
      <c r="T28" s="71" t="s">
        <v>73</v>
      </c>
    </row>
    <row r="29" spans="1:21" ht="15.75" customHeight="1" thickBot="1" x14ac:dyDescent="0.25">
      <c r="A29" s="227"/>
      <c r="B29" s="209"/>
      <c r="C29" s="60" t="s">
        <v>24</v>
      </c>
      <c r="D29" s="135"/>
      <c r="E29" s="30"/>
      <c r="F29" s="30"/>
      <c r="G29" s="26"/>
      <c r="H29" s="51">
        <v>205306.4</v>
      </c>
      <c r="I29" s="51">
        <v>205306.4</v>
      </c>
      <c r="J29" s="51">
        <v>205306.4</v>
      </c>
      <c r="K29" s="132">
        <v>205306.4</v>
      </c>
      <c r="L29" s="112"/>
      <c r="M29" s="113"/>
      <c r="N29" s="83"/>
      <c r="O29" s="81" t="s">
        <v>36</v>
      </c>
      <c r="P29" s="81" t="s">
        <v>37</v>
      </c>
      <c r="T29" s="71" t="s">
        <v>74</v>
      </c>
    </row>
    <row r="30" spans="1:21" ht="15.75" customHeight="1" thickBot="1" x14ac:dyDescent="0.25">
      <c r="A30" s="228"/>
      <c r="B30" s="210"/>
      <c r="C30" s="21" t="s">
        <v>26</v>
      </c>
      <c r="D30" s="136"/>
      <c r="E30" s="27"/>
      <c r="F30" s="27"/>
      <c r="G30" s="27"/>
      <c r="H30" s="109">
        <f>IF(ISBLANK(H28),"N/A",IF(AND(H28=0,H29=0,NOT(ISBLANK(H28)),NOT(ISBLANK(H29))),1,H28/H29))</f>
        <v>0.98463272455218154</v>
      </c>
      <c r="I30" s="109">
        <f>IF(ISBLANK(I28),"N/A",IF(AND(I28=0,I29=0,NOT(ISBLANK(I28)),NOT(ISBLANK(I29))),1,I28/I29))</f>
        <v>0.99494414202382386</v>
      </c>
      <c r="J30" s="109">
        <f>IF(ISBLANK(J28),"N/A",IF(AND(J28=0,J29=0,NOT(ISBLANK(J28)),NOT(ISBLANK(J29))),1,J28/J29))</f>
        <v>0.9966245572471194</v>
      </c>
      <c r="K30" s="133">
        <f>IF(ISBLANK(K28),"N/A",IF(AND(K28=0,K29=0,NOT(ISBLANK(K28)),NOT(ISBLANK(K29))),1,K28/K29))</f>
        <v>0.9966245572471194</v>
      </c>
      <c r="L30" s="247" t="s">
        <v>187</v>
      </c>
      <c r="M30" s="248"/>
      <c r="N30" s="64"/>
      <c r="O30" s="81" t="b">
        <v>0</v>
      </c>
      <c r="P30" s="81" t="b">
        <v>0</v>
      </c>
      <c r="Q30" s="1" t="str">
        <f>IF(AND(OR(ISBLANK(J20),ISBLANK(J21)),O30=FALSE),"Red","Gray")</f>
        <v>Gray</v>
      </c>
      <c r="R30" s="1" t="str">
        <f>IF(AND(OR(ISBLANK(K24),ISBLANK(K25)),P30=FALSE),"Red","Gray")</f>
        <v>Gray</v>
      </c>
      <c r="T30" s="71" t="s">
        <v>75</v>
      </c>
    </row>
    <row r="31" spans="1:21" ht="15.75" customHeight="1" x14ac:dyDescent="0.2">
      <c r="A31" s="226" t="str">
        <f>LEFT(B31,3)&amp;" "&amp;RIGHT(B31,6)</f>
        <v>CGE CQ2-18</v>
      </c>
      <c r="B31" s="229" t="s">
        <v>242</v>
      </c>
      <c r="C31" s="77" t="s">
        <v>247</v>
      </c>
      <c r="D31" s="137"/>
      <c r="E31" s="54"/>
      <c r="F31" s="54"/>
      <c r="G31" s="54"/>
      <c r="H31" s="54"/>
      <c r="I31" s="31" t="s">
        <v>18</v>
      </c>
      <c r="J31" s="80" t="s">
        <v>19</v>
      </c>
      <c r="K31" s="130" t="s">
        <v>20</v>
      </c>
      <c r="L31" s="249" t="s">
        <v>282</v>
      </c>
      <c r="M31" s="250"/>
      <c r="N31" s="74"/>
      <c r="O31" s="81" t="b">
        <v>0</v>
      </c>
      <c r="P31" s="81" t="b">
        <v>0</v>
      </c>
      <c r="Q31" s="1" t="str">
        <f>IF(AND(OR(ISBLANK(J24),ISBLANK(J25)),O31=FALSE),"Red","Gray")</f>
        <v>Gray</v>
      </c>
      <c r="R31" s="1" t="str">
        <f>IF(AND(OR(ISBLANK(K28),ISBLANK(K29)),P31=FALSE),"Red","Gray")</f>
        <v>Gray</v>
      </c>
      <c r="T31" s="71" t="s">
        <v>76</v>
      </c>
    </row>
    <row r="32" spans="1:21" ht="15.75" customHeight="1" x14ac:dyDescent="0.2">
      <c r="A32" s="227"/>
      <c r="B32" s="230"/>
      <c r="C32" s="60" t="s">
        <v>23</v>
      </c>
      <c r="D32" s="137"/>
      <c r="E32" s="54"/>
      <c r="F32" s="54"/>
      <c r="G32" s="54"/>
      <c r="H32" s="54"/>
      <c r="I32" s="108">
        <v>227155.33</v>
      </c>
      <c r="J32" s="108">
        <v>236331.8</v>
      </c>
      <c r="K32" s="131">
        <v>236597.33</v>
      </c>
      <c r="L32" s="251"/>
      <c r="M32" s="252"/>
      <c r="N32" s="83"/>
      <c r="O32" s="81" t="b">
        <v>0</v>
      </c>
      <c r="P32" s="81" t="b">
        <v>0</v>
      </c>
      <c r="Q32" s="1" t="str">
        <f>IF(AND(OR(ISBLANK(J28),ISBLANK(J29)),O32=FALSE),"Red","Gray")</f>
        <v>Gray</v>
      </c>
      <c r="R32" s="1" t="str">
        <f>IF(AND(OR(ISBLANK(K32),ISBLANK(K33)),P32=FALSE),"Red","Gray")</f>
        <v>Gray</v>
      </c>
      <c r="T32" s="71" t="s">
        <v>77</v>
      </c>
    </row>
    <row r="33" spans="1:20" ht="15.75" customHeight="1" thickBot="1" x14ac:dyDescent="0.25">
      <c r="A33" s="227"/>
      <c r="B33" s="230"/>
      <c r="C33" s="60" t="s">
        <v>24</v>
      </c>
      <c r="D33" s="137"/>
      <c r="E33" s="54"/>
      <c r="F33" s="54"/>
      <c r="G33" s="54"/>
      <c r="H33" s="54"/>
      <c r="I33" s="51">
        <v>237180.05</v>
      </c>
      <c r="J33" s="51">
        <v>237180.05</v>
      </c>
      <c r="K33" s="132">
        <v>237180.05</v>
      </c>
      <c r="L33" s="253"/>
      <c r="M33" s="254"/>
      <c r="N33" s="83"/>
      <c r="O33" s="81" t="b">
        <v>0</v>
      </c>
      <c r="P33" s="81" t="b">
        <v>0</v>
      </c>
      <c r="Q33" s="1" t="str">
        <f>IF(AND(OR(ISBLANK(J32),ISBLANK(J33)),O33=FALSE),"Red","Gray")</f>
        <v>Gray</v>
      </c>
      <c r="R33" s="1" t="str">
        <f>IF(AND(OR(ISBLANK(K36),ISBLANK(K37)),P33=FALSE),"Red","Gray")</f>
        <v>Gray</v>
      </c>
      <c r="T33" s="71" t="s">
        <v>78</v>
      </c>
    </row>
    <row r="34" spans="1:20" ht="15.75" customHeight="1" thickBot="1" x14ac:dyDescent="0.25">
      <c r="A34" s="228"/>
      <c r="B34" s="231"/>
      <c r="C34" s="21" t="s">
        <v>26</v>
      </c>
      <c r="D34" s="138"/>
      <c r="E34" s="56"/>
      <c r="F34" s="56"/>
      <c r="G34" s="56"/>
      <c r="H34" s="56"/>
      <c r="I34" s="109">
        <f>IF(ISBLANK(I32),"N/A",IF(AND(I32=0,I33=0,NOT(ISBLANK(I32)),NOT(ISBLANK(I33))),1,I32/I33))</f>
        <v>0.957733713269729</v>
      </c>
      <c r="J34" s="109">
        <f>IF(ISBLANK(J32),"N/A",IF(AND(J32=0,J33=0,NOT(ISBLANK(J32)),NOT(ISBLANK(J33))),1,J32/J33))</f>
        <v>0.99642360308128786</v>
      </c>
      <c r="K34" s="133">
        <f>IF(ISBLANK(K32),"N/A",IF(AND(K32=0,K33=0,NOT(ISBLANK(K32)),NOT(ISBLANK(K33))),1,K32/K33))</f>
        <v>0.9975431323165671</v>
      </c>
      <c r="L34" s="238" t="s">
        <v>283</v>
      </c>
      <c r="M34" s="239"/>
      <c r="N34" s="64"/>
      <c r="O34" s="100" t="b">
        <v>0</v>
      </c>
      <c r="P34" s="85" t="b">
        <v>0</v>
      </c>
      <c r="Q34" s="1" t="str">
        <f>IF(AND(OR(ISBLANK(J36),ISBLANK(J37)),O34=FALSE),"Red","Gray")</f>
        <v>Gray</v>
      </c>
      <c r="R34" s="1" t="str">
        <f>IF(AND(OR(ISBLANK(K40),ISBLANK(K41)),P34=FALSE),"Red","Gray")</f>
        <v>Gray</v>
      </c>
      <c r="T34" s="71" t="s">
        <v>79</v>
      </c>
    </row>
    <row r="35" spans="1:20" ht="15.75" customHeight="1" x14ac:dyDescent="0.2">
      <c r="A35" s="226" t="str">
        <f>LEFT(B35,3)&amp;" "&amp;RIGHT(B35,6)</f>
        <v>CGE CQ3-18</v>
      </c>
      <c r="B35" s="208" t="s">
        <v>243</v>
      </c>
      <c r="C35" s="77" t="s">
        <v>246</v>
      </c>
      <c r="D35" s="139"/>
      <c r="E35" s="87"/>
      <c r="F35" s="87"/>
      <c r="G35" s="87"/>
      <c r="H35" s="87"/>
      <c r="I35" s="88"/>
      <c r="J35" s="80" t="s">
        <v>18</v>
      </c>
      <c r="K35" s="130" t="s">
        <v>19</v>
      </c>
      <c r="L35" s="240"/>
      <c r="M35" s="241"/>
      <c r="N35" s="74"/>
      <c r="O35" s="14"/>
      <c r="P35" s="15"/>
      <c r="T35" s="71" t="s">
        <v>80</v>
      </c>
    </row>
    <row r="36" spans="1:20" ht="15.75" customHeight="1" x14ac:dyDescent="0.2">
      <c r="A36" s="227"/>
      <c r="B36" s="209"/>
      <c r="C36" s="89" t="s">
        <v>23</v>
      </c>
      <c r="D36" s="139"/>
      <c r="E36" s="87"/>
      <c r="F36" s="87"/>
      <c r="G36" s="87"/>
      <c r="H36" s="87"/>
      <c r="I36" s="88"/>
      <c r="J36" s="108">
        <v>248318.02</v>
      </c>
      <c r="K36" s="131">
        <v>268041.34999999998</v>
      </c>
      <c r="L36" s="242"/>
      <c r="M36" s="243"/>
      <c r="N36" s="83"/>
      <c r="O36" s="14" t="str">
        <f>IF(AND('Circuit Criminal'!$D$4=1,Q23="Red"),"Red","Gray")</f>
        <v>Gray</v>
      </c>
      <c r="P36" s="14" t="str">
        <f>IF(AND('Circuit Criminal'!$D$4=2,R23="Red"),"Red","Gray")</f>
        <v>Gray</v>
      </c>
      <c r="Q36" s="14" t="str">
        <f>IF(AND('Circuit Criminal'!$D$4=3,Q30="Red"),"Red","Gray")</f>
        <v>Gray</v>
      </c>
      <c r="R36" s="14" t="str">
        <f>IF(AND('Circuit Criminal'!$D$4=4,R30="Red"),"Red","Gray")</f>
        <v>Gray</v>
      </c>
      <c r="S36" s="1">
        <f>COUNTIF(O36:R36,"Red")</f>
        <v>0</v>
      </c>
      <c r="T36" s="71" t="s">
        <v>81</v>
      </c>
    </row>
    <row r="37" spans="1:20" ht="15.75" customHeight="1" thickBot="1" x14ac:dyDescent="0.25">
      <c r="A37" s="227"/>
      <c r="B37" s="209"/>
      <c r="C37" s="89" t="s">
        <v>24</v>
      </c>
      <c r="D37" s="139"/>
      <c r="E37" s="87"/>
      <c r="F37" s="87"/>
      <c r="G37" s="87"/>
      <c r="H37" s="87"/>
      <c r="I37" s="87"/>
      <c r="J37" s="51">
        <v>270774.3</v>
      </c>
      <c r="K37" s="132">
        <v>270774.3</v>
      </c>
      <c r="L37" s="238" t="s">
        <v>284</v>
      </c>
      <c r="M37" s="239"/>
      <c r="N37" s="83"/>
      <c r="O37" s="14" t="str">
        <f>IF(AND('Circuit Criminal'!$D$4=1,Q24="Red"),"Red","Gray")</f>
        <v>Gray</v>
      </c>
      <c r="P37" s="14" t="str">
        <f>IF(AND('Circuit Criminal'!$D$4=2,R24="Red"),"Red","Gray")</f>
        <v>Gray</v>
      </c>
      <c r="Q37" s="14" t="str">
        <f>IF(AND('Circuit Criminal'!$D$4=3,Q31="Red"),"Red","Gray")</f>
        <v>Gray</v>
      </c>
      <c r="R37" s="14" t="str">
        <f>IF(AND('Circuit Criminal'!$D$4=4,R31="Red"),"Red","Gray")</f>
        <v>Gray</v>
      </c>
      <c r="S37" s="1">
        <f>COUNTIF(O37:R37,"Red")</f>
        <v>0</v>
      </c>
      <c r="T37" s="71" t="s">
        <v>82</v>
      </c>
    </row>
    <row r="38" spans="1:20" ht="15.75" customHeight="1" thickBot="1" x14ac:dyDescent="0.25">
      <c r="A38" s="228"/>
      <c r="B38" s="210"/>
      <c r="C38" s="90" t="s">
        <v>26</v>
      </c>
      <c r="D38" s="140"/>
      <c r="E38" s="92"/>
      <c r="F38" s="92"/>
      <c r="G38" s="92"/>
      <c r="H38" s="92"/>
      <c r="I38" s="92"/>
      <c r="J38" s="109">
        <f>IF(ISBLANK(J36),"N/A",IF(AND(J36=0,J37=0,NOT(ISBLANK(J36)),NOT(ISBLANK(J37))),1,J36/J37))</f>
        <v>0.91706642764841417</v>
      </c>
      <c r="K38" s="133">
        <f>IF(ISBLANK(K36),"N/A",IF(AND(K36=0,K37=0,NOT(ISBLANK(K36)),NOT(ISBLANK(K37))),1,K36/K37))</f>
        <v>0.98990690770874479</v>
      </c>
      <c r="L38" s="240"/>
      <c r="M38" s="241"/>
      <c r="N38" s="64"/>
      <c r="O38" s="14" t="str">
        <f>IF(AND('Circuit Criminal'!$D$4=1,Q25="Red"),"Red","Gray")</f>
        <v>Gray</v>
      </c>
      <c r="P38" s="14" t="str">
        <f>IF(AND('Circuit Criminal'!$D$4=2,R25="Red"),"Red","Gray")</f>
        <v>Gray</v>
      </c>
      <c r="Q38" s="14" t="str">
        <f>IF(AND('Circuit Criminal'!$D$4=3,Q32="Red"),"Red","Gray")</f>
        <v>Gray</v>
      </c>
      <c r="R38" s="14" t="str">
        <f>IF(AND('Circuit Criminal'!$D$4=4,R32="Red"),"Red","Gray")</f>
        <v>Gray</v>
      </c>
      <c r="S38" s="1">
        <f>COUNTIF(O38:R38,"Red")</f>
        <v>0</v>
      </c>
      <c r="T38" s="71" t="s">
        <v>83</v>
      </c>
    </row>
    <row r="39" spans="1:20" ht="15.75" customHeight="1" x14ac:dyDescent="0.2">
      <c r="A39" s="226" t="str">
        <f>LEFT(B39,3)&amp;" "&amp;RIGHT(B39,6)</f>
        <v>CGE CQ4-18</v>
      </c>
      <c r="B39" s="229" t="s">
        <v>244</v>
      </c>
      <c r="C39" s="66" t="s">
        <v>245</v>
      </c>
      <c r="D39" s="141"/>
      <c r="E39" s="76"/>
      <c r="F39" s="76"/>
      <c r="G39" s="76"/>
      <c r="H39" s="76"/>
      <c r="I39" s="75"/>
      <c r="J39" s="93"/>
      <c r="K39" s="130" t="s">
        <v>18</v>
      </c>
      <c r="L39" s="242"/>
      <c r="M39" s="243"/>
      <c r="N39" s="74"/>
      <c r="O39" s="14" t="str">
        <f>IF(AND('Circuit Criminal'!$D$4=1,Q26="Red"),"Red","Gray")</f>
        <v>Gray</v>
      </c>
      <c r="P39" s="14" t="str">
        <f>IF(AND('Circuit Criminal'!$D$4=2,R26="Red"),"Red","Gray")</f>
        <v>Gray</v>
      </c>
      <c r="Q39" s="14" t="str">
        <f>IF(AND('Circuit Criminal'!$D$4=3,Q33="Red"),"Red","Gray")</f>
        <v>Gray</v>
      </c>
      <c r="R39" s="14" t="str">
        <f>IF(AND('Circuit Criminal'!$D$4=4,R33="Red"),"Red","Gray")</f>
        <v>Gray</v>
      </c>
      <c r="S39" s="1">
        <f>COUNTIF(O39:R39,"Red")</f>
        <v>0</v>
      </c>
      <c r="T39" s="71" t="s">
        <v>84</v>
      </c>
    </row>
    <row r="40" spans="1:20" ht="15.75" customHeight="1" x14ac:dyDescent="0.2">
      <c r="A40" s="227"/>
      <c r="B40" s="230"/>
      <c r="C40" s="89" t="s">
        <v>23</v>
      </c>
      <c r="D40" s="141"/>
      <c r="E40" s="76"/>
      <c r="F40" s="76"/>
      <c r="G40" s="76"/>
      <c r="H40" s="76"/>
      <c r="I40" s="76"/>
      <c r="J40" s="93"/>
      <c r="K40" s="131">
        <v>214111.21</v>
      </c>
      <c r="L40" s="238" t="s">
        <v>285</v>
      </c>
      <c r="M40" s="239"/>
      <c r="N40" s="83"/>
      <c r="O40" s="14" t="str">
        <f>IF(AND('Circuit Criminal'!$D$4=1,Q27="Red"),"Red","Gray")</f>
        <v>Gray</v>
      </c>
      <c r="P40" s="14" t="str">
        <f>IF(AND('Circuit Criminal'!$D$4=2,R27="Red"),"Red","Gray")</f>
        <v>Gray</v>
      </c>
      <c r="Q40" s="14" t="str">
        <f>IF(AND('Circuit Criminal'!$D$4=3,Q34="Red"),"Red","Gray")</f>
        <v>Gray</v>
      </c>
      <c r="R40" s="14" t="str">
        <f>IF(AND('Circuit Criminal'!$D$4=4,R34="Red"),"Red","Gray")</f>
        <v>Gray</v>
      </c>
      <c r="S40" s="1">
        <f>COUNTIF(O40:R40,"Red")</f>
        <v>0</v>
      </c>
      <c r="T40" s="71" t="s">
        <v>85</v>
      </c>
    </row>
    <row r="41" spans="1:20" ht="15.75" customHeight="1" thickBot="1" x14ac:dyDescent="0.25">
      <c r="A41" s="227"/>
      <c r="B41" s="230"/>
      <c r="C41" s="89" t="s">
        <v>24</v>
      </c>
      <c r="D41" s="141"/>
      <c r="E41" s="76"/>
      <c r="F41" s="76"/>
      <c r="G41" s="76"/>
      <c r="H41" s="76"/>
      <c r="I41" s="76"/>
      <c r="J41" s="93"/>
      <c r="K41" s="132">
        <v>227048.55</v>
      </c>
      <c r="L41" s="240"/>
      <c r="M41" s="241"/>
      <c r="N41" s="83"/>
      <c r="O41" s="32">
        <f>COUNTIF(O36:O40,"Red")</f>
        <v>0</v>
      </c>
      <c r="P41" s="32">
        <f>COUNTIF(P36:P40,"Red")</f>
        <v>0</v>
      </c>
      <c r="Q41" s="32">
        <f>COUNTIF(Q36:Q40,"Red")</f>
        <v>0</v>
      </c>
      <c r="R41" s="32">
        <f>COUNTIF(R36:R40,"Red")</f>
        <v>0</v>
      </c>
      <c r="T41" s="71" t="s">
        <v>86</v>
      </c>
    </row>
    <row r="42" spans="1:20" ht="15.75" customHeight="1" thickBot="1" x14ac:dyDescent="0.25">
      <c r="A42" s="228"/>
      <c r="B42" s="231"/>
      <c r="C42" s="90" t="s">
        <v>26</v>
      </c>
      <c r="D42" s="142"/>
      <c r="E42" s="143"/>
      <c r="F42" s="143"/>
      <c r="G42" s="143"/>
      <c r="H42" s="143"/>
      <c r="I42" s="143"/>
      <c r="J42" s="144"/>
      <c r="K42" s="133">
        <f>IF(ISBLANK(K40),"N/A",IF(OR(K40=0,K40="N/A"),0,K40/K41))</f>
        <v>0.94301949957398978</v>
      </c>
      <c r="L42" s="244"/>
      <c r="M42" s="245"/>
      <c r="N42" s="64"/>
      <c r="O42" s="32">
        <f>SUM(O41:R41)</f>
        <v>0</v>
      </c>
      <c r="P42" s="15"/>
      <c r="T42" s="71" t="s">
        <v>87</v>
      </c>
    </row>
    <row r="43" spans="1:20" ht="61.15" customHeight="1" x14ac:dyDescent="0.25">
      <c r="C43" s="172" t="s">
        <v>200</v>
      </c>
      <c r="D43" s="255" t="s">
        <v>205</v>
      </c>
      <c r="E43" s="255"/>
      <c r="F43" s="255"/>
      <c r="G43" s="255"/>
      <c r="H43" s="255" t="s">
        <v>210</v>
      </c>
      <c r="I43" s="255"/>
      <c r="J43" s="255"/>
      <c r="K43" s="255"/>
      <c r="N43" s="64"/>
      <c r="O43" s="8"/>
      <c r="P43" s="9"/>
      <c r="T43" s="71" t="s">
        <v>88</v>
      </c>
    </row>
    <row r="44" spans="1:20" ht="15" x14ac:dyDescent="0.25">
      <c r="C44" s="146" t="s">
        <v>201</v>
      </c>
      <c r="D44" s="81" t="s">
        <v>206</v>
      </c>
      <c r="P44" s="8"/>
      <c r="Q44" s="9"/>
      <c r="T44" s="71" t="s">
        <v>90</v>
      </c>
    </row>
    <row r="45" spans="1:20" s="11" customFormat="1" ht="16.899999999999999" customHeight="1" x14ac:dyDescent="0.25">
      <c r="B45" s="1"/>
      <c r="C45" s="1"/>
      <c r="D45" s="81" t="s">
        <v>211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2"/>
      <c r="P45" s="9"/>
      <c r="Q45" s="10"/>
      <c r="T45" s="71" t="s">
        <v>92</v>
      </c>
    </row>
    <row r="46" spans="1:20" ht="15.75" customHeight="1" x14ac:dyDescent="0.25">
      <c r="D46" s="81" t="s">
        <v>207</v>
      </c>
      <c r="O46" s="13"/>
      <c r="P46" s="13"/>
      <c r="Q46" s="10"/>
      <c r="T46" s="71" t="s">
        <v>93</v>
      </c>
    </row>
    <row r="47" spans="1:20" ht="15.75" customHeight="1" x14ac:dyDescent="0.25">
      <c r="E47" s="1" t="s">
        <v>208</v>
      </c>
      <c r="O47" s="14"/>
      <c r="P47" s="15"/>
      <c r="Q47" s="10"/>
      <c r="T47" s="71" t="s">
        <v>94</v>
      </c>
    </row>
    <row r="48" spans="1:20" ht="15.75" customHeight="1" x14ac:dyDescent="0.25">
      <c r="E48" s="1" t="s">
        <v>209</v>
      </c>
      <c r="O48" s="14"/>
      <c r="P48" s="15"/>
      <c r="Q48" s="10"/>
      <c r="T48" s="71" t="s">
        <v>95</v>
      </c>
    </row>
    <row r="49" spans="1:20" s="11" customFormat="1" ht="20.25" hidden="1" customHeight="1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2"/>
      <c r="P49" s="9"/>
      <c r="Q49" s="10"/>
      <c r="T49" s="71" t="s">
        <v>92</v>
      </c>
    </row>
    <row r="50" spans="1:20" ht="15.75" hidden="1" customHeight="1" x14ac:dyDescent="0.2">
      <c r="O50" s="13"/>
      <c r="P50" s="13"/>
      <c r="Q50" s="10"/>
      <c r="T50" s="71" t="s">
        <v>93</v>
      </c>
    </row>
    <row r="51" spans="1:20" ht="15.75" hidden="1" customHeight="1" x14ac:dyDescent="0.2">
      <c r="O51" s="14"/>
      <c r="P51" s="15"/>
      <c r="Q51" s="10"/>
      <c r="T51" s="71" t="s">
        <v>94</v>
      </c>
    </row>
    <row r="52" spans="1:20" ht="15.75" hidden="1" customHeight="1" x14ac:dyDescent="0.2">
      <c r="O52" s="14"/>
      <c r="P52" s="15"/>
      <c r="Q52" s="10"/>
      <c r="T52" s="71" t="s">
        <v>95</v>
      </c>
    </row>
    <row r="53" spans="1:20" ht="15.75" hidden="1" customHeight="1" x14ac:dyDescent="0.2">
      <c r="A53" s="246"/>
      <c r="B53" s="246"/>
      <c r="K53" s="14"/>
      <c r="L53" s="14"/>
      <c r="M53" s="14"/>
      <c r="N53" s="14"/>
      <c r="O53" s="15"/>
      <c r="P53" s="10"/>
      <c r="T53" s="71" t="s">
        <v>98</v>
      </c>
    </row>
    <row r="54" spans="1:20" s="11" customFormat="1" ht="20.25" hidden="1" customHeight="1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2"/>
      <c r="P54" s="9"/>
      <c r="Q54" s="10"/>
      <c r="T54" s="71" t="s">
        <v>92</v>
      </c>
    </row>
    <row r="55" spans="1:20" ht="15.75" hidden="1" customHeight="1" x14ac:dyDescent="0.2">
      <c r="O55" s="13"/>
      <c r="P55" s="13"/>
      <c r="Q55" s="10"/>
      <c r="T55" s="71" t="s">
        <v>93</v>
      </c>
    </row>
    <row r="56" spans="1:20" ht="15.75" hidden="1" customHeight="1" x14ac:dyDescent="0.2">
      <c r="O56" s="14"/>
      <c r="P56" s="15"/>
      <c r="Q56" s="10"/>
      <c r="T56" s="71" t="s">
        <v>94</v>
      </c>
    </row>
    <row r="57" spans="1:20" ht="15.75" hidden="1" customHeight="1" x14ac:dyDescent="0.2">
      <c r="O57" s="14"/>
      <c r="P57" s="15"/>
      <c r="Q57" s="10"/>
      <c r="T57" s="71" t="s">
        <v>95</v>
      </c>
    </row>
    <row r="58" spans="1:20" ht="15.75" hidden="1" customHeight="1" x14ac:dyDescent="0.2">
      <c r="A58" s="246"/>
      <c r="B58" s="246"/>
      <c r="K58" s="14"/>
      <c r="L58" s="14"/>
      <c r="M58" s="14"/>
      <c r="N58" s="14"/>
      <c r="O58" s="15"/>
      <c r="P58" s="10"/>
      <c r="T58" s="71" t="s">
        <v>98</v>
      </c>
    </row>
    <row r="59" spans="1:20" ht="15.75" customHeight="1" x14ac:dyDescent="0.2">
      <c r="K59" s="14"/>
      <c r="L59" s="14"/>
      <c r="M59" s="14"/>
      <c r="N59" s="14"/>
      <c r="O59" s="15"/>
      <c r="P59" s="10"/>
      <c r="T59" s="71" t="s">
        <v>99</v>
      </c>
    </row>
    <row r="60" spans="1:20" ht="15.75" customHeight="1" x14ac:dyDescent="0.2">
      <c r="K60" s="14"/>
      <c r="L60" s="14"/>
      <c r="M60" s="14"/>
      <c r="N60" s="14"/>
      <c r="O60" s="15"/>
      <c r="P60" s="10"/>
      <c r="T60" s="71" t="s">
        <v>100</v>
      </c>
    </row>
    <row r="61" spans="1:20" ht="15.75" hidden="1" customHeight="1" x14ac:dyDescent="0.2">
      <c r="B61" s="1">
        <f>MAX('Civil Traffic'!B56:B99)</f>
        <v>12</v>
      </c>
      <c r="D61" s="1" t="s">
        <v>119</v>
      </c>
      <c r="F61" s="1" t="s">
        <v>120</v>
      </c>
      <c r="G61" s="1" t="s">
        <v>121</v>
      </c>
      <c r="H61" s="1" t="s">
        <v>122</v>
      </c>
      <c r="I61" s="1" t="s">
        <v>123</v>
      </c>
      <c r="J61" s="1" t="s">
        <v>130</v>
      </c>
      <c r="K61" s="14"/>
      <c r="L61" s="14"/>
      <c r="M61" s="14"/>
      <c r="N61" s="14"/>
      <c r="O61" s="15"/>
      <c r="T61" s="71" t="s">
        <v>101</v>
      </c>
    </row>
    <row r="62" spans="1:20" ht="69" hidden="1" customHeight="1" x14ac:dyDescent="0.2">
      <c r="A62" s="1" t="str">
        <f>D$8</f>
        <v>Probate</v>
      </c>
      <c r="B62" s="1">
        <f>IF(E62="YES",MAX(B61)+1,0)</f>
        <v>0</v>
      </c>
      <c r="C62" s="1" t="str">
        <f>A$11</f>
        <v>CGE CQ1-17</v>
      </c>
      <c r="D62" s="39" t="str">
        <f>"After 3rd Q, Collections went up by more than set percentage of: "&amp;TEXT(J62,"#0%")</f>
        <v>After 3rd Q, Collections went up by more than set percentage of: 500%</v>
      </c>
      <c r="E62" s="1" t="str">
        <f>IF(MAX(F62:G62)&gt;V$10,"YES","NO")</f>
        <v>NO</v>
      </c>
      <c r="F62" s="40">
        <f>IFERROR(IF(NOT(ISBLANK(G12)),(G12-F12)/F12,0),0)</f>
        <v>0</v>
      </c>
      <c r="G62" s="40">
        <f>IFERROR(IF(NOT(ISBLANK(H12)),(H12-G12)/G12,0),0)</f>
        <v>0</v>
      </c>
      <c r="J62" s="38">
        <f>V$10</f>
        <v>5</v>
      </c>
      <c r="K62" s="14"/>
      <c r="L62" s="14"/>
      <c r="M62" s="14"/>
      <c r="N62" s="14"/>
      <c r="O62" s="15"/>
      <c r="T62" s="71" t="s">
        <v>102</v>
      </c>
    </row>
    <row r="63" spans="1:20" ht="72.75" hidden="1" customHeight="1" x14ac:dyDescent="0.2">
      <c r="A63" s="1" t="str">
        <f t="shared" ref="A63:A91" si="0">D$8</f>
        <v>Probate</v>
      </c>
      <c r="B63" s="1">
        <f>IF(E63="YES",MAX(B$61:B62)+1,0)</f>
        <v>0</v>
      </c>
      <c r="C63" s="1" t="str">
        <f>A$11</f>
        <v>CGE CQ1-17</v>
      </c>
      <c r="D63" s="39" t="str">
        <f>"Assessments dropped by more than set percentage of: "&amp;TEXT(J63,"#0%")</f>
        <v>Assessments dropped by more than set percentage of: 15%</v>
      </c>
      <c r="E63" s="1" t="str">
        <f>IF(MIN(F63:I63)&lt;(-1*V$11),"YES","NO")</f>
        <v>NO</v>
      </c>
      <c r="F63" s="40">
        <f>IFERROR(IF(NOT(ISBLANK(E13)),(E13-D13)/D13,0),0)</f>
        <v>0</v>
      </c>
      <c r="G63" s="40">
        <f>IFERROR(IF(NOT(ISBLANK(F13)),(F13-E13)/E13,0),0)</f>
        <v>0</v>
      </c>
      <c r="H63" s="40">
        <f>IFERROR(IF(NOT(ISBLANK(G13)),(G13-F13)/F13,0),0)</f>
        <v>0</v>
      </c>
      <c r="I63" s="40">
        <f>IFERROR(IF(NOT(ISBLANK(H13)),(H13-G13)/G13,0),0)</f>
        <v>0</v>
      </c>
      <c r="J63" s="38">
        <f>V$11</f>
        <v>0.15</v>
      </c>
      <c r="K63" s="14"/>
      <c r="L63" s="14"/>
      <c r="M63" s="14"/>
      <c r="N63" s="14"/>
      <c r="O63" s="15"/>
      <c r="P63" s="10"/>
      <c r="T63" s="71" t="s">
        <v>107</v>
      </c>
    </row>
    <row r="64" spans="1:20" ht="52.5" hidden="1" customHeight="1" x14ac:dyDescent="0.2">
      <c r="A64" s="1" t="str">
        <f t="shared" si="0"/>
        <v>Probate</v>
      </c>
      <c r="B64" s="1">
        <f>IF(E64="YES",MAX(B$61:B63)+1,0)</f>
        <v>0</v>
      </c>
      <c r="C64" s="1" t="str">
        <f>A$11</f>
        <v>CGE CQ1-17</v>
      </c>
      <c r="D64" s="39" t="str">
        <f>"The 5th Quarter Collection Rate did not meet the established performance measure standard of: "&amp;TEXT(J64,"#0%")</f>
        <v>The 5th Quarter Collection Rate did not meet the established performance measure standard of: 90%</v>
      </c>
      <c r="E64" s="1" t="str">
        <f>IF(F64="N/A","NO",IF(F64&lt;H$8,"YES","NO"))</f>
        <v>NO</v>
      </c>
      <c r="F64" s="41">
        <f>H14</f>
        <v>0.99534705365013321</v>
      </c>
      <c r="J64" s="38">
        <f>H$8</f>
        <v>0.9</v>
      </c>
      <c r="K64" s="14"/>
      <c r="L64" s="14"/>
      <c r="M64" s="14"/>
      <c r="N64" s="14"/>
      <c r="O64" s="15"/>
      <c r="P64" s="10"/>
      <c r="T64" s="71" t="s">
        <v>114</v>
      </c>
    </row>
    <row r="65" spans="1:20" ht="45" hidden="1" customHeight="1" x14ac:dyDescent="0.2">
      <c r="A65" s="1" t="str">
        <f t="shared" si="0"/>
        <v>Probate</v>
      </c>
      <c r="B65" s="1">
        <f>IF(E65="YES",MAX(B$61:B64)+1,0)</f>
        <v>0</v>
      </c>
      <c r="C65" s="1" t="str">
        <f>A$11</f>
        <v>CGE CQ1-17</v>
      </c>
      <c r="D65" s="39" t="s">
        <v>124</v>
      </c>
      <c r="E65" s="1" t="str">
        <f>IF(MIN(F65:I65)&lt;0,"YES","NO")</f>
        <v>NO</v>
      </c>
      <c r="F65" s="40">
        <f t="shared" ref="F65:I66" si="1">IFERROR(IF(NOT(ISBLANK(E12)),(E12-D12)/D12,0),0)</f>
        <v>6.6211376378543536E-3</v>
      </c>
      <c r="G65" s="40">
        <f t="shared" si="1"/>
        <v>8.658716681979767E-4</v>
      </c>
      <c r="H65" s="40">
        <f t="shared" si="1"/>
        <v>0</v>
      </c>
      <c r="I65" s="40">
        <f t="shared" si="1"/>
        <v>0</v>
      </c>
      <c r="K65" s="14"/>
      <c r="L65" s="14"/>
      <c r="M65" s="14"/>
      <c r="N65" s="14"/>
      <c r="O65" s="15"/>
    </row>
    <row r="66" spans="1:20" ht="42.75" hidden="1" x14ac:dyDescent="0.2">
      <c r="A66" s="1" t="str">
        <f t="shared" si="0"/>
        <v>Probate</v>
      </c>
      <c r="B66" s="1">
        <f>IF(E66="YES",MAX(B$61:B65)+1,0)</f>
        <v>0</v>
      </c>
      <c r="C66" s="1" t="str">
        <f>A$11</f>
        <v>CGE CQ1-17</v>
      </c>
      <c r="D66" s="39" t="s">
        <v>125</v>
      </c>
      <c r="E66" s="1" t="str">
        <f>IF(MAX(F66:I66)&gt;0,"YES","NO")</f>
        <v>NO</v>
      </c>
      <c r="F66" s="40">
        <f t="shared" si="1"/>
        <v>0</v>
      </c>
      <c r="G66" s="40">
        <f t="shared" si="1"/>
        <v>0</v>
      </c>
      <c r="H66" s="40">
        <f t="shared" si="1"/>
        <v>0</v>
      </c>
      <c r="I66" s="40">
        <f t="shared" si="1"/>
        <v>0</v>
      </c>
      <c r="K66" s="14"/>
      <c r="L66" s="14"/>
      <c r="M66" s="14"/>
      <c r="N66" s="14"/>
    </row>
    <row r="67" spans="1:20" s="16" customFormat="1" ht="65.25" hidden="1" customHeight="1" x14ac:dyDescent="0.2">
      <c r="A67" s="1" t="str">
        <f t="shared" si="0"/>
        <v>Probate</v>
      </c>
      <c r="B67" s="1">
        <f>IF(E67="YES",MAX(B$61:B66)+1,0)</f>
        <v>0</v>
      </c>
      <c r="C67" s="1" t="str">
        <f>A$15</f>
        <v>CGE CQ2-17</v>
      </c>
      <c r="D67" s="39" t="str">
        <f>"After 3rd Q, Collections went up by more than set percentage of: "&amp;TEXT(J67,"#0%")</f>
        <v>After 3rd Q, Collections went up by more than set percentage of: 500%</v>
      </c>
      <c r="E67" s="1" t="str">
        <f>IF(MAX(F67:G67)&gt;V$10,"YES","NO")</f>
        <v>NO</v>
      </c>
      <c r="F67" s="40">
        <f>IFERROR(IF(NOT(ISBLANK(H16)),(H16-G16)/G16,0),0)</f>
        <v>1.6403880632028406E-4</v>
      </c>
      <c r="G67" s="40">
        <f>IFERROR(IF(NOT(ISBLANK(I16)),(I16-H16)/H16,0),0)</f>
        <v>-3.2065248256890914E-4</v>
      </c>
      <c r="H67" s="40"/>
      <c r="I67" s="1"/>
      <c r="J67" s="38">
        <f>V$10</f>
        <v>5</v>
      </c>
      <c r="K67" s="14"/>
      <c r="L67" s="14"/>
      <c r="M67" s="14"/>
      <c r="N67" s="14"/>
      <c r="O67" s="11"/>
      <c r="P67" s="1"/>
      <c r="T67" s="71" t="s">
        <v>103</v>
      </c>
    </row>
    <row r="68" spans="1:20" ht="60.75" hidden="1" customHeight="1" x14ac:dyDescent="0.2">
      <c r="A68" s="1" t="str">
        <f t="shared" si="0"/>
        <v>Probate</v>
      </c>
      <c r="B68" s="1">
        <f>IF(E68="YES",MAX(B$61:B67)+1,0)</f>
        <v>0</v>
      </c>
      <c r="C68" s="1" t="str">
        <f>A$15</f>
        <v>CGE CQ2-17</v>
      </c>
      <c r="D68" s="39" t="str">
        <f>"Assessments dropped by more than set percentage of: "&amp;TEXT(J68,"#0%")</f>
        <v>Assessments dropped by more than set percentage of: 15%</v>
      </c>
      <c r="E68" s="1" t="str">
        <f>IF(MIN(F68:I68)&lt;(-1*V$11),"YES","NO")</f>
        <v>NO</v>
      </c>
      <c r="F68" s="40">
        <f>IFERROR(IF(NOT(ISBLANK(F17)),(F17-E17)/E17,0),0)</f>
        <v>0</v>
      </c>
      <c r="G68" s="40">
        <f>IFERROR(IF(NOT(ISBLANK(G17)),(G17-F17)/F17,0),0)</f>
        <v>0</v>
      </c>
      <c r="H68" s="40">
        <f>IFERROR(IF(NOT(ISBLANK(H17)),(H17-G17)/G17,0),0)</f>
        <v>0</v>
      </c>
      <c r="I68" s="40">
        <f>IFERROR(IF(NOT(ISBLANK(I17)),(I17-H17)/H17,0),0)</f>
        <v>0</v>
      </c>
      <c r="J68" s="38">
        <f>V$11</f>
        <v>0.15</v>
      </c>
      <c r="K68" s="14"/>
      <c r="L68" s="14"/>
      <c r="M68" s="14"/>
      <c r="N68" s="14"/>
      <c r="O68" s="15"/>
      <c r="P68" s="10"/>
      <c r="T68" s="71" t="s">
        <v>108</v>
      </c>
    </row>
    <row r="69" spans="1:20" ht="52.5" hidden="1" customHeight="1" x14ac:dyDescent="0.2">
      <c r="A69" s="1" t="str">
        <f t="shared" si="0"/>
        <v>Probate</v>
      </c>
      <c r="B69" s="1">
        <f>IF(E69="YES",MAX(B$61:B68)+1,0)</f>
        <v>13</v>
      </c>
      <c r="C69" s="1" t="str">
        <f>A$15</f>
        <v>CGE CQ2-17</v>
      </c>
      <c r="D69" s="39" t="s">
        <v>124</v>
      </c>
      <c r="E69" s="1" t="str">
        <f>IF(MIN(F69:I69)&lt;0,"YES","NO")</f>
        <v>YES</v>
      </c>
      <c r="F69" s="40">
        <f t="shared" ref="F69:I70" si="2">IFERROR(IF(NOT(ISBLANK(F16)),(F16-E16)/E16,0),0)</f>
        <v>3.1083991075705465E-2</v>
      </c>
      <c r="G69" s="40">
        <f t="shared" si="2"/>
        <v>-8.6217720671326326E-4</v>
      </c>
      <c r="H69" s="40">
        <f t="shared" si="2"/>
        <v>1.6403880632028406E-4</v>
      </c>
      <c r="I69" s="40">
        <f t="shared" si="2"/>
        <v>-3.2065248256890914E-4</v>
      </c>
      <c r="K69" s="14"/>
      <c r="L69" s="14"/>
      <c r="M69" s="14"/>
      <c r="N69" s="14"/>
      <c r="O69" s="15"/>
      <c r="P69" s="10"/>
    </row>
    <row r="70" spans="1:20" s="16" customFormat="1" ht="45" hidden="1" customHeight="1" x14ac:dyDescent="0.2">
      <c r="A70" s="1" t="str">
        <f t="shared" si="0"/>
        <v>Probate</v>
      </c>
      <c r="B70" s="1">
        <f>IF(E70="YES",MAX(B$61:B69)+1,0)</f>
        <v>0</v>
      </c>
      <c r="C70" s="1" t="str">
        <f>A$15</f>
        <v>CGE CQ2-17</v>
      </c>
      <c r="D70" s="39" t="s">
        <v>125</v>
      </c>
      <c r="E70" s="1" t="str">
        <f>IF(MAX(F70:I70)&gt;0,"YES","NO")</f>
        <v>NO</v>
      </c>
      <c r="F70" s="40">
        <f t="shared" si="2"/>
        <v>0</v>
      </c>
      <c r="G70" s="40">
        <f t="shared" si="2"/>
        <v>0</v>
      </c>
      <c r="H70" s="40">
        <f t="shared" si="2"/>
        <v>0</v>
      </c>
      <c r="I70" s="40">
        <f t="shared" si="2"/>
        <v>0</v>
      </c>
      <c r="J70" s="1"/>
      <c r="K70" s="14"/>
      <c r="L70" s="14"/>
      <c r="M70" s="14"/>
      <c r="N70" s="14"/>
      <c r="O70" s="11"/>
      <c r="P70" s="1"/>
    </row>
    <row r="71" spans="1:20" ht="99.75" hidden="1" x14ac:dyDescent="0.2">
      <c r="A71" s="1" t="str">
        <f t="shared" si="0"/>
        <v>Probate</v>
      </c>
      <c r="B71" s="1">
        <f>IF(E71="YES",MAX(B$61:B70)+1,0)</f>
        <v>0</v>
      </c>
      <c r="C71" s="1" t="str">
        <f>A$15</f>
        <v>CGE CQ2-17</v>
      </c>
      <c r="D71" s="39" t="str">
        <f>"The 5th Quarter Collection Rate did not meet the established performance measure standard of: "&amp;TEXT(J71,"#0%")</f>
        <v>The 5th Quarter Collection Rate did not meet the established performance measure standard of: 90%</v>
      </c>
      <c r="E71" s="1" t="str">
        <f>IF(F71="N/A","NO",IF(F71&lt;H$8,"YES","NO"))</f>
        <v>NO</v>
      </c>
      <c r="F71" s="41">
        <f>I18</f>
        <v>0.99411659847263134</v>
      </c>
      <c r="J71" s="38">
        <f>H$8</f>
        <v>0.9</v>
      </c>
      <c r="K71" s="14"/>
      <c r="L71" s="14"/>
      <c r="M71" s="14"/>
      <c r="N71" s="14"/>
    </row>
    <row r="72" spans="1:20" ht="65.25" hidden="1" customHeight="1" x14ac:dyDescent="0.2">
      <c r="A72" s="1" t="str">
        <f t="shared" si="0"/>
        <v>Probate</v>
      </c>
      <c r="B72" s="1">
        <f>IF(E72="YES",MAX(B$61:B71)+1,0)</f>
        <v>0</v>
      </c>
      <c r="C72" s="1" t="str">
        <f>A$19</f>
        <v>CGE CQ3-17</v>
      </c>
      <c r="D72" s="39" t="str">
        <f>"After 3rd Q, Collections went up by more than set percentage of: "&amp;TEXT(J72,"#0%")</f>
        <v>After 3rd Q, Collections went up by more than set percentage of: 500%</v>
      </c>
      <c r="E72" s="1" t="str">
        <f>IF(MAX(F72:G72)&gt;V$10,"YES","NO")</f>
        <v>NO</v>
      </c>
      <c r="F72" s="40">
        <f>IFERROR(IF(NOT(ISBLANK(I20)),(I20-H20)/H20,0),0)</f>
        <v>1.7389822432523143E-4</v>
      </c>
      <c r="G72" s="40">
        <f>IFERROR(IF(NOT(ISBLANK(J20)),(J20-I20)/I20,0),0)</f>
        <v>1.0990153177274382E-3</v>
      </c>
      <c r="J72" s="38">
        <f>V$10</f>
        <v>5</v>
      </c>
      <c r="K72" s="14"/>
      <c r="L72" s="14"/>
      <c r="M72" s="14"/>
      <c r="N72" s="14"/>
      <c r="O72" s="11"/>
      <c r="P72" s="18"/>
      <c r="T72" s="71" t="s">
        <v>104</v>
      </c>
    </row>
    <row r="73" spans="1:20" ht="60.75" hidden="1" customHeight="1" x14ac:dyDescent="0.2">
      <c r="A73" s="1" t="str">
        <f t="shared" si="0"/>
        <v>Probate</v>
      </c>
      <c r="B73" s="1">
        <f>IF(E73="YES",MAX(B$61:B72)+1,0)</f>
        <v>0</v>
      </c>
      <c r="C73" s="1" t="str">
        <f>A$19</f>
        <v>CGE CQ3-17</v>
      </c>
      <c r="D73" s="39" t="str">
        <f>"Assessments dropped by more than set percentage of: "&amp;TEXT(J73,"#0%")</f>
        <v>Assessments dropped by more than set percentage of: 15%</v>
      </c>
      <c r="E73" s="1" t="str">
        <f>IF(MIN(F73:I73)&lt;(-1*V$11),"YES","NO")</f>
        <v>NO</v>
      </c>
      <c r="F73" s="40">
        <f>IFERROR(IF(NOT(ISBLANK(G21)),(G21-F21)/F21,0),0)</f>
        <v>0</v>
      </c>
      <c r="G73" s="40">
        <f>IFERROR(IF(NOT(ISBLANK(H21)),(H21-G21)/G21,0),0)</f>
        <v>0</v>
      </c>
      <c r="H73" s="40">
        <f>IFERROR(IF(NOT(ISBLANK(I21)),(I21-H21)/H21,0),0)</f>
        <v>0</v>
      </c>
      <c r="I73" s="40">
        <f>IFERROR(IF(NOT(ISBLANK(J21)),(J21-I21)/I21,0),0)</f>
        <v>0</v>
      </c>
      <c r="J73" s="38">
        <f>V$11</f>
        <v>0.15</v>
      </c>
      <c r="K73" s="14"/>
      <c r="L73" s="14"/>
      <c r="M73" s="14"/>
      <c r="N73" s="14"/>
      <c r="O73" s="15"/>
      <c r="P73" s="10"/>
      <c r="T73" s="71" t="s">
        <v>109</v>
      </c>
    </row>
    <row r="74" spans="1:20" ht="52.5" hidden="1" customHeight="1" x14ac:dyDescent="0.2">
      <c r="A74" s="1" t="str">
        <f t="shared" si="0"/>
        <v>Probate</v>
      </c>
      <c r="B74" s="1">
        <f>IF(E74="YES",MAX(B$61:B73)+1,0)</f>
        <v>0</v>
      </c>
      <c r="C74" s="1" t="str">
        <f>A$19</f>
        <v>CGE CQ3-17</v>
      </c>
      <c r="D74" s="39" t="s">
        <v>124</v>
      </c>
      <c r="E74" s="1" t="str">
        <f>IF(MIN(F74:I74)&lt;0,"YES","NO")</f>
        <v>NO</v>
      </c>
      <c r="F74" s="40">
        <f t="shared" ref="F74:I75" si="3">IFERROR(IF(NOT(ISBLANK(G20)),(G20-F20)/F20,0),0)</f>
        <v>3.4731868438361638E-2</v>
      </c>
      <c r="G74" s="40">
        <f t="shared" si="3"/>
        <v>8.0584004813644822E-4</v>
      </c>
      <c r="H74" s="40">
        <f t="shared" si="3"/>
        <v>1.7389822432523143E-4</v>
      </c>
      <c r="I74" s="40">
        <f t="shared" si="3"/>
        <v>1.0990153177274382E-3</v>
      </c>
      <c r="K74" s="14"/>
      <c r="L74" s="14"/>
      <c r="M74" s="14"/>
      <c r="N74" s="14"/>
      <c r="O74" s="15"/>
      <c r="P74" s="10"/>
    </row>
    <row r="75" spans="1:20" ht="45" hidden="1" customHeight="1" x14ac:dyDescent="0.2">
      <c r="A75" s="1" t="str">
        <f t="shared" si="0"/>
        <v>Probate</v>
      </c>
      <c r="B75" s="1">
        <f>IF(E75="YES",MAX(B$61:B74)+1,0)</f>
        <v>0</v>
      </c>
      <c r="C75" s="1" t="str">
        <f>A$19</f>
        <v>CGE CQ3-17</v>
      </c>
      <c r="D75" s="39" t="s">
        <v>125</v>
      </c>
      <c r="E75" s="1" t="str">
        <f>IF(MAX(F75:I75)&gt;0,"YES","NO")</f>
        <v>NO</v>
      </c>
      <c r="F75" s="40">
        <f t="shared" si="3"/>
        <v>0</v>
      </c>
      <c r="G75" s="40">
        <f t="shared" si="3"/>
        <v>0</v>
      </c>
      <c r="H75" s="40">
        <f t="shared" si="3"/>
        <v>0</v>
      </c>
      <c r="I75" s="40">
        <f t="shared" si="3"/>
        <v>0</v>
      </c>
      <c r="K75" s="14"/>
      <c r="L75" s="14"/>
      <c r="M75" s="14"/>
      <c r="N75" s="14"/>
      <c r="O75" s="11"/>
    </row>
    <row r="76" spans="1:20" ht="99.75" hidden="1" x14ac:dyDescent="0.2">
      <c r="A76" s="1" t="str">
        <f t="shared" si="0"/>
        <v>Probate</v>
      </c>
      <c r="B76" s="1">
        <f>IF(E76="YES",MAX(B$61:B75)+1,0)</f>
        <v>0</v>
      </c>
      <c r="C76" s="1" t="str">
        <f>A$19</f>
        <v>CGE CQ3-17</v>
      </c>
      <c r="D76" s="39" t="str">
        <f>"The 5th Quarter Collection Rate did not meet the established performance measure standard of: "&amp;TEXT(J76,"#0%")</f>
        <v>The 5th Quarter Collection Rate did not meet the established performance measure standard of: 90%</v>
      </c>
      <c r="E76" s="1" t="str">
        <f>IF(F76="N/A","NO",IF(F76&lt;H$8,"YES","NO"))</f>
        <v>NO</v>
      </c>
      <c r="F76" s="41">
        <f>J22</f>
        <v>0.99393982390606528</v>
      </c>
      <c r="J76" s="38">
        <f>H$8</f>
        <v>0.9</v>
      </c>
      <c r="K76" s="14"/>
      <c r="L76" s="14"/>
      <c r="M76" s="14"/>
      <c r="N76" s="14"/>
    </row>
    <row r="77" spans="1:20" ht="65.25" hidden="1" customHeight="1" x14ac:dyDescent="0.2">
      <c r="A77" s="1" t="str">
        <f t="shared" si="0"/>
        <v>Probate</v>
      </c>
      <c r="B77" s="1">
        <f>IF(E77="YES",MAX(B$61:B76)+1,0)</f>
        <v>0</v>
      </c>
      <c r="C77" s="1" t="str">
        <f>A$23</f>
        <v>CGE CQ4-17</v>
      </c>
      <c r="D77" s="39" t="str">
        <f>"After 3rd Q, Collections went up by more than set percentage of: "&amp;TEXT(J77,"#0%")</f>
        <v>After 3rd Q, Collections went up by more than set percentage of: 500%</v>
      </c>
      <c r="E77" s="1" t="str">
        <f>IF(MAX(F77:G77)&gt;V$10,"YES","NO")</f>
        <v>NO</v>
      </c>
      <c r="F77" s="40">
        <f>IFERROR(IF(NOT(ISBLANK(J24)),(J24-I24)/I24,0),0)</f>
        <v>0</v>
      </c>
      <c r="G77" s="40">
        <f>IFERROR(IF(NOT(ISBLANK(K24)),(K24-J24)/J24,0),0)</f>
        <v>0</v>
      </c>
      <c r="J77" s="38">
        <f>V$10</f>
        <v>5</v>
      </c>
      <c r="K77" s="14"/>
      <c r="L77" s="14"/>
      <c r="M77" s="14"/>
      <c r="N77" s="14"/>
      <c r="O77" s="15"/>
      <c r="P77" s="10"/>
      <c r="T77" s="71" t="s">
        <v>105</v>
      </c>
    </row>
    <row r="78" spans="1:20" ht="60.75" hidden="1" customHeight="1" x14ac:dyDescent="0.2">
      <c r="A78" s="1" t="str">
        <f t="shared" si="0"/>
        <v>Probate</v>
      </c>
      <c r="B78" s="1">
        <f>IF(E78="YES",MAX(B$61:B77)+1,0)</f>
        <v>0</v>
      </c>
      <c r="C78" s="1" t="str">
        <f>A$23</f>
        <v>CGE CQ4-17</v>
      </c>
      <c r="D78" s="39" t="str">
        <f>"Assessments dropped by more than set percentage of: "&amp;TEXT(J78,"#0%")</f>
        <v>Assessments dropped by more than set percentage of: 15%</v>
      </c>
      <c r="E78" s="1" t="str">
        <f>IF(MIN(F78:I78)&lt;(-1*V$11),"YES","NO")</f>
        <v>NO</v>
      </c>
      <c r="F78" s="40">
        <f>IFERROR(IF(NOT(ISBLANK(H25)),(H25-G25)/G25,0),0)</f>
        <v>0</v>
      </c>
      <c r="G78" s="40">
        <f>IFERROR(IF(NOT(ISBLANK(I25)),(I25-H25)/H25,0),0)</f>
        <v>0</v>
      </c>
      <c r="H78" s="40">
        <f>IFERROR(IF(NOT(ISBLANK(J25)),(J25-I25)/I25,0),0)</f>
        <v>0</v>
      </c>
      <c r="I78" s="40">
        <f>IFERROR(IF(NOT(ISBLANK(K25)),(K25-J25)/J25,0),0)</f>
        <v>-8.5536211541315486E-5</v>
      </c>
      <c r="J78" s="38">
        <f>V$11</f>
        <v>0.15</v>
      </c>
      <c r="K78" s="14"/>
      <c r="L78" s="14"/>
      <c r="M78" s="14"/>
      <c r="N78" s="14"/>
      <c r="O78" s="15"/>
      <c r="P78" s="10"/>
      <c r="T78" s="71" t="s">
        <v>110</v>
      </c>
    </row>
    <row r="79" spans="1:20" ht="52.5" hidden="1" customHeight="1" x14ac:dyDescent="0.2">
      <c r="A79" s="1" t="str">
        <f t="shared" si="0"/>
        <v>Probate</v>
      </c>
      <c r="B79" s="1">
        <f>IF(E79="YES",MAX(B$61:B78)+1,0)</f>
        <v>0</v>
      </c>
      <c r="C79" s="1" t="str">
        <f>A$23</f>
        <v>CGE CQ4-17</v>
      </c>
      <c r="D79" s="39" t="s">
        <v>124</v>
      </c>
      <c r="E79" s="1" t="str">
        <f>IF(MIN(F79:I79)&lt;0,"YES","NO")</f>
        <v>NO</v>
      </c>
      <c r="F79" s="40">
        <f t="shared" ref="F79:I80" si="4">IFERROR(IF(NOT(ISBLANK(H24)),(H24-G24)/G24,0),0)</f>
        <v>7.2428310896638842E-2</v>
      </c>
      <c r="G79" s="40">
        <f t="shared" si="4"/>
        <v>3.0423268113435441E-4</v>
      </c>
      <c r="H79" s="40">
        <f t="shared" si="4"/>
        <v>0</v>
      </c>
      <c r="I79" s="40">
        <f t="shared" si="4"/>
        <v>0</v>
      </c>
      <c r="K79" s="14"/>
      <c r="L79" s="14"/>
      <c r="M79" s="14"/>
      <c r="N79" s="14"/>
      <c r="O79" s="15"/>
      <c r="P79" s="10"/>
    </row>
    <row r="80" spans="1:20" ht="45" hidden="1" customHeight="1" x14ac:dyDescent="0.2">
      <c r="A80" s="1" t="str">
        <f t="shared" si="0"/>
        <v>Probate</v>
      </c>
      <c r="B80" s="1">
        <f>IF(E80="YES",MAX(B$61:B79)+1,0)</f>
        <v>0</v>
      </c>
      <c r="C80" s="1" t="str">
        <f>A$23</f>
        <v>CGE CQ4-17</v>
      </c>
      <c r="D80" s="39" t="s">
        <v>125</v>
      </c>
      <c r="E80" s="1" t="str">
        <f>IF(MAX(F80:I80)&gt;0,"YES","NO")</f>
        <v>NO</v>
      </c>
      <c r="F80" s="40">
        <f t="shared" si="4"/>
        <v>0</v>
      </c>
      <c r="G80" s="40">
        <f t="shared" si="4"/>
        <v>0</v>
      </c>
      <c r="H80" s="40">
        <f t="shared" si="4"/>
        <v>0</v>
      </c>
      <c r="I80" s="40">
        <f t="shared" si="4"/>
        <v>-8.5536211541315486E-5</v>
      </c>
      <c r="K80" s="14"/>
      <c r="L80" s="14"/>
      <c r="M80" s="14"/>
      <c r="N80" s="14"/>
    </row>
    <row r="81" spans="1:20" ht="99.75" hidden="1" x14ac:dyDescent="0.2">
      <c r="A81" s="1" t="str">
        <f t="shared" si="0"/>
        <v>Probate</v>
      </c>
      <c r="B81" s="1">
        <f>IF(E81="YES",MAX(B$61:B80)+1,0)</f>
        <v>0</v>
      </c>
      <c r="C81" s="1" t="str">
        <f>A$23</f>
        <v>CGE CQ4-17</v>
      </c>
      <c r="D81" s="39" t="str">
        <f>"The 5th Quarter Collection Rate did not meet the established performance measure standard of: "&amp;TEXT(J81,"#0%")</f>
        <v>The 5th Quarter Collection Rate did not meet the established performance measure standard of: 90%</v>
      </c>
      <c r="E81" s="1" t="str">
        <f>IF(F81="N/A","NO",IF(F81&lt;H$8,"YES","NO"))</f>
        <v>NO</v>
      </c>
      <c r="F81" s="41">
        <f>K26</f>
        <v>0.99764169323149665</v>
      </c>
      <c r="J81" s="38">
        <f>H$8</f>
        <v>0.9</v>
      </c>
      <c r="K81" s="14"/>
      <c r="L81" s="14"/>
      <c r="M81" s="14"/>
      <c r="N81" s="14"/>
    </row>
    <row r="82" spans="1:20" s="18" customFormat="1" ht="65.25" hidden="1" customHeight="1" x14ac:dyDescent="0.2">
      <c r="A82" s="1" t="str">
        <f t="shared" si="0"/>
        <v>Probate</v>
      </c>
      <c r="B82" s="1">
        <f>IF(E82="YES",MAX(B$61:B81)+1,0)</f>
        <v>0</v>
      </c>
      <c r="C82" s="1" t="str">
        <f>A$27</f>
        <v>CGE CQ1-18</v>
      </c>
      <c r="D82" s="39" t="str">
        <f>"After 3rd Q, Collections went up by more than set percentage of: "&amp;TEXT(J82,"#0%")</f>
        <v>After 3rd Q, Collections went up by more than set percentage of: 500%</v>
      </c>
      <c r="E82" s="1" t="str">
        <f>IF(MAX(F82)&gt;V$10,"YES","NO")</f>
        <v>NO</v>
      </c>
      <c r="F82" s="40">
        <f>IFERROR(IF(NOT(ISBLANK(K28)),(K28-J28)/J28,0),0)</f>
        <v>0</v>
      </c>
      <c r="G82" s="40"/>
      <c r="H82" s="1"/>
      <c r="I82" s="1"/>
      <c r="J82" s="38">
        <f>V$10</f>
        <v>5</v>
      </c>
      <c r="K82" s="14"/>
      <c r="L82" s="14"/>
      <c r="M82" s="14"/>
      <c r="N82" s="14"/>
      <c r="O82" s="17"/>
      <c r="P82" s="10"/>
      <c r="T82" s="71" t="s">
        <v>106</v>
      </c>
    </row>
    <row r="83" spans="1:20" ht="60.75" hidden="1" customHeight="1" x14ac:dyDescent="0.2">
      <c r="A83" s="1" t="str">
        <f t="shared" si="0"/>
        <v>Probate</v>
      </c>
      <c r="B83" s="1">
        <f>IF(E83="YES",MAX(B$61:B82)+1,0)</f>
        <v>0</v>
      </c>
      <c r="C83" s="1" t="str">
        <f>A$27</f>
        <v>CGE CQ1-18</v>
      </c>
      <c r="D83" s="39" t="str">
        <f>"Assessments dropped by more than set percentage of: "&amp;TEXT(J83,"#0%")</f>
        <v>Assessments dropped by more than set percentage of: 15%</v>
      </c>
      <c r="E83" s="1" t="str">
        <f>IF(MIN(F83:H83)&lt;(-1*V$11),"YES","NO")</f>
        <v>NO</v>
      </c>
      <c r="F83" s="40">
        <f>IFERROR(IF(NOT(ISBLANK(I29)),(I29-H29)/H29,0),0)</f>
        <v>0</v>
      </c>
      <c r="G83" s="40">
        <f>IFERROR(IF(NOT(ISBLANK(J29)),(J29-I29)/I29,0),0)</f>
        <v>0</v>
      </c>
      <c r="H83" s="40">
        <f>IFERROR(IF(NOT(ISBLANK(K29)),(K29-J29)/J29,0),0)</f>
        <v>0</v>
      </c>
      <c r="J83" s="38">
        <f>V$11</f>
        <v>0.15</v>
      </c>
      <c r="K83" s="14"/>
      <c r="L83" s="14"/>
      <c r="M83" s="14"/>
      <c r="N83" s="14"/>
      <c r="O83" s="15"/>
      <c r="P83" s="10"/>
      <c r="T83" s="71" t="s">
        <v>111</v>
      </c>
    </row>
    <row r="84" spans="1:20" ht="52.5" hidden="1" customHeight="1" x14ac:dyDescent="0.2">
      <c r="A84" s="1" t="str">
        <f t="shared" si="0"/>
        <v>Probate</v>
      </c>
      <c r="B84" s="1">
        <f>IF(E84="YES",MAX(B$61:B83)+1,0)</f>
        <v>0</v>
      </c>
      <c r="C84" s="1" t="str">
        <f>A$27</f>
        <v>CGE CQ1-18</v>
      </c>
      <c r="D84" s="39" t="s">
        <v>124</v>
      </c>
      <c r="E84" s="1" t="str">
        <f>IF(MIN(F84:H84)&lt;0,"YES","NO")</f>
        <v>NO</v>
      </c>
      <c r="F84" s="40">
        <f t="shared" ref="F84:H85" si="5">IFERROR(IF(NOT(ISBLANK(I28)),(I28-H28)/H28,0),0)</f>
        <v>1.047234894242632E-2</v>
      </c>
      <c r="G84" s="40">
        <f t="shared" si="5"/>
        <v>1.6889543365493636E-3</v>
      </c>
      <c r="H84" s="40">
        <f t="shared" si="5"/>
        <v>0</v>
      </c>
      <c r="K84" s="14"/>
      <c r="L84" s="14"/>
      <c r="M84" s="14"/>
      <c r="N84" s="14"/>
      <c r="O84" s="15"/>
      <c r="P84" s="10"/>
    </row>
    <row r="85" spans="1:20" ht="45" hidden="1" customHeight="1" x14ac:dyDescent="0.2">
      <c r="A85" s="1" t="str">
        <f t="shared" si="0"/>
        <v>Probate</v>
      </c>
      <c r="B85" s="1">
        <f>IF(E85="YES",MAX(B$61:B84)+1,0)</f>
        <v>0</v>
      </c>
      <c r="C85" s="1" t="str">
        <f>A$27</f>
        <v>CGE CQ1-18</v>
      </c>
      <c r="D85" s="39" t="s">
        <v>125</v>
      </c>
      <c r="E85" s="1" t="str">
        <f>IF(MAX(F85:H85)&gt;0,"YES","NO")</f>
        <v>NO</v>
      </c>
      <c r="F85" s="40">
        <f t="shared" si="5"/>
        <v>0</v>
      </c>
      <c r="G85" s="40">
        <f t="shared" si="5"/>
        <v>0</v>
      </c>
      <c r="H85" s="40">
        <f t="shared" si="5"/>
        <v>0</v>
      </c>
      <c r="K85" s="14"/>
      <c r="L85" s="14"/>
      <c r="M85" s="14"/>
      <c r="N85" s="14"/>
    </row>
    <row r="86" spans="1:20" ht="60.75" hidden="1" customHeight="1" x14ac:dyDescent="0.2">
      <c r="A86" s="1" t="str">
        <f t="shared" si="0"/>
        <v>Probate</v>
      </c>
      <c r="B86" s="1">
        <f>IF(E86="YES",MAX(B$61:B85)+1,0)</f>
        <v>0</v>
      </c>
      <c r="C86" s="1" t="str">
        <f>A$31</f>
        <v>CGE CQ2-18</v>
      </c>
      <c r="D86" s="39" t="str">
        <f>"Assessments dropped by more than set percentage of: "&amp;TEXT(J86,"#0%")</f>
        <v>Assessments dropped by more than set percentage of: 15%</v>
      </c>
      <c r="E86" s="1" t="str">
        <f>IF(MIN(F86:G86)&lt;(-1*V$11),"YES","NO")</f>
        <v>NO</v>
      </c>
      <c r="F86" s="40">
        <f>IFERROR(IF(NOT(ISBLANK(J33)),(J33-I33)/I33,0),0)</f>
        <v>0</v>
      </c>
      <c r="G86" s="40">
        <f>IFERROR(IF(NOT(ISBLANK(K33)),(K33-J33)/J33,0),0)</f>
        <v>0</v>
      </c>
      <c r="J86" s="38">
        <f>V$11</f>
        <v>0.15</v>
      </c>
      <c r="K86" s="14"/>
      <c r="L86" s="14"/>
      <c r="M86" s="14"/>
      <c r="N86" s="14"/>
      <c r="O86" s="15"/>
      <c r="P86" s="10"/>
      <c r="T86" s="71" t="s">
        <v>112</v>
      </c>
    </row>
    <row r="87" spans="1:20" ht="52.5" hidden="1" customHeight="1" x14ac:dyDescent="0.2">
      <c r="A87" s="1" t="str">
        <f t="shared" si="0"/>
        <v>Probate</v>
      </c>
      <c r="B87" s="1">
        <f>IF(E87="YES",MAX(B$61:B86)+1,0)</f>
        <v>0</v>
      </c>
      <c r="C87" s="1" t="str">
        <f>A$31</f>
        <v>CGE CQ2-18</v>
      </c>
      <c r="D87" s="39" t="s">
        <v>124</v>
      </c>
      <c r="E87" s="1" t="str">
        <f>IF(MIN(F87:G87)&lt;0,"YES","NO")</f>
        <v>NO</v>
      </c>
      <c r="F87" s="40">
        <f>IFERROR(IF(NOT(ISBLANK(J32)),(J32-I32)/I32,0),0)</f>
        <v>4.0397335162683623E-2</v>
      </c>
      <c r="G87" s="40">
        <f>IFERROR(IF(NOT(ISBLANK(K32)),(K32-J32)/J32,0),0)</f>
        <v>1.1235474870499816E-3</v>
      </c>
      <c r="K87" s="14"/>
      <c r="L87" s="14"/>
      <c r="M87" s="14"/>
      <c r="N87" s="14"/>
      <c r="O87" s="15"/>
      <c r="P87" s="10"/>
    </row>
    <row r="88" spans="1:20" ht="45" hidden="1" customHeight="1" x14ac:dyDescent="0.2">
      <c r="A88" s="1" t="str">
        <f t="shared" si="0"/>
        <v>Probate</v>
      </c>
      <c r="B88" s="1">
        <f>IF(E88="YES",MAX(B$61:B87)+1,0)</f>
        <v>0</v>
      </c>
      <c r="C88" s="1" t="str">
        <f>A$31</f>
        <v>CGE CQ2-18</v>
      </c>
      <c r="D88" s="39" t="s">
        <v>125</v>
      </c>
      <c r="E88" s="1" t="str">
        <f>IF(MAX(F88:G88)&gt;0,"YES","NO")</f>
        <v>NO</v>
      </c>
      <c r="F88" s="40">
        <f>IFERROR(IF(NOT(ISBLANK(J33)),(J33-I33)/I33,0),0)</f>
        <v>0</v>
      </c>
      <c r="G88" s="40">
        <f>IFERROR(IF(NOT(ISBLANK(K33)),(K33-J33)/J33,0),0)</f>
        <v>0</v>
      </c>
      <c r="K88" s="14"/>
      <c r="L88" s="14"/>
      <c r="M88" s="14"/>
      <c r="N88" s="14"/>
    </row>
    <row r="89" spans="1:20" ht="60.75" hidden="1" customHeight="1" x14ac:dyDescent="0.2">
      <c r="A89" s="1" t="str">
        <f t="shared" si="0"/>
        <v>Probate</v>
      </c>
      <c r="B89" s="1">
        <f>IF(E89="YES",MAX(B$61:B88)+1,0)</f>
        <v>0</v>
      </c>
      <c r="C89" s="1" t="str">
        <f>A$35</f>
        <v>CGE CQ3-18</v>
      </c>
      <c r="D89" s="39" t="str">
        <f>"Assessments dropped by more than set percentage of: "&amp;TEXT(J89,"#0%")</f>
        <v>Assessments dropped by more than set percentage of: 15%</v>
      </c>
      <c r="E89" s="1" t="str">
        <f>IF(MIN(F89)&lt;(-1*V$11),"YES","NO")</f>
        <v>NO</v>
      </c>
      <c r="F89" s="40">
        <f>IFERROR(IF(NOT(ISBLANK(K37)),(K37-J37)/J37,0),0)</f>
        <v>0</v>
      </c>
      <c r="J89" s="38">
        <f>V$11</f>
        <v>0.15</v>
      </c>
      <c r="K89" s="14"/>
      <c r="L89" s="14"/>
      <c r="M89" s="14"/>
      <c r="N89" s="14"/>
      <c r="O89" s="15"/>
      <c r="P89" s="10"/>
      <c r="T89" s="71" t="s">
        <v>113</v>
      </c>
    </row>
    <row r="90" spans="1:20" ht="52.5" hidden="1" customHeight="1" x14ac:dyDescent="0.2">
      <c r="A90" s="1" t="str">
        <f t="shared" si="0"/>
        <v>Probate</v>
      </c>
      <c r="B90" s="1">
        <f>IF(E90="YES",MAX(B$61:B89)+1,0)</f>
        <v>0</v>
      </c>
      <c r="C90" s="1" t="str">
        <f>A$35</f>
        <v>CGE CQ3-18</v>
      </c>
      <c r="D90" s="39" t="s">
        <v>124</v>
      </c>
      <c r="E90" s="1" t="str">
        <f>IF(MIN(F90)&lt;0,"YES","NO")</f>
        <v>NO</v>
      </c>
      <c r="F90" s="40">
        <f>IFERROR(IF(NOT(ISBLANK(K36)),(K36-J36)/J36,0),0)</f>
        <v>7.9427703233136235E-2</v>
      </c>
      <c r="K90" s="14"/>
      <c r="L90" s="14"/>
      <c r="M90" s="14"/>
      <c r="N90" s="14"/>
      <c r="O90" s="15"/>
    </row>
    <row r="91" spans="1:20" ht="45" hidden="1" customHeight="1" x14ac:dyDescent="0.2">
      <c r="A91" s="1" t="str">
        <f t="shared" si="0"/>
        <v>Probate</v>
      </c>
      <c r="B91" s="1">
        <f>IF(E91="YES",MAX(B$61:B90)+1,0)</f>
        <v>0</v>
      </c>
      <c r="C91" s="1" t="str">
        <f>A$35</f>
        <v>CGE CQ3-18</v>
      </c>
      <c r="D91" s="39" t="s">
        <v>125</v>
      </c>
      <c r="E91" s="1" t="str">
        <f>IF(MAX(F91)&gt;0,"YES","NO")</f>
        <v>NO</v>
      </c>
      <c r="F91" s="40">
        <f>IFERROR(IF(NOT(ISBLANK(K37)),(K37-J37)/J37,0),0)</f>
        <v>0</v>
      </c>
      <c r="K91" s="14"/>
      <c r="L91" s="14"/>
      <c r="M91" s="14"/>
      <c r="N91" s="14"/>
    </row>
  </sheetData>
  <sheetProtection algorithmName="SHA-512" hashValue="CpYpAYhRlxBuW+85jA/+lTVip1qDS8IWl2tsQAZGH2Wwn2RcdVFBxS8A86OZrJrXaqzBNOpfXdjMofPAkXD+bg==" saltValue="/X0E/flSc7wgNTL4MwHFug==" spinCount="100000" sheet="1" objects="1" scenarios="1" selectLockedCells="1"/>
  <mergeCells count="40">
    <mergeCell ref="H43:K43"/>
    <mergeCell ref="A58:B58"/>
    <mergeCell ref="B35:B38"/>
    <mergeCell ref="B39:B42"/>
    <mergeCell ref="D6:E6"/>
    <mergeCell ref="D8:E8"/>
    <mergeCell ref="B27:B30"/>
    <mergeCell ref="B31:B34"/>
    <mergeCell ref="B11:B14"/>
    <mergeCell ref="A39:A42"/>
    <mergeCell ref="A27:A30"/>
    <mergeCell ref="A53:B53"/>
    <mergeCell ref="D43:G43"/>
    <mergeCell ref="I11:I14"/>
    <mergeCell ref="B19:B22"/>
    <mergeCell ref="B23:B26"/>
    <mergeCell ref="A11:A14"/>
    <mergeCell ref="A15:A18"/>
    <mergeCell ref="A19:A22"/>
    <mergeCell ref="A23:A26"/>
    <mergeCell ref="D25:D26"/>
    <mergeCell ref="A31:A34"/>
    <mergeCell ref="B15:B18"/>
    <mergeCell ref="A35:A38"/>
    <mergeCell ref="E25:E26"/>
    <mergeCell ref="F25:F26"/>
    <mergeCell ref="L40:M42"/>
    <mergeCell ref="L9:M9"/>
    <mergeCell ref="L11:L14"/>
    <mergeCell ref="M11:M14"/>
    <mergeCell ref="L15:L18"/>
    <mergeCell ref="M15:M18"/>
    <mergeCell ref="L19:L22"/>
    <mergeCell ref="M19:M22"/>
    <mergeCell ref="L23:L26"/>
    <mergeCell ref="M23:M26"/>
    <mergeCell ref="L30:M30"/>
    <mergeCell ref="L31:M33"/>
    <mergeCell ref="L34:M36"/>
    <mergeCell ref="L37:M39"/>
  </mergeCells>
  <phoneticPr fontId="0" type="noConversion"/>
  <conditionalFormatting sqref="M15:M18">
    <cfRule type="expression" dxfId="85" priority="238" stopIfTrue="1">
      <formula>$I$18&lt;$H$8</formula>
    </cfRule>
  </conditionalFormatting>
  <conditionalFormatting sqref="M19:M22">
    <cfRule type="expression" dxfId="84" priority="237" stopIfTrue="1">
      <formula>$J$22&lt;$H$8</formula>
    </cfRule>
  </conditionalFormatting>
  <conditionalFormatting sqref="M23:M26">
    <cfRule type="expression" dxfId="83" priority="236" stopIfTrue="1">
      <formula>$K$26&lt;$H$8</formula>
    </cfRule>
  </conditionalFormatting>
  <conditionalFormatting sqref="L11:M14">
    <cfRule type="expression" dxfId="82" priority="235" stopIfTrue="1">
      <formula>$H$14&lt;$H$8</formula>
    </cfRule>
  </conditionalFormatting>
  <conditionalFormatting sqref="I39:I42">
    <cfRule type="cellIs" dxfId="81" priority="54" stopIfTrue="1" operator="lessThan">
      <formula>$H$8</formula>
    </cfRule>
  </conditionalFormatting>
  <conditionalFormatting sqref="H12">
    <cfRule type="expression" dxfId="80" priority="53">
      <formula>(H12&lt;G12)</formula>
    </cfRule>
  </conditionalFormatting>
  <conditionalFormatting sqref="I16">
    <cfRule type="expression" dxfId="79" priority="52">
      <formula>(I16&lt;H16)</formula>
    </cfRule>
  </conditionalFormatting>
  <conditionalFormatting sqref="J20">
    <cfRule type="expression" dxfId="78" priority="51">
      <formula>(J20&lt;I20)</formula>
    </cfRule>
  </conditionalFormatting>
  <conditionalFormatting sqref="K24">
    <cfRule type="expression" dxfId="77" priority="50">
      <formula>(K24&lt;J24)</formula>
    </cfRule>
  </conditionalFormatting>
  <conditionalFormatting sqref="H16">
    <cfRule type="expression" dxfId="76" priority="49">
      <formula>(H16&lt;G16)</formula>
    </cfRule>
  </conditionalFormatting>
  <conditionalFormatting sqref="I20">
    <cfRule type="expression" dxfId="75" priority="48">
      <formula>(I20&lt;H20)</formula>
    </cfRule>
  </conditionalFormatting>
  <conditionalFormatting sqref="J24">
    <cfRule type="expression" dxfId="74" priority="47">
      <formula>(J24&lt;I24)</formula>
    </cfRule>
  </conditionalFormatting>
  <conditionalFormatting sqref="K28">
    <cfRule type="expression" dxfId="73" priority="46">
      <formula>(K28&lt;J28)</formula>
    </cfRule>
  </conditionalFormatting>
  <conditionalFormatting sqref="H20">
    <cfRule type="expression" dxfId="72" priority="45">
      <formula>(H20&lt;G20)</formula>
    </cfRule>
  </conditionalFormatting>
  <conditionalFormatting sqref="I24">
    <cfRule type="expression" dxfId="71" priority="44">
      <formula>(I24&lt;H24)</formula>
    </cfRule>
  </conditionalFormatting>
  <conditionalFormatting sqref="J28">
    <cfRule type="expression" dxfId="70" priority="43">
      <formula>(J28&lt;I28)</formula>
    </cfRule>
  </conditionalFormatting>
  <conditionalFormatting sqref="K32">
    <cfRule type="expression" dxfId="69" priority="42">
      <formula>(K32&lt;J32)</formula>
    </cfRule>
  </conditionalFormatting>
  <conditionalFormatting sqref="H24">
    <cfRule type="expression" dxfId="68" priority="41">
      <formula>(H24&lt;G24)</formula>
    </cfRule>
  </conditionalFormatting>
  <conditionalFormatting sqref="I28">
    <cfRule type="expression" dxfId="67" priority="40">
      <formula>(I28&lt;H28)</formula>
    </cfRule>
  </conditionalFormatting>
  <conditionalFormatting sqref="J32">
    <cfRule type="expression" dxfId="66" priority="39">
      <formula>(J32&lt;I32)</formula>
    </cfRule>
  </conditionalFormatting>
  <conditionalFormatting sqref="K36">
    <cfRule type="expression" dxfId="65" priority="38">
      <formula>(K36&lt;J36)</formula>
    </cfRule>
  </conditionalFormatting>
  <conditionalFormatting sqref="H13">
    <cfRule type="expression" dxfId="64" priority="37">
      <formula>(H13&gt;G13)</formula>
    </cfRule>
  </conditionalFormatting>
  <conditionalFormatting sqref="H17">
    <cfRule type="expression" dxfId="63" priority="36">
      <formula>(H17&gt;G17)</formula>
    </cfRule>
  </conditionalFormatting>
  <conditionalFormatting sqref="H21">
    <cfRule type="expression" dxfId="62" priority="35">
      <formula>(H21&gt;G21)</formula>
    </cfRule>
  </conditionalFormatting>
  <conditionalFormatting sqref="H25">
    <cfRule type="expression" dxfId="61" priority="34">
      <formula>(H25&gt;G25)</formula>
    </cfRule>
  </conditionalFormatting>
  <conditionalFormatting sqref="I29">
    <cfRule type="expression" dxfId="60" priority="33">
      <formula>(I29&gt;H29)</formula>
    </cfRule>
  </conditionalFormatting>
  <conditionalFormatting sqref="H14">
    <cfRule type="expression" dxfId="59" priority="32">
      <formula>H14&lt;$H$8</formula>
    </cfRule>
  </conditionalFormatting>
  <conditionalFormatting sqref="I18">
    <cfRule type="expression" dxfId="58" priority="31">
      <formula>I18&lt;$H$8</formula>
    </cfRule>
  </conditionalFormatting>
  <conditionalFormatting sqref="J22">
    <cfRule type="expression" dxfId="57" priority="30">
      <formula>J22&lt;$H$8</formula>
    </cfRule>
  </conditionalFormatting>
  <conditionalFormatting sqref="K26">
    <cfRule type="expression" dxfId="56" priority="29">
      <formula>K26&lt;$H$8</formula>
    </cfRule>
  </conditionalFormatting>
  <conditionalFormatting sqref="I17">
    <cfRule type="expression" dxfId="55" priority="28">
      <formula>(I17&gt;H17)</formula>
    </cfRule>
  </conditionalFormatting>
  <conditionalFormatting sqref="J21">
    <cfRule type="expression" dxfId="54" priority="27">
      <formula>(J21&gt;I21)</formula>
    </cfRule>
  </conditionalFormatting>
  <conditionalFormatting sqref="K25">
    <cfRule type="expression" dxfId="53" priority="26">
      <formula>(K25&gt;J25)</formula>
    </cfRule>
  </conditionalFormatting>
  <conditionalFormatting sqref="I21">
    <cfRule type="expression" dxfId="52" priority="25">
      <formula>(I21&gt;H21)</formula>
    </cfRule>
  </conditionalFormatting>
  <conditionalFormatting sqref="J25">
    <cfRule type="expression" dxfId="51" priority="24">
      <formula>(J25&gt;I25)</formula>
    </cfRule>
  </conditionalFormatting>
  <conditionalFormatting sqref="K29">
    <cfRule type="expression" dxfId="50" priority="23">
      <formula>(K29&gt;J29)</formula>
    </cfRule>
  </conditionalFormatting>
  <conditionalFormatting sqref="I25">
    <cfRule type="expression" dxfId="49" priority="22">
      <formula>(I25&gt;H25)</formula>
    </cfRule>
  </conditionalFormatting>
  <conditionalFormatting sqref="J29">
    <cfRule type="expression" dxfId="48" priority="21">
      <formula>(J29&gt;I29)</formula>
    </cfRule>
  </conditionalFormatting>
  <conditionalFormatting sqref="K33">
    <cfRule type="expression" dxfId="47" priority="20">
      <formula>(K33&gt;J33)</formula>
    </cfRule>
  </conditionalFormatting>
  <conditionalFormatting sqref="J33">
    <cfRule type="expression" dxfId="46" priority="19">
      <formula>(J33&gt;I33)</formula>
    </cfRule>
  </conditionalFormatting>
  <conditionalFormatting sqref="K37">
    <cfRule type="expression" dxfId="45" priority="18">
      <formula>(K37&gt;J37)</formula>
    </cfRule>
  </conditionalFormatting>
  <conditionalFormatting sqref="L15:L18">
    <cfRule type="expression" dxfId="44" priority="16" stopIfTrue="1">
      <formula>$I$18&lt;$H$8</formula>
    </cfRule>
  </conditionalFormatting>
  <conditionalFormatting sqref="L19:L22">
    <cfRule type="expression" dxfId="43" priority="15" stopIfTrue="1">
      <formula>$J$22&lt;$H$8</formula>
    </cfRule>
  </conditionalFormatting>
  <conditionalFormatting sqref="L23:L26">
    <cfRule type="expression" dxfId="42" priority="14" stopIfTrue="1">
      <formula>$K$26&lt;$H$8</formula>
    </cfRule>
  </conditionalFormatting>
  <dataValidations count="2">
    <dataValidation type="textLength" allowBlank="1" showInputMessage="1" showErrorMessage="1" sqref="L10 M10:M29 N10:N42 L27:L30">
      <formula1>0</formula1>
      <formula2>500</formula2>
    </dataValidation>
    <dataValidation type="decimal" allowBlank="1" showInputMessage="1" showErrorMessage="1" sqref="G19:I19 H15:K16 J35:J37 J39:J42 H21:I21 G15 D12:H13 G25:I25 J18:K19 G28:I29 I31:I32 J12:K13 G39:H42">
      <formula1>0</formula1>
      <formula2>999999999999999</formula2>
    </dataValidation>
  </dataValidations>
  <printOptions horizontalCentered="1" verticalCentered="1"/>
  <pageMargins left="0.21" right="0.23" top="0.3" bottom="0.36" header="0.2" footer="0.17"/>
  <pageSetup scale="57" orientation="landscape" r:id="rId1"/>
  <headerFooter alignWithMargins="0">
    <oddFooter>&amp;L&amp;F</oddFooter>
  </headerFooter>
  <ignoredErrors>
    <ignoredError sqref="D14:G15 D18:G19 D16 D17 D22:G23 D20:E20 D21:E21 D25:F25 D24:F24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'Circuit Criminal'!$N$11:$N$12</xm:f>
          </x14:formula1>
          <xm:sqref>L11:L26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Z86"/>
  <sheetViews>
    <sheetView showGridLines="0" topLeftCell="B11" zoomScale="75" zoomScaleNormal="75" zoomScaleSheetLayoutView="70" workbookViewId="0">
      <selection activeCell="L11" sqref="L11:L14"/>
    </sheetView>
  </sheetViews>
  <sheetFormatPr defaultColWidth="9.140625" defaultRowHeight="14.25" x14ac:dyDescent="0.2"/>
  <cols>
    <col min="1" max="1" width="10.7109375" style="1" hidden="1" customWidth="1"/>
    <col min="2" max="2" width="9.5703125" style="1" customWidth="1"/>
    <col min="3" max="3" width="29.85546875" style="1" customWidth="1"/>
    <col min="4" max="12" width="18.7109375" style="1" customWidth="1"/>
    <col min="13" max="13" width="33" style="1" customWidth="1"/>
    <col min="14" max="14" width="18.7109375" style="1" hidden="1" customWidth="1"/>
    <col min="15" max="18" width="16.7109375" style="1" hidden="1" customWidth="1"/>
    <col min="19" max="19" width="20.140625" style="1" hidden="1" customWidth="1"/>
    <col min="20" max="20" width="21.28515625" style="1" hidden="1" customWidth="1"/>
    <col min="21" max="21" width="2.42578125" style="1" hidden="1" customWidth="1"/>
    <col min="22" max="22" width="11.5703125" style="1" hidden="1" customWidth="1"/>
    <col min="23" max="23" width="13.28515625" style="1" hidden="1" customWidth="1"/>
    <col min="24" max="26" width="9.140625" style="1" hidden="1" customWidth="1"/>
    <col min="27" max="28" width="9.140625" style="1" customWidth="1"/>
    <col min="29" max="16384" width="9.140625" style="1"/>
  </cols>
  <sheetData>
    <row r="1" spans="1:22" ht="20.25" hidden="1" customHeight="1" x14ac:dyDescent="0.2"/>
    <row r="2" spans="1:22" ht="23.25" x14ac:dyDescent="0.35">
      <c r="K2" s="2"/>
      <c r="L2" s="2"/>
      <c r="M2" s="2" t="s">
        <v>249</v>
      </c>
      <c r="N2" s="2"/>
      <c r="T2" s="71" t="s">
        <v>48</v>
      </c>
    </row>
    <row r="3" spans="1:22" ht="23.25" x14ac:dyDescent="0.35">
      <c r="K3" s="2"/>
      <c r="L3" s="2"/>
      <c r="M3" s="2" t="s">
        <v>16</v>
      </c>
      <c r="N3" s="2"/>
      <c r="T3" s="71" t="s">
        <v>47</v>
      </c>
    </row>
    <row r="4" spans="1:22" ht="25.5" customHeight="1" x14ac:dyDescent="0.25">
      <c r="A4" s="3"/>
      <c r="C4" s="4" t="s">
        <v>28</v>
      </c>
      <c r="D4" s="36" t="str">
        <f>'Circuit Criminal'!D4</f>
        <v>September 2017</v>
      </c>
      <c r="I4" s="182" t="s">
        <v>218</v>
      </c>
      <c r="J4" s="183"/>
      <c r="K4" s="183"/>
      <c r="L4" s="183"/>
      <c r="M4" s="184"/>
      <c r="O4" s="5"/>
      <c r="P4" s="5"/>
      <c r="T4" s="71" t="s">
        <v>49</v>
      </c>
    </row>
    <row r="5" spans="1:22" ht="18" customHeight="1" x14ac:dyDescent="0.25">
      <c r="A5" s="3"/>
      <c r="C5" s="4" t="s">
        <v>10</v>
      </c>
      <c r="D5" s="34">
        <f>'Circuit Criminal'!$D$5</f>
        <v>1</v>
      </c>
      <c r="I5" s="185"/>
      <c r="J5" s="186" t="s">
        <v>219</v>
      </c>
      <c r="K5" s="186"/>
      <c r="L5" s="186"/>
      <c r="M5" s="187"/>
      <c r="T5" s="71" t="s">
        <v>50</v>
      </c>
    </row>
    <row r="6" spans="1:22" ht="20.25" customHeight="1" x14ac:dyDescent="0.25">
      <c r="A6" s="3"/>
      <c r="C6" s="6" t="s">
        <v>9</v>
      </c>
      <c r="D6" s="258" t="str">
        <f>'Circuit Criminal'!D6</f>
        <v>Brevard</v>
      </c>
      <c r="E6" s="258"/>
      <c r="F6" s="71"/>
      <c r="G6" s="71"/>
      <c r="H6" s="71"/>
      <c r="I6" s="190"/>
      <c r="J6" s="188" t="s">
        <v>220</v>
      </c>
      <c r="K6" s="188"/>
      <c r="L6" s="188"/>
      <c r="M6" s="189"/>
      <c r="N6" s="71"/>
      <c r="T6" s="71" t="s">
        <v>51</v>
      </c>
    </row>
    <row r="7" spans="1:22" ht="11.25" customHeight="1" x14ac:dyDescent="0.25">
      <c r="A7" s="3"/>
      <c r="T7" s="71" t="s">
        <v>52</v>
      </c>
    </row>
    <row r="8" spans="1:22" ht="16.5" customHeight="1" thickBot="1" x14ac:dyDescent="0.3">
      <c r="A8" s="3"/>
      <c r="C8" s="6" t="s">
        <v>27</v>
      </c>
      <c r="D8" s="215" t="s">
        <v>46</v>
      </c>
      <c r="E8" s="215"/>
      <c r="G8" s="6" t="s">
        <v>33</v>
      </c>
      <c r="H8" s="24">
        <v>0.75</v>
      </c>
      <c r="T8" s="71" t="s">
        <v>53</v>
      </c>
    </row>
    <row r="9" spans="1:22" ht="15.75" x14ac:dyDescent="0.25">
      <c r="A9" s="7"/>
      <c r="B9" s="3"/>
      <c r="J9" s="8"/>
      <c r="K9" s="9"/>
      <c r="L9" s="224" t="s">
        <v>176</v>
      </c>
      <c r="M9" s="225"/>
      <c r="N9" s="70">
        <v>1</v>
      </c>
      <c r="O9" s="10" t="s">
        <v>2</v>
      </c>
      <c r="P9" s="1" t="s">
        <v>29</v>
      </c>
      <c r="Q9" s="1">
        <v>1</v>
      </c>
      <c r="T9" s="71" t="s">
        <v>54</v>
      </c>
    </row>
    <row r="10" spans="1:22" s="11" customFormat="1" ht="26.25" customHeight="1" thickBot="1" x14ac:dyDescent="0.25">
      <c r="B10" s="19"/>
      <c r="C10" s="20" t="s">
        <v>17</v>
      </c>
      <c r="D10" s="80" t="s">
        <v>214</v>
      </c>
      <c r="E10" s="31" t="s">
        <v>215</v>
      </c>
      <c r="F10" s="31" t="s">
        <v>216</v>
      </c>
      <c r="G10" s="82" t="s">
        <v>217</v>
      </c>
      <c r="H10" s="80" t="s">
        <v>236</v>
      </c>
      <c r="I10" s="31" t="s">
        <v>237</v>
      </c>
      <c r="J10" s="31" t="s">
        <v>238</v>
      </c>
      <c r="K10" s="82" t="s">
        <v>239</v>
      </c>
      <c r="L10" s="72" t="s">
        <v>174</v>
      </c>
      <c r="M10" s="98" t="s">
        <v>179</v>
      </c>
      <c r="N10" s="67"/>
      <c r="O10" s="10" t="s">
        <v>3</v>
      </c>
      <c r="P10" s="11" t="s">
        <v>30</v>
      </c>
      <c r="Q10" s="1"/>
      <c r="T10" s="71" t="s">
        <v>55</v>
      </c>
      <c r="V10" s="37">
        <v>5</v>
      </c>
    </row>
    <row r="11" spans="1:22" ht="15.75" customHeight="1" x14ac:dyDescent="0.2">
      <c r="A11" s="226" t="str">
        <f>LEFT(B11,3)&amp;" "&amp;RIGHT(B11,6)</f>
        <v>CGE CQ1-17</v>
      </c>
      <c r="B11" s="208" t="s">
        <v>222</v>
      </c>
      <c r="C11" s="66" t="s">
        <v>225</v>
      </c>
      <c r="D11" s="116" t="s">
        <v>18</v>
      </c>
      <c r="E11" s="117" t="s">
        <v>19</v>
      </c>
      <c r="F11" s="117" t="s">
        <v>20</v>
      </c>
      <c r="G11" s="117" t="s">
        <v>21</v>
      </c>
      <c r="H11" s="117" t="s">
        <v>22</v>
      </c>
      <c r="I11" s="232"/>
      <c r="J11" s="118"/>
      <c r="K11" s="119"/>
      <c r="L11" s="216"/>
      <c r="M11" s="268"/>
      <c r="N11" s="97" t="s">
        <v>177</v>
      </c>
      <c r="O11" s="10" t="s">
        <v>4</v>
      </c>
      <c r="P11" s="1" t="s">
        <v>31</v>
      </c>
      <c r="Q11" s="1">
        <v>3</v>
      </c>
      <c r="T11" s="71" t="s">
        <v>56</v>
      </c>
      <c r="U11" s="1" t="str">
        <f>D6&amp;" "&amp;D8</f>
        <v>Brevard Family</v>
      </c>
      <c r="V11" s="38">
        <v>0.15</v>
      </c>
    </row>
    <row r="12" spans="1:22" ht="15.75" customHeight="1" x14ac:dyDescent="0.2">
      <c r="A12" s="227"/>
      <c r="B12" s="209"/>
      <c r="C12" s="60" t="s">
        <v>23</v>
      </c>
      <c r="D12" s="120">
        <f>LOOKUP($U$11&amp;" "&amp;$A11,Lookup!$X$2:$X$5361,Lookup!$I$2:$I$5361)</f>
        <v>274043.21000000002</v>
      </c>
      <c r="E12" s="101">
        <f>LOOKUP($U$11&amp;" "&amp;$A11,Lookup!$X$2:$X$5361,Lookup!$J$2:$J$5361)</f>
        <v>285383.98</v>
      </c>
      <c r="F12" s="101">
        <f>LOOKUP($U$11&amp;" "&amp;$A11,Lookup!$X$2:$X$5361,Lookup!$K$2:$K$5361)</f>
        <v>289122.57</v>
      </c>
      <c r="G12" s="107">
        <f>LOOKUP($U$11&amp;" "&amp;$A11,Lookup!$X$2:$X$5361,Lookup!$L$2:$L$5361)</f>
        <v>289227.81</v>
      </c>
      <c r="H12" s="108">
        <v>289515.93</v>
      </c>
      <c r="I12" s="233"/>
      <c r="J12" s="76"/>
      <c r="K12" s="121"/>
      <c r="L12" s="216"/>
      <c r="M12" s="266"/>
      <c r="N12" s="23" t="s">
        <v>178</v>
      </c>
      <c r="O12" s="10" t="s">
        <v>5</v>
      </c>
      <c r="P12" s="1" t="s">
        <v>32</v>
      </c>
      <c r="Q12" s="1">
        <v>4</v>
      </c>
      <c r="T12" s="71" t="s">
        <v>57</v>
      </c>
      <c r="U12" s="1" t="str">
        <f>IF(P13=TRUE,A11,"")</f>
        <v/>
      </c>
    </row>
    <row r="13" spans="1:22" ht="15.75" customHeight="1" thickBot="1" x14ac:dyDescent="0.25">
      <c r="A13" s="227"/>
      <c r="B13" s="209"/>
      <c r="C13" s="60" t="s">
        <v>24</v>
      </c>
      <c r="D13" s="122">
        <f>LOOKUP($U$11&amp;" "&amp;$A11,Lookup!$X$2:$X$5361,Lookup!$D$2:$D$5361)</f>
        <v>321813.55</v>
      </c>
      <c r="E13" s="102">
        <f>LOOKUP($U$11&amp;" "&amp;$A11,Lookup!$X$2:$X$5361,Lookup!$E$2:$E$5361)</f>
        <v>321813.55</v>
      </c>
      <c r="F13" s="102">
        <f>LOOKUP($U$11&amp;" "&amp;$A11,Lookup!$X$2:$X$5361,Lookup!$F$2:$F$5361)</f>
        <v>321813.55</v>
      </c>
      <c r="G13" s="102">
        <f>LOOKUP($U$11&amp;" "&amp;$A11,Lookup!$X$2:$X$5361,Lookup!$G$2:$G$5361)</f>
        <v>321813.55</v>
      </c>
      <c r="H13" s="51">
        <v>321813.55</v>
      </c>
      <c r="I13" s="234"/>
      <c r="J13" s="76"/>
      <c r="K13" s="121"/>
      <c r="L13" s="216"/>
      <c r="M13" s="266"/>
      <c r="N13" s="23" t="s">
        <v>180</v>
      </c>
      <c r="O13" s="10" t="s">
        <v>6</v>
      </c>
      <c r="P13" s="1" t="b">
        <f>OR(AND(E12&lt;D12,E12&gt;0),AND(F12&lt;E12,F12&gt;0),AND(G12&lt;F12,G12&gt;0),AND(H12&lt;G12,H12&gt;0),AND(F13&gt;E13,E13&gt;0),AND(G13&gt;F13,F13&gt;0),AND(H13&lt;G13,G13&gt;0))</f>
        <v>0</v>
      </c>
      <c r="Q13" s="1">
        <v>5</v>
      </c>
      <c r="T13" s="71" t="s">
        <v>58</v>
      </c>
      <c r="U13" s="1" t="str">
        <f>IF(P14=TRUE,A15,"")</f>
        <v/>
      </c>
    </row>
    <row r="14" spans="1:22" ht="15.75" customHeight="1" thickBot="1" x14ac:dyDescent="0.25">
      <c r="A14" s="228"/>
      <c r="B14" s="210"/>
      <c r="C14" s="21" t="s">
        <v>25</v>
      </c>
      <c r="D14" s="109">
        <f>IF(ISBLANK(D12),"N/A",IF(OR(D12=0,D12="N/A"),0,D12/D13))</f>
        <v>0.85155895393466197</v>
      </c>
      <c r="E14" s="109">
        <f>IF(ISBLANK(E12),"N/A",IF(OR(E12=0,E12="N/A"),0,E12/E13))</f>
        <v>0.88679914192550313</v>
      </c>
      <c r="F14" s="109">
        <f>IF(ISBLANK(F12),"N/A",IF(OR(F12=0,F12="N/A"),0,F12/F13))</f>
        <v>0.89841639669926898</v>
      </c>
      <c r="G14" s="109">
        <f>IF(ISBLANK(G12),"N/A",IF(OR(G12=0,G12="N/A"),0,G12/G13))</f>
        <v>0.89874341835513138</v>
      </c>
      <c r="H14" s="109">
        <f>IF(ISBLANK(H12),"N/A",IF(AND(H12=0,H13=0,NOT(ISBLANK(H12)),NOT(ISBLANK(H13))),1,H12/H13))</f>
        <v>0.89963871937648365</v>
      </c>
      <c r="I14" s="235"/>
      <c r="J14" s="76"/>
      <c r="K14" s="121"/>
      <c r="L14" s="216"/>
      <c r="M14" s="266"/>
      <c r="N14" s="97" t="s">
        <v>189</v>
      </c>
      <c r="O14" s="10" t="s">
        <v>7</v>
      </c>
      <c r="P14" s="1" t="b">
        <f>OR(AND(F16&lt;E16,F16&gt;0),AND(G16&lt;F16,G16&gt;0),AND(H16&lt;G16,H16&gt;0),AND(I16&lt;H16,I16&gt;0),AND(G17&gt;F17, F17&gt;0),AND(H17&gt;G17, G17&gt;0),AND(I17&lt;H17,I17&gt;0))</f>
        <v>0</v>
      </c>
      <c r="Q14" s="1">
        <v>6</v>
      </c>
      <c r="T14" s="71" t="s">
        <v>59</v>
      </c>
      <c r="U14" s="1" t="str">
        <f>IF(P15=TRUE,A19,"")</f>
        <v/>
      </c>
    </row>
    <row r="15" spans="1:22" ht="15.75" customHeight="1" x14ac:dyDescent="0.2">
      <c r="A15" s="226" t="str">
        <f>LEFT(B15,3)&amp;" "&amp;RIGHT(B15,6)</f>
        <v>CGE CQ2-17</v>
      </c>
      <c r="B15" s="229" t="s">
        <v>240</v>
      </c>
      <c r="C15" s="77" t="s">
        <v>226</v>
      </c>
      <c r="D15" s="123"/>
      <c r="E15" s="31" t="s">
        <v>18</v>
      </c>
      <c r="F15" s="31" t="s">
        <v>19</v>
      </c>
      <c r="G15" s="31" t="s">
        <v>20</v>
      </c>
      <c r="H15" s="31" t="s">
        <v>21</v>
      </c>
      <c r="I15" s="31" t="s">
        <v>22</v>
      </c>
      <c r="J15" s="78"/>
      <c r="K15" s="121"/>
      <c r="L15" s="216"/>
      <c r="M15" s="266"/>
      <c r="N15" s="23" t="s">
        <v>181</v>
      </c>
      <c r="O15" s="10" t="s">
        <v>8</v>
      </c>
      <c r="P15" s="1" t="b">
        <f>OR(AND(G20&lt;F20,D10&gt;0),AND(H20&lt;G20,H20&gt;0),AND(I20&lt;H20,I20&gt;0),AND(J20&lt;I20,J20&gt;0),AND(H21&gt;G21, G21&gt;0),AND(I21&gt;H21, H21&gt;0),AND(J21&lt;I21, J21&gt;0))</f>
        <v>0</v>
      </c>
      <c r="Q15" s="1">
        <v>7</v>
      </c>
      <c r="T15" s="71" t="s">
        <v>60</v>
      </c>
      <c r="U15" s="1" t="str">
        <f>IF(P16=TRUE,A23,"")</f>
        <v/>
      </c>
    </row>
    <row r="16" spans="1:22" ht="15.75" customHeight="1" x14ac:dyDescent="0.2">
      <c r="A16" s="227"/>
      <c r="B16" s="230"/>
      <c r="C16" s="60" t="s">
        <v>23</v>
      </c>
      <c r="D16" s="123"/>
      <c r="E16" s="101">
        <f>LOOKUP($U$11&amp;" "&amp;$A15,Lookup!$X$2:$X$5361,Lookup!$I$2:$I$5361)</f>
        <v>301961.84000000003</v>
      </c>
      <c r="F16" s="101">
        <f>LOOKUP($U$11&amp;" "&amp;$A15,Lookup!$X$2:$X$5361,Lookup!$J$2:$J$5361)</f>
        <v>317341.31</v>
      </c>
      <c r="G16" s="101">
        <f>LOOKUP($U$11&amp;" "&amp;$A15,Lookup!$X$2:$X$5361,Lookup!$K$2:$K$5361)</f>
        <v>319056.58</v>
      </c>
      <c r="H16" s="108">
        <v>321100.56</v>
      </c>
      <c r="I16" s="108">
        <v>322979.65000000002</v>
      </c>
      <c r="J16" s="78"/>
      <c r="K16" s="121"/>
      <c r="L16" s="216"/>
      <c r="M16" s="266"/>
      <c r="N16" s="23" t="s">
        <v>182</v>
      </c>
      <c r="O16" s="10" t="s">
        <v>11</v>
      </c>
      <c r="P16" s="1" t="b">
        <f>OR(AND(H24&lt;G24, H24&gt;0),AND(I24&lt;H24, I24&gt;0),AND(J24&lt;I24, J24&gt;0),AND(K24&lt;J24, K24&gt;0),AND(I25&gt;H25, H25&gt;0),AND(J25&gt;I25, I25&gt;0),AND(K25&lt;J25, J25&gt;0))</f>
        <v>0</v>
      </c>
      <c r="Q16" s="1">
        <v>8</v>
      </c>
      <c r="T16" s="71" t="s">
        <v>61</v>
      </c>
      <c r="U16" s="1" t="str">
        <f>IF(P17=TRUE,A27,"")</f>
        <v/>
      </c>
    </row>
    <row r="17" spans="1:21" ht="15.75" customHeight="1" thickBot="1" x14ac:dyDescent="0.25">
      <c r="A17" s="227"/>
      <c r="B17" s="230"/>
      <c r="C17" s="60" t="s">
        <v>24</v>
      </c>
      <c r="D17" s="123"/>
      <c r="E17" s="102">
        <f>LOOKUP($U$11&amp;" "&amp;$A15,Lookup!$X$2:$X$5361,Lookup!$D$2:$D$5361)</f>
        <v>361179.44</v>
      </c>
      <c r="F17" s="102">
        <f>LOOKUP($U$11&amp;" "&amp;$A15,Lookup!$X$2:$X$5361,Lookup!$E$2:$E$5361)</f>
        <v>361119.44</v>
      </c>
      <c r="G17" s="102">
        <f>LOOKUP($U$11&amp;" "&amp;$A15,Lookup!$X$2:$X$5361,Lookup!$F$2:$F$5361)</f>
        <v>361059.44</v>
      </c>
      <c r="H17" s="51">
        <v>361034.44</v>
      </c>
      <c r="I17" s="51">
        <v>361034.44</v>
      </c>
      <c r="J17" s="78"/>
      <c r="K17" s="121"/>
      <c r="L17" s="216"/>
      <c r="M17" s="266"/>
      <c r="N17" s="97" t="s">
        <v>190</v>
      </c>
      <c r="O17" s="10" t="s">
        <v>12</v>
      </c>
      <c r="P17" s="1" t="b">
        <f>OR(AND(I28&lt;H28, I28&gt;0),AND(J28&lt;I28, J28&gt;0),AND(K28&lt;J28, K28&gt;0),AND(J29&gt;I29, I29&gt;0),AND(K29&gt;J29, J29&gt;0))</f>
        <v>0</v>
      </c>
      <c r="Q17" s="1">
        <v>9</v>
      </c>
      <c r="T17" s="71" t="s">
        <v>62</v>
      </c>
      <c r="U17" s="1" t="str">
        <f>IF(P18=TRUE,A31,"")</f>
        <v/>
      </c>
    </row>
    <row r="18" spans="1:21" ht="15.75" customHeight="1" thickBot="1" x14ac:dyDescent="0.25">
      <c r="A18" s="228"/>
      <c r="B18" s="231"/>
      <c r="C18" s="21" t="s">
        <v>26</v>
      </c>
      <c r="D18" s="124"/>
      <c r="E18" s="109">
        <f>IF(ISBLANK(E16),"N/A",IF(OR(E16=0,E16="N/A"),0,E16/E17))</f>
        <v>0.83604382353547047</v>
      </c>
      <c r="F18" s="109">
        <f>IF(ISBLANK(F16),"N/A",IF(OR(F16=0,F16="N/A"),0,F16/F17))</f>
        <v>0.87877105148368639</v>
      </c>
      <c r="G18" s="109">
        <f>IF(ISBLANK(G16),"N/A",IF(OR(G16=0,G16="N/A"),0,G16/G17))</f>
        <v>0.88366774179896812</v>
      </c>
      <c r="H18" s="109">
        <f>IF(ISBLANK(H16),"N/A",IF(AND(H16=0,H17=0,NOT(ISBLANK(H16)),NOT(ISBLANK(H17))),1,H16/H17))</f>
        <v>0.88939038613601518</v>
      </c>
      <c r="I18" s="109">
        <f>IF(ISBLANK(I16),"N/A",IF(AND(I16=0,I17=0,NOT(ISBLANK(I16)),NOT(ISBLANK(I17))),1,I16/I17))</f>
        <v>0.89459512505233574</v>
      </c>
      <c r="J18" s="79"/>
      <c r="K18" s="121"/>
      <c r="L18" s="216"/>
      <c r="M18" s="266"/>
      <c r="N18" s="97" t="s">
        <v>191</v>
      </c>
      <c r="O18" s="10" t="s">
        <v>13</v>
      </c>
      <c r="P18" s="1" t="b">
        <f>OR(AND(J32&lt;I32, J32&gt;0),AND(K32&lt;J32, K32&gt;0),AND(K33&gt;J33, J33&gt;0))</f>
        <v>0</v>
      </c>
      <c r="Q18" s="1">
        <v>10</v>
      </c>
      <c r="T18" s="71" t="s">
        <v>63</v>
      </c>
      <c r="U18" s="1" t="str">
        <f>IF(P19=TRUE,A35,"")</f>
        <v/>
      </c>
    </row>
    <row r="19" spans="1:21" ht="15.75" customHeight="1" x14ac:dyDescent="0.2">
      <c r="A19" s="226" t="str">
        <f>LEFT(B19,3)&amp;" "&amp;RIGHT(B19,6)</f>
        <v>CGE CQ3-17</v>
      </c>
      <c r="B19" s="208" t="s">
        <v>223</v>
      </c>
      <c r="C19" s="77" t="s">
        <v>227</v>
      </c>
      <c r="D19" s="125"/>
      <c r="E19" s="28"/>
      <c r="F19" s="31" t="s">
        <v>18</v>
      </c>
      <c r="G19" s="31" t="s">
        <v>19</v>
      </c>
      <c r="H19" s="31" t="s">
        <v>20</v>
      </c>
      <c r="I19" s="31" t="s">
        <v>21</v>
      </c>
      <c r="J19" s="80" t="s">
        <v>22</v>
      </c>
      <c r="K19" s="126"/>
      <c r="L19" s="216"/>
      <c r="M19" s="266"/>
      <c r="N19" s="23" t="s">
        <v>183</v>
      </c>
      <c r="O19" s="10" t="s">
        <v>14</v>
      </c>
      <c r="P19" s="1" t="b">
        <f>OR(K36&lt;J36)</f>
        <v>0</v>
      </c>
      <c r="Q19" s="1">
        <v>11</v>
      </c>
      <c r="T19" s="71" t="s">
        <v>64</v>
      </c>
      <c r="U19" s="1" t="str">
        <f>U12&amp;" "&amp;U13&amp;" "&amp;U14&amp;" "&amp;U15&amp;" "&amp;U16&amp;" "&amp;U17&amp;" "&amp;U18</f>
        <v xml:space="preserve">      </v>
      </c>
    </row>
    <row r="20" spans="1:21" ht="15.75" customHeight="1" x14ac:dyDescent="0.2">
      <c r="A20" s="227"/>
      <c r="B20" s="209"/>
      <c r="C20" s="60" t="s">
        <v>23</v>
      </c>
      <c r="D20" s="125"/>
      <c r="E20" s="26"/>
      <c r="F20" s="101">
        <f>LOOKUP($U$11&amp;" "&amp;$A19,Lookup!$X$2:$X$5361,Lookup!$I$2:$I$5361)</f>
        <v>313007.90000000002</v>
      </c>
      <c r="G20" s="101">
        <f>LOOKUP($U$11&amp;" "&amp;$A19,Lookup!$X$2:$X$5361,Lookup!$J$2:$J$5361)</f>
        <v>326509.28999999998</v>
      </c>
      <c r="H20" s="108">
        <v>328752.69</v>
      </c>
      <c r="I20" s="108">
        <v>331374.28000000003</v>
      </c>
      <c r="J20" s="108">
        <v>333364.78000000003</v>
      </c>
      <c r="K20" s="127"/>
      <c r="L20" s="216"/>
      <c r="M20" s="266"/>
      <c r="N20" s="62"/>
      <c r="O20" s="10" t="s">
        <v>15</v>
      </c>
      <c r="P20" s="1">
        <f>COUNTIF(P13:P19,"TRUE")</f>
        <v>0</v>
      </c>
      <c r="Q20" s="1">
        <v>12</v>
      </c>
      <c r="T20" s="71" t="s">
        <v>65</v>
      </c>
    </row>
    <row r="21" spans="1:21" s="16" customFormat="1" ht="15.75" customHeight="1" thickBot="1" x14ac:dyDescent="0.25">
      <c r="A21" s="227"/>
      <c r="B21" s="209"/>
      <c r="C21" s="60" t="s">
        <v>24</v>
      </c>
      <c r="D21" s="125"/>
      <c r="E21" s="26"/>
      <c r="F21" s="102">
        <f>LOOKUP($U$11&amp;" "&amp;$A19,Lookup!$X$2:$X$5361,Lookup!$D$2:$D$5361)</f>
        <v>379513.75</v>
      </c>
      <c r="G21" s="102">
        <f>LOOKUP($U$11&amp;" "&amp;$A19,Lookup!$X$2:$X$5361,Lookup!$E$2:$E$5361)</f>
        <v>379138.75</v>
      </c>
      <c r="H21" s="51">
        <v>379138.75</v>
      </c>
      <c r="I21" s="51">
        <v>379138.75</v>
      </c>
      <c r="J21" s="51">
        <v>379138.75</v>
      </c>
      <c r="K21" s="127"/>
      <c r="L21" s="216"/>
      <c r="M21" s="266"/>
      <c r="N21" s="62"/>
      <c r="Q21" s="25"/>
      <c r="T21" s="71" t="s">
        <v>66</v>
      </c>
    </row>
    <row r="22" spans="1:21" ht="15.75" customHeight="1" thickBot="1" x14ac:dyDescent="0.25">
      <c r="A22" s="228"/>
      <c r="B22" s="210"/>
      <c r="C22" s="21" t="s">
        <v>26</v>
      </c>
      <c r="D22" s="125"/>
      <c r="E22" s="30"/>
      <c r="F22" s="114">
        <f>IF(ISBLANK(F20),"N/A",IF(OR(F20=0,F20="N/A"),0,F20/F21))</f>
        <v>0.8247603677073625</v>
      </c>
      <c r="G22" s="109">
        <f>IF(ISBLANK(G20),"N/A",IF(OR(G20=0,G20="N/A"),0,G20/G21))</f>
        <v>0.86118680825950911</v>
      </c>
      <c r="H22" s="109">
        <f>IF(ISBLANK(H20),"N/A",IF(AND(H20=0,H21=0,NOT(ISBLANK(H20)),NOT(ISBLANK(H21))),1,H20/H21))</f>
        <v>0.86710390325441544</v>
      </c>
      <c r="I22" s="109">
        <f>IF(ISBLANK(I20),"N/A",IF(AND(I20=0,I21=0,NOT(ISBLANK(I20)),NOT(ISBLANK(I21))),1,I20/I21))</f>
        <v>0.8740184958672782</v>
      </c>
      <c r="J22" s="109">
        <f>IF(ISBLANK(J20),"N/A",IF(AND(J20=0,J21=0,NOT(ISBLANK(J20)),NOT(ISBLANK(J21))),1,J20/J21))</f>
        <v>0.87926855273959736</v>
      </c>
      <c r="K22" s="128"/>
      <c r="L22" s="216"/>
      <c r="M22" s="266"/>
      <c r="N22" s="63"/>
      <c r="O22" s="81" t="s">
        <v>34</v>
      </c>
      <c r="P22" s="81" t="s">
        <v>35</v>
      </c>
      <c r="Q22" s="11"/>
      <c r="T22" s="71" t="s">
        <v>67</v>
      </c>
    </row>
    <row r="23" spans="1:21" ht="15.75" customHeight="1" x14ac:dyDescent="0.2">
      <c r="A23" s="226" t="str">
        <f>LEFT(B23,3)&amp;" "&amp;RIGHT(B23,6)</f>
        <v>CGE CQ4-17</v>
      </c>
      <c r="B23" s="229" t="s">
        <v>224</v>
      </c>
      <c r="C23" s="66" t="s">
        <v>228</v>
      </c>
      <c r="D23" s="129"/>
      <c r="E23" s="29"/>
      <c r="F23" s="69"/>
      <c r="G23" s="68" t="s">
        <v>18</v>
      </c>
      <c r="H23" s="31" t="s">
        <v>19</v>
      </c>
      <c r="I23" s="31" t="s">
        <v>20</v>
      </c>
      <c r="J23" s="80" t="s">
        <v>21</v>
      </c>
      <c r="K23" s="130" t="s">
        <v>22</v>
      </c>
      <c r="L23" s="216"/>
      <c r="M23" s="266"/>
      <c r="N23" s="74"/>
      <c r="O23" s="81" t="b">
        <v>0</v>
      </c>
      <c r="P23" s="81" t="b">
        <v>0</v>
      </c>
      <c r="Q23" s="1" t="str">
        <f>IF(AND(OR(ISBLANK(H12),ISBLANK(H13)),O23=FALSE),"Red","Gray")</f>
        <v>Gray</v>
      </c>
      <c r="R23" s="1" t="str">
        <f>IF(AND(OR(ISBLANK(I16),ISBLANK(I17)),P23=FALSE),"Red","Gray")</f>
        <v>Gray</v>
      </c>
      <c r="S23" s="1" t="str">
        <f>IF(AND('Circuit Criminal'!D4=1,S36=1),A11,IF(AND('Circuit Criminal'!D4=2,S36=1),A15,IF(AND('Circuit Criminal'!D4=3,S36=1),A19,IF(AND('Circuit Criminal'!D4=4,S36=1),A23,""))))</f>
        <v/>
      </c>
      <c r="T23" s="71" t="s">
        <v>68</v>
      </c>
    </row>
    <row r="24" spans="1:21" s="18" customFormat="1" ht="15.75" customHeight="1" x14ac:dyDescent="0.2">
      <c r="A24" s="227"/>
      <c r="B24" s="230"/>
      <c r="C24" s="60" t="s">
        <v>23</v>
      </c>
      <c r="D24" s="125"/>
      <c r="E24" s="30"/>
      <c r="F24" s="26"/>
      <c r="G24" s="103">
        <f>LOOKUP($U$11&amp;" "&amp;$A23,Lookup!$X$2:$X$5361,Lookup!$I$2:$I$5361)</f>
        <v>277834.52</v>
      </c>
      <c r="H24" s="108">
        <v>291165.78999999998</v>
      </c>
      <c r="I24" s="108">
        <v>296176.06</v>
      </c>
      <c r="J24" s="108">
        <v>298082.78000000003</v>
      </c>
      <c r="K24" s="108">
        <v>299852.08</v>
      </c>
      <c r="L24" s="216"/>
      <c r="M24" s="266"/>
      <c r="N24" s="83"/>
      <c r="O24" s="99" t="b">
        <v>0</v>
      </c>
      <c r="P24" s="99" t="b">
        <v>0</v>
      </c>
      <c r="Q24" s="1" t="str">
        <f>IF(AND(OR(ISBLANK(H16),ISBLANK(H17)),O24=FALSE),"Red","Gray")</f>
        <v>Gray</v>
      </c>
      <c r="R24" s="1" t="str">
        <f>IF(AND(OR(ISBLANK(I20),ISBLANK(I21)),P24=FALSE),"Red","Gray")</f>
        <v>Gray</v>
      </c>
      <c r="S24" s="18" t="str">
        <f>IF(AND('Circuit Criminal'!D4=1,S37=1),A15,IF(AND('Circuit Criminal'!D4=2,S37=1),A19,IF(AND('Circuit Criminal'!D4=3,S37=1),A23,IF(AND('Circuit Criminal'!D4=4,S37=1),A27,""))))</f>
        <v/>
      </c>
      <c r="T24" s="71" t="s">
        <v>69</v>
      </c>
    </row>
    <row r="25" spans="1:21" ht="15.75" customHeight="1" thickBot="1" x14ac:dyDescent="0.25">
      <c r="A25" s="227"/>
      <c r="B25" s="230"/>
      <c r="C25" s="60" t="s">
        <v>24</v>
      </c>
      <c r="D25" s="220"/>
      <c r="E25" s="222"/>
      <c r="F25" s="236"/>
      <c r="G25" s="104">
        <f>LOOKUP($U$11&amp;" "&amp;$A23,Lookup!$X$2:$X$5361,Lookup!$D$2:$D$5361)</f>
        <v>332178.09999999998</v>
      </c>
      <c r="H25" s="51">
        <v>332178.09999999998</v>
      </c>
      <c r="I25" s="51">
        <v>332178.09999999998</v>
      </c>
      <c r="J25" s="51">
        <v>332178.09999999998</v>
      </c>
      <c r="K25" s="51">
        <v>332178.09999999998</v>
      </c>
      <c r="L25" s="216"/>
      <c r="M25" s="266"/>
      <c r="N25" s="83"/>
      <c r="O25" s="81" t="b">
        <v>0</v>
      </c>
      <c r="P25" s="81" t="b">
        <v>0</v>
      </c>
      <c r="Q25" s="1" t="str">
        <f>IF(AND(OR(ISBLANK(H20),ISBLANK(H21)),O25=FALSE),"Red","Gray")</f>
        <v>Gray</v>
      </c>
      <c r="R25" s="1" t="str">
        <f>IF(AND(OR(ISBLANK(I24),ISBLANK(I25)),P25=FALSE),"Red","Gray")</f>
        <v>Gray</v>
      </c>
      <c r="S25" s="1" t="str">
        <f>IF(AND('Circuit Criminal'!D4=1,S38=1),A19,IF(AND('Circuit Criminal'!D4=2,S38=1),A23,IF(AND('Circuit Criminal'!D4=3,S38=1),A27,IF(AND('Circuit Criminal'!D4=4,S38=1),A31,""))))</f>
        <v/>
      </c>
      <c r="T25" s="71" t="s">
        <v>70</v>
      </c>
    </row>
    <row r="26" spans="1:21" ht="15.75" customHeight="1" thickBot="1" x14ac:dyDescent="0.25">
      <c r="A26" s="228"/>
      <c r="B26" s="231"/>
      <c r="C26" s="21" t="s">
        <v>26</v>
      </c>
      <c r="D26" s="221"/>
      <c r="E26" s="223"/>
      <c r="F26" s="237"/>
      <c r="G26" s="115">
        <f>IF(ISBLANK(G24),"N/A",IF(OR(G24=0,G24="N/A"),0,G24/G25))</f>
        <v>0.83640227937964617</v>
      </c>
      <c r="H26" s="109">
        <f>IF(ISBLANK(H24),"N/A",IF(AND(H24=0,H25=0,NOT(ISBLANK(H24)),NOT(ISBLANK(H25))),1,H24/H25))</f>
        <v>0.87653517796627778</v>
      </c>
      <c r="I26" s="109">
        <f>IF(ISBLANK(I24),"N/A",IF(AND(I24=0,I25=0,NOT(ISBLANK(I24)),NOT(ISBLANK(I25))),1,I24/I25))</f>
        <v>0.89161826140856371</v>
      </c>
      <c r="J26" s="109">
        <f>IF(ISBLANK(J24),"N/A",IF(AND(J24=0,J25=0,NOT(ISBLANK(J24)),NOT(ISBLANK(J25))),1,J24/J25))</f>
        <v>0.89735831471129512</v>
      </c>
      <c r="K26" s="133">
        <f>IF(ISBLANK(K24),"N/A",IF(AND(K24=0,K25=0,NOT(ISBLANK(K24)),NOT(ISBLANK(K25))),1,K24/K25))</f>
        <v>0.90268467427563714</v>
      </c>
      <c r="L26" s="217"/>
      <c r="M26" s="267"/>
      <c r="N26" s="64"/>
      <c r="O26" s="81" t="b">
        <v>0</v>
      </c>
      <c r="P26" s="81" t="b">
        <v>0</v>
      </c>
      <c r="Q26" s="1" t="str">
        <f>IF(AND(OR(ISBLANK(H24),ISBLANK(H25)),O26=FALSE),"Red","Gray")</f>
        <v>Gray</v>
      </c>
      <c r="R26" s="1" t="str">
        <f>IF(AND(OR(ISBLANK(I28),ISBLANK(I29)),P26=FALSE),"Red","Gray")</f>
        <v>Gray</v>
      </c>
      <c r="S26" s="1" t="str">
        <f>IF(AND('Circuit Criminal'!D4=1,S39=1),A23,IF(AND('Circuit Criminal'!D4=2,S39=1),A27,IF(AND('Circuit Criminal'!D4=3,S39=1),A31,IF(AND('Circuit Criminal'!D4=4,S39=1),A35,""))))</f>
        <v/>
      </c>
      <c r="T26" s="71" t="s">
        <v>71</v>
      </c>
    </row>
    <row r="27" spans="1:21" ht="15.75" customHeight="1" x14ac:dyDescent="0.2">
      <c r="A27" s="226" t="str">
        <f>LEFT(B27,3)&amp;" "&amp;RIGHT(B27,6)</f>
        <v>CGE CQ1-18</v>
      </c>
      <c r="B27" s="208" t="s">
        <v>241</v>
      </c>
      <c r="C27" s="66" t="s">
        <v>248</v>
      </c>
      <c r="D27" s="134"/>
      <c r="E27" s="30"/>
      <c r="F27" s="30"/>
      <c r="G27" s="26"/>
      <c r="H27" s="31" t="s">
        <v>18</v>
      </c>
      <c r="I27" s="31" t="s">
        <v>19</v>
      </c>
      <c r="J27" s="80" t="s">
        <v>20</v>
      </c>
      <c r="K27" s="130" t="s">
        <v>21</v>
      </c>
      <c r="L27" s="110"/>
      <c r="M27" s="111"/>
      <c r="N27" s="74"/>
      <c r="O27" s="81" t="b">
        <v>0</v>
      </c>
      <c r="P27" s="81" t="b">
        <v>0</v>
      </c>
      <c r="Q27" s="1" t="str">
        <f>IF(AND(OR(ISBLANK(H28),ISBLANK(H29)),O27=FALSE),"Red","Gray")</f>
        <v>Gray</v>
      </c>
      <c r="R27" s="1" t="str">
        <f>IF(AND(OR(ISBLANK(I32),ISBLANK(I33)),P27=FALSE),"Red","Gray")</f>
        <v>Gray</v>
      </c>
      <c r="S27" s="1" t="str">
        <f>IF(AND('Circuit Criminal'!D4=1,S40=1),A27,IF(AND('Circuit Criminal'!D4=2,S40=1),A31,IF(AND('Circuit Criminal'!D4=3,S40=1),A35,IF(AND('Circuit Criminal'!D4=4,S40=1),A39,""))))</f>
        <v/>
      </c>
      <c r="T27" s="71" t="s">
        <v>72</v>
      </c>
    </row>
    <row r="28" spans="1:21" ht="15.75" customHeight="1" x14ac:dyDescent="0.2">
      <c r="A28" s="227"/>
      <c r="B28" s="209"/>
      <c r="C28" s="60" t="s">
        <v>23</v>
      </c>
      <c r="D28" s="135"/>
      <c r="E28" s="30"/>
      <c r="F28" s="30"/>
      <c r="G28" s="26"/>
      <c r="H28" s="108">
        <v>269422.89</v>
      </c>
      <c r="I28" s="108">
        <v>280398.95</v>
      </c>
      <c r="J28" s="108">
        <v>284536.53999999998</v>
      </c>
      <c r="K28" s="207">
        <v>285920.38</v>
      </c>
      <c r="L28" s="112"/>
      <c r="M28" s="113"/>
      <c r="N28" s="83"/>
      <c r="O28" s="81"/>
      <c r="P28" s="81"/>
      <c r="T28" s="71" t="s">
        <v>73</v>
      </c>
    </row>
    <row r="29" spans="1:21" ht="15.75" customHeight="1" thickBot="1" x14ac:dyDescent="0.25">
      <c r="A29" s="227"/>
      <c r="B29" s="209"/>
      <c r="C29" s="60" t="s">
        <v>24</v>
      </c>
      <c r="D29" s="135"/>
      <c r="E29" s="30"/>
      <c r="F29" s="30"/>
      <c r="G29" s="26"/>
      <c r="H29" s="51">
        <v>308324.5</v>
      </c>
      <c r="I29" s="51">
        <v>380324.5</v>
      </c>
      <c r="J29" s="51">
        <v>308324.5</v>
      </c>
      <c r="K29" s="132">
        <v>308324.5</v>
      </c>
      <c r="L29" s="112"/>
      <c r="M29" s="113"/>
      <c r="N29" s="83"/>
      <c r="O29" s="81" t="s">
        <v>36</v>
      </c>
      <c r="P29" s="81" t="s">
        <v>37</v>
      </c>
      <c r="T29" s="71" t="s">
        <v>74</v>
      </c>
    </row>
    <row r="30" spans="1:21" ht="15.75" customHeight="1" thickBot="1" x14ac:dyDescent="0.25">
      <c r="A30" s="228"/>
      <c r="B30" s="210"/>
      <c r="C30" s="21" t="s">
        <v>26</v>
      </c>
      <c r="D30" s="136"/>
      <c r="E30" s="27"/>
      <c r="F30" s="27"/>
      <c r="G30" s="27"/>
      <c r="H30" s="109">
        <f>IF(ISBLANK(H28),"N/A",IF(AND(H28=0,H29=0,NOT(ISBLANK(H28)),NOT(ISBLANK(H29))),1,H28/H29))</f>
        <v>0.87382900158761312</v>
      </c>
      <c r="I30" s="109">
        <f>IF(ISBLANK(I28),"N/A",IF(AND(I28=0,I29=0,NOT(ISBLANK(I28)),NOT(ISBLANK(I29))),1,I28/I29))</f>
        <v>0.73726239040608743</v>
      </c>
      <c r="J30" s="109">
        <f>IF(ISBLANK(J28),"N/A",IF(AND(J28=0,J29=0,NOT(ISBLANK(J28)),NOT(ISBLANK(J29))),1,J28/J29))</f>
        <v>0.92284764914886741</v>
      </c>
      <c r="K30" s="133">
        <f>IF(ISBLANK(K28),"N/A",IF(AND(K28=0,K29=0,NOT(ISBLANK(K28)),NOT(ISBLANK(K29))),1,K28/K29))</f>
        <v>0.9273359074611327</v>
      </c>
      <c r="L30" s="247" t="s">
        <v>187</v>
      </c>
      <c r="M30" s="248"/>
      <c r="N30" s="64"/>
      <c r="O30" s="81" t="b">
        <v>0</v>
      </c>
      <c r="P30" s="81" t="b">
        <v>0</v>
      </c>
      <c r="Q30" s="1" t="str">
        <f>IF(AND(OR(ISBLANK(J20),ISBLANK(J21)),O30=FALSE),"Red","Gray")</f>
        <v>Gray</v>
      </c>
      <c r="R30" s="1" t="str">
        <f>IF(AND(OR(ISBLANK(K24),ISBLANK(K25)),P30=FALSE),"Red","Gray")</f>
        <v>Gray</v>
      </c>
      <c r="T30" s="71" t="s">
        <v>75</v>
      </c>
    </row>
    <row r="31" spans="1:21" ht="15.75" customHeight="1" x14ac:dyDescent="0.2">
      <c r="A31" s="226" t="str">
        <f>LEFT(B31,3)&amp;" "&amp;RIGHT(B31,6)</f>
        <v>CGE CQ2-18</v>
      </c>
      <c r="B31" s="229" t="s">
        <v>242</v>
      </c>
      <c r="C31" s="77" t="s">
        <v>247</v>
      </c>
      <c r="D31" s="137"/>
      <c r="E31" s="54"/>
      <c r="F31" s="54"/>
      <c r="G31" s="54"/>
      <c r="H31" s="54"/>
      <c r="I31" s="31" t="s">
        <v>18</v>
      </c>
      <c r="J31" s="80" t="s">
        <v>19</v>
      </c>
      <c r="K31" s="130" t="s">
        <v>20</v>
      </c>
      <c r="L31" s="249" t="s">
        <v>282</v>
      </c>
      <c r="M31" s="250"/>
      <c r="N31" s="74"/>
      <c r="O31" s="81" t="b">
        <v>0</v>
      </c>
      <c r="P31" s="81" t="b">
        <v>0</v>
      </c>
      <c r="Q31" s="1" t="str">
        <f>IF(AND(OR(ISBLANK(J24),ISBLANK(J25)),O31=FALSE),"Red","Gray")</f>
        <v>Gray</v>
      </c>
      <c r="R31" s="1" t="str">
        <f>IF(AND(OR(ISBLANK(K28),ISBLANK(K29)),P31=FALSE),"Red","Gray")</f>
        <v>Gray</v>
      </c>
      <c r="T31" s="71" t="s">
        <v>76</v>
      </c>
    </row>
    <row r="32" spans="1:21" ht="15.75" customHeight="1" x14ac:dyDescent="0.2">
      <c r="A32" s="227"/>
      <c r="B32" s="230"/>
      <c r="C32" s="60" t="s">
        <v>23</v>
      </c>
      <c r="D32" s="137"/>
      <c r="E32" s="54"/>
      <c r="F32" s="54"/>
      <c r="G32" s="54"/>
      <c r="H32" s="54"/>
      <c r="I32" s="108">
        <v>294392.21000000002</v>
      </c>
      <c r="J32" s="108">
        <v>306232.78999999998</v>
      </c>
      <c r="K32" s="131">
        <v>308458.34000000003</v>
      </c>
      <c r="L32" s="251"/>
      <c r="M32" s="252"/>
      <c r="N32" s="83"/>
      <c r="O32" s="81" t="b">
        <v>0</v>
      </c>
      <c r="P32" s="81" t="b">
        <v>0</v>
      </c>
      <c r="Q32" s="1" t="str">
        <f>IF(AND(OR(ISBLANK(J28),ISBLANK(J29)),O32=FALSE),"Red","Gray")</f>
        <v>Gray</v>
      </c>
      <c r="R32" s="1" t="str">
        <f>IF(AND(OR(ISBLANK(K32),ISBLANK(K33)),P32=FALSE),"Red","Gray")</f>
        <v>Gray</v>
      </c>
      <c r="T32" s="71" t="s">
        <v>77</v>
      </c>
    </row>
    <row r="33" spans="1:20" ht="15.75" customHeight="1" thickBot="1" x14ac:dyDescent="0.25">
      <c r="A33" s="227"/>
      <c r="B33" s="230"/>
      <c r="C33" s="60" t="s">
        <v>24</v>
      </c>
      <c r="D33" s="137"/>
      <c r="E33" s="54"/>
      <c r="F33" s="54"/>
      <c r="G33" s="54"/>
      <c r="H33" s="54"/>
      <c r="I33" s="51">
        <v>334879.8</v>
      </c>
      <c r="J33" s="51">
        <v>334879.8</v>
      </c>
      <c r="K33" s="132">
        <v>334879.8</v>
      </c>
      <c r="L33" s="253"/>
      <c r="M33" s="254"/>
      <c r="N33" s="83"/>
      <c r="O33" s="81" t="b">
        <v>0</v>
      </c>
      <c r="P33" s="81" t="b">
        <v>0</v>
      </c>
      <c r="Q33" s="1" t="str">
        <f>IF(AND(OR(ISBLANK(J32),ISBLANK(J33)),O33=FALSE),"Red","Gray")</f>
        <v>Gray</v>
      </c>
      <c r="R33" s="1" t="str">
        <f>IF(AND(OR(ISBLANK(K36),ISBLANK(K37)),P33=FALSE),"Red","Gray")</f>
        <v>Gray</v>
      </c>
      <c r="T33" s="71" t="s">
        <v>78</v>
      </c>
    </row>
    <row r="34" spans="1:20" ht="15.75" customHeight="1" thickBot="1" x14ac:dyDescent="0.25">
      <c r="A34" s="228"/>
      <c r="B34" s="231"/>
      <c r="C34" s="21" t="s">
        <v>26</v>
      </c>
      <c r="D34" s="138"/>
      <c r="E34" s="56"/>
      <c r="F34" s="56"/>
      <c r="G34" s="56"/>
      <c r="H34" s="56"/>
      <c r="I34" s="109">
        <f>IF(ISBLANK(I32),"N/A",IF(AND(I32=0,I33=0,NOT(ISBLANK(I32)),NOT(ISBLANK(I33))),1,I32/I33))</f>
        <v>0.87909814207963588</v>
      </c>
      <c r="J34" s="109">
        <f>IF(ISBLANK(J32),"N/A",IF(AND(J32=0,J33=0,NOT(ISBLANK(J32)),NOT(ISBLANK(J33))),1,J32/J33))</f>
        <v>0.91445584355939058</v>
      </c>
      <c r="K34" s="133">
        <f>IF(ISBLANK(K32),"N/A",IF(AND(K32=0,K33=0,NOT(ISBLANK(K32)),NOT(ISBLANK(K33))),1,K32/K33))</f>
        <v>0.92110166095416934</v>
      </c>
      <c r="L34" s="238" t="s">
        <v>283</v>
      </c>
      <c r="M34" s="239"/>
      <c r="N34" s="64"/>
      <c r="O34" s="100" t="b">
        <v>0</v>
      </c>
      <c r="P34" s="85" t="b">
        <v>0</v>
      </c>
      <c r="Q34" s="1" t="str">
        <f>IF(AND(OR(ISBLANK(J36),ISBLANK(J37)),O34=FALSE),"Red","Gray")</f>
        <v>Gray</v>
      </c>
      <c r="R34" s="1" t="str">
        <f>IF(AND(OR(ISBLANK(K40),ISBLANK(K41)),P34=FALSE),"Red","Gray")</f>
        <v>Gray</v>
      </c>
      <c r="T34" s="71" t="s">
        <v>79</v>
      </c>
    </row>
    <row r="35" spans="1:20" ht="15.75" customHeight="1" x14ac:dyDescent="0.2">
      <c r="A35" s="226" t="str">
        <f>LEFT(B35,3)&amp;" "&amp;RIGHT(B35,6)</f>
        <v>CGE CQ3-18</v>
      </c>
      <c r="B35" s="208" t="s">
        <v>243</v>
      </c>
      <c r="C35" s="77" t="s">
        <v>246</v>
      </c>
      <c r="D35" s="139"/>
      <c r="E35" s="87"/>
      <c r="F35" s="87"/>
      <c r="G35" s="87"/>
      <c r="H35" s="87"/>
      <c r="I35" s="88"/>
      <c r="J35" s="80" t="s">
        <v>18</v>
      </c>
      <c r="K35" s="130" t="s">
        <v>19</v>
      </c>
      <c r="L35" s="240"/>
      <c r="M35" s="241"/>
      <c r="N35" s="74"/>
      <c r="O35" s="14"/>
      <c r="P35" s="15"/>
      <c r="T35" s="71" t="s">
        <v>80</v>
      </c>
    </row>
    <row r="36" spans="1:20" ht="15.75" customHeight="1" x14ac:dyDescent="0.2">
      <c r="A36" s="227"/>
      <c r="B36" s="209"/>
      <c r="C36" s="89" t="s">
        <v>23</v>
      </c>
      <c r="D36" s="139"/>
      <c r="E36" s="87"/>
      <c r="F36" s="87"/>
      <c r="G36" s="87"/>
      <c r="H36" s="87"/>
      <c r="I36" s="88"/>
      <c r="J36" s="108">
        <v>307537.64</v>
      </c>
      <c r="K36" s="131">
        <v>319380.81</v>
      </c>
      <c r="L36" s="242"/>
      <c r="M36" s="243"/>
      <c r="N36" s="83"/>
      <c r="O36" s="14" t="str">
        <f>IF(AND('Circuit Criminal'!$D$4=1,Q23="Red"),"Red","Gray")</f>
        <v>Gray</v>
      </c>
      <c r="P36" s="14" t="str">
        <f>IF(AND('Circuit Criminal'!$D$4=2,R23="Red"),"Red","Gray")</f>
        <v>Gray</v>
      </c>
      <c r="Q36" s="14" t="str">
        <f>IF(AND('Circuit Criminal'!$D$4=3,Q30="Red"),"Red","Gray")</f>
        <v>Gray</v>
      </c>
      <c r="R36" s="14" t="str">
        <f>IF(AND('Circuit Criminal'!$D$4=4,R30="Red"),"Red","Gray")</f>
        <v>Gray</v>
      </c>
      <c r="S36" s="1">
        <f>COUNTIF(O36:R36,"Red")</f>
        <v>0</v>
      </c>
      <c r="T36" s="71" t="s">
        <v>81</v>
      </c>
    </row>
    <row r="37" spans="1:20" ht="15.75" customHeight="1" thickBot="1" x14ac:dyDescent="0.25">
      <c r="A37" s="227"/>
      <c r="B37" s="209"/>
      <c r="C37" s="89" t="s">
        <v>24</v>
      </c>
      <c r="D37" s="139"/>
      <c r="E37" s="87"/>
      <c r="F37" s="87"/>
      <c r="G37" s="87"/>
      <c r="H37" s="87"/>
      <c r="I37" s="87"/>
      <c r="J37" s="51">
        <v>358445.8</v>
      </c>
      <c r="K37" s="132">
        <v>358420.8</v>
      </c>
      <c r="L37" s="238" t="s">
        <v>284</v>
      </c>
      <c r="M37" s="239"/>
      <c r="N37" s="83"/>
      <c r="O37" s="14" t="str">
        <f>IF(AND('Circuit Criminal'!$D$4=1,Q24="Red"),"Red","Gray")</f>
        <v>Gray</v>
      </c>
      <c r="P37" s="14" t="str">
        <f>IF(AND('Circuit Criminal'!$D$4=2,R24="Red"),"Red","Gray")</f>
        <v>Gray</v>
      </c>
      <c r="Q37" s="14" t="str">
        <f>IF(AND('Circuit Criminal'!$D$4=3,Q31="Red"),"Red","Gray")</f>
        <v>Gray</v>
      </c>
      <c r="R37" s="14" t="str">
        <f>IF(AND('Circuit Criminal'!$D$4=4,R31="Red"),"Red","Gray")</f>
        <v>Gray</v>
      </c>
      <c r="S37" s="1">
        <f>COUNTIF(O37:R37,"Red")</f>
        <v>0</v>
      </c>
      <c r="T37" s="71" t="s">
        <v>82</v>
      </c>
    </row>
    <row r="38" spans="1:20" ht="15.75" customHeight="1" thickBot="1" x14ac:dyDescent="0.25">
      <c r="A38" s="228"/>
      <c r="B38" s="210"/>
      <c r="C38" s="90" t="s">
        <v>26</v>
      </c>
      <c r="D38" s="140"/>
      <c r="E38" s="92"/>
      <c r="F38" s="92"/>
      <c r="G38" s="92"/>
      <c r="H38" s="92"/>
      <c r="I38" s="92"/>
      <c r="J38" s="109">
        <f>IF(ISBLANK(J36),"N/A",IF(AND(J36=0,J37=0,NOT(ISBLANK(J36)),NOT(ISBLANK(J37))),1,J36/J37))</f>
        <v>0.85797529221991164</v>
      </c>
      <c r="K38" s="133">
        <f>IF(ISBLANK(K36),"N/A",IF(AND(K36=0,K37=0,NOT(ISBLANK(K36)),NOT(ISBLANK(K37))),1,K36/K37))</f>
        <v>0.89107777785217823</v>
      </c>
      <c r="L38" s="240"/>
      <c r="M38" s="241"/>
      <c r="N38" s="64"/>
      <c r="O38" s="14" t="str">
        <f>IF(AND('Circuit Criminal'!$D$4=1,Q25="Red"),"Red","Gray")</f>
        <v>Gray</v>
      </c>
      <c r="P38" s="14" t="str">
        <f>IF(AND('Circuit Criminal'!$D$4=2,R25="Red"),"Red","Gray")</f>
        <v>Gray</v>
      </c>
      <c r="Q38" s="14" t="str">
        <f>IF(AND('Circuit Criminal'!$D$4=3,Q32="Red"),"Red","Gray")</f>
        <v>Gray</v>
      </c>
      <c r="R38" s="14" t="str">
        <f>IF(AND('Circuit Criminal'!$D$4=4,R32="Red"),"Red","Gray")</f>
        <v>Gray</v>
      </c>
      <c r="S38" s="1">
        <f>COUNTIF(O38:R38,"Red")</f>
        <v>0</v>
      </c>
      <c r="T38" s="71" t="s">
        <v>83</v>
      </c>
    </row>
    <row r="39" spans="1:20" ht="15.75" customHeight="1" x14ac:dyDescent="0.2">
      <c r="A39" s="226" t="str">
        <f>LEFT(B39,3)&amp;" "&amp;RIGHT(B39,6)</f>
        <v>CGE CQ4-18</v>
      </c>
      <c r="B39" s="229" t="s">
        <v>244</v>
      </c>
      <c r="C39" s="66" t="s">
        <v>245</v>
      </c>
      <c r="D39" s="141"/>
      <c r="E39" s="76"/>
      <c r="F39" s="76"/>
      <c r="G39" s="76"/>
      <c r="H39" s="76"/>
      <c r="I39" s="75"/>
      <c r="J39" s="93"/>
      <c r="K39" s="130" t="s">
        <v>18</v>
      </c>
      <c r="L39" s="242"/>
      <c r="M39" s="243"/>
      <c r="N39" s="74"/>
      <c r="O39" s="14" t="str">
        <f>IF(AND('Circuit Criminal'!$D$4=1,Q26="Red"),"Red","Gray")</f>
        <v>Gray</v>
      </c>
      <c r="P39" s="14" t="str">
        <f>IF(AND('Circuit Criminal'!$D$4=2,R26="Red"),"Red","Gray")</f>
        <v>Gray</v>
      </c>
      <c r="Q39" s="14" t="str">
        <f>IF(AND('Circuit Criminal'!$D$4=3,Q33="Red"),"Red","Gray")</f>
        <v>Gray</v>
      </c>
      <c r="R39" s="14" t="str">
        <f>IF(AND('Circuit Criminal'!$D$4=4,R33="Red"),"Red","Gray")</f>
        <v>Gray</v>
      </c>
      <c r="S39" s="1">
        <f>COUNTIF(O39:R39,"Red")</f>
        <v>0</v>
      </c>
      <c r="T39" s="71" t="s">
        <v>84</v>
      </c>
    </row>
    <row r="40" spans="1:20" ht="15.75" customHeight="1" x14ac:dyDescent="0.2">
      <c r="A40" s="227"/>
      <c r="B40" s="230"/>
      <c r="C40" s="89" t="s">
        <v>23</v>
      </c>
      <c r="D40" s="141"/>
      <c r="E40" s="76"/>
      <c r="F40" s="76"/>
      <c r="G40" s="76"/>
      <c r="H40" s="76"/>
      <c r="I40" s="76"/>
      <c r="J40" s="93"/>
      <c r="K40" s="131">
        <v>260649.09</v>
      </c>
      <c r="L40" s="238" t="s">
        <v>285</v>
      </c>
      <c r="M40" s="239"/>
      <c r="N40" s="83"/>
      <c r="O40" s="14" t="str">
        <f>IF(AND('Circuit Criminal'!$D$4=1,Q27="Red"),"Red","Gray")</f>
        <v>Gray</v>
      </c>
      <c r="P40" s="14" t="str">
        <f>IF(AND('Circuit Criminal'!$D$4=2,R27="Red"),"Red","Gray")</f>
        <v>Gray</v>
      </c>
      <c r="Q40" s="14" t="str">
        <f>IF(AND('Circuit Criminal'!$D$4=3,Q34="Red"),"Red","Gray")</f>
        <v>Gray</v>
      </c>
      <c r="R40" s="14" t="str">
        <f>IF(AND('Circuit Criminal'!$D$4=4,R34="Red"),"Red","Gray")</f>
        <v>Gray</v>
      </c>
      <c r="S40" s="1">
        <f>COUNTIF(O40:R40,"Red")</f>
        <v>0</v>
      </c>
      <c r="T40" s="71" t="s">
        <v>85</v>
      </c>
    </row>
    <row r="41" spans="1:20" ht="15.75" customHeight="1" thickBot="1" x14ac:dyDescent="0.25">
      <c r="A41" s="227"/>
      <c r="B41" s="230"/>
      <c r="C41" s="89" t="s">
        <v>24</v>
      </c>
      <c r="D41" s="141"/>
      <c r="E41" s="76"/>
      <c r="F41" s="76"/>
      <c r="G41" s="76"/>
      <c r="H41" s="76"/>
      <c r="I41" s="76"/>
      <c r="J41" s="93"/>
      <c r="K41" s="132">
        <v>307560.09999999998</v>
      </c>
      <c r="L41" s="240"/>
      <c r="M41" s="241"/>
      <c r="N41" s="83"/>
      <c r="O41" s="32">
        <f>COUNTIF(O36:O40,"Red")</f>
        <v>0</v>
      </c>
      <c r="P41" s="32">
        <f>COUNTIF(P36:P40,"Red")</f>
        <v>0</v>
      </c>
      <c r="Q41" s="32">
        <f>COUNTIF(Q36:Q40,"Red")</f>
        <v>0</v>
      </c>
      <c r="R41" s="32">
        <f>COUNTIF(R36:R40,"Red")</f>
        <v>0</v>
      </c>
      <c r="T41" s="71" t="s">
        <v>86</v>
      </c>
    </row>
    <row r="42" spans="1:20" ht="15.75" customHeight="1" thickBot="1" x14ac:dyDescent="0.25">
      <c r="A42" s="228"/>
      <c r="B42" s="231"/>
      <c r="C42" s="90" t="s">
        <v>26</v>
      </c>
      <c r="D42" s="142"/>
      <c r="E42" s="143"/>
      <c r="F42" s="143"/>
      <c r="G42" s="143"/>
      <c r="H42" s="143"/>
      <c r="I42" s="143"/>
      <c r="J42" s="144"/>
      <c r="K42" s="133">
        <f>IF(ISBLANK(K40),"N/A",IF(OR(K40=0,K40="N/A"),0,K40/K41))</f>
        <v>0.84747368075377794</v>
      </c>
      <c r="L42" s="244"/>
      <c r="M42" s="245"/>
      <c r="N42" s="64"/>
      <c r="O42" s="32">
        <f>SUM(O41:R41)</f>
        <v>0</v>
      </c>
      <c r="P42" s="15"/>
      <c r="T42" s="71" t="s">
        <v>87</v>
      </c>
    </row>
    <row r="43" spans="1:20" ht="61.15" customHeight="1" x14ac:dyDescent="0.25">
      <c r="C43" s="172" t="s">
        <v>200</v>
      </c>
      <c r="D43" s="255" t="s">
        <v>205</v>
      </c>
      <c r="E43" s="255"/>
      <c r="F43" s="255"/>
      <c r="G43" s="255"/>
      <c r="H43" s="255" t="s">
        <v>210</v>
      </c>
      <c r="I43" s="255"/>
      <c r="J43" s="255"/>
      <c r="K43" s="255"/>
      <c r="N43" s="64"/>
      <c r="O43" s="8"/>
      <c r="P43" s="9"/>
      <c r="T43" s="71" t="s">
        <v>88</v>
      </c>
    </row>
    <row r="44" spans="1:20" ht="15" x14ac:dyDescent="0.25">
      <c r="C44" s="146" t="s">
        <v>201</v>
      </c>
      <c r="D44" s="81" t="s">
        <v>206</v>
      </c>
      <c r="P44" s="8"/>
      <c r="Q44" s="9"/>
      <c r="T44" s="71" t="s">
        <v>90</v>
      </c>
    </row>
    <row r="45" spans="1:20" s="11" customFormat="1" ht="16.899999999999999" customHeight="1" x14ac:dyDescent="0.25">
      <c r="B45" s="1"/>
      <c r="C45" s="1"/>
      <c r="D45" s="81" t="s">
        <v>211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2"/>
      <c r="P45" s="9"/>
      <c r="Q45" s="10"/>
      <c r="T45" s="71" t="s">
        <v>92</v>
      </c>
    </row>
    <row r="46" spans="1:20" ht="15.75" customHeight="1" x14ac:dyDescent="0.25">
      <c r="D46" s="81" t="s">
        <v>207</v>
      </c>
      <c r="O46" s="13"/>
      <c r="P46" s="13"/>
      <c r="Q46" s="10"/>
      <c r="T46" s="71" t="s">
        <v>93</v>
      </c>
    </row>
    <row r="47" spans="1:20" ht="15.75" customHeight="1" x14ac:dyDescent="0.25">
      <c r="E47" s="1" t="s">
        <v>208</v>
      </c>
      <c r="O47" s="14"/>
      <c r="P47" s="15"/>
      <c r="Q47" s="10"/>
      <c r="T47" s="71" t="s">
        <v>94</v>
      </c>
    </row>
    <row r="48" spans="1:20" ht="15.75" customHeight="1" x14ac:dyDescent="0.25">
      <c r="E48" s="1" t="s">
        <v>209</v>
      </c>
      <c r="O48" s="14"/>
      <c r="P48" s="15"/>
      <c r="Q48" s="10"/>
      <c r="T48" s="71" t="s">
        <v>95</v>
      </c>
    </row>
    <row r="49" spans="1:20" s="11" customFormat="1" ht="20.25" hidden="1" customHeight="1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2"/>
      <c r="P49" s="9"/>
      <c r="Q49" s="10"/>
      <c r="T49" s="71" t="s">
        <v>92</v>
      </c>
    </row>
    <row r="50" spans="1:20" ht="15.75" hidden="1" customHeight="1" x14ac:dyDescent="0.2">
      <c r="O50" s="13"/>
      <c r="P50" s="13"/>
      <c r="Q50" s="10"/>
      <c r="T50" s="71" t="s">
        <v>93</v>
      </c>
    </row>
    <row r="51" spans="1:20" ht="15.75" hidden="1" customHeight="1" x14ac:dyDescent="0.2">
      <c r="O51" s="14"/>
      <c r="P51" s="15"/>
      <c r="Q51" s="10"/>
      <c r="T51" s="71" t="s">
        <v>94</v>
      </c>
    </row>
    <row r="52" spans="1:20" ht="15.75" hidden="1" customHeight="1" x14ac:dyDescent="0.2">
      <c r="O52" s="14"/>
      <c r="P52" s="15"/>
      <c r="Q52" s="10"/>
      <c r="T52" s="71" t="s">
        <v>95</v>
      </c>
    </row>
    <row r="53" spans="1:20" ht="15.75" hidden="1" customHeight="1" x14ac:dyDescent="0.2">
      <c r="A53" s="246"/>
      <c r="B53" s="246"/>
      <c r="K53" s="14"/>
      <c r="L53" s="14"/>
      <c r="M53" s="14"/>
      <c r="N53" s="14"/>
      <c r="O53" s="15"/>
      <c r="P53" s="10"/>
      <c r="T53" s="71" t="s">
        <v>98</v>
      </c>
    </row>
    <row r="54" spans="1:20" ht="15.75" customHeight="1" x14ac:dyDescent="0.2">
      <c r="K54" s="14"/>
      <c r="L54" s="14"/>
      <c r="M54" s="14"/>
      <c r="N54" s="14"/>
      <c r="O54" s="15"/>
      <c r="P54" s="10"/>
      <c r="T54" s="71" t="s">
        <v>99</v>
      </c>
    </row>
    <row r="55" spans="1:20" ht="15.75" customHeight="1" x14ac:dyDescent="0.2">
      <c r="K55" s="14"/>
      <c r="L55" s="14"/>
      <c r="M55" s="14"/>
      <c r="N55" s="14"/>
      <c r="O55" s="15"/>
      <c r="P55" s="10"/>
      <c r="T55" s="71" t="s">
        <v>100</v>
      </c>
    </row>
    <row r="56" spans="1:20" ht="15.75" hidden="1" customHeight="1" x14ac:dyDescent="0.2">
      <c r="B56" s="1">
        <f>MAX(Probate!B61:B104)</f>
        <v>13</v>
      </c>
      <c r="D56" s="1" t="s">
        <v>119</v>
      </c>
      <c r="F56" s="1" t="s">
        <v>120</v>
      </c>
      <c r="G56" s="1" t="s">
        <v>121</v>
      </c>
      <c r="H56" s="1" t="s">
        <v>122</v>
      </c>
      <c r="I56" s="1" t="s">
        <v>123</v>
      </c>
      <c r="J56" s="1" t="s">
        <v>130</v>
      </c>
      <c r="K56" s="14"/>
      <c r="L56" s="14"/>
      <c r="M56" s="14"/>
      <c r="N56" s="14"/>
      <c r="O56" s="15"/>
      <c r="T56" s="71" t="s">
        <v>101</v>
      </c>
    </row>
    <row r="57" spans="1:20" ht="69" hidden="1" customHeight="1" x14ac:dyDescent="0.2">
      <c r="A57" s="1" t="str">
        <f>D$8</f>
        <v>Family</v>
      </c>
      <c r="B57" s="1">
        <f>IF(E57="YES",MAX(B56)+1,0)</f>
        <v>0</v>
      </c>
      <c r="C57" s="1" t="str">
        <f>A$11</f>
        <v>CGE CQ1-17</v>
      </c>
      <c r="D57" s="39" t="str">
        <f>"After 3rd Q, Collections went up by more than set percentage of: "&amp;TEXT(J57,"#0%")</f>
        <v>After 3rd Q, Collections went up by more than set percentage of: 500%</v>
      </c>
      <c r="E57" s="1" t="str">
        <f>IF(MAX(F57:G57)&gt;V$10,"YES","NO")</f>
        <v>NO</v>
      </c>
      <c r="F57" s="40">
        <f>IFERROR(IF(NOT(ISBLANK(G12)),(G12-F12)/F12,0),0)</f>
        <v>3.6399787121424204E-4</v>
      </c>
      <c r="G57" s="40">
        <f>IFERROR(IF(NOT(ISBLANK(H12)),(H12-G12)/G12,0),0)</f>
        <v>9.9616976666246364E-4</v>
      </c>
      <c r="J57" s="38">
        <f>V$10</f>
        <v>5</v>
      </c>
      <c r="K57" s="14"/>
      <c r="L57" s="14"/>
      <c r="M57" s="14"/>
      <c r="N57" s="14"/>
      <c r="O57" s="15"/>
      <c r="T57" s="71" t="s">
        <v>102</v>
      </c>
    </row>
    <row r="58" spans="1:20" ht="72.75" hidden="1" customHeight="1" x14ac:dyDescent="0.2">
      <c r="A58" s="1" t="str">
        <f t="shared" ref="A58:A86" si="0">D$8</f>
        <v>Family</v>
      </c>
      <c r="B58" s="1">
        <f>IF(E58="YES",MAX(B$56:B57)+1,0)</f>
        <v>0</v>
      </c>
      <c r="C58" s="1" t="str">
        <f>A$11</f>
        <v>CGE CQ1-17</v>
      </c>
      <c r="D58" s="39" t="str">
        <f>"Assessments dropped by more than set percentage of: "&amp;TEXT(J58,"#0%")</f>
        <v>Assessments dropped by more than set percentage of: 15%</v>
      </c>
      <c r="E58" s="1" t="str">
        <f>IF(MIN(F58:I58)&lt;(-1*V$11),"YES","NO")</f>
        <v>NO</v>
      </c>
      <c r="F58" s="40">
        <f>IFERROR(IF(NOT(ISBLANK(E13)),(E13-D13)/D13,0),0)</f>
        <v>0</v>
      </c>
      <c r="G58" s="40">
        <f>IFERROR(IF(NOT(ISBLANK(F13)),(F13-E13)/E13,0),0)</f>
        <v>0</v>
      </c>
      <c r="H58" s="40">
        <f>IFERROR(IF(NOT(ISBLANK(G13)),(G13-F13)/F13,0),0)</f>
        <v>0</v>
      </c>
      <c r="I58" s="40">
        <f>IFERROR(IF(NOT(ISBLANK(H13)),(H13-G13)/G13,0),0)</f>
        <v>0</v>
      </c>
      <c r="J58" s="38">
        <f>V$11</f>
        <v>0.15</v>
      </c>
      <c r="K58" s="14"/>
      <c r="L58" s="14"/>
      <c r="M58" s="14"/>
      <c r="N58" s="14"/>
      <c r="O58" s="15"/>
      <c r="P58" s="10"/>
      <c r="T58" s="71" t="s">
        <v>107</v>
      </c>
    </row>
    <row r="59" spans="1:20" ht="52.5" hidden="1" customHeight="1" x14ac:dyDescent="0.2">
      <c r="A59" s="1" t="str">
        <f t="shared" si="0"/>
        <v>Family</v>
      </c>
      <c r="B59" s="1">
        <f>IF(E59="YES",MAX(B$56:B58)+1,0)</f>
        <v>0</v>
      </c>
      <c r="C59" s="1" t="str">
        <f>A$11</f>
        <v>CGE CQ1-17</v>
      </c>
      <c r="D59" s="39" t="str">
        <f>"The 5th Quarter Collection Rate did not meet the established performance measure standard of: "&amp;TEXT(J59,"#0%")</f>
        <v>The 5th Quarter Collection Rate did not meet the established performance measure standard of: 75%</v>
      </c>
      <c r="E59" s="1" t="str">
        <f>IF(F59="N/A","NO",IF(F59&lt;H$8,"YES","NO"))</f>
        <v>NO</v>
      </c>
      <c r="F59" s="41">
        <f>H14</f>
        <v>0.89963871937648365</v>
      </c>
      <c r="J59" s="38">
        <f>H$8</f>
        <v>0.75</v>
      </c>
      <c r="K59" s="14"/>
      <c r="L59" s="14"/>
      <c r="M59" s="14"/>
      <c r="N59" s="14"/>
      <c r="O59" s="15"/>
      <c r="P59" s="10"/>
      <c r="T59" s="71" t="s">
        <v>114</v>
      </c>
    </row>
    <row r="60" spans="1:20" ht="45" hidden="1" customHeight="1" x14ac:dyDescent="0.2">
      <c r="A60" s="1" t="str">
        <f t="shared" si="0"/>
        <v>Family</v>
      </c>
      <c r="B60" s="1">
        <f>IF(E60="YES",MAX(B$56:B59)+1,0)</f>
        <v>0</v>
      </c>
      <c r="C60" s="1" t="str">
        <f>A$11</f>
        <v>CGE CQ1-17</v>
      </c>
      <c r="D60" s="39" t="s">
        <v>124</v>
      </c>
      <c r="E60" s="1" t="str">
        <f>IF(MIN(F60:I60)&lt;0,"YES","NO")</f>
        <v>NO</v>
      </c>
      <c r="F60" s="40">
        <f t="shared" ref="F60:I61" si="1">IFERROR(IF(NOT(ISBLANK(E12)),(E12-D12)/D12,0),0)</f>
        <v>4.138314538061337E-2</v>
      </c>
      <c r="G60" s="40">
        <f t="shared" si="1"/>
        <v>1.3100209759496752E-2</v>
      </c>
      <c r="H60" s="40">
        <f t="shared" si="1"/>
        <v>3.6399787121424204E-4</v>
      </c>
      <c r="I60" s="40">
        <f t="shared" si="1"/>
        <v>9.9616976666246364E-4</v>
      </c>
      <c r="K60" s="14"/>
      <c r="L60" s="14"/>
      <c r="M60" s="14"/>
      <c r="N60" s="14"/>
      <c r="O60" s="15"/>
    </row>
    <row r="61" spans="1:20" ht="42.75" hidden="1" x14ac:dyDescent="0.2">
      <c r="A61" s="1" t="str">
        <f t="shared" si="0"/>
        <v>Family</v>
      </c>
      <c r="B61" s="1">
        <f>IF(E61="YES",MAX(B$56:B60)+1,0)</f>
        <v>0</v>
      </c>
      <c r="C61" s="1" t="str">
        <f>A$11</f>
        <v>CGE CQ1-17</v>
      </c>
      <c r="D61" s="39" t="s">
        <v>125</v>
      </c>
      <c r="E61" s="1" t="str">
        <f>IF(MAX(F61:I61)&gt;0,"YES","NO")</f>
        <v>NO</v>
      </c>
      <c r="F61" s="40">
        <f t="shared" si="1"/>
        <v>0</v>
      </c>
      <c r="G61" s="40">
        <f t="shared" si="1"/>
        <v>0</v>
      </c>
      <c r="H61" s="40">
        <f t="shared" si="1"/>
        <v>0</v>
      </c>
      <c r="I61" s="40">
        <f t="shared" si="1"/>
        <v>0</v>
      </c>
      <c r="K61" s="14"/>
      <c r="L61" s="14"/>
      <c r="M61" s="14"/>
      <c r="N61" s="14"/>
    </row>
    <row r="62" spans="1:20" s="16" customFormat="1" ht="65.25" hidden="1" customHeight="1" x14ac:dyDescent="0.2">
      <c r="A62" s="1" t="str">
        <f t="shared" si="0"/>
        <v>Family</v>
      </c>
      <c r="B62" s="1">
        <f>IF(E62="YES",MAX(B$56:B61)+1,0)</f>
        <v>0</v>
      </c>
      <c r="C62" s="1" t="str">
        <f>A$15</f>
        <v>CGE CQ2-17</v>
      </c>
      <c r="D62" s="39" t="str">
        <f>"After 3rd Q, Collections went up by more than set percentage of: "&amp;TEXT(J62,"#0%")</f>
        <v>After 3rd Q, Collections went up by more than set percentage of: 500%</v>
      </c>
      <c r="E62" s="1" t="str">
        <f>IF(MAX(F62:G62)&gt;V$10,"YES","NO")</f>
        <v>NO</v>
      </c>
      <c r="F62" s="40">
        <f>IFERROR(IF(NOT(ISBLANK(H16)),(H16-G16)/G16,0),0)</f>
        <v>6.4063245459472463E-3</v>
      </c>
      <c r="G62" s="40">
        <f>IFERROR(IF(NOT(ISBLANK(I16)),(I16-H16)/H16,0),0)</f>
        <v>5.8520296570022355E-3</v>
      </c>
      <c r="H62" s="40"/>
      <c r="I62" s="1"/>
      <c r="J62" s="38">
        <f>V$10</f>
        <v>5</v>
      </c>
      <c r="K62" s="14"/>
      <c r="L62" s="14"/>
      <c r="M62" s="14"/>
      <c r="N62" s="14"/>
      <c r="O62" s="11"/>
      <c r="P62" s="1"/>
      <c r="T62" s="71" t="s">
        <v>103</v>
      </c>
    </row>
    <row r="63" spans="1:20" ht="60.75" hidden="1" customHeight="1" x14ac:dyDescent="0.2">
      <c r="A63" s="1" t="str">
        <f t="shared" si="0"/>
        <v>Family</v>
      </c>
      <c r="B63" s="1">
        <f>IF(E63="YES",MAX(B$56:B62)+1,0)</f>
        <v>0</v>
      </c>
      <c r="C63" s="1" t="str">
        <f>A$15</f>
        <v>CGE CQ2-17</v>
      </c>
      <c r="D63" s="39" t="str">
        <f>"Assessments dropped by more than set percentage of: "&amp;TEXT(J63,"#0%")</f>
        <v>Assessments dropped by more than set percentage of: 15%</v>
      </c>
      <c r="E63" s="1" t="str">
        <f>IF(MIN(F63:I63)&lt;(-1*V$11),"YES","NO")</f>
        <v>NO</v>
      </c>
      <c r="F63" s="40">
        <f>IFERROR(IF(NOT(ISBLANK(F17)),(F17-E17)/E17,0),0)</f>
        <v>-1.66122412726483E-4</v>
      </c>
      <c r="G63" s="40">
        <f>IFERROR(IF(NOT(ISBLANK(G17)),(G17-F17)/F17,0),0)</f>
        <v>-1.6615001396767784E-4</v>
      </c>
      <c r="H63" s="40">
        <f>IFERROR(IF(NOT(ISBLANK(H17)),(H17-G17)/G17,0),0)</f>
        <v>-6.924067682595419E-5</v>
      </c>
      <c r="I63" s="40">
        <f>IFERROR(IF(NOT(ISBLANK(I17)),(I17-H17)/H17,0),0)</f>
        <v>0</v>
      </c>
      <c r="J63" s="38">
        <f>V$11</f>
        <v>0.15</v>
      </c>
      <c r="K63" s="14"/>
      <c r="L63" s="14"/>
      <c r="M63" s="14"/>
      <c r="N63" s="14"/>
      <c r="O63" s="15"/>
      <c r="P63" s="10"/>
      <c r="T63" s="71" t="s">
        <v>108</v>
      </c>
    </row>
    <row r="64" spans="1:20" ht="52.5" hidden="1" customHeight="1" x14ac:dyDescent="0.2">
      <c r="A64" s="1" t="str">
        <f t="shared" si="0"/>
        <v>Family</v>
      </c>
      <c r="B64" s="1">
        <f>IF(E64="YES",MAX(B$56:B63)+1,0)</f>
        <v>0</v>
      </c>
      <c r="C64" s="1" t="str">
        <f>A$15</f>
        <v>CGE CQ2-17</v>
      </c>
      <c r="D64" s="39" t="s">
        <v>124</v>
      </c>
      <c r="E64" s="1" t="str">
        <f>IF(MIN(F64:I64)&lt;0,"YES","NO")</f>
        <v>NO</v>
      </c>
      <c r="F64" s="40">
        <f t="shared" ref="F64:I65" si="2">IFERROR(IF(NOT(ISBLANK(F16)),(F16-E16)/E16,0),0)</f>
        <v>5.0931832975981237E-2</v>
      </c>
      <c r="G64" s="40">
        <f t="shared" si="2"/>
        <v>5.4051267387785684E-3</v>
      </c>
      <c r="H64" s="40">
        <f t="shared" si="2"/>
        <v>6.4063245459472463E-3</v>
      </c>
      <c r="I64" s="40">
        <f t="shared" si="2"/>
        <v>5.8520296570022355E-3</v>
      </c>
      <c r="K64" s="14"/>
      <c r="L64" s="14"/>
      <c r="M64" s="14"/>
      <c r="N64" s="14"/>
      <c r="O64" s="15"/>
      <c r="P64" s="10"/>
    </row>
    <row r="65" spans="1:20" s="16" customFormat="1" ht="45" hidden="1" customHeight="1" x14ac:dyDescent="0.2">
      <c r="A65" s="1" t="str">
        <f t="shared" si="0"/>
        <v>Family</v>
      </c>
      <c r="B65" s="1">
        <f>IF(E65="YES",MAX(B$56:B64)+1,0)</f>
        <v>0</v>
      </c>
      <c r="C65" s="1" t="str">
        <f>A$15</f>
        <v>CGE CQ2-17</v>
      </c>
      <c r="D65" s="39" t="s">
        <v>125</v>
      </c>
      <c r="E65" s="1" t="str">
        <f>IF(MAX(F65:I65)&gt;0,"YES","NO")</f>
        <v>NO</v>
      </c>
      <c r="F65" s="40">
        <f t="shared" si="2"/>
        <v>-1.66122412726483E-4</v>
      </c>
      <c r="G65" s="40">
        <f t="shared" si="2"/>
        <v>-1.6615001396767784E-4</v>
      </c>
      <c r="H65" s="40">
        <f t="shared" si="2"/>
        <v>-6.924067682595419E-5</v>
      </c>
      <c r="I65" s="40">
        <f t="shared" si="2"/>
        <v>0</v>
      </c>
      <c r="J65" s="1"/>
      <c r="K65" s="14"/>
      <c r="L65" s="14"/>
      <c r="M65" s="14"/>
      <c r="N65" s="14"/>
      <c r="O65" s="11"/>
      <c r="P65" s="1"/>
    </row>
    <row r="66" spans="1:20" ht="99.75" hidden="1" x14ac:dyDescent="0.2">
      <c r="A66" s="1" t="str">
        <f t="shared" si="0"/>
        <v>Family</v>
      </c>
      <c r="B66" s="1">
        <f>IF(E66="YES",MAX(B$56:B65)+1,0)</f>
        <v>0</v>
      </c>
      <c r="C66" s="1" t="str">
        <f>A$15</f>
        <v>CGE CQ2-17</v>
      </c>
      <c r="D66" s="39" t="str">
        <f>"The 5th Quarter Collection Rate did not meet the established performance measure standard of: "&amp;TEXT(J66,"#0%")</f>
        <v>The 5th Quarter Collection Rate did not meet the established performance measure standard of: 75%</v>
      </c>
      <c r="E66" s="1" t="str">
        <f>IF(F66="N/A","NO",IF(F66&lt;H$8,"YES","NO"))</f>
        <v>NO</v>
      </c>
      <c r="F66" s="41">
        <f>I18</f>
        <v>0.89459512505233574</v>
      </c>
      <c r="J66" s="38">
        <f>H$8</f>
        <v>0.75</v>
      </c>
      <c r="K66" s="14"/>
      <c r="L66" s="14"/>
      <c r="M66" s="14"/>
      <c r="N66" s="14"/>
    </row>
    <row r="67" spans="1:20" ht="65.25" hidden="1" customHeight="1" x14ac:dyDescent="0.2">
      <c r="A67" s="1" t="str">
        <f t="shared" si="0"/>
        <v>Family</v>
      </c>
      <c r="B67" s="1">
        <f>IF(E67="YES",MAX(B$56:B66)+1,0)</f>
        <v>0</v>
      </c>
      <c r="C67" s="1" t="str">
        <f>A$19</f>
        <v>CGE CQ3-17</v>
      </c>
      <c r="D67" s="39" t="str">
        <f>"After 3rd Q, Collections went up by more than set percentage of: "&amp;TEXT(J67,"#0%")</f>
        <v>After 3rd Q, Collections went up by more than set percentage of: 500%</v>
      </c>
      <c r="E67" s="1" t="str">
        <f>IF(MAX(F67:G67)&gt;V$10,"YES","NO")</f>
        <v>NO</v>
      </c>
      <c r="F67" s="40">
        <f>IFERROR(IF(NOT(ISBLANK(I20)),(I20-H20)/H20,0),0)</f>
        <v>7.9743530007314184E-3</v>
      </c>
      <c r="G67" s="40">
        <f>IFERROR(IF(NOT(ISBLANK(J20)),(J20-I20)/I20,0),0)</f>
        <v>6.0068029419784773E-3</v>
      </c>
      <c r="J67" s="38">
        <f>V$10</f>
        <v>5</v>
      </c>
      <c r="K67" s="14"/>
      <c r="L67" s="14"/>
      <c r="M67" s="14"/>
      <c r="N67" s="14"/>
      <c r="O67" s="11"/>
      <c r="P67" s="18"/>
      <c r="T67" s="71" t="s">
        <v>104</v>
      </c>
    </row>
    <row r="68" spans="1:20" ht="60.75" hidden="1" customHeight="1" x14ac:dyDescent="0.2">
      <c r="A68" s="1" t="str">
        <f t="shared" si="0"/>
        <v>Family</v>
      </c>
      <c r="B68" s="1">
        <f>IF(E68="YES",MAX(B$56:B67)+1,0)</f>
        <v>0</v>
      </c>
      <c r="C68" s="1" t="str">
        <f>A$19</f>
        <v>CGE CQ3-17</v>
      </c>
      <c r="D68" s="39" t="str">
        <f>"Assessments dropped by more than set percentage of: "&amp;TEXT(J68,"#0%")</f>
        <v>Assessments dropped by more than set percentage of: 15%</v>
      </c>
      <c r="E68" s="1" t="str">
        <f>IF(MIN(F68:I68)&lt;(-1*V$11),"YES","NO")</f>
        <v>NO</v>
      </c>
      <c r="F68" s="40">
        <f>IFERROR(IF(NOT(ISBLANK(G21)),(G21-F21)/F21,0),0)</f>
        <v>-9.8810649153028055E-4</v>
      </c>
      <c r="G68" s="40">
        <f>IFERROR(IF(NOT(ISBLANK(H21)),(H21-G21)/G21,0),0)</f>
        <v>0</v>
      </c>
      <c r="H68" s="40">
        <f>IFERROR(IF(NOT(ISBLANK(I21)),(I21-H21)/H21,0),0)</f>
        <v>0</v>
      </c>
      <c r="I68" s="40">
        <f>IFERROR(IF(NOT(ISBLANK(J21)),(J21-I21)/I21,0),0)</f>
        <v>0</v>
      </c>
      <c r="J68" s="38">
        <f>V$11</f>
        <v>0.15</v>
      </c>
      <c r="K68" s="14"/>
      <c r="L68" s="14"/>
      <c r="M68" s="14"/>
      <c r="N68" s="14"/>
      <c r="O68" s="15"/>
      <c r="P68" s="10"/>
      <c r="T68" s="71" t="s">
        <v>109</v>
      </c>
    </row>
    <row r="69" spans="1:20" ht="52.5" hidden="1" customHeight="1" x14ac:dyDescent="0.2">
      <c r="A69" s="1" t="str">
        <f t="shared" si="0"/>
        <v>Family</v>
      </c>
      <c r="B69" s="1">
        <f>IF(E69="YES",MAX(B$56:B68)+1,0)</f>
        <v>0</v>
      </c>
      <c r="C69" s="1" t="str">
        <f>A$19</f>
        <v>CGE CQ3-17</v>
      </c>
      <c r="D69" s="39" t="s">
        <v>124</v>
      </c>
      <c r="E69" s="1" t="str">
        <f>IF(MIN(F69:I69)&lt;0,"YES","NO")</f>
        <v>NO</v>
      </c>
      <c r="F69" s="40">
        <f t="shared" ref="F69:I70" si="3">IFERROR(IF(NOT(ISBLANK(G20)),(G20-F20)/F20,0),0)</f>
        <v>4.3134342615633516E-2</v>
      </c>
      <c r="G69" s="40">
        <f t="shared" si="3"/>
        <v>6.8708611629397232E-3</v>
      </c>
      <c r="H69" s="40">
        <f t="shared" si="3"/>
        <v>7.9743530007314184E-3</v>
      </c>
      <c r="I69" s="40">
        <f t="shared" si="3"/>
        <v>6.0068029419784773E-3</v>
      </c>
      <c r="K69" s="14"/>
      <c r="L69" s="14"/>
      <c r="M69" s="14"/>
      <c r="N69" s="14"/>
      <c r="O69" s="15"/>
      <c r="P69" s="10"/>
    </row>
    <row r="70" spans="1:20" ht="45" hidden="1" customHeight="1" x14ac:dyDescent="0.2">
      <c r="A70" s="1" t="str">
        <f t="shared" si="0"/>
        <v>Family</v>
      </c>
      <c r="B70" s="1">
        <f>IF(E70="YES",MAX(B$56:B69)+1,0)</f>
        <v>0</v>
      </c>
      <c r="C70" s="1" t="str">
        <f>A$19</f>
        <v>CGE CQ3-17</v>
      </c>
      <c r="D70" s="39" t="s">
        <v>125</v>
      </c>
      <c r="E70" s="1" t="str">
        <f>IF(MAX(F70:I70)&gt;0,"YES","NO")</f>
        <v>NO</v>
      </c>
      <c r="F70" s="40">
        <f t="shared" si="3"/>
        <v>-9.8810649153028055E-4</v>
      </c>
      <c r="G70" s="40">
        <f t="shared" si="3"/>
        <v>0</v>
      </c>
      <c r="H70" s="40">
        <f t="shared" si="3"/>
        <v>0</v>
      </c>
      <c r="I70" s="40">
        <f t="shared" si="3"/>
        <v>0</v>
      </c>
      <c r="K70" s="14"/>
      <c r="L70" s="14"/>
      <c r="M70" s="14"/>
      <c r="N70" s="14"/>
      <c r="O70" s="11"/>
    </row>
    <row r="71" spans="1:20" ht="99.75" hidden="1" x14ac:dyDescent="0.2">
      <c r="A71" s="1" t="str">
        <f t="shared" si="0"/>
        <v>Family</v>
      </c>
      <c r="B71" s="1">
        <f>IF(E71="YES",MAX(B$56:B70)+1,0)</f>
        <v>0</v>
      </c>
      <c r="C71" s="1" t="str">
        <f>A$19</f>
        <v>CGE CQ3-17</v>
      </c>
      <c r="D71" s="39" t="str">
        <f>"The 5th Quarter Collection Rate did not meet the established performance measure standard of: "&amp;TEXT(J71,"#0%")</f>
        <v>The 5th Quarter Collection Rate did not meet the established performance measure standard of: 75%</v>
      </c>
      <c r="E71" s="1" t="str">
        <f>IF(F71="N/A","NO",IF(F71&lt;H$8,"YES","NO"))</f>
        <v>NO</v>
      </c>
      <c r="F71" s="41">
        <f>J22</f>
        <v>0.87926855273959736</v>
      </c>
      <c r="J71" s="38">
        <f>H$8</f>
        <v>0.75</v>
      </c>
      <c r="K71" s="14"/>
      <c r="L71" s="14"/>
      <c r="M71" s="14"/>
      <c r="N71" s="14"/>
    </row>
    <row r="72" spans="1:20" ht="65.25" hidden="1" customHeight="1" x14ac:dyDescent="0.2">
      <c r="A72" s="1" t="str">
        <f t="shared" si="0"/>
        <v>Family</v>
      </c>
      <c r="B72" s="1">
        <f>IF(E72="YES",MAX(B$56:B71)+1,0)</f>
        <v>0</v>
      </c>
      <c r="C72" s="1" t="str">
        <f>A$23</f>
        <v>CGE CQ4-17</v>
      </c>
      <c r="D72" s="39" t="str">
        <f>"After 3rd Q, Collections went up by more than set percentage of: "&amp;TEXT(J72,"#0%")</f>
        <v>After 3rd Q, Collections went up by more than set percentage of: 500%</v>
      </c>
      <c r="E72" s="1" t="str">
        <f>IF(MAX(F72:G72)&gt;V$10,"YES","NO")</f>
        <v>NO</v>
      </c>
      <c r="F72" s="40">
        <f>IFERROR(IF(NOT(ISBLANK(J24)),(J24-I24)/I24,0),0)</f>
        <v>6.4377924400778044E-3</v>
      </c>
      <c r="G72" s="40">
        <f>IFERROR(IF(NOT(ISBLANK(K24)),(K24-J24)/J24,0),0)</f>
        <v>5.9355995002461671E-3</v>
      </c>
      <c r="J72" s="38">
        <f>V$10</f>
        <v>5</v>
      </c>
      <c r="K72" s="14"/>
      <c r="L72" s="14"/>
      <c r="M72" s="14"/>
      <c r="N72" s="14"/>
      <c r="O72" s="15"/>
      <c r="P72" s="10"/>
      <c r="T72" s="71" t="s">
        <v>105</v>
      </c>
    </row>
    <row r="73" spans="1:20" ht="60.75" hidden="1" customHeight="1" x14ac:dyDescent="0.2">
      <c r="A73" s="1" t="str">
        <f t="shared" si="0"/>
        <v>Family</v>
      </c>
      <c r="B73" s="1">
        <f>IF(E73="YES",MAX(B$56:B72)+1,0)</f>
        <v>0</v>
      </c>
      <c r="C73" s="1" t="str">
        <f>A$23</f>
        <v>CGE CQ4-17</v>
      </c>
      <c r="D73" s="39" t="str">
        <f>"Assessments dropped by more than set percentage of: "&amp;TEXT(J73,"#0%")</f>
        <v>Assessments dropped by more than set percentage of: 15%</v>
      </c>
      <c r="E73" s="1" t="str">
        <f>IF(MIN(F73:I73)&lt;(-1*V$11),"YES","NO")</f>
        <v>NO</v>
      </c>
      <c r="F73" s="40">
        <f>IFERROR(IF(NOT(ISBLANK(H25)),(H25-G25)/G25,0),0)</f>
        <v>0</v>
      </c>
      <c r="G73" s="40">
        <f>IFERROR(IF(NOT(ISBLANK(I25)),(I25-H25)/H25,0),0)</f>
        <v>0</v>
      </c>
      <c r="H73" s="40">
        <f>IFERROR(IF(NOT(ISBLANK(J25)),(J25-I25)/I25,0),0)</f>
        <v>0</v>
      </c>
      <c r="I73" s="40">
        <f>IFERROR(IF(NOT(ISBLANK(K25)),(K25-J25)/J25,0),0)</f>
        <v>0</v>
      </c>
      <c r="J73" s="38">
        <f>V$11</f>
        <v>0.15</v>
      </c>
      <c r="K73" s="14"/>
      <c r="L73" s="14"/>
      <c r="M73" s="14"/>
      <c r="N73" s="14"/>
      <c r="O73" s="15"/>
      <c r="P73" s="10"/>
      <c r="T73" s="71" t="s">
        <v>110</v>
      </c>
    </row>
    <row r="74" spans="1:20" ht="52.5" hidden="1" customHeight="1" x14ac:dyDescent="0.2">
      <c r="A74" s="1" t="str">
        <f t="shared" si="0"/>
        <v>Family</v>
      </c>
      <c r="B74" s="1">
        <f>IF(E74="YES",MAX(B$56:B73)+1,0)</f>
        <v>0</v>
      </c>
      <c r="C74" s="1" t="str">
        <f>A$23</f>
        <v>CGE CQ4-17</v>
      </c>
      <c r="D74" s="39" t="s">
        <v>124</v>
      </c>
      <c r="E74" s="1" t="str">
        <f>IF(MIN(F74:I74)&lt;0,"YES","NO")</f>
        <v>NO</v>
      </c>
      <c r="F74" s="40">
        <f t="shared" ref="F74:I75" si="4">IFERROR(IF(NOT(ISBLANK(H24)),(H24-G24)/G24,0),0)</f>
        <v>4.798277046351173E-2</v>
      </c>
      <c r="G74" s="40">
        <f t="shared" si="4"/>
        <v>1.7207619068160512E-2</v>
      </c>
      <c r="H74" s="40">
        <f t="shared" si="4"/>
        <v>6.4377924400778044E-3</v>
      </c>
      <c r="I74" s="40">
        <f t="shared" si="4"/>
        <v>5.9355995002461671E-3</v>
      </c>
      <c r="K74" s="14"/>
      <c r="L74" s="14"/>
      <c r="M74" s="14"/>
      <c r="N74" s="14"/>
      <c r="O74" s="15"/>
      <c r="P74" s="10"/>
    </row>
    <row r="75" spans="1:20" ht="45" hidden="1" customHeight="1" x14ac:dyDescent="0.2">
      <c r="A75" s="1" t="str">
        <f t="shared" si="0"/>
        <v>Family</v>
      </c>
      <c r="B75" s="1">
        <f>IF(E75="YES",MAX(B$56:B74)+1,0)</f>
        <v>0</v>
      </c>
      <c r="C75" s="1" t="str">
        <f>A$23</f>
        <v>CGE CQ4-17</v>
      </c>
      <c r="D75" s="39" t="s">
        <v>125</v>
      </c>
      <c r="E75" s="1" t="str">
        <f>IF(MAX(F75:I75)&gt;0,"YES","NO")</f>
        <v>NO</v>
      </c>
      <c r="F75" s="40">
        <f t="shared" si="4"/>
        <v>0</v>
      </c>
      <c r="G75" s="40">
        <f t="shared" si="4"/>
        <v>0</v>
      </c>
      <c r="H75" s="40">
        <f t="shared" si="4"/>
        <v>0</v>
      </c>
      <c r="I75" s="40">
        <f t="shared" si="4"/>
        <v>0</v>
      </c>
      <c r="K75" s="14"/>
      <c r="L75" s="14"/>
      <c r="M75" s="14"/>
      <c r="N75" s="14"/>
    </row>
    <row r="76" spans="1:20" ht="99.75" hidden="1" x14ac:dyDescent="0.2">
      <c r="A76" s="1" t="str">
        <f t="shared" si="0"/>
        <v>Family</v>
      </c>
      <c r="B76" s="1">
        <f>IF(E76="YES",MAX(B$56:B75)+1,0)</f>
        <v>0</v>
      </c>
      <c r="C76" s="1" t="str">
        <f>A$23</f>
        <v>CGE CQ4-17</v>
      </c>
      <c r="D76" s="39" t="str">
        <f>"The 5th Quarter Collection Rate did not meet the established performance measure standard of: "&amp;TEXT(J76,"#0%")</f>
        <v>The 5th Quarter Collection Rate did not meet the established performance measure standard of: 75%</v>
      </c>
      <c r="E76" s="1" t="str">
        <f>IF(F76="N/A","NO",IF(F76&lt;H$8,"YES","NO"))</f>
        <v>NO</v>
      </c>
      <c r="F76" s="41">
        <f>K26</f>
        <v>0.90268467427563714</v>
      </c>
      <c r="J76" s="38">
        <f>H$8</f>
        <v>0.75</v>
      </c>
      <c r="K76" s="14"/>
      <c r="L76" s="14"/>
      <c r="M76" s="14"/>
      <c r="N76" s="14"/>
    </row>
    <row r="77" spans="1:20" s="18" customFormat="1" ht="65.25" hidden="1" customHeight="1" x14ac:dyDescent="0.2">
      <c r="A77" s="1" t="str">
        <f t="shared" si="0"/>
        <v>Family</v>
      </c>
      <c r="B77" s="1">
        <f>IF(E77="YES",MAX(B$56:B76)+1,0)</f>
        <v>0</v>
      </c>
      <c r="C77" s="1" t="str">
        <f>A$27</f>
        <v>CGE CQ1-18</v>
      </c>
      <c r="D77" s="39" t="str">
        <f>"After 3rd Q, Collections went up by more than set percentage of: "&amp;TEXT(J77,"#0%")</f>
        <v>After 3rd Q, Collections went up by more than set percentage of: 500%</v>
      </c>
      <c r="E77" s="1" t="str">
        <f>IF(MAX(F77)&gt;V$10,"YES","NO")</f>
        <v>NO</v>
      </c>
      <c r="F77" s="40">
        <f>IFERROR(IF(NOT(ISBLANK(K28)),(K28-J28)/J28,0),0)</f>
        <v>4.8634878318265405E-3</v>
      </c>
      <c r="G77" s="40"/>
      <c r="H77" s="1"/>
      <c r="I77" s="1"/>
      <c r="J77" s="38">
        <f>V$10</f>
        <v>5</v>
      </c>
      <c r="K77" s="14"/>
      <c r="L77" s="14"/>
      <c r="M77" s="14"/>
      <c r="N77" s="14"/>
      <c r="O77" s="17"/>
      <c r="P77" s="10"/>
      <c r="T77" s="71" t="s">
        <v>106</v>
      </c>
    </row>
    <row r="78" spans="1:20" ht="60.75" hidden="1" customHeight="1" x14ac:dyDescent="0.2">
      <c r="A78" s="1" t="str">
        <f t="shared" si="0"/>
        <v>Family</v>
      </c>
      <c r="B78" s="1">
        <f>IF(E78="YES",MAX(B$56:B77)+1,0)</f>
        <v>14</v>
      </c>
      <c r="C78" s="1" t="str">
        <f>A$27</f>
        <v>CGE CQ1-18</v>
      </c>
      <c r="D78" s="39" t="str">
        <f>"Assessments dropped by more than set percentage of: "&amp;TEXT(J78,"#0%")</f>
        <v>Assessments dropped by more than set percentage of: 15%</v>
      </c>
      <c r="E78" s="1" t="str">
        <f>IF(MIN(F78:H78)&lt;(-1*V$11),"YES","NO")</f>
        <v>YES</v>
      </c>
      <c r="F78" s="40">
        <f>IFERROR(IF(NOT(ISBLANK(I29)),(I29-H29)/H29,0),0)</f>
        <v>0.23352020355177744</v>
      </c>
      <c r="G78" s="40">
        <f>IFERROR(IF(NOT(ISBLANK(J29)),(J29-I29)/I29,0),0)</f>
        <v>-0.1893120217077785</v>
      </c>
      <c r="H78" s="40">
        <f>IFERROR(IF(NOT(ISBLANK(K29)),(K29-J29)/J29,0),0)</f>
        <v>0</v>
      </c>
      <c r="J78" s="38">
        <f>V$11</f>
        <v>0.15</v>
      </c>
      <c r="K78" s="14"/>
      <c r="L78" s="14"/>
      <c r="M78" s="14"/>
      <c r="N78" s="14"/>
      <c r="O78" s="15"/>
      <c r="P78" s="10"/>
      <c r="T78" s="71" t="s">
        <v>111</v>
      </c>
    </row>
    <row r="79" spans="1:20" ht="52.5" hidden="1" customHeight="1" x14ac:dyDescent="0.2">
      <c r="A79" s="1" t="str">
        <f t="shared" si="0"/>
        <v>Family</v>
      </c>
      <c r="B79" s="1">
        <f>IF(E79="YES",MAX(B$56:B78)+1,0)</f>
        <v>0</v>
      </c>
      <c r="C79" s="1" t="str">
        <f>A$27</f>
        <v>CGE CQ1-18</v>
      </c>
      <c r="D79" s="39" t="s">
        <v>124</v>
      </c>
      <c r="E79" s="1" t="str">
        <f>IF(MIN(F79:H79)&lt;0,"YES","NO")</f>
        <v>NO</v>
      </c>
      <c r="F79" s="40">
        <f t="shared" ref="F79:H80" si="5">IFERROR(IF(NOT(ISBLANK(I28)),(I28-H28)/H28,0),0)</f>
        <v>4.0739151747648451E-2</v>
      </c>
      <c r="G79" s="40">
        <f t="shared" si="5"/>
        <v>1.4756082360508009E-2</v>
      </c>
      <c r="H79" s="40">
        <f t="shared" si="5"/>
        <v>4.8634878318265405E-3</v>
      </c>
      <c r="K79" s="14"/>
      <c r="L79" s="14"/>
      <c r="M79" s="14"/>
      <c r="N79" s="14"/>
      <c r="O79" s="15"/>
      <c r="P79" s="10"/>
    </row>
    <row r="80" spans="1:20" ht="45" hidden="1" customHeight="1" x14ac:dyDescent="0.2">
      <c r="A80" s="1" t="str">
        <f t="shared" si="0"/>
        <v>Family</v>
      </c>
      <c r="B80" s="1">
        <f>IF(E80="YES",MAX(B$56:B79)+1,0)</f>
        <v>15</v>
      </c>
      <c r="C80" s="1" t="str">
        <f>A$27</f>
        <v>CGE CQ1-18</v>
      </c>
      <c r="D80" s="39" t="s">
        <v>125</v>
      </c>
      <c r="E80" s="1" t="str">
        <f>IF(MAX(F80:H80)&gt;0,"YES","NO")</f>
        <v>YES</v>
      </c>
      <c r="F80" s="40">
        <f t="shared" si="5"/>
        <v>0.23352020355177744</v>
      </c>
      <c r="G80" s="40">
        <f t="shared" si="5"/>
        <v>-0.1893120217077785</v>
      </c>
      <c r="H80" s="40">
        <f t="shared" si="5"/>
        <v>0</v>
      </c>
      <c r="K80" s="14"/>
      <c r="L80" s="14"/>
      <c r="M80" s="14"/>
      <c r="N80" s="14"/>
    </row>
    <row r="81" spans="1:20" ht="60.75" hidden="1" customHeight="1" x14ac:dyDescent="0.2">
      <c r="A81" s="1" t="str">
        <f t="shared" si="0"/>
        <v>Family</v>
      </c>
      <c r="B81" s="1">
        <f>IF(E81="YES",MAX(B$56:B80)+1,0)</f>
        <v>0</v>
      </c>
      <c r="C81" s="1" t="str">
        <f>A$31</f>
        <v>CGE CQ2-18</v>
      </c>
      <c r="D81" s="39" t="str">
        <f>"Assessments dropped by more than set percentage of: "&amp;TEXT(J81,"#0%")</f>
        <v>Assessments dropped by more than set percentage of: 15%</v>
      </c>
      <c r="E81" s="1" t="str">
        <f>IF(MIN(F81:G81)&lt;(-1*V$11),"YES","NO")</f>
        <v>NO</v>
      </c>
      <c r="F81" s="40">
        <f>IFERROR(IF(NOT(ISBLANK(J33)),(J33-I33)/I33,0),0)</f>
        <v>0</v>
      </c>
      <c r="G81" s="40">
        <f>IFERROR(IF(NOT(ISBLANK(K33)),(K33-J33)/J33,0),0)</f>
        <v>0</v>
      </c>
      <c r="J81" s="38">
        <f>V$11</f>
        <v>0.15</v>
      </c>
      <c r="K81" s="14"/>
      <c r="L81" s="14"/>
      <c r="M81" s="14"/>
      <c r="N81" s="14"/>
      <c r="O81" s="15"/>
      <c r="P81" s="10"/>
      <c r="T81" s="71" t="s">
        <v>112</v>
      </c>
    </row>
    <row r="82" spans="1:20" ht="52.5" hidden="1" customHeight="1" x14ac:dyDescent="0.2">
      <c r="A82" s="1" t="str">
        <f t="shared" si="0"/>
        <v>Family</v>
      </c>
      <c r="B82" s="1">
        <f>IF(E82="YES",MAX(B$56:B81)+1,0)</f>
        <v>0</v>
      </c>
      <c r="C82" s="1" t="str">
        <f>A$31</f>
        <v>CGE CQ2-18</v>
      </c>
      <c r="D82" s="39" t="s">
        <v>124</v>
      </c>
      <c r="E82" s="1" t="str">
        <f>IF(MIN(F82:G82)&lt;0,"YES","NO")</f>
        <v>NO</v>
      </c>
      <c r="F82" s="40">
        <f>IFERROR(IF(NOT(ISBLANK(J32)),(J32-I32)/I32,0),0)</f>
        <v>4.022042566955137E-2</v>
      </c>
      <c r="G82" s="40">
        <f>IFERROR(IF(NOT(ISBLANK(K32)),(K32-J32)/J32,0),0)</f>
        <v>7.2675104452401933E-3</v>
      </c>
      <c r="K82" s="14"/>
      <c r="L82" s="14"/>
      <c r="M82" s="14"/>
      <c r="N82" s="14"/>
      <c r="O82" s="15"/>
      <c r="P82" s="10"/>
    </row>
    <row r="83" spans="1:20" ht="45" hidden="1" customHeight="1" x14ac:dyDescent="0.2">
      <c r="A83" s="1" t="str">
        <f t="shared" si="0"/>
        <v>Family</v>
      </c>
      <c r="B83" s="1">
        <f>IF(E83="YES",MAX(B$56:B82)+1,0)</f>
        <v>0</v>
      </c>
      <c r="C83" s="1" t="str">
        <f>A$31</f>
        <v>CGE CQ2-18</v>
      </c>
      <c r="D83" s="39" t="s">
        <v>125</v>
      </c>
      <c r="E83" s="1" t="str">
        <f>IF(MAX(F83:G83)&gt;0,"YES","NO")</f>
        <v>NO</v>
      </c>
      <c r="F83" s="40">
        <f>IFERROR(IF(NOT(ISBLANK(J33)),(J33-I33)/I33,0),0)</f>
        <v>0</v>
      </c>
      <c r="G83" s="40">
        <f>IFERROR(IF(NOT(ISBLANK(K33)),(K33-J33)/J33,0),0)</f>
        <v>0</v>
      </c>
      <c r="K83" s="14"/>
      <c r="L83" s="14"/>
      <c r="M83" s="14"/>
      <c r="N83" s="14"/>
    </row>
    <row r="84" spans="1:20" ht="60.75" hidden="1" customHeight="1" x14ac:dyDescent="0.2">
      <c r="A84" s="1" t="str">
        <f t="shared" si="0"/>
        <v>Family</v>
      </c>
      <c r="B84" s="1">
        <f>IF(E84="YES",MAX(B$56:B83)+1,0)</f>
        <v>0</v>
      </c>
      <c r="C84" s="1" t="str">
        <f>A$35</f>
        <v>CGE CQ3-18</v>
      </c>
      <c r="D84" s="39" t="str">
        <f>"Assessments dropped by more than set percentage of: "&amp;TEXT(J84,"#0%")</f>
        <v>Assessments dropped by more than set percentage of: 15%</v>
      </c>
      <c r="E84" s="1" t="str">
        <f>IF(MIN(F84)&lt;(-1*V$11),"YES","NO")</f>
        <v>NO</v>
      </c>
      <c r="F84" s="40">
        <f>IFERROR(IF(NOT(ISBLANK(K37)),(K37-J37)/J37,0),0)</f>
        <v>-6.9745551489234912E-5</v>
      </c>
      <c r="J84" s="38">
        <f>V$11</f>
        <v>0.15</v>
      </c>
      <c r="K84" s="14"/>
      <c r="L84" s="14"/>
      <c r="M84" s="14"/>
      <c r="N84" s="14"/>
      <c r="O84" s="15"/>
      <c r="P84" s="10"/>
      <c r="T84" s="71" t="s">
        <v>113</v>
      </c>
    </row>
    <row r="85" spans="1:20" ht="52.5" hidden="1" customHeight="1" x14ac:dyDescent="0.2">
      <c r="A85" s="1" t="str">
        <f t="shared" si="0"/>
        <v>Family</v>
      </c>
      <c r="B85" s="1">
        <f>IF(E85="YES",MAX(B$56:B84)+1,0)</f>
        <v>0</v>
      </c>
      <c r="C85" s="1" t="str">
        <f>A$35</f>
        <v>CGE CQ3-18</v>
      </c>
      <c r="D85" s="39" t="s">
        <v>124</v>
      </c>
      <c r="E85" s="1" t="str">
        <f>IF(MIN(F85)&lt;0,"YES","NO")</f>
        <v>NO</v>
      </c>
      <c r="F85" s="40">
        <f>IFERROR(IF(NOT(ISBLANK(K36)),(K36-J36)/J36,0),0)</f>
        <v>3.8509660150867979E-2</v>
      </c>
      <c r="K85" s="14"/>
      <c r="L85" s="14"/>
      <c r="M85" s="14"/>
      <c r="N85" s="14"/>
      <c r="O85" s="15"/>
    </row>
    <row r="86" spans="1:20" ht="45" hidden="1" customHeight="1" x14ac:dyDescent="0.2">
      <c r="A86" s="1" t="str">
        <f t="shared" si="0"/>
        <v>Family</v>
      </c>
      <c r="B86" s="1">
        <f>IF(E86="YES",MAX(B$56:B85)+1,0)</f>
        <v>0</v>
      </c>
      <c r="C86" s="1" t="str">
        <f>A$35</f>
        <v>CGE CQ3-18</v>
      </c>
      <c r="D86" s="39" t="s">
        <v>125</v>
      </c>
      <c r="E86" s="1" t="str">
        <f>IF(MAX(F86)&gt;0,"YES","NO")</f>
        <v>NO</v>
      </c>
      <c r="F86" s="40">
        <f>IFERROR(IF(NOT(ISBLANK(K37)),(K37-J37)/J37,0),0)</f>
        <v>-6.9745551489234912E-5</v>
      </c>
      <c r="K86" s="14"/>
      <c r="L86" s="14"/>
      <c r="M86" s="14"/>
      <c r="N86" s="14"/>
    </row>
  </sheetData>
  <sheetProtection algorithmName="SHA-512" hashValue="O2b+AVtyuGMleVQPosEvoSqMDmMNDCNatWlpRXAu6R1lVsas6w8PLTGWIli0q3oai7TEt4QgOreE8YgQk9G4Mw==" saltValue="OY6K9DKo4+K2wOmcLECPNw==" spinCount="100000" sheet="1" objects="1" scenarios="1" selectLockedCells="1"/>
  <mergeCells count="39">
    <mergeCell ref="L30:M30"/>
    <mergeCell ref="L31:M33"/>
    <mergeCell ref="L34:M36"/>
    <mergeCell ref="L37:M39"/>
    <mergeCell ref="L40:M42"/>
    <mergeCell ref="D6:E6"/>
    <mergeCell ref="M23:M26"/>
    <mergeCell ref="L9:M9"/>
    <mergeCell ref="L11:L14"/>
    <mergeCell ref="M11:M14"/>
    <mergeCell ref="L15:L18"/>
    <mergeCell ref="M15:M18"/>
    <mergeCell ref="L19:L22"/>
    <mergeCell ref="M19:M22"/>
    <mergeCell ref="L23:L26"/>
    <mergeCell ref="D8:E8"/>
    <mergeCell ref="I11:I14"/>
    <mergeCell ref="D25:D26"/>
    <mergeCell ref="E25:E26"/>
    <mergeCell ref="F25:F26"/>
    <mergeCell ref="A35:A38"/>
    <mergeCell ref="D43:G43"/>
    <mergeCell ref="H43:K43"/>
    <mergeCell ref="A53:B53"/>
    <mergeCell ref="B35:B38"/>
    <mergeCell ref="B39:B42"/>
    <mergeCell ref="A39:A42"/>
    <mergeCell ref="A31:A34"/>
    <mergeCell ref="A27:A30"/>
    <mergeCell ref="B27:B30"/>
    <mergeCell ref="B31:B34"/>
    <mergeCell ref="A11:A14"/>
    <mergeCell ref="A15:A18"/>
    <mergeCell ref="B19:B22"/>
    <mergeCell ref="B23:B26"/>
    <mergeCell ref="B11:B14"/>
    <mergeCell ref="B15:B18"/>
    <mergeCell ref="A19:A22"/>
    <mergeCell ref="A23:A26"/>
  </mergeCells>
  <phoneticPr fontId="0" type="noConversion"/>
  <conditionalFormatting sqref="M15:M18">
    <cfRule type="expression" dxfId="41" priority="241" stopIfTrue="1">
      <formula>$I$18&lt;$H$8</formula>
    </cfRule>
  </conditionalFormatting>
  <conditionalFormatting sqref="M19:M22">
    <cfRule type="expression" dxfId="40" priority="240" stopIfTrue="1">
      <formula>$J$22&lt;$H$8</formula>
    </cfRule>
  </conditionalFormatting>
  <conditionalFormatting sqref="M23:M26">
    <cfRule type="expression" dxfId="39" priority="239" stopIfTrue="1">
      <formula>$K$26&lt;$H$8</formula>
    </cfRule>
  </conditionalFormatting>
  <conditionalFormatting sqref="M11:M14">
    <cfRule type="expression" dxfId="38" priority="238" stopIfTrue="1">
      <formula>$H$14&lt;$H$8</formula>
    </cfRule>
  </conditionalFormatting>
  <conditionalFormatting sqref="I39:I42">
    <cfRule type="cellIs" dxfId="37" priority="57" stopIfTrue="1" operator="lessThan">
      <formula>$H$8</formula>
    </cfRule>
  </conditionalFormatting>
  <conditionalFormatting sqref="H12">
    <cfRule type="expression" dxfId="36" priority="56">
      <formula>(H12&lt;G12)</formula>
    </cfRule>
  </conditionalFormatting>
  <conditionalFormatting sqref="I16">
    <cfRule type="expression" dxfId="35" priority="55">
      <formula>(I16&lt;H16)</formula>
    </cfRule>
  </conditionalFormatting>
  <conditionalFormatting sqref="J20">
    <cfRule type="expression" dxfId="34" priority="54">
      <formula>(J20&lt;I20)</formula>
    </cfRule>
  </conditionalFormatting>
  <conditionalFormatting sqref="H16">
    <cfRule type="expression" dxfId="33" priority="52">
      <formula>(H16&lt;G16)</formula>
    </cfRule>
  </conditionalFormatting>
  <conditionalFormatting sqref="I20">
    <cfRule type="expression" dxfId="32" priority="51">
      <formula>(I20&lt;H20)</formula>
    </cfRule>
  </conditionalFormatting>
  <conditionalFormatting sqref="K28">
    <cfRule type="expression" dxfId="31" priority="49">
      <formula>(K28&lt;J28)</formula>
    </cfRule>
  </conditionalFormatting>
  <conditionalFormatting sqref="H20">
    <cfRule type="expression" dxfId="30" priority="48">
      <formula>(H20&lt;G20)</formula>
    </cfRule>
  </conditionalFormatting>
  <conditionalFormatting sqref="J28">
    <cfRule type="expression" dxfId="29" priority="46">
      <formula>(J28&lt;I28)</formula>
    </cfRule>
  </conditionalFormatting>
  <conditionalFormatting sqref="K32">
    <cfRule type="expression" dxfId="28" priority="45">
      <formula>(K32&lt;J32)</formula>
    </cfRule>
  </conditionalFormatting>
  <conditionalFormatting sqref="H24">
    <cfRule type="expression" dxfId="27" priority="44">
      <formula>(H24&lt;G24)</formula>
    </cfRule>
  </conditionalFormatting>
  <conditionalFormatting sqref="I28">
    <cfRule type="expression" dxfId="26" priority="43">
      <formula>(I28&lt;H28)</formula>
    </cfRule>
  </conditionalFormatting>
  <conditionalFormatting sqref="J32">
    <cfRule type="expression" dxfId="25" priority="42">
      <formula>(J32&lt;I32)</formula>
    </cfRule>
  </conditionalFormatting>
  <conditionalFormatting sqref="K36">
    <cfRule type="expression" dxfId="24" priority="41">
      <formula>(K36&lt;J36)</formula>
    </cfRule>
  </conditionalFormatting>
  <conditionalFormatting sqref="H13">
    <cfRule type="expression" dxfId="23" priority="40">
      <formula>(H13&gt;G13)</formula>
    </cfRule>
  </conditionalFormatting>
  <conditionalFormatting sqref="H17">
    <cfRule type="expression" dxfId="22" priority="39">
      <formula>(H17&gt;G17)</formula>
    </cfRule>
  </conditionalFormatting>
  <conditionalFormatting sqref="H21">
    <cfRule type="expression" dxfId="21" priority="38">
      <formula>(H21&gt;G21)</formula>
    </cfRule>
  </conditionalFormatting>
  <conditionalFormatting sqref="H25">
    <cfRule type="expression" dxfId="20" priority="37">
      <formula>(H25&gt;G25)</formula>
    </cfRule>
  </conditionalFormatting>
  <conditionalFormatting sqref="I29">
    <cfRule type="expression" dxfId="19" priority="36">
      <formula>(I29&gt;H29)</formula>
    </cfRule>
  </conditionalFormatting>
  <conditionalFormatting sqref="H14">
    <cfRule type="expression" dxfId="18" priority="35">
      <formula>H14&lt;$H$8</formula>
    </cfRule>
  </conditionalFormatting>
  <conditionalFormatting sqref="I18">
    <cfRule type="expression" dxfId="17" priority="34">
      <formula>I18&lt;$H$8</formula>
    </cfRule>
  </conditionalFormatting>
  <conditionalFormatting sqref="J22">
    <cfRule type="expression" dxfId="16" priority="33">
      <formula>J22&lt;$H$8</formula>
    </cfRule>
  </conditionalFormatting>
  <conditionalFormatting sqref="K26">
    <cfRule type="expression" dxfId="15" priority="32">
      <formula>K26&lt;$H$8</formula>
    </cfRule>
  </conditionalFormatting>
  <conditionalFormatting sqref="I17">
    <cfRule type="expression" dxfId="14" priority="31">
      <formula>(I17&gt;H17)</formula>
    </cfRule>
  </conditionalFormatting>
  <conditionalFormatting sqref="J21">
    <cfRule type="expression" dxfId="13" priority="30">
      <formula>(J21&gt;I21)</formula>
    </cfRule>
  </conditionalFormatting>
  <conditionalFormatting sqref="I21">
    <cfRule type="expression" dxfId="12" priority="28">
      <formula>(I21&gt;H21)</formula>
    </cfRule>
  </conditionalFormatting>
  <conditionalFormatting sqref="K29">
    <cfRule type="expression" dxfId="11" priority="26">
      <formula>(K29&gt;J29)</formula>
    </cfRule>
  </conditionalFormatting>
  <conditionalFormatting sqref="J29">
    <cfRule type="expression" dxfId="10" priority="24">
      <formula>(J29&gt;I29)</formula>
    </cfRule>
  </conditionalFormatting>
  <conditionalFormatting sqref="K33">
    <cfRule type="expression" dxfId="9" priority="23">
      <formula>(K33&gt;J33)</formula>
    </cfRule>
  </conditionalFormatting>
  <conditionalFormatting sqref="J33">
    <cfRule type="expression" dxfId="8" priority="22">
      <formula>(J33&gt;I33)</formula>
    </cfRule>
  </conditionalFormatting>
  <conditionalFormatting sqref="K37">
    <cfRule type="expression" dxfId="7" priority="21">
      <formula>(K37&gt;J37)</formula>
    </cfRule>
  </conditionalFormatting>
  <conditionalFormatting sqref="L11:L14">
    <cfRule type="expression" dxfId="6" priority="19" stopIfTrue="1">
      <formula>$H$14&lt;$H$8</formula>
    </cfRule>
  </conditionalFormatting>
  <conditionalFormatting sqref="L15:L18">
    <cfRule type="expression" dxfId="5" priority="18" stopIfTrue="1">
      <formula>$I$18&lt;$H$8</formula>
    </cfRule>
  </conditionalFormatting>
  <conditionalFormatting sqref="L19:L22">
    <cfRule type="expression" dxfId="4" priority="17" stopIfTrue="1">
      <formula>$J$22&lt;$H$8</formula>
    </cfRule>
  </conditionalFormatting>
  <conditionalFormatting sqref="L23:L26">
    <cfRule type="expression" dxfId="3" priority="16" stopIfTrue="1">
      <formula>$K$26&lt;$H$8</formula>
    </cfRule>
  </conditionalFormatting>
  <conditionalFormatting sqref="I24:K24">
    <cfRule type="expression" dxfId="2" priority="15">
      <formula>(I24&lt;H24)</formula>
    </cfRule>
  </conditionalFormatting>
  <conditionalFormatting sqref="I25:K25">
    <cfRule type="expression" dxfId="1" priority="14">
      <formula>(I25&gt;H25)</formula>
    </cfRule>
  </conditionalFormatting>
  <dataValidations count="2">
    <dataValidation type="textLength" allowBlank="1" showInputMessage="1" showErrorMessage="1" sqref="L10 M10:M29 N10:N42 L27:L30">
      <formula1>0</formula1>
      <formula2>500</formula2>
    </dataValidation>
    <dataValidation type="decimal" allowBlank="1" showInputMessage="1" showErrorMessage="1" sqref="G19:I19 H15:K16 J35:J37 J39:J42 H21:I21 G15 D12:H13 G39:H42 J18:K19 G28:I29 I31:I32 J12:K13 G25:K25">
      <formula1>0</formula1>
      <formula2>999999999999999</formula2>
    </dataValidation>
  </dataValidations>
  <printOptions horizontalCentered="1" verticalCentered="1"/>
  <pageMargins left="0.21" right="0.23" top="0.3" bottom="0.36" header="0.2" footer="0.17"/>
  <pageSetup scale="57" orientation="landscape" horizontalDpi="4294967293" r:id="rId1"/>
  <headerFooter alignWithMargins="0">
    <oddFooter>&amp;L&amp;F</oddFooter>
  </headerFooter>
  <ignoredErrors>
    <ignoredError sqref="D14:G15 D22:G23 D21:E21 D18:G19 D16 D17 D20:E20 D26:G26 D24:F24 D25:F25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'Circuit Criminal'!$N$11:$N$12</xm:f>
          </x14:formula1>
          <xm:sqref>L11:L26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C00000"/>
    <pageSetUpPr fitToPage="1"/>
  </sheetPr>
  <dimension ref="A1:O310"/>
  <sheetViews>
    <sheetView showGridLines="0" topLeftCell="B1" zoomScale="75" workbookViewId="0">
      <selection activeCell="E20" sqref="E20"/>
    </sheetView>
  </sheetViews>
  <sheetFormatPr defaultColWidth="9.140625" defaultRowHeight="14.25" x14ac:dyDescent="0.2"/>
  <cols>
    <col min="1" max="1" width="8.5703125" style="1" hidden="1" customWidth="1"/>
    <col min="2" max="2" width="9.5703125" style="1" customWidth="1"/>
    <col min="3" max="3" width="29.85546875" style="1" customWidth="1"/>
    <col min="4" max="10" width="18.7109375" style="1" customWidth="1"/>
    <col min="11" max="11" width="39" style="1" customWidth="1"/>
    <col min="12" max="12" width="4.5703125" style="1" hidden="1" customWidth="1"/>
    <col min="13" max="13" width="39.7109375" style="1" hidden="1" customWidth="1"/>
    <col min="14" max="14" width="37.42578125" style="1" hidden="1" customWidth="1"/>
    <col min="15" max="15" width="23.85546875" style="1" hidden="1" customWidth="1"/>
    <col min="16" max="16384" width="9.140625" style="1"/>
  </cols>
  <sheetData>
    <row r="1" spans="1:15" ht="20.25" customHeight="1" x14ac:dyDescent="0.2"/>
    <row r="2" spans="1:15" ht="23.25" x14ac:dyDescent="0.35">
      <c r="K2" s="2" t="s">
        <v>118</v>
      </c>
    </row>
    <row r="3" spans="1:15" ht="23.25" x14ac:dyDescent="0.35">
      <c r="K3" s="2" t="s">
        <v>16</v>
      </c>
    </row>
    <row r="4" spans="1:15" ht="25.5" customHeight="1" x14ac:dyDescent="0.25">
      <c r="A4" s="3"/>
      <c r="C4" s="4" t="s">
        <v>28</v>
      </c>
      <c r="D4" s="36" t="str">
        <f>Family!D4</f>
        <v>September 2017</v>
      </c>
      <c r="H4" s="270" t="s">
        <v>126</v>
      </c>
      <c r="I4" s="270"/>
      <c r="J4" s="270"/>
      <c r="K4" s="270"/>
    </row>
    <row r="5" spans="1:15" ht="18" customHeight="1" x14ac:dyDescent="0.25">
      <c r="A5" s="3"/>
      <c r="C5" s="4" t="s">
        <v>10</v>
      </c>
      <c r="D5" s="34">
        <f>Family!D5</f>
        <v>1</v>
      </c>
    </row>
    <row r="6" spans="1:15" ht="20.25" customHeight="1" x14ac:dyDescent="0.25">
      <c r="A6" s="3"/>
      <c r="C6" s="6" t="s">
        <v>9</v>
      </c>
      <c r="D6" s="258" t="str">
        <f>'Circuit Criminal'!D6:E6</f>
        <v>Brevard</v>
      </c>
      <c r="E6" s="258"/>
      <c r="F6"/>
      <c r="G6"/>
      <c r="H6"/>
      <c r="I6"/>
      <c r="J6"/>
      <c r="K6"/>
    </row>
    <row r="7" spans="1:15" ht="20.25" customHeight="1" x14ac:dyDescent="0.25">
      <c r="A7" s="3"/>
      <c r="C7" s="6"/>
      <c r="D7" s="42"/>
      <c r="E7" s="42"/>
      <c r="F7"/>
      <c r="G7"/>
      <c r="H7"/>
      <c r="I7"/>
      <c r="J7"/>
      <c r="K7"/>
    </row>
    <row r="8" spans="1:15" ht="20.25" hidden="1" customHeight="1" x14ac:dyDescent="0.25">
      <c r="A8" s="3" t="s">
        <v>134</v>
      </c>
      <c r="B8" s="1" t="s">
        <v>135</v>
      </c>
      <c r="C8" s="1" t="s">
        <v>136</v>
      </c>
      <c r="D8" s="1" t="s">
        <v>137</v>
      </c>
      <c r="E8" s="1" t="s">
        <v>138</v>
      </c>
      <c r="F8" s="1" t="s">
        <v>139</v>
      </c>
      <c r="G8" s="1" t="s">
        <v>140</v>
      </c>
      <c r="H8" s="1" t="s">
        <v>141</v>
      </c>
      <c r="I8" s="1" t="s">
        <v>142</v>
      </c>
    </row>
    <row r="9" spans="1:15" ht="15" hidden="1" customHeight="1" x14ac:dyDescent="0.2">
      <c r="A9" s="1">
        <f>MAX(Family!B56:B99)</f>
        <v>15</v>
      </c>
      <c r="B9" s="1">
        <f>'County Criminal'!B56</f>
        <v>0</v>
      </c>
      <c r="C9" s="1">
        <f>'Juvenile Delinquency'!B56</f>
        <v>2</v>
      </c>
      <c r="D9" s="1">
        <f>'Criminal Traffic'!B56</f>
        <v>5</v>
      </c>
      <c r="F9" s="1">
        <f>'County Civil'!B56</f>
        <v>11</v>
      </c>
      <c r="G9" s="1">
        <f>'Civil Traffic'!B56</f>
        <v>12</v>
      </c>
      <c r="H9" s="1">
        <f>Probate!B61</f>
        <v>12</v>
      </c>
      <c r="I9" s="1">
        <f>Family!B56</f>
        <v>13</v>
      </c>
    </row>
    <row r="10" spans="1:15" ht="31.5" x14ac:dyDescent="0.2">
      <c r="B10" s="47" t="s">
        <v>127</v>
      </c>
      <c r="C10" s="47" t="s">
        <v>128</v>
      </c>
      <c r="D10" s="47" t="s">
        <v>129</v>
      </c>
      <c r="E10" s="47" t="s">
        <v>119</v>
      </c>
      <c r="F10" s="271" t="s">
        <v>131</v>
      </c>
      <c r="G10" s="271"/>
      <c r="H10" s="271" t="s">
        <v>132</v>
      </c>
      <c r="I10" s="271"/>
      <c r="J10" s="48" t="s">
        <v>133</v>
      </c>
      <c r="K10" s="48" t="s">
        <v>156</v>
      </c>
      <c r="L10" s="1">
        <v>0</v>
      </c>
      <c r="M10" s="1" t="s">
        <v>146</v>
      </c>
      <c r="N10" s="1" t="s">
        <v>147</v>
      </c>
      <c r="O10" s="1" t="s">
        <v>148</v>
      </c>
    </row>
    <row r="11" spans="1:15" s="44" customFormat="1" ht="130.5" customHeight="1" x14ac:dyDescent="0.2">
      <c r="A11" s="44">
        <v>1</v>
      </c>
      <c r="B11" s="44">
        <f>IF(A$9=0,"No items for this report",IF(A11&lt;=A$9,A11,""))</f>
        <v>1</v>
      </c>
      <c r="C11" s="45" t="str">
        <f>IF($B11&lt;&gt;"",VLOOKUP($B11,CATLookup!$A$2:$E$271,2,FALSE),"")</f>
        <v>County Criminal</v>
      </c>
      <c r="D11" s="45" t="str">
        <f>IF($B11&lt;&gt;"",VLOOKUP($B11,CATLookup!$A$2:$E$271,3,FALSE),"")</f>
        <v>CGE CQ1-17</v>
      </c>
      <c r="E11" s="45" t="str">
        <f>IF($B11&lt;&gt;"",VLOOKUP($B11,CATLookup!$A$2:$E$271,4,FALSE),"")</f>
        <v>The 5th Quarter Collection Rate did not meet the established performance measure standard of: 40%</v>
      </c>
      <c r="F11" s="269"/>
      <c r="G11" s="269"/>
      <c r="H11" s="269"/>
      <c r="I11" s="269"/>
      <c r="J11" s="45"/>
      <c r="K11" s="45"/>
      <c r="L11" s="44">
        <f>IF(B11&lt;&gt;"",L10+1,1)</f>
        <v>1</v>
      </c>
      <c r="M11" s="44" t="s">
        <v>149</v>
      </c>
      <c r="O11" s="39" t="s">
        <v>162</v>
      </c>
    </row>
    <row r="12" spans="1:15" s="44" customFormat="1" ht="130.5" customHeight="1" x14ac:dyDescent="0.2">
      <c r="A12" s="44">
        <v>2</v>
      </c>
      <c r="B12" s="44">
        <f t="shared" ref="B12:B75" si="0">IF(A$9=0,"No items for this report",IF(A12&lt;=A$9,A12,""))</f>
        <v>2</v>
      </c>
      <c r="C12" s="45" t="str">
        <f>IF($B12&lt;&gt;"",VLOOKUP($B12,CATLookup!$A$2:$E$271,2,FALSE),"")</f>
        <v>Circuit Civil</v>
      </c>
      <c r="D12" s="45" t="str">
        <f>IF($B12&lt;&gt;"",VLOOKUP($B12,CATLookup!$A$2:$E$271,3,FALSE),"")</f>
        <v>CGE CQ1-17</v>
      </c>
      <c r="E12" s="45" t="str">
        <f>IF($B12&lt;&gt;"",VLOOKUP($B12,CATLookup!$A$2:$E$271,4,FALSE),"")</f>
        <v>Collections amount decreased from prior quarter</v>
      </c>
      <c r="F12" s="269"/>
      <c r="G12" s="269"/>
      <c r="H12" s="269"/>
      <c r="I12" s="269"/>
      <c r="J12" s="45"/>
      <c r="L12" s="44">
        <f t="shared" ref="L12:L75" si="1">IF(B12&lt;&gt;"",L11+1,1)</f>
        <v>2</v>
      </c>
      <c r="M12" s="44" t="s">
        <v>150</v>
      </c>
      <c r="O12" s="44" t="s">
        <v>159</v>
      </c>
    </row>
    <row r="13" spans="1:15" s="44" customFormat="1" ht="130.5" customHeight="1" x14ac:dyDescent="0.2">
      <c r="A13" s="44">
        <v>3</v>
      </c>
      <c r="B13" s="44">
        <f t="shared" si="0"/>
        <v>3</v>
      </c>
      <c r="C13" s="45" t="str">
        <f>IF($B13&lt;&gt;"",VLOOKUP($B13,CATLookup!$A$2:$E$271,2,FALSE),"")</f>
        <v>Juvenile Delinquency</v>
      </c>
      <c r="D13" s="45" t="str">
        <f>IF($B13&lt;&gt;"",VLOOKUP($B13,CATLookup!$A$2:$E$271,3,FALSE),"")</f>
        <v>CGE CQ2-17</v>
      </c>
      <c r="E13" s="45" t="str">
        <f>IF($B13&lt;&gt;"",VLOOKUP($B13,CATLookup!$A$2:$E$271,4,FALSE),"")</f>
        <v>The 5th Quarter Collection Rate did not meet the established performance measure standard of: 9%</v>
      </c>
      <c r="F13" s="269"/>
      <c r="G13" s="269"/>
      <c r="H13" s="269"/>
      <c r="I13" s="269"/>
      <c r="J13" s="45"/>
      <c r="L13" s="44">
        <f t="shared" si="1"/>
        <v>3</v>
      </c>
      <c r="M13" s="44" t="s">
        <v>151</v>
      </c>
      <c r="O13" s="44" t="s">
        <v>163</v>
      </c>
    </row>
    <row r="14" spans="1:15" s="44" customFormat="1" ht="130.5" customHeight="1" x14ac:dyDescent="0.2">
      <c r="A14" s="44">
        <v>4</v>
      </c>
      <c r="B14" s="44">
        <f t="shared" si="0"/>
        <v>4</v>
      </c>
      <c r="C14" s="45" t="str">
        <f>IF($B14&lt;&gt;"",VLOOKUP($B14,CATLookup!$A$2:$E$271,2,FALSE),"")</f>
        <v>Circuit Civil</v>
      </c>
      <c r="D14" s="45" t="str">
        <f>IF($B14&lt;&gt;"",VLOOKUP($B14,CATLookup!$A$2:$E$271,3,FALSE),"")</f>
        <v>CGE CQ2-17</v>
      </c>
      <c r="E14" s="45" t="str">
        <f>IF($B14&lt;&gt;"",VLOOKUP($B14,CATLookup!$A$2:$E$271,4,FALSE),"")</f>
        <v>Collections amount decreased from prior quarter</v>
      </c>
      <c r="F14" s="269"/>
      <c r="G14" s="269"/>
      <c r="H14" s="269"/>
      <c r="I14" s="269"/>
      <c r="J14" s="45"/>
      <c r="L14" s="44">
        <f t="shared" si="1"/>
        <v>4</v>
      </c>
      <c r="M14" s="44" t="s">
        <v>152</v>
      </c>
      <c r="O14" s="44" t="s">
        <v>158</v>
      </c>
    </row>
    <row r="15" spans="1:15" s="44" customFormat="1" ht="130.5" customHeight="1" x14ac:dyDescent="0.2">
      <c r="A15" s="44">
        <v>5</v>
      </c>
      <c r="B15" s="44">
        <f t="shared" si="0"/>
        <v>5</v>
      </c>
      <c r="C15" s="45" t="str">
        <f>IF($B15&lt;&gt;"",VLOOKUP($B15,CATLookup!$A$2:$E$271,2,FALSE),"")</f>
        <v>Probate</v>
      </c>
      <c r="D15" s="45" t="str">
        <f>IF($B15&lt;&gt;"",VLOOKUP($B15,CATLookup!$A$2:$E$271,3,FALSE),"")</f>
        <v>CGE CQ2-17</v>
      </c>
      <c r="E15" s="45" t="str">
        <f>IF($B15&lt;&gt;"",VLOOKUP($B15,CATLookup!$A$2:$E$271,4,FALSE),"")</f>
        <v>Collections amount decreased from prior quarter</v>
      </c>
      <c r="F15" s="269"/>
      <c r="G15" s="269"/>
      <c r="H15" s="269"/>
      <c r="I15" s="269"/>
      <c r="J15" s="45"/>
      <c r="L15" s="44">
        <f t="shared" si="1"/>
        <v>5</v>
      </c>
      <c r="M15" s="44" t="s">
        <v>153</v>
      </c>
      <c r="O15" s="44" t="s">
        <v>164</v>
      </c>
    </row>
    <row r="16" spans="1:15" s="44" customFormat="1" ht="130.5" customHeight="1" x14ac:dyDescent="0.2">
      <c r="A16" s="44">
        <v>6</v>
      </c>
      <c r="B16" s="44">
        <f t="shared" si="0"/>
        <v>6</v>
      </c>
      <c r="C16" s="45" t="str">
        <f>IF($B16&lt;&gt;"",VLOOKUP($B16,CATLookup!$A$2:$E$271,2,FALSE),"")</f>
        <v>County Criminal</v>
      </c>
      <c r="D16" s="45" t="str">
        <f>IF($B16&lt;&gt;"",VLOOKUP($B16,CATLookup!$A$2:$E$271,3,FALSE),"")</f>
        <v>CGE CQ3-17</v>
      </c>
      <c r="E16" s="45" t="str">
        <f>IF($B16&lt;&gt;"",VLOOKUP($B16,CATLookup!$A$2:$E$271,4,FALSE),"")</f>
        <v>The 5th Quarter Collection Rate did not meet the established performance measure standard of: 40%</v>
      </c>
      <c r="F16" s="269"/>
      <c r="G16" s="269"/>
      <c r="H16" s="269"/>
      <c r="I16" s="269"/>
      <c r="J16" s="45"/>
      <c r="L16" s="44">
        <f t="shared" si="1"/>
        <v>6</v>
      </c>
      <c r="M16" s="44" t="s">
        <v>154</v>
      </c>
      <c r="O16" s="44" t="s">
        <v>160</v>
      </c>
    </row>
    <row r="17" spans="1:15" s="44" customFormat="1" ht="130.5" customHeight="1" x14ac:dyDescent="0.2">
      <c r="A17" s="44">
        <v>7</v>
      </c>
      <c r="B17" s="44">
        <f t="shared" si="0"/>
        <v>7</v>
      </c>
      <c r="C17" s="45" t="str">
        <f>IF($B17&lt;&gt;"",VLOOKUP($B17,CATLookup!$A$2:$E$271,2,FALSE),"")</f>
        <v>Juvenile Delinquency</v>
      </c>
      <c r="D17" s="45" t="str">
        <f>IF($B17&lt;&gt;"",VLOOKUP($B17,CATLookup!$A$2:$E$271,3,FALSE),"")</f>
        <v>CGE CQ3-17</v>
      </c>
      <c r="E17" s="45" t="str">
        <f>IF($B17&lt;&gt;"",VLOOKUP($B17,CATLookup!$A$2:$E$271,4,FALSE),"")</f>
        <v>The 5th Quarter Collection Rate did not meet the established performance measure standard of: 9%</v>
      </c>
      <c r="F17" s="269"/>
      <c r="G17" s="269"/>
      <c r="H17" s="269"/>
      <c r="I17" s="269"/>
      <c r="J17" s="45"/>
      <c r="L17" s="44">
        <f t="shared" si="1"/>
        <v>7</v>
      </c>
      <c r="M17" s="44" t="s">
        <v>155</v>
      </c>
      <c r="O17" s="44" t="s">
        <v>165</v>
      </c>
    </row>
    <row r="18" spans="1:15" s="44" customFormat="1" ht="130.5" customHeight="1" x14ac:dyDescent="0.2">
      <c r="A18" s="44">
        <v>8</v>
      </c>
      <c r="B18" s="44">
        <f t="shared" si="0"/>
        <v>8</v>
      </c>
      <c r="C18" s="45" t="str">
        <f>IF($B18&lt;&gt;"",VLOOKUP($B18,CATLookup!$A$2:$E$271,2,FALSE),"")</f>
        <v>Circuit Civil</v>
      </c>
      <c r="D18" s="45" t="str">
        <f>IF($B18&lt;&gt;"",VLOOKUP($B18,CATLookup!$A$2:$E$271,3,FALSE),"")</f>
        <v>CGE CQ3-17</v>
      </c>
      <c r="E18" s="45" t="str">
        <f>IF($B18&lt;&gt;"",VLOOKUP($B18,CATLookup!$A$2:$E$271,4,FALSE),"")</f>
        <v>Collections amount decreased from prior quarter</v>
      </c>
      <c r="F18" s="269"/>
      <c r="G18" s="269"/>
      <c r="H18" s="269"/>
      <c r="I18" s="269"/>
      <c r="J18" s="45"/>
      <c r="L18" s="44">
        <f t="shared" si="1"/>
        <v>8</v>
      </c>
      <c r="M18" s="44" t="s">
        <v>157</v>
      </c>
      <c r="O18" s="44" t="s">
        <v>161</v>
      </c>
    </row>
    <row r="19" spans="1:15" s="44" customFormat="1" ht="130.5" customHeight="1" x14ac:dyDescent="0.2">
      <c r="A19" s="44">
        <v>9</v>
      </c>
      <c r="B19" s="44">
        <f t="shared" si="0"/>
        <v>9</v>
      </c>
      <c r="C19" s="45" t="str">
        <f>IF($B19&lt;&gt;"",VLOOKUP($B19,CATLookup!$A$2:$E$271,2,FALSE),"")</f>
        <v>Juvenile Delinquency</v>
      </c>
      <c r="D19" s="45" t="str">
        <f>IF($B19&lt;&gt;"",VLOOKUP($B19,CATLookup!$A$2:$E$271,3,FALSE),"")</f>
        <v>CGE CQ4-17</v>
      </c>
      <c r="E19" s="45" t="str">
        <f>IF($B19&lt;&gt;"",VLOOKUP($B19,CATLookup!$A$2:$E$271,4,FALSE),"")</f>
        <v>The 5th Quarter Collection Rate did not meet the established performance measure standard of: 9%</v>
      </c>
      <c r="F19" s="269"/>
      <c r="G19" s="269"/>
      <c r="H19" s="269"/>
      <c r="I19" s="269"/>
      <c r="J19" s="45"/>
      <c r="L19" s="44">
        <f t="shared" si="1"/>
        <v>9</v>
      </c>
      <c r="M19" s="44" t="s">
        <v>173</v>
      </c>
      <c r="O19" s="44" t="s">
        <v>166</v>
      </c>
    </row>
    <row r="20" spans="1:15" s="44" customFormat="1" ht="130.5" customHeight="1" x14ac:dyDescent="0.2">
      <c r="A20" s="44">
        <v>10</v>
      </c>
      <c r="B20" s="44">
        <f t="shared" si="0"/>
        <v>10</v>
      </c>
      <c r="C20" s="45" t="str">
        <f>IF($B20&lt;&gt;"",VLOOKUP($B20,CATLookup!$A$2:$E$271,2,FALSE),"")</f>
        <v>Circuit Civil</v>
      </c>
      <c r="D20" s="45" t="str">
        <f>IF($B20&lt;&gt;"",VLOOKUP($B20,CATLookup!$A$2:$E$271,3,FALSE),"")</f>
        <v>CGE CQ4-17</v>
      </c>
      <c r="E20" s="45" t="str">
        <f>IF($B20&lt;&gt;"",VLOOKUP($B20,CATLookup!$A$2:$E$271,4,FALSE),"")</f>
        <v>Collections amount decreased from prior quarter</v>
      </c>
      <c r="F20" s="269"/>
      <c r="G20" s="269"/>
      <c r="H20" s="269"/>
      <c r="I20" s="269"/>
      <c r="J20" s="45"/>
      <c r="L20" s="44">
        <f t="shared" si="1"/>
        <v>10</v>
      </c>
      <c r="O20" s="44" t="s">
        <v>167</v>
      </c>
    </row>
    <row r="21" spans="1:15" s="44" customFormat="1" ht="130.5" customHeight="1" x14ac:dyDescent="0.2">
      <c r="A21" s="44">
        <v>11</v>
      </c>
      <c r="B21" s="44">
        <f t="shared" si="0"/>
        <v>11</v>
      </c>
      <c r="C21" s="45" t="str">
        <f>IF($B21&lt;&gt;"",VLOOKUP($B21,CATLookup!$A$2:$E$271,2,FALSE),"")</f>
        <v>County Civil</v>
      </c>
      <c r="D21" s="45" t="str">
        <f>IF($B21&lt;&gt;"",VLOOKUP($B21,CATLookup!$A$2:$E$271,3,FALSE),"")</f>
        <v>CGE CQ4-17</v>
      </c>
      <c r="E21" s="45" t="str">
        <f>IF($B21&lt;&gt;"",VLOOKUP($B21,CATLookup!$A$2:$E$271,4,FALSE),"")</f>
        <v>Collections amount decreased from prior quarter</v>
      </c>
      <c r="F21" s="269"/>
      <c r="G21" s="269"/>
      <c r="H21" s="269"/>
      <c r="I21" s="269"/>
      <c r="J21" s="45"/>
      <c r="L21" s="44">
        <f t="shared" si="1"/>
        <v>11</v>
      </c>
      <c r="O21" s="44" t="s">
        <v>168</v>
      </c>
    </row>
    <row r="22" spans="1:15" s="44" customFormat="1" ht="130.5" customHeight="1" x14ac:dyDescent="0.2">
      <c r="A22" s="44">
        <v>12</v>
      </c>
      <c r="B22" s="44">
        <f t="shared" si="0"/>
        <v>12</v>
      </c>
      <c r="C22" s="45" t="str">
        <f>IF($B22&lt;&gt;"",VLOOKUP($B22,CATLookup!$A$2:$E$271,2,FALSE),"")</f>
        <v>Circuit Civil</v>
      </c>
      <c r="D22" s="45" t="str">
        <f>IF($B22&lt;&gt;"",VLOOKUP($B22,CATLookup!$A$2:$E$271,3,FALSE),"")</f>
        <v>CGE CQ1-18</v>
      </c>
      <c r="E22" s="45" t="str">
        <f>IF($B22&lt;&gt;"",VLOOKUP($B22,CATLookup!$A$2:$E$271,4,FALSE),"")</f>
        <v>Collections amount decreased from prior quarter</v>
      </c>
      <c r="F22" s="269"/>
      <c r="G22" s="269"/>
      <c r="H22" s="269"/>
      <c r="I22" s="269"/>
      <c r="J22" s="45"/>
      <c r="L22" s="44">
        <f t="shared" si="1"/>
        <v>12</v>
      </c>
      <c r="O22" s="44" t="s">
        <v>169</v>
      </c>
    </row>
    <row r="23" spans="1:15" s="44" customFormat="1" ht="130.5" customHeight="1" x14ac:dyDescent="0.2">
      <c r="A23" s="44">
        <v>13</v>
      </c>
      <c r="B23" s="44">
        <f t="shared" si="0"/>
        <v>13</v>
      </c>
      <c r="C23" s="45" t="str">
        <f>IF($B23&lt;&gt;"",VLOOKUP($B23,CATLookup!$A$2:$E$271,2,FALSE),"")</f>
        <v>Family</v>
      </c>
      <c r="D23" s="45" t="str">
        <f>IF($B23&lt;&gt;"",VLOOKUP($B23,CATLookup!$A$2:$E$271,3,FALSE),"")</f>
        <v>CGE CQ1-18</v>
      </c>
      <c r="E23" s="45" t="str">
        <f>IF($B23&lt;&gt;"",VLOOKUP($B23,CATLookup!$A$2:$E$271,4,FALSE),"")</f>
        <v>Assessments dropped by more than set percentage of: 15%</v>
      </c>
      <c r="F23" s="269"/>
      <c r="G23" s="269"/>
      <c r="H23" s="269"/>
      <c r="I23" s="269"/>
      <c r="J23" s="45"/>
      <c r="L23" s="44">
        <f t="shared" si="1"/>
        <v>13</v>
      </c>
      <c r="O23" s="44" t="s">
        <v>170</v>
      </c>
    </row>
    <row r="24" spans="1:15" s="44" customFormat="1" ht="130.5" customHeight="1" x14ac:dyDescent="0.2">
      <c r="A24" s="44">
        <v>14</v>
      </c>
      <c r="B24" s="44">
        <f t="shared" si="0"/>
        <v>14</v>
      </c>
      <c r="C24" s="45" t="str">
        <f>IF($B24&lt;&gt;"",VLOOKUP($B24,CATLookup!$A$2:$E$271,2,FALSE),"")</f>
        <v>Family</v>
      </c>
      <c r="D24" s="45" t="str">
        <f>IF($B24&lt;&gt;"",VLOOKUP($B24,CATLookup!$A$2:$E$271,3,FALSE),"")</f>
        <v>CGE CQ1-18</v>
      </c>
      <c r="E24" s="45" t="str">
        <f>IF($B24&lt;&gt;"",VLOOKUP($B24,CATLookup!$A$2:$E$271,4,FALSE),"")</f>
        <v>Assessment amount increased from prior quarter</v>
      </c>
      <c r="F24" s="269"/>
      <c r="G24" s="269"/>
      <c r="H24" s="269"/>
      <c r="I24" s="269"/>
      <c r="J24" s="45"/>
      <c r="L24" s="44">
        <f t="shared" si="1"/>
        <v>14</v>
      </c>
      <c r="O24" s="44" t="s">
        <v>171</v>
      </c>
    </row>
    <row r="25" spans="1:15" s="44" customFormat="1" ht="130.5" customHeight="1" x14ac:dyDescent="0.2">
      <c r="A25" s="44">
        <v>15</v>
      </c>
      <c r="B25" s="44">
        <f t="shared" si="0"/>
        <v>15</v>
      </c>
      <c r="C25" s="45" t="str">
        <f>IF($B25&lt;&gt;"",VLOOKUP($B25,CATLookup!$A$2:$E$271,2,FALSE),"")</f>
        <v>Circuit Civil</v>
      </c>
      <c r="D25" s="45" t="str">
        <f>IF($B25&lt;&gt;"",VLOOKUP($B25,CATLookup!$A$2:$E$271,3,FALSE),"")</f>
        <v>CGE CQ2-18</v>
      </c>
      <c r="E25" s="45" t="str">
        <f>IF($B25&lt;&gt;"",VLOOKUP($B25,CATLookup!$A$2:$E$271,4,FALSE),"")</f>
        <v>Collections amount decreased from prior quarter</v>
      </c>
      <c r="F25" s="269"/>
      <c r="G25" s="269"/>
      <c r="H25" s="269"/>
      <c r="I25" s="269"/>
      <c r="J25" s="45"/>
      <c r="L25" s="44">
        <f t="shared" si="1"/>
        <v>15</v>
      </c>
      <c r="O25" s="44" t="s">
        <v>172</v>
      </c>
    </row>
    <row r="26" spans="1:15" s="44" customFormat="1" ht="130.5" customHeight="1" x14ac:dyDescent="0.2">
      <c r="A26" s="44">
        <v>16</v>
      </c>
      <c r="B26" s="44" t="str">
        <f t="shared" si="0"/>
        <v/>
      </c>
      <c r="C26" s="45" t="str">
        <f>IF($B26&lt;&gt;"",VLOOKUP($B26,CATLookup!$A$2:$E$271,2,FALSE),"")</f>
        <v/>
      </c>
      <c r="D26" s="45" t="str">
        <f>IF($B26&lt;&gt;"",VLOOKUP($B26,CATLookup!$A$2:$E$271,3,FALSE),"")</f>
        <v/>
      </c>
      <c r="E26" s="45" t="str">
        <f>IF($B26&lt;&gt;"",VLOOKUP($B26,CATLookup!$A$2:$E$271,4,FALSE),"")</f>
        <v/>
      </c>
      <c r="F26" s="269"/>
      <c r="G26" s="269"/>
      <c r="H26" s="269"/>
      <c r="I26" s="269"/>
      <c r="J26" s="45"/>
      <c r="L26" s="44">
        <f t="shared" si="1"/>
        <v>1</v>
      </c>
    </row>
    <row r="27" spans="1:15" s="44" customFormat="1" ht="130.5" customHeight="1" x14ac:dyDescent="0.2">
      <c r="A27" s="44">
        <v>17</v>
      </c>
      <c r="B27" s="44" t="str">
        <f t="shared" si="0"/>
        <v/>
      </c>
      <c r="C27" s="45" t="str">
        <f>IF($B27&lt;&gt;"",VLOOKUP($B27,CATLookup!$A$2:$E$271,2,FALSE),"")</f>
        <v/>
      </c>
      <c r="D27" s="45" t="str">
        <f>IF($B27&lt;&gt;"",VLOOKUP($B27,CATLookup!$A$2:$E$271,3,FALSE),"")</f>
        <v/>
      </c>
      <c r="E27" s="45" t="str">
        <f>IF($B27&lt;&gt;"",VLOOKUP($B27,CATLookup!$A$2:$E$271,4,FALSE),"")</f>
        <v/>
      </c>
      <c r="F27" s="269"/>
      <c r="G27" s="269"/>
      <c r="H27" s="269"/>
      <c r="I27" s="269"/>
      <c r="J27" s="45"/>
      <c r="L27" s="44">
        <f t="shared" si="1"/>
        <v>1</v>
      </c>
    </row>
    <row r="28" spans="1:15" s="44" customFormat="1" ht="130.5" customHeight="1" x14ac:dyDescent="0.2">
      <c r="A28" s="44">
        <v>18</v>
      </c>
      <c r="B28" s="44" t="str">
        <f t="shared" si="0"/>
        <v/>
      </c>
      <c r="C28" s="45" t="str">
        <f>IF($B28&lt;&gt;"",VLOOKUP($B28,CATLookup!$A$2:$E$271,2,FALSE),"")</f>
        <v/>
      </c>
      <c r="D28" s="45" t="str">
        <f>IF($B28&lt;&gt;"",VLOOKUP($B28,CATLookup!$A$2:$E$271,3,FALSE),"")</f>
        <v/>
      </c>
      <c r="E28" s="45" t="str">
        <f>IF($B28&lt;&gt;"",VLOOKUP($B28,CATLookup!$A$2:$E$271,4,FALSE),"")</f>
        <v/>
      </c>
      <c r="F28" s="269"/>
      <c r="G28" s="269"/>
      <c r="H28" s="269"/>
      <c r="I28" s="269"/>
      <c r="J28" s="45"/>
      <c r="L28" s="44">
        <f t="shared" si="1"/>
        <v>1</v>
      </c>
    </row>
    <row r="29" spans="1:15" s="44" customFormat="1" ht="130.5" customHeight="1" x14ac:dyDescent="0.2">
      <c r="A29" s="44">
        <v>19</v>
      </c>
      <c r="B29" s="44" t="str">
        <f t="shared" si="0"/>
        <v/>
      </c>
      <c r="C29" s="45" t="str">
        <f>IF($B29&lt;&gt;"",VLOOKUP($B29,CATLookup!$A$2:$E$271,2,FALSE),"")</f>
        <v/>
      </c>
      <c r="D29" s="45" t="str">
        <f>IF($B29&lt;&gt;"",VLOOKUP($B29,CATLookup!$A$2:$E$271,3,FALSE),"")</f>
        <v/>
      </c>
      <c r="E29" s="45" t="str">
        <f>IF($B29&lt;&gt;"",VLOOKUP($B29,CATLookup!$A$2:$E$271,4,FALSE),"")</f>
        <v/>
      </c>
      <c r="F29" s="269"/>
      <c r="G29" s="269"/>
      <c r="H29" s="269"/>
      <c r="I29" s="269"/>
      <c r="J29" s="45"/>
      <c r="L29" s="44">
        <f t="shared" si="1"/>
        <v>1</v>
      </c>
    </row>
    <row r="30" spans="1:15" s="44" customFormat="1" ht="130.5" customHeight="1" x14ac:dyDescent="0.2">
      <c r="A30" s="44">
        <v>20</v>
      </c>
      <c r="B30" s="44" t="str">
        <f t="shared" si="0"/>
        <v/>
      </c>
      <c r="C30" s="45" t="str">
        <f>IF($B30&lt;&gt;"",VLOOKUP($B30,CATLookup!$A$2:$E$271,2,FALSE),"")</f>
        <v/>
      </c>
      <c r="D30" s="45" t="str">
        <f>IF($B30&lt;&gt;"",VLOOKUP($B30,CATLookup!$A$2:$E$271,3,FALSE),"")</f>
        <v/>
      </c>
      <c r="E30" s="45" t="str">
        <f>IF($B30&lt;&gt;"",VLOOKUP($B30,CATLookup!$A$2:$E$271,4,FALSE),"")</f>
        <v/>
      </c>
      <c r="F30" s="269"/>
      <c r="G30" s="269"/>
      <c r="H30" s="269"/>
      <c r="I30" s="269"/>
      <c r="J30" s="45"/>
      <c r="L30" s="44">
        <f t="shared" si="1"/>
        <v>1</v>
      </c>
    </row>
    <row r="31" spans="1:15" s="44" customFormat="1" ht="130.5" customHeight="1" x14ac:dyDescent="0.2">
      <c r="A31" s="44">
        <v>21</v>
      </c>
      <c r="B31" s="44" t="str">
        <f t="shared" si="0"/>
        <v/>
      </c>
      <c r="C31" s="45" t="str">
        <f>IF($B31&lt;&gt;"",VLOOKUP($B31,CATLookup!$A$2:$E$271,2,FALSE),"")</f>
        <v/>
      </c>
      <c r="D31" s="45" t="str">
        <f>IF($B31&lt;&gt;"",VLOOKUP($B31,CATLookup!$A$2:$E$271,3,FALSE),"")</f>
        <v/>
      </c>
      <c r="E31" s="45" t="str">
        <f>IF($B31&lt;&gt;"",VLOOKUP($B31,CATLookup!$A$2:$E$271,4,FALSE),"")</f>
        <v/>
      </c>
      <c r="F31" s="269"/>
      <c r="G31" s="269"/>
      <c r="H31" s="269"/>
      <c r="I31" s="269"/>
      <c r="J31" s="45"/>
      <c r="L31" s="44">
        <f t="shared" si="1"/>
        <v>1</v>
      </c>
    </row>
    <row r="32" spans="1:15" s="44" customFormat="1" ht="130.5" customHeight="1" x14ac:dyDescent="0.2">
      <c r="A32" s="44">
        <v>22</v>
      </c>
      <c r="B32" s="44" t="str">
        <f t="shared" si="0"/>
        <v/>
      </c>
      <c r="C32" s="45" t="str">
        <f>IF($B32&lt;&gt;"",VLOOKUP($B32,CATLookup!$A$2:$E$271,2,FALSE),"")</f>
        <v/>
      </c>
      <c r="D32" s="45" t="str">
        <f>IF($B32&lt;&gt;"",VLOOKUP($B32,CATLookup!$A$2:$E$271,3,FALSE),"")</f>
        <v/>
      </c>
      <c r="E32" s="45" t="str">
        <f>IF($B32&lt;&gt;"",VLOOKUP($B32,CATLookup!$A$2:$E$271,4,FALSE),"")</f>
        <v/>
      </c>
      <c r="F32" s="269"/>
      <c r="G32" s="269"/>
      <c r="H32" s="269"/>
      <c r="I32" s="269"/>
      <c r="J32" s="45"/>
      <c r="L32" s="44">
        <f t="shared" si="1"/>
        <v>1</v>
      </c>
    </row>
    <row r="33" spans="1:12" s="44" customFormat="1" ht="130.5" customHeight="1" x14ac:dyDescent="0.2">
      <c r="A33" s="44">
        <v>23</v>
      </c>
      <c r="B33" s="44" t="str">
        <f t="shared" si="0"/>
        <v/>
      </c>
      <c r="C33" s="45" t="str">
        <f>IF($B33&lt;&gt;"",VLOOKUP($B33,CATLookup!$A$2:$E$271,2,FALSE),"")</f>
        <v/>
      </c>
      <c r="D33" s="45" t="str">
        <f>IF($B33&lt;&gt;"",VLOOKUP($B33,CATLookup!$A$2:$E$271,3,FALSE),"")</f>
        <v/>
      </c>
      <c r="E33" s="45" t="str">
        <f>IF($B33&lt;&gt;"",VLOOKUP($B33,CATLookup!$A$2:$E$271,4,FALSE),"")</f>
        <v/>
      </c>
      <c r="F33" s="269"/>
      <c r="G33" s="269"/>
      <c r="H33" s="269"/>
      <c r="I33" s="269"/>
      <c r="J33" s="45"/>
      <c r="L33" s="44">
        <f t="shared" si="1"/>
        <v>1</v>
      </c>
    </row>
    <row r="34" spans="1:12" s="44" customFormat="1" ht="130.5" customHeight="1" x14ac:dyDescent="0.2">
      <c r="A34" s="44">
        <v>24</v>
      </c>
      <c r="B34" s="44" t="str">
        <f t="shared" si="0"/>
        <v/>
      </c>
      <c r="C34" s="45" t="str">
        <f>IF($B34&lt;&gt;"",VLOOKUP($B34,CATLookup!$A$2:$E$271,2,FALSE),"")</f>
        <v/>
      </c>
      <c r="D34" s="45" t="str">
        <f>IF($B34&lt;&gt;"",VLOOKUP($B34,CATLookup!$A$2:$E$271,3,FALSE),"")</f>
        <v/>
      </c>
      <c r="E34" s="45" t="str">
        <f>IF($B34&lt;&gt;"",VLOOKUP($B34,CATLookup!$A$2:$E$271,4,FALSE),"")</f>
        <v/>
      </c>
      <c r="F34" s="269"/>
      <c r="G34" s="269"/>
      <c r="H34" s="269"/>
      <c r="I34" s="269"/>
      <c r="J34" s="45"/>
      <c r="L34" s="44">
        <f t="shared" si="1"/>
        <v>1</v>
      </c>
    </row>
    <row r="35" spans="1:12" s="44" customFormat="1" ht="130.5" customHeight="1" x14ac:dyDescent="0.2">
      <c r="A35" s="44">
        <v>25</v>
      </c>
      <c r="B35" s="44" t="str">
        <f t="shared" si="0"/>
        <v/>
      </c>
      <c r="C35" s="45" t="str">
        <f>IF($B35&lt;&gt;"",VLOOKUP($B35,CATLookup!$A$2:$E$271,2,FALSE),"")</f>
        <v/>
      </c>
      <c r="D35" s="45" t="str">
        <f>IF($B35&lt;&gt;"",VLOOKUP($B35,CATLookup!$A$2:$E$271,3,FALSE),"")</f>
        <v/>
      </c>
      <c r="E35" s="45" t="str">
        <f>IF($B35&lt;&gt;"",VLOOKUP($B35,CATLookup!$A$2:$E$271,4,FALSE),"")</f>
        <v/>
      </c>
      <c r="F35" s="269"/>
      <c r="G35" s="269"/>
      <c r="H35" s="269"/>
      <c r="I35" s="269"/>
      <c r="J35" s="45"/>
      <c r="L35" s="44">
        <f t="shared" si="1"/>
        <v>1</v>
      </c>
    </row>
    <row r="36" spans="1:12" s="44" customFormat="1" ht="130.5" customHeight="1" x14ac:dyDescent="0.2">
      <c r="A36" s="44">
        <v>26</v>
      </c>
      <c r="B36" s="44" t="str">
        <f t="shared" si="0"/>
        <v/>
      </c>
      <c r="C36" s="45" t="str">
        <f>IF($B36&lt;&gt;"",VLOOKUP($B36,CATLookup!$A$2:$E$271,2,FALSE),"")</f>
        <v/>
      </c>
      <c r="D36" s="45" t="str">
        <f>IF($B36&lt;&gt;"",VLOOKUP($B36,CATLookup!$A$2:$E$271,3,FALSE),"")</f>
        <v/>
      </c>
      <c r="E36" s="45" t="str">
        <f>IF($B36&lt;&gt;"",VLOOKUP($B36,CATLookup!$A$2:$E$271,4,FALSE),"")</f>
        <v/>
      </c>
      <c r="F36" s="269"/>
      <c r="G36" s="269"/>
      <c r="H36" s="269"/>
      <c r="I36" s="269"/>
      <c r="J36" s="45"/>
      <c r="L36" s="44">
        <f t="shared" si="1"/>
        <v>1</v>
      </c>
    </row>
    <row r="37" spans="1:12" s="44" customFormat="1" ht="130.5" customHeight="1" x14ac:dyDescent="0.2">
      <c r="A37" s="44">
        <v>27</v>
      </c>
      <c r="B37" s="44" t="str">
        <f t="shared" si="0"/>
        <v/>
      </c>
      <c r="C37" s="45" t="str">
        <f>IF($B37&lt;&gt;"",VLOOKUP($B37,CATLookup!$A$2:$E$271,2,FALSE),"")</f>
        <v/>
      </c>
      <c r="D37" s="45" t="str">
        <f>IF($B37&lt;&gt;"",VLOOKUP($B37,CATLookup!$A$2:$E$271,3,FALSE),"")</f>
        <v/>
      </c>
      <c r="E37" s="45" t="str">
        <f>IF($B37&lt;&gt;"",VLOOKUP($B37,CATLookup!$A$2:$E$271,4,FALSE),"")</f>
        <v/>
      </c>
      <c r="F37" s="269"/>
      <c r="G37" s="269"/>
      <c r="H37" s="269"/>
      <c r="I37" s="269"/>
      <c r="J37" s="45"/>
      <c r="L37" s="44">
        <f t="shared" si="1"/>
        <v>1</v>
      </c>
    </row>
    <row r="38" spans="1:12" s="44" customFormat="1" ht="130.5" customHeight="1" x14ac:dyDescent="0.2">
      <c r="A38" s="44">
        <v>28</v>
      </c>
      <c r="B38" s="44" t="str">
        <f t="shared" si="0"/>
        <v/>
      </c>
      <c r="C38" s="45" t="str">
        <f>IF($B38&lt;&gt;"",VLOOKUP($B38,CATLookup!$A$2:$E$271,2,FALSE),"")</f>
        <v/>
      </c>
      <c r="D38" s="45" t="str">
        <f>IF($B38&lt;&gt;"",VLOOKUP($B38,CATLookup!$A$2:$E$271,3,FALSE),"")</f>
        <v/>
      </c>
      <c r="E38" s="45" t="str">
        <f>IF($B38&lt;&gt;"",VLOOKUP($B38,CATLookup!$A$2:$E$271,4,FALSE),"")</f>
        <v/>
      </c>
      <c r="F38" s="269"/>
      <c r="G38" s="269"/>
      <c r="H38" s="269"/>
      <c r="I38" s="269"/>
      <c r="J38" s="45"/>
      <c r="L38" s="44">
        <f t="shared" si="1"/>
        <v>1</v>
      </c>
    </row>
    <row r="39" spans="1:12" s="44" customFormat="1" ht="130.5" customHeight="1" x14ac:dyDescent="0.2">
      <c r="A39" s="44">
        <v>29</v>
      </c>
      <c r="B39" s="44" t="str">
        <f t="shared" si="0"/>
        <v/>
      </c>
      <c r="C39" s="45" t="str">
        <f>IF($B39&lt;&gt;"",VLOOKUP($B39,CATLookup!$A$2:$E$271,2,FALSE),"")</f>
        <v/>
      </c>
      <c r="D39" s="45" t="str">
        <f>IF($B39&lt;&gt;"",VLOOKUP($B39,CATLookup!$A$2:$E$271,3,FALSE),"")</f>
        <v/>
      </c>
      <c r="E39" s="45" t="str">
        <f>IF($B39&lt;&gt;"",VLOOKUP($B39,CATLookup!$A$2:$E$271,4,FALSE),"")</f>
        <v/>
      </c>
      <c r="F39" s="269"/>
      <c r="G39" s="269"/>
      <c r="H39" s="269"/>
      <c r="I39" s="269"/>
      <c r="J39" s="45"/>
      <c r="L39" s="44">
        <f t="shared" si="1"/>
        <v>1</v>
      </c>
    </row>
    <row r="40" spans="1:12" s="44" customFormat="1" ht="130.5" customHeight="1" x14ac:dyDescent="0.2">
      <c r="A40" s="44">
        <v>30</v>
      </c>
      <c r="B40" s="44" t="str">
        <f t="shared" si="0"/>
        <v/>
      </c>
      <c r="C40" s="45" t="str">
        <f>IF($B40&lt;&gt;"",VLOOKUP($B40,CATLookup!$A$2:$E$271,2,FALSE),"")</f>
        <v/>
      </c>
      <c r="D40" s="45" t="str">
        <f>IF($B40&lt;&gt;"",VLOOKUP($B40,CATLookup!$A$2:$E$271,3,FALSE),"")</f>
        <v/>
      </c>
      <c r="E40" s="45" t="str">
        <f>IF($B40&lt;&gt;"",VLOOKUP($B40,CATLookup!$A$2:$E$271,4,FALSE),"")</f>
        <v/>
      </c>
      <c r="F40" s="269"/>
      <c r="G40" s="269"/>
      <c r="H40" s="269"/>
      <c r="I40" s="269"/>
      <c r="J40" s="45"/>
      <c r="L40" s="44">
        <f t="shared" si="1"/>
        <v>1</v>
      </c>
    </row>
    <row r="41" spans="1:12" s="44" customFormat="1" ht="130.5" customHeight="1" x14ac:dyDescent="0.2">
      <c r="A41" s="44">
        <v>31</v>
      </c>
      <c r="B41" s="44" t="str">
        <f t="shared" si="0"/>
        <v/>
      </c>
      <c r="C41" s="45" t="str">
        <f>IF($B41&lt;&gt;"",VLOOKUP($B41,CATLookup!$A$2:$E$271,2,FALSE),"")</f>
        <v/>
      </c>
      <c r="D41" s="45" t="str">
        <f>IF($B41&lt;&gt;"",VLOOKUP($B41,CATLookup!$A$2:$E$271,3,FALSE),"")</f>
        <v/>
      </c>
      <c r="E41" s="45" t="str">
        <f>IF($B41&lt;&gt;"",VLOOKUP($B41,CATLookup!$A$2:$E$271,4,FALSE),"")</f>
        <v/>
      </c>
      <c r="F41" s="269"/>
      <c r="G41" s="269"/>
      <c r="H41" s="269"/>
      <c r="I41" s="269"/>
      <c r="J41" s="45"/>
      <c r="L41" s="44">
        <f t="shared" si="1"/>
        <v>1</v>
      </c>
    </row>
    <row r="42" spans="1:12" s="44" customFormat="1" ht="130.5" customHeight="1" x14ac:dyDescent="0.2">
      <c r="A42" s="44">
        <v>32</v>
      </c>
      <c r="B42" s="44" t="str">
        <f t="shared" si="0"/>
        <v/>
      </c>
      <c r="C42" s="45" t="str">
        <f>IF($B42&lt;&gt;"",VLOOKUP($B42,CATLookup!$A$2:$E$271,2,FALSE),"")</f>
        <v/>
      </c>
      <c r="D42" s="45" t="str">
        <f>IF($B42&lt;&gt;"",VLOOKUP($B42,CATLookup!$A$2:$E$271,3,FALSE),"")</f>
        <v/>
      </c>
      <c r="E42" s="45" t="str">
        <f>IF($B42&lt;&gt;"",VLOOKUP($B42,CATLookup!$A$2:$E$271,4,FALSE),"")</f>
        <v/>
      </c>
      <c r="F42" s="269"/>
      <c r="G42" s="269"/>
      <c r="H42" s="269"/>
      <c r="I42" s="269"/>
      <c r="J42" s="45"/>
      <c r="L42" s="44">
        <f t="shared" si="1"/>
        <v>1</v>
      </c>
    </row>
    <row r="43" spans="1:12" s="44" customFormat="1" ht="130.5" customHeight="1" x14ac:dyDescent="0.2">
      <c r="A43" s="44">
        <v>33</v>
      </c>
      <c r="B43" s="44" t="str">
        <f t="shared" si="0"/>
        <v/>
      </c>
      <c r="C43" s="45" t="str">
        <f>IF($B43&lt;&gt;"",VLOOKUP($B43,CATLookup!$A$2:$E$271,2,FALSE),"")</f>
        <v/>
      </c>
      <c r="D43" s="45" t="str">
        <f>IF($B43&lt;&gt;"",VLOOKUP($B43,CATLookup!$A$2:$E$271,3,FALSE),"")</f>
        <v/>
      </c>
      <c r="E43" s="45" t="str">
        <f>IF($B43&lt;&gt;"",VLOOKUP($B43,CATLookup!$A$2:$E$271,4,FALSE),"")</f>
        <v/>
      </c>
      <c r="F43" s="269"/>
      <c r="G43" s="269"/>
      <c r="H43" s="269"/>
      <c r="I43" s="269"/>
      <c r="J43" s="45"/>
      <c r="L43" s="44">
        <f t="shared" si="1"/>
        <v>1</v>
      </c>
    </row>
    <row r="44" spans="1:12" s="44" customFormat="1" ht="130.5" customHeight="1" x14ac:dyDescent="0.2">
      <c r="A44" s="44">
        <v>34</v>
      </c>
      <c r="B44" s="44" t="str">
        <f t="shared" si="0"/>
        <v/>
      </c>
      <c r="C44" s="45" t="str">
        <f>IF($B44&lt;&gt;"",VLOOKUP($B44,CATLookup!$A$2:$E$271,2,FALSE),"")</f>
        <v/>
      </c>
      <c r="D44" s="45" t="str">
        <f>IF($B44&lt;&gt;"",VLOOKUP($B44,CATLookup!$A$2:$E$271,3,FALSE),"")</f>
        <v/>
      </c>
      <c r="E44" s="45" t="str">
        <f>IF($B44&lt;&gt;"",VLOOKUP($B44,CATLookup!$A$2:$E$271,4,FALSE),"")</f>
        <v/>
      </c>
      <c r="F44" s="269"/>
      <c r="G44" s="269"/>
      <c r="H44" s="269"/>
      <c r="I44" s="269"/>
      <c r="J44" s="45"/>
      <c r="L44" s="44">
        <f t="shared" si="1"/>
        <v>1</v>
      </c>
    </row>
    <row r="45" spans="1:12" s="44" customFormat="1" ht="130.5" customHeight="1" x14ac:dyDescent="0.2">
      <c r="A45" s="44">
        <v>35</v>
      </c>
      <c r="B45" s="44" t="str">
        <f t="shared" si="0"/>
        <v/>
      </c>
      <c r="C45" s="45" t="str">
        <f>IF($B45&lt;&gt;"",VLOOKUP($B45,CATLookup!$A$2:$E$271,2,FALSE),"")</f>
        <v/>
      </c>
      <c r="D45" s="45" t="str">
        <f>IF($B45&lt;&gt;"",VLOOKUP($B45,CATLookup!$A$2:$E$271,3,FALSE),"")</f>
        <v/>
      </c>
      <c r="E45" s="45" t="str">
        <f>IF($B45&lt;&gt;"",VLOOKUP($B45,CATLookup!$A$2:$E$271,4,FALSE),"")</f>
        <v/>
      </c>
      <c r="F45" s="269"/>
      <c r="G45" s="269"/>
      <c r="H45" s="269"/>
      <c r="I45" s="269"/>
      <c r="J45" s="45"/>
      <c r="L45" s="44">
        <f t="shared" si="1"/>
        <v>1</v>
      </c>
    </row>
    <row r="46" spans="1:12" s="44" customFormat="1" ht="130.5" customHeight="1" x14ac:dyDescent="0.2">
      <c r="A46" s="44">
        <v>36</v>
      </c>
      <c r="B46" s="44" t="str">
        <f t="shared" si="0"/>
        <v/>
      </c>
      <c r="C46" s="45" t="str">
        <f>IF($B46&lt;&gt;"",VLOOKUP($B46,CATLookup!$A$2:$E$271,2,FALSE),"")</f>
        <v/>
      </c>
      <c r="D46" s="45" t="str">
        <f>IF($B46&lt;&gt;"",VLOOKUP($B46,CATLookup!$A$2:$E$271,3,FALSE),"")</f>
        <v/>
      </c>
      <c r="E46" s="45" t="str">
        <f>IF($B46&lt;&gt;"",VLOOKUP($B46,CATLookup!$A$2:$E$271,4,FALSE),"")</f>
        <v/>
      </c>
      <c r="F46" s="269"/>
      <c r="G46" s="269"/>
      <c r="H46" s="269"/>
      <c r="I46" s="269"/>
      <c r="J46" s="45"/>
      <c r="L46" s="44">
        <f t="shared" si="1"/>
        <v>1</v>
      </c>
    </row>
    <row r="47" spans="1:12" s="44" customFormat="1" ht="130.5" customHeight="1" x14ac:dyDescent="0.2">
      <c r="A47" s="44">
        <v>37</v>
      </c>
      <c r="B47" s="44" t="str">
        <f t="shared" si="0"/>
        <v/>
      </c>
      <c r="C47" s="45" t="str">
        <f>IF($B47&lt;&gt;"",VLOOKUP($B47,CATLookup!$A$2:$E$271,2,FALSE),"")</f>
        <v/>
      </c>
      <c r="D47" s="45" t="str">
        <f>IF($B47&lt;&gt;"",VLOOKUP($B47,CATLookup!$A$2:$E$271,3,FALSE),"")</f>
        <v/>
      </c>
      <c r="E47" s="45" t="str">
        <f>IF($B47&lt;&gt;"",VLOOKUP($B47,CATLookup!$A$2:$E$271,4,FALSE),"")</f>
        <v/>
      </c>
      <c r="F47" s="269"/>
      <c r="G47" s="269"/>
      <c r="H47" s="269"/>
      <c r="I47" s="269"/>
      <c r="J47" s="45"/>
      <c r="L47" s="44">
        <f t="shared" si="1"/>
        <v>1</v>
      </c>
    </row>
    <row r="48" spans="1:12" s="44" customFormat="1" ht="130.5" customHeight="1" x14ac:dyDescent="0.2">
      <c r="A48" s="44">
        <v>38</v>
      </c>
      <c r="B48" s="44" t="str">
        <f t="shared" si="0"/>
        <v/>
      </c>
      <c r="C48" s="45" t="str">
        <f>IF($B48&lt;&gt;"",VLOOKUP($B48,CATLookup!$A$2:$E$271,2,FALSE),"")</f>
        <v/>
      </c>
      <c r="D48" s="45" t="str">
        <f>IF($B48&lt;&gt;"",VLOOKUP($B48,CATLookup!$A$2:$E$271,3,FALSE),"")</f>
        <v/>
      </c>
      <c r="E48" s="45" t="str">
        <f>IF($B48&lt;&gt;"",VLOOKUP($B48,CATLookup!$A$2:$E$271,4,FALSE),"")</f>
        <v/>
      </c>
      <c r="F48" s="269"/>
      <c r="G48" s="269"/>
      <c r="H48" s="269"/>
      <c r="I48" s="269"/>
      <c r="J48" s="45"/>
      <c r="L48" s="44">
        <f t="shared" si="1"/>
        <v>1</v>
      </c>
    </row>
    <row r="49" spans="1:12" s="44" customFormat="1" ht="130.5" customHeight="1" x14ac:dyDescent="0.2">
      <c r="A49" s="44">
        <v>39</v>
      </c>
      <c r="B49" s="44" t="str">
        <f t="shared" si="0"/>
        <v/>
      </c>
      <c r="C49" s="45" t="str">
        <f>IF($B49&lt;&gt;"",VLOOKUP($B49,CATLookup!$A$2:$E$271,2,FALSE),"")</f>
        <v/>
      </c>
      <c r="D49" s="45" t="str">
        <f>IF($B49&lt;&gt;"",VLOOKUP($B49,CATLookup!$A$2:$E$271,3,FALSE),"")</f>
        <v/>
      </c>
      <c r="E49" s="45" t="str">
        <f>IF($B49&lt;&gt;"",VLOOKUP($B49,CATLookup!$A$2:$E$271,4,FALSE),"")</f>
        <v/>
      </c>
      <c r="F49" s="269"/>
      <c r="G49" s="269"/>
      <c r="H49" s="269"/>
      <c r="I49" s="269"/>
      <c r="J49" s="45"/>
      <c r="L49" s="44">
        <f t="shared" si="1"/>
        <v>1</v>
      </c>
    </row>
    <row r="50" spans="1:12" s="44" customFormat="1" ht="130.5" customHeight="1" x14ac:dyDescent="0.2">
      <c r="A50" s="44">
        <v>40</v>
      </c>
      <c r="B50" s="44" t="str">
        <f t="shared" si="0"/>
        <v/>
      </c>
      <c r="C50" s="45" t="str">
        <f>IF($B50&lt;&gt;"",VLOOKUP($B50,CATLookup!$A$2:$E$271,2,FALSE),"")</f>
        <v/>
      </c>
      <c r="D50" s="45" t="str">
        <f>IF($B50&lt;&gt;"",VLOOKUP($B50,CATLookup!$A$2:$E$271,3,FALSE),"")</f>
        <v/>
      </c>
      <c r="E50" s="45" t="str">
        <f>IF($B50&lt;&gt;"",VLOOKUP($B50,CATLookup!$A$2:$E$271,4,FALSE),"")</f>
        <v/>
      </c>
      <c r="F50" s="269"/>
      <c r="G50" s="269"/>
      <c r="H50" s="269"/>
      <c r="I50" s="269"/>
      <c r="J50" s="45"/>
      <c r="L50" s="44">
        <f t="shared" si="1"/>
        <v>1</v>
      </c>
    </row>
    <row r="51" spans="1:12" s="44" customFormat="1" ht="130.5" customHeight="1" x14ac:dyDescent="0.2">
      <c r="A51" s="44">
        <v>41</v>
      </c>
      <c r="B51" s="44" t="str">
        <f t="shared" si="0"/>
        <v/>
      </c>
      <c r="C51" s="45" t="str">
        <f>IF($B51&lt;&gt;"",VLOOKUP($B51,CATLookup!$A$2:$E$271,2,FALSE),"")</f>
        <v/>
      </c>
      <c r="D51" s="45" t="str">
        <f>IF($B51&lt;&gt;"",VLOOKUP($B51,CATLookup!$A$2:$E$271,3,FALSE),"")</f>
        <v/>
      </c>
      <c r="E51" s="45" t="str">
        <f>IF($B51&lt;&gt;"",VLOOKUP($B51,CATLookup!$A$2:$E$271,4,FALSE),"")</f>
        <v/>
      </c>
      <c r="F51" s="269"/>
      <c r="G51" s="269"/>
      <c r="H51" s="269"/>
      <c r="I51" s="269"/>
      <c r="J51" s="45"/>
      <c r="L51" s="44">
        <f t="shared" si="1"/>
        <v>1</v>
      </c>
    </row>
    <row r="52" spans="1:12" s="44" customFormat="1" ht="130.5" customHeight="1" x14ac:dyDescent="0.2">
      <c r="A52" s="44">
        <v>42</v>
      </c>
      <c r="B52" s="44" t="str">
        <f t="shared" si="0"/>
        <v/>
      </c>
      <c r="C52" s="45" t="str">
        <f>IF($B52&lt;&gt;"",VLOOKUP($B52,CATLookup!$A$2:$E$271,2,FALSE),"")</f>
        <v/>
      </c>
      <c r="D52" s="45" t="str">
        <f>IF($B52&lt;&gt;"",VLOOKUP($B52,CATLookup!$A$2:$E$271,3,FALSE),"")</f>
        <v/>
      </c>
      <c r="E52" s="45" t="str">
        <f>IF($B52&lt;&gt;"",VLOOKUP($B52,CATLookup!$A$2:$E$271,4,FALSE),"")</f>
        <v/>
      </c>
      <c r="F52" s="269"/>
      <c r="G52" s="269"/>
      <c r="H52" s="269"/>
      <c r="I52" s="269"/>
      <c r="J52" s="45"/>
      <c r="L52" s="44">
        <f t="shared" si="1"/>
        <v>1</v>
      </c>
    </row>
    <row r="53" spans="1:12" s="44" customFormat="1" ht="130.5" customHeight="1" x14ac:dyDescent="0.2">
      <c r="A53" s="44">
        <v>43</v>
      </c>
      <c r="B53" s="44" t="str">
        <f t="shared" si="0"/>
        <v/>
      </c>
      <c r="C53" s="45" t="str">
        <f>IF($B53&lt;&gt;"",VLOOKUP($B53,CATLookup!$A$2:$E$271,2,FALSE),"")</f>
        <v/>
      </c>
      <c r="D53" s="45" t="str">
        <f>IF($B53&lt;&gt;"",VLOOKUP($B53,CATLookup!$A$2:$E$271,3,FALSE),"")</f>
        <v/>
      </c>
      <c r="E53" s="45" t="str">
        <f>IF($B53&lt;&gt;"",VLOOKUP($B53,CATLookup!$A$2:$E$271,4,FALSE),"")</f>
        <v/>
      </c>
      <c r="F53" s="269"/>
      <c r="G53" s="269"/>
      <c r="H53" s="269"/>
      <c r="I53" s="269"/>
      <c r="J53" s="45"/>
      <c r="L53" s="44">
        <f t="shared" si="1"/>
        <v>1</v>
      </c>
    </row>
    <row r="54" spans="1:12" s="44" customFormat="1" ht="130.5" customHeight="1" x14ac:dyDescent="0.2">
      <c r="A54" s="44">
        <v>44</v>
      </c>
      <c r="B54" s="44" t="str">
        <f t="shared" si="0"/>
        <v/>
      </c>
      <c r="C54" s="45" t="str">
        <f>IF($B54&lt;&gt;"",VLOOKUP($B54,CATLookup!$A$2:$E$271,2,FALSE),"")</f>
        <v/>
      </c>
      <c r="D54" s="45" t="str">
        <f>IF($B54&lt;&gt;"",VLOOKUP($B54,CATLookup!$A$2:$E$271,3,FALSE),"")</f>
        <v/>
      </c>
      <c r="E54" s="45" t="str">
        <f>IF($B54&lt;&gt;"",VLOOKUP($B54,CATLookup!$A$2:$E$271,4,FALSE),"")</f>
        <v/>
      </c>
      <c r="F54" s="269"/>
      <c r="G54" s="269"/>
      <c r="H54" s="269"/>
      <c r="I54" s="269"/>
      <c r="J54" s="45"/>
      <c r="L54" s="44">
        <f t="shared" si="1"/>
        <v>1</v>
      </c>
    </row>
    <row r="55" spans="1:12" s="44" customFormat="1" ht="130.5" customHeight="1" x14ac:dyDescent="0.2">
      <c r="A55" s="44">
        <v>45</v>
      </c>
      <c r="B55" s="44" t="str">
        <f t="shared" si="0"/>
        <v/>
      </c>
      <c r="C55" s="45" t="str">
        <f>IF($B55&lt;&gt;"",VLOOKUP($B55,CATLookup!$A$2:$E$271,2,FALSE),"")</f>
        <v/>
      </c>
      <c r="D55" s="45" t="str">
        <f>IF($B55&lt;&gt;"",VLOOKUP($B55,CATLookup!$A$2:$E$271,3,FALSE),"")</f>
        <v/>
      </c>
      <c r="E55" s="45" t="str">
        <f>IF($B55&lt;&gt;"",VLOOKUP($B55,CATLookup!$A$2:$E$271,4,FALSE),"")</f>
        <v/>
      </c>
      <c r="F55" s="269"/>
      <c r="G55" s="269"/>
      <c r="H55" s="269"/>
      <c r="I55" s="269"/>
      <c r="J55" s="45"/>
      <c r="L55" s="44">
        <f t="shared" si="1"/>
        <v>1</v>
      </c>
    </row>
    <row r="56" spans="1:12" s="44" customFormat="1" ht="130.5" customHeight="1" x14ac:dyDescent="0.2">
      <c r="A56" s="44">
        <v>46</v>
      </c>
      <c r="B56" s="44" t="str">
        <f t="shared" si="0"/>
        <v/>
      </c>
      <c r="C56" s="45" t="str">
        <f>IF($B56&lt;&gt;"",VLOOKUP($B56,CATLookup!$A$2:$E$271,2,FALSE),"")</f>
        <v/>
      </c>
      <c r="D56" s="45" t="str">
        <f>IF($B56&lt;&gt;"",VLOOKUP($B56,CATLookup!$A$2:$E$271,3,FALSE),"")</f>
        <v/>
      </c>
      <c r="E56" s="45" t="str">
        <f>IF($B56&lt;&gt;"",VLOOKUP($B56,CATLookup!$A$2:$E$271,4,FALSE),"")</f>
        <v/>
      </c>
      <c r="F56" s="269"/>
      <c r="G56" s="269"/>
      <c r="H56" s="269"/>
      <c r="I56" s="269"/>
      <c r="J56" s="45"/>
      <c r="L56" s="44">
        <f t="shared" si="1"/>
        <v>1</v>
      </c>
    </row>
    <row r="57" spans="1:12" s="44" customFormat="1" ht="130.5" customHeight="1" x14ac:dyDescent="0.2">
      <c r="A57" s="44">
        <v>47</v>
      </c>
      <c r="B57" s="44" t="str">
        <f t="shared" si="0"/>
        <v/>
      </c>
      <c r="C57" s="45" t="str">
        <f>IF($B57&lt;&gt;"",VLOOKUP($B57,CATLookup!$A$2:$E$271,2,FALSE),"")</f>
        <v/>
      </c>
      <c r="D57" s="45" t="str">
        <f>IF($B57&lt;&gt;"",VLOOKUP($B57,CATLookup!$A$2:$E$271,3,FALSE),"")</f>
        <v/>
      </c>
      <c r="E57" s="45" t="str">
        <f>IF($B57&lt;&gt;"",VLOOKUP($B57,CATLookup!$A$2:$E$271,4,FALSE),"")</f>
        <v/>
      </c>
      <c r="F57" s="269"/>
      <c r="G57" s="269"/>
      <c r="H57" s="269"/>
      <c r="I57" s="269"/>
      <c r="J57" s="45"/>
      <c r="L57" s="44">
        <f t="shared" si="1"/>
        <v>1</v>
      </c>
    </row>
    <row r="58" spans="1:12" s="44" customFormat="1" ht="130.5" customHeight="1" x14ac:dyDescent="0.2">
      <c r="A58" s="44">
        <v>48</v>
      </c>
      <c r="B58" s="44" t="str">
        <f t="shared" si="0"/>
        <v/>
      </c>
      <c r="C58" s="45" t="str">
        <f>IF($B58&lt;&gt;"",VLOOKUP($B58,CATLookup!$A$2:$E$271,2,FALSE),"")</f>
        <v/>
      </c>
      <c r="D58" s="45" t="str">
        <f>IF($B58&lt;&gt;"",VLOOKUP($B58,CATLookup!$A$2:$E$271,3,FALSE),"")</f>
        <v/>
      </c>
      <c r="E58" s="45" t="str">
        <f>IF($B58&lt;&gt;"",VLOOKUP($B58,CATLookup!$A$2:$E$271,4,FALSE),"")</f>
        <v/>
      </c>
      <c r="F58" s="269"/>
      <c r="G58" s="269"/>
      <c r="H58" s="269"/>
      <c r="I58" s="269"/>
      <c r="J58" s="45"/>
      <c r="L58" s="44">
        <f t="shared" si="1"/>
        <v>1</v>
      </c>
    </row>
    <row r="59" spans="1:12" s="44" customFormat="1" ht="130.5" customHeight="1" x14ac:dyDescent="0.2">
      <c r="A59" s="44">
        <v>49</v>
      </c>
      <c r="B59" s="44" t="str">
        <f t="shared" si="0"/>
        <v/>
      </c>
      <c r="C59" s="45" t="str">
        <f>IF($B59&lt;&gt;"",VLOOKUP($B59,CATLookup!$A$2:$E$271,2,FALSE),"")</f>
        <v/>
      </c>
      <c r="D59" s="45" t="str">
        <f>IF($B59&lt;&gt;"",VLOOKUP($B59,CATLookup!$A$2:$E$271,3,FALSE),"")</f>
        <v/>
      </c>
      <c r="E59" s="45" t="str">
        <f>IF($B59&lt;&gt;"",VLOOKUP($B59,CATLookup!$A$2:$E$271,4,FALSE),"")</f>
        <v/>
      </c>
      <c r="F59" s="269"/>
      <c r="G59" s="269"/>
      <c r="H59" s="269"/>
      <c r="I59" s="269"/>
      <c r="J59" s="45"/>
      <c r="L59" s="44">
        <f t="shared" si="1"/>
        <v>1</v>
      </c>
    </row>
    <row r="60" spans="1:12" s="44" customFormat="1" ht="130.5" customHeight="1" x14ac:dyDescent="0.2">
      <c r="A60" s="44">
        <v>50</v>
      </c>
      <c r="B60" s="44" t="str">
        <f t="shared" si="0"/>
        <v/>
      </c>
      <c r="C60" s="45" t="str">
        <f>IF($B60&lt;&gt;"",VLOOKUP($B60,CATLookup!$A$2:$E$271,2,FALSE),"")</f>
        <v/>
      </c>
      <c r="D60" s="45" t="str">
        <f>IF($B60&lt;&gt;"",VLOOKUP($B60,CATLookup!$A$2:$E$271,3,FALSE),"")</f>
        <v/>
      </c>
      <c r="E60" s="45" t="str">
        <f>IF($B60&lt;&gt;"",VLOOKUP($B60,CATLookup!$A$2:$E$271,4,FALSE),"")</f>
        <v/>
      </c>
      <c r="F60" s="269"/>
      <c r="G60" s="269"/>
      <c r="H60" s="269"/>
      <c r="I60" s="269"/>
      <c r="J60" s="45"/>
      <c r="L60" s="44">
        <f t="shared" si="1"/>
        <v>1</v>
      </c>
    </row>
    <row r="61" spans="1:12" s="44" customFormat="1" ht="130.5" customHeight="1" x14ac:dyDescent="0.2">
      <c r="A61" s="44">
        <v>51</v>
      </c>
      <c r="B61" s="44" t="str">
        <f t="shared" si="0"/>
        <v/>
      </c>
      <c r="C61" s="45" t="str">
        <f>IF($B61&lt;&gt;"",VLOOKUP($B61,CATLookup!$A$2:$E$271,2,FALSE),"")</f>
        <v/>
      </c>
      <c r="D61" s="45" t="str">
        <f>IF($B61&lt;&gt;"",VLOOKUP($B61,CATLookup!$A$2:$E$271,3,FALSE),"")</f>
        <v/>
      </c>
      <c r="E61" s="45" t="str">
        <f>IF($B61&lt;&gt;"",VLOOKUP($B61,CATLookup!$A$2:$E$271,4,FALSE),"")</f>
        <v/>
      </c>
      <c r="F61" s="269"/>
      <c r="G61" s="269"/>
      <c r="H61" s="269"/>
      <c r="I61" s="269"/>
      <c r="J61" s="45"/>
      <c r="L61" s="44">
        <f t="shared" si="1"/>
        <v>1</v>
      </c>
    </row>
    <row r="62" spans="1:12" s="44" customFormat="1" ht="130.5" customHeight="1" x14ac:dyDescent="0.2">
      <c r="A62" s="44">
        <v>52</v>
      </c>
      <c r="B62" s="44" t="str">
        <f t="shared" si="0"/>
        <v/>
      </c>
      <c r="C62" s="45" t="str">
        <f>IF($B62&lt;&gt;"",VLOOKUP($B62,CATLookup!$A$2:$E$271,2,FALSE),"")</f>
        <v/>
      </c>
      <c r="D62" s="45" t="str">
        <f>IF($B62&lt;&gt;"",VLOOKUP($B62,CATLookup!$A$2:$E$271,3,FALSE),"")</f>
        <v/>
      </c>
      <c r="E62" s="45" t="str">
        <f>IF($B62&lt;&gt;"",VLOOKUP($B62,CATLookup!$A$2:$E$271,4,FALSE),"")</f>
        <v/>
      </c>
      <c r="F62" s="269"/>
      <c r="G62" s="269"/>
      <c r="H62" s="269"/>
      <c r="I62" s="269"/>
      <c r="J62" s="45"/>
      <c r="L62" s="44">
        <f t="shared" si="1"/>
        <v>1</v>
      </c>
    </row>
    <row r="63" spans="1:12" s="44" customFormat="1" ht="130.5" customHeight="1" x14ac:dyDescent="0.2">
      <c r="A63" s="44">
        <v>53</v>
      </c>
      <c r="B63" s="44" t="str">
        <f t="shared" si="0"/>
        <v/>
      </c>
      <c r="C63" s="45" t="str">
        <f>IF($B63&lt;&gt;"",VLOOKUP($B63,CATLookup!$A$2:$E$271,2,FALSE),"")</f>
        <v/>
      </c>
      <c r="D63" s="45" t="str">
        <f>IF($B63&lt;&gt;"",VLOOKUP($B63,CATLookup!$A$2:$E$271,3,FALSE),"")</f>
        <v/>
      </c>
      <c r="E63" s="45" t="str">
        <f>IF($B63&lt;&gt;"",VLOOKUP($B63,CATLookup!$A$2:$E$271,4,FALSE),"")</f>
        <v/>
      </c>
      <c r="F63" s="269"/>
      <c r="G63" s="269"/>
      <c r="H63" s="269"/>
      <c r="I63" s="269"/>
      <c r="J63" s="45"/>
      <c r="L63" s="44">
        <f t="shared" si="1"/>
        <v>1</v>
      </c>
    </row>
    <row r="64" spans="1:12" s="44" customFormat="1" ht="130.5" customHeight="1" x14ac:dyDescent="0.2">
      <c r="A64" s="44">
        <v>54</v>
      </c>
      <c r="B64" s="44" t="str">
        <f t="shared" si="0"/>
        <v/>
      </c>
      <c r="C64" s="45" t="str">
        <f>IF($B64&lt;&gt;"",VLOOKUP($B64,CATLookup!$A$2:$E$271,2,FALSE),"")</f>
        <v/>
      </c>
      <c r="D64" s="45" t="str">
        <f>IF($B64&lt;&gt;"",VLOOKUP($B64,CATLookup!$A$2:$E$271,3,FALSE),"")</f>
        <v/>
      </c>
      <c r="E64" s="45" t="str">
        <f>IF($B64&lt;&gt;"",VLOOKUP($B64,CATLookup!$A$2:$E$271,4,FALSE),"")</f>
        <v/>
      </c>
      <c r="F64" s="269"/>
      <c r="G64" s="269"/>
      <c r="H64" s="269"/>
      <c r="I64" s="269"/>
      <c r="J64" s="45"/>
      <c r="L64" s="44">
        <f t="shared" si="1"/>
        <v>1</v>
      </c>
    </row>
    <row r="65" spans="1:12" s="44" customFormat="1" ht="130.5" customHeight="1" x14ac:dyDescent="0.2">
      <c r="A65" s="44">
        <v>55</v>
      </c>
      <c r="B65" s="44" t="str">
        <f t="shared" si="0"/>
        <v/>
      </c>
      <c r="C65" s="45" t="str">
        <f>IF($B65&lt;&gt;"",VLOOKUP($B65,CATLookup!$A$2:$E$271,2,FALSE),"")</f>
        <v/>
      </c>
      <c r="D65" s="45" t="str">
        <f>IF($B65&lt;&gt;"",VLOOKUP($B65,CATLookup!$A$2:$E$271,3,FALSE),"")</f>
        <v/>
      </c>
      <c r="E65" s="45" t="str">
        <f>IF($B65&lt;&gt;"",VLOOKUP($B65,CATLookup!$A$2:$E$271,4,FALSE),"")</f>
        <v/>
      </c>
      <c r="F65" s="269"/>
      <c r="G65" s="269"/>
      <c r="H65" s="269"/>
      <c r="I65" s="269"/>
      <c r="J65" s="45"/>
      <c r="L65" s="44">
        <f t="shared" si="1"/>
        <v>1</v>
      </c>
    </row>
    <row r="66" spans="1:12" s="44" customFormat="1" ht="130.5" customHeight="1" x14ac:dyDescent="0.2">
      <c r="A66" s="44">
        <v>56</v>
      </c>
      <c r="B66" s="44" t="str">
        <f t="shared" si="0"/>
        <v/>
      </c>
      <c r="C66" s="45" t="str">
        <f>IF($B66&lt;&gt;"",VLOOKUP($B66,CATLookup!$A$2:$E$271,2,FALSE),"")</f>
        <v/>
      </c>
      <c r="D66" s="45" t="str">
        <f>IF($B66&lt;&gt;"",VLOOKUP($B66,CATLookup!$A$2:$E$271,3,FALSE),"")</f>
        <v/>
      </c>
      <c r="E66" s="45" t="str">
        <f>IF($B66&lt;&gt;"",VLOOKUP($B66,CATLookup!$A$2:$E$271,4,FALSE),"")</f>
        <v/>
      </c>
      <c r="F66" s="269"/>
      <c r="G66" s="269"/>
      <c r="H66" s="269"/>
      <c r="I66" s="269"/>
      <c r="J66" s="45"/>
      <c r="L66" s="44">
        <f t="shared" si="1"/>
        <v>1</v>
      </c>
    </row>
    <row r="67" spans="1:12" s="44" customFormat="1" ht="130.5" customHeight="1" x14ac:dyDescent="0.2">
      <c r="A67" s="44">
        <v>57</v>
      </c>
      <c r="B67" s="44" t="str">
        <f t="shared" si="0"/>
        <v/>
      </c>
      <c r="C67" s="45" t="str">
        <f>IF($B67&lt;&gt;"",VLOOKUP($B67,CATLookup!$A$2:$E$271,2,FALSE),"")</f>
        <v/>
      </c>
      <c r="D67" s="45" t="str">
        <f>IF($B67&lt;&gt;"",VLOOKUP($B67,CATLookup!$A$2:$E$271,3,FALSE),"")</f>
        <v/>
      </c>
      <c r="E67" s="45" t="str">
        <f>IF($B67&lt;&gt;"",VLOOKUP($B67,CATLookup!$A$2:$E$271,4,FALSE),"")</f>
        <v/>
      </c>
      <c r="F67" s="269"/>
      <c r="G67" s="269"/>
      <c r="H67" s="269"/>
      <c r="I67" s="269"/>
      <c r="J67" s="45"/>
      <c r="L67" s="44">
        <f t="shared" si="1"/>
        <v>1</v>
      </c>
    </row>
    <row r="68" spans="1:12" s="44" customFormat="1" ht="130.5" customHeight="1" x14ac:dyDescent="0.2">
      <c r="A68" s="44">
        <v>58</v>
      </c>
      <c r="B68" s="44" t="str">
        <f t="shared" si="0"/>
        <v/>
      </c>
      <c r="C68" s="45" t="str">
        <f>IF($B68&lt;&gt;"",VLOOKUP($B68,CATLookup!$A$2:$E$271,2,FALSE),"")</f>
        <v/>
      </c>
      <c r="D68" s="45" t="str">
        <f>IF($B68&lt;&gt;"",VLOOKUP($B68,CATLookup!$A$2:$E$271,3,FALSE),"")</f>
        <v/>
      </c>
      <c r="E68" s="45" t="str">
        <f>IF($B68&lt;&gt;"",VLOOKUP($B68,CATLookup!$A$2:$E$271,4,FALSE),"")</f>
        <v/>
      </c>
      <c r="F68" s="269"/>
      <c r="G68" s="269"/>
      <c r="H68" s="269"/>
      <c r="I68" s="269"/>
      <c r="J68" s="45"/>
      <c r="L68" s="44">
        <f t="shared" si="1"/>
        <v>1</v>
      </c>
    </row>
    <row r="69" spans="1:12" s="44" customFormat="1" ht="130.5" customHeight="1" x14ac:dyDescent="0.2">
      <c r="A69" s="44">
        <v>59</v>
      </c>
      <c r="B69" s="44" t="str">
        <f t="shared" si="0"/>
        <v/>
      </c>
      <c r="C69" s="45" t="str">
        <f>IF($B69&lt;&gt;"",VLOOKUP($B69,CATLookup!$A$2:$E$271,2,FALSE),"")</f>
        <v/>
      </c>
      <c r="D69" s="45" t="str">
        <f>IF($B69&lt;&gt;"",VLOOKUP($B69,CATLookup!$A$2:$E$271,3,FALSE),"")</f>
        <v/>
      </c>
      <c r="E69" s="45" t="str">
        <f>IF($B69&lt;&gt;"",VLOOKUP($B69,CATLookup!$A$2:$E$271,4,FALSE),"")</f>
        <v/>
      </c>
      <c r="F69" s="269"/>
      <c r="G69" s="269"/>
      <c r="H69" s="269"/>
      <c r="I69" s="269"/>
      <c r="J69" s="45"/>
      <c r="L69" s="44">
        <f t="shared" si="1"/>
        <v>1</v>
      </c>
    </row>
    <row r="70" spans="1:12" s="44" customFormat="1" ht="130.5" customHeight="1" x14ac:dyDescent="0.2">
      <c r="A70" s="44">
        <v>60</v>
      </c>
      <c r="B70" s="44" t="str">
        <f t="shared" si="0"/>
        <v/>
      </c>
      <c r="C70" s="45" t="str">
        <f>IF($B70&lt;&gt;"",VLOOKUP($B70,CATLookup!$A$2:$E$271,2,FALSE),"")</f>
        <v/>
      </c>
      <c r="D70" s="45" t="str">
        <f>IF($B70&lt;&gt;"",VLOOKUP($B70,CATLookup!$A$2:$E$271,3,FALSE),"")</f>
        <v/>
      </c>
      <c r="E70" s="45" t="str">
        <f>IF($B70&lt;&gt;"",VLOOKUP($B70,CATLookup!$A$2:$E$271,4,FALSE),"")</f>
        <v/>
      </c>
      <c r="F70" s="269"/>
      <c r="G70" s="269"/>
      <c r="H70" s="269"/>
      <c r="I70" s="269"/>
      <c r="J70" s="45"/>
      <c r="L70" s="44">
        <f t="shared" si="1"/>
        <v>1</v>
      </c>
    </row>
    <row r="71" spans="1:12" s="44" customFormat="1" ht="130.5" customHeight="1" x14ac:dyDescent="0.2">
      <c r="A71" s="44">
        <v>61</v>
      </c>
      <c r="B71" s="44" t="str">
        <f t="shared" si="0"/>
        <v/>
      </c>
      <c r="C71" s="45" t="str">
        <f>IF($B71&lt;&gt;"",VLOOKUP($B71,CATLookup!$A$2:$E$271,2,FALSE),"")</f>
        <v/>
      </c>
      <c r="D71" s="45" t="str">
        <f>IF($B71&lt;&gt;"",VLOOKUP($B71,CATLookup!$A$2:$E$271,3,FALSE),"")</f>
        <v/>
      </c>
      <c r="E71" s="45" t="str">
        <f>IF($B71&lt;&gt;"",VLOOKUP($B71,CATLookup!$A$2:$E$271,4,FALSE),"")</f>
        <v/>
      </c>
      <c r="F71" s="269"/>
      <c r="G71" s="269"/>
      <c r="H71" s="269"/>
      <c r="I71" s="269"/>
      <c r="J71" s="45"/>
      <c r="L71" s="44">
        <f t="shared" si="1"/>
        <v>1</v>
      </c>
    </row>
    <row r="72" spans="1:12" s="44" customFormat="1" ht="130.5" customHeight="1" x14ac:dyDescent="0.2">
      <c r="A72" s="44">
        <v>62</v>
      </c>
      <c r="B72" s="44" t="str">
        <f t="shared" si="0"/>
        <v/>
      </c>
      <c r="C72" s="45" t="str">
        <f>IF($B72&lt;&gt;"",VLOOKUP($B72,CATLookup!$A$2:$E$271,2,FALSE),"")</f>
        <v/>
      </c>
      <c r="D72" s="45" t="str">
        <f>IF($B72&lt;&gt;"",VLOOKUP($B72,CATLookup!$A$2:$E$271,3,FALSE),"")</f>
        <v/>
      </c>
      <c r="E72" s="45" t="str">
        <f>IF($B72&lt;&gt;"",VLOOKUP($B72,CATLookup!$A$2:$E$271,4,FALSE),"")</f>
        <v/>
      </c>
      <c r="F72" s="269"/>
      <c r="G72" s="269"/>
      <c r="H72" s="269"/>
      <c r="I72" s="269"/>
      <c r="J72" s="45"/>
      <c r="L72" s="44">
        <f t="shared" si="1"/>
        <v>1</v>
      </c>
    </row>
    <row r="73" spans="1:12" s="44" customFormat="1" ht="130.5" customHeight="1" x14ac:dyDescent="0.2">
      <c r="A73" s="44">
        <v>63</v>
      </c>
      <c r="B73" s="44" t="str">
        <f t="shared" si="0"/>
        <v/>
      </c>
      <c r="C73" s="45" t="str">
        <f>IF($B73&lt;&gt;"",VLOOKUP($B73,CATLookup!$A$2:$E$271,2,FALSE),"")</f>
        <v/>
      </c>
      <c r="D73" s="45" t="str">
        <f>IF($B73&lt;&gt;"",VLOOKUP($B73,CATLookup!$A$2:$E$271,3,FALSE),"")</f>
        <v/>
      </c>
      <c r="E73" s="45" t="str">
        <f>IF($B73&lt;&gt;"",VLOOKUP($B73,CATLookup!$A$2:$E$271,4,FALSE),"")</f>
        <v/>
      </c>
      <c r="F73" s="269"/>
      <c r="G73" s="269"/>
      <c r="H73" s="269"/>
      <c r="I73" s="269"/>
      <c r="J73" s="45"/>
      <c r="L73" s="44">
        <f t="shared" si="1"/>
        <v>1</v>
      </c>
    </row>
    <row r="74" spans="1:12" s="44" customFormat="1" ht="130.5" customHeight="1" x14ac:dyDescent="0.2">
      <c r="A74" s="44">
        <v>64</v>
      </c>
      <c r="B74" s="44" t="str">
        <f t="shared" si="0"/>
        <v/>
      </c>
      <c r="C74" s="45" t="str">
        <f>IF($B74&lt;&gt;"",VLOOKUP($B74,CATLookup!$A$2:$E$271,2,FALSE),"")</f>
        <v/>
      </c>
      <c r="D74" s="45" t="str">
        <f>IF($B74&lt;&gt;"",VLOOKUP($B74,CATLookup!$A$2:$E$271,3,FALSE),"")</f>
        <v/>
      </c>
      <c r="E74" s="45" t="str">
        <f>IF($B74&lt;&gt;"",VLOOKUP($B74,CATLookup!$A$2:$E$271,4,FALSE),"")</f>
        <v/>
      </c>
      <c r="F74" s="269"/>
      <c r="G74" s="269"/>
      <c r="H74" s="269"/>
      <c r="I74" s="269"/>
      <c r="J74" s="45"/>
      <c r="L74" s="44">
        <f t="shared" si="1"/>
        <v>1</v>
      </c>
    </row>
    <row r="75" spans="1:12" s="44" customFormat="1" ht="130.5" customHeight="1" x14ac:dyDescent="0.2">
      <c r="A75" s="44">
        <v>65</v>
      </c>
      <c r="B75" s="44" t="str">
        <f t="shared" si="0"/>
        <v/>
      </c>
      <c r="C75" s="45" t="str">
        <f>IF($B75&lt;&gt;"",VLOOKUP($B75,CATLookup!$A$2:$E$271,2,FALSE),"")</f>
        <v/>
      </c>
      <c r="D75" s="45" t="str">
        <f>IF($B75&lt;&gt;"",VLOOKUP($B75,CATLookup!$A$2:$E$271,3,FALSE),"")</f>
        <v/>
      </c>
      <c r="E75" s="45" t="str">
        <f>IF($B75&lt;&gt;"",VLOOKUP($B75,CATLookup!$A$2:$E$271,4,FALSE),"")</f>
        <v/>
      </c>
      <c r="F75" s="269"/>
      <c r="G75" s="269"/>
      <c r="H75" s="269"/>
      <c r="I75" s="269"/>
      <c r="J75" s="45"/>
      <c r="L75" s="44">
        <f t="shared" si="1"/>
        <v>1</v>
      </c>
    </row>
    <row r="76" spans="1:12" s="44" customFormat="1" ht="130.5" customHeight="1" x14ac:dyDescent="0.2">
      <c r="A76" s="44">
        <v>66</v>
      </c>
      <c r="B76" s="44" t="str">
        <f t="shared" ref="B76:B139" si="2">IF(A$9=0,"No items for this report",IF(A76&lt;=A$9,A76,""))</f>
        <v/>
      </c>
      <c r="C76" s="45" t="str">
        <f>IF($B76&lt;&gt;"",VLOOKUP($B76,CATLookup!$A$2:$E$271,2,FALSE),"")</f>
        <v/>
      </c>
      <c r="D76" s="45" t="str">
        <f>IF($B76&lt;&gt;"",VLOOKUP($B76,CATLookup!$A$2:$E$271,3,FALSE),"")</f>
        <v/>
      </c>
      <c r="E76" s="45" t="str">
        <f>IF($B76&lt;&gt;"",VLOOKUP($B76,CATLookup!$A$2:$E$271,4,FALSE),"")</f>
        <v/>
      </c>
      <c r="F76" s="269"/>
      <c r="G76" s="269"/>
      <c r="H76" s="269"/>
      <c r="I76" s="269"/>
      <c r="J76" s="45"/>
      <c r="L76" s="44">
        <f t="shared" ref="L76:L139" si="3">IF(B76&lt;&gt;"",L75+1,1)</f>
        <v>1</v>
      </c>
    </row>
    <row r="77" spans="1:12" s="44" customFormat="1" ht="130.5" customHeight="1" x14ac:dyDescent="0.2">
      <c r="A77" s="44">
        <v>67</v>
      </c>
      <c r="B77" s="44" t="str">
        <f t="shared" si="2"/>
        <v/>
      </c>
      <c r="C77" s="45" t="str">
        <f>IF($B77&lt;&gt;"",VLOOKUP($B77,CATLookup!$A$2:$E$271,2,FALSE),"")</f>
        <v/>
      </c>
      <c r="D77" s="45" t="str">
        <f>IF($B77&lt;&gt;"",VLOOKUP($B77,CATLookup!$A$2:$E$271,3,FALSE),"")</f>
        <v/>
      </c>
      <c r="E77" s="45" t="str">
        <f>IF($B77&lt;&gt;"",VLOOKUP($B77,CATLookup!$A$2:$E$271,4,FALSE),"")</f>
        <v/>
      </c>
      <c r="F77" s="269"/>
      <c r="G77" s="269"/>
      <c r="H77" s="269"/>
      <c r="I77" s="269"/>
      <c r="J77" s="45"/>
      <c r="L77" s="44">
        <f t="shared" si="3"/>
        <v>1</v>
      </c>
    </row>
    <row r="78" spans="1:12" s="44" customFormat="1" ht="130.5" customHeight="1" x14ac:dyDescent="0.2">
      <c r="A78" s="44">
        <v>68</v>
      </c>
      <c r="B78" s="44" t="str">
        <f t="shared" si="2"/>
        <v/>
      </c>
      <c r="C78" s="45" t="str">
        <f>IF($B78&lt;&gt;"",VLOOKUP($B78,CATLookup!$A$2:$E$271,2,FALSE),"")</f>
        <v/>
      </c>
      <c r="D78" s="45" t="str">
        <f>IF($B78&lt;&gt;"",VLOOKUP($B78,CATLookup!$A$2:$E$271,3,FALSE),"")</f>
        <v/>
      </c>
      <c r="E78" s="45" t="str">
        <f>IF($B78&lt;&gt;"",VLOOKUP($B78,CATLookup!$A$2:$E$271,4,FALSE),"")</f>
        <v/>
      </c>
      <c r="F78" s="269"/>
      <c r="G78" s="269"/>
      <c r="H78" s="269"/>
      <c r="I78" s="269"/>
      <c r="J78" s="45"/>
      <c r="L78" s="44">
        <f t="shared" si="3"/>
        <v>1</v>
      </c>
    </row>
    <row r="79" spans="1:12" s="44" customFormat="1" ht="130.5" customHeight="1" x14ac:dyDescent="0.2">
      <c r="A79" s="44">
        <v>69</v>
      </c>
      <c r="B79" s="44" t="str">
        <f t="shared" si="2"/>
        <v/>
      </c>
      <c r="C79" s="45" t="str">
        <f>IF($B79&lt;&gt;"",VLOOKUP($B79,CATLookup!$A$2:$E$271,2,FALSE),"")</f>
        <v/>
      </c>
      <c r="D79" s="45" t="str">
        <f>IF($B79&lt;&gt;"",VLOOKUP($B79,CATLookup!$A$2:$E$271,3,FALSE),"")</f>
        <v/>
      </c>
      <c r="E79" s="45" t="str">
        <f>IF($B79&lt;&gt;"",VLOOKUP($B79,CATLookup!$A$2:$E$271,4,FALSE),"")</f>
        <v/>
      </c>
      <c r="F79" s="269"/>
      <c r="G79" s="269"/>
      <c r="H79" s="269"/>
      <c r="I79" s="269"/>
      <c r="J79" s="45"/>
      <c r="L79" s="44">
        <f t="shared" si="3"/>
        <v>1</v>
      </c>
    </row>
    <row r="80" spans="1:12" s="44" customFormat="1" ht="130.5" customHeight="1" x14ac:dyDescent="0.2">
      <c r="A80" s="44">
        <v>70</v>
      </c>
      <c r="B80" s="44" t="str">
        <f t="shared" si="2"/>
        <v/>
      </c>
      <c r="C80" s="45" t="str">
        <f>IF($B80&lt;&gt;"",VLOOKUP($B80,CATLookup!$A$2:$E$271,2,FALSE),"")</f>
        <v/>
      </c>
      <c r="D80" s="45" t="str">
        <f>IF($B80&lt;&gt;"",VLOOKUP($B80,CATLookup!$A$2:$E$271,3,FALSE),"")</f>
        <v/>
      </c>
      <c r="E80" s="45" t="str">
        <f>IF($B80&lt;&gt;"",VLOOKUP($B80,CATLookup!$A$2:$E$271,4,FALSE),"")</f>
        <v/>
      </c>
      <c r="F80" s="269"/>
      <c r="G80" s="269"/>
      <c r="H80" s="269"/>
      <c r="I80" s="269"/>
      <c r="J80" s="45"/>
      <c r="L80" s="44">
        <f t="shared" si="3"/>
        <v>1</v>
      </c>
    </row>
    <row r="81" spans="1:12" s="44" customFormat="1" ht="130.5" customHeight="1" x14ac:dyDescent="0.2">
      <c r="A81" s="44">
        <v>71</v>
      </c>
      <c r="B81" s="44" t="str">
        <f t="shared" si="2"/>
        <v/>
      </c>
      <c r="C81" s="45" t="str">
        <f>IF($B81&lt;&gt;"",VLOOKUP($B81,CATLookup!$A$2:$E$271,2,FALSE),"")</f>
        <v/>
      </c>
      <c r="D81" s="45" t="str">
        <f>IF($B81&lt;&gt;"",VLOOKUP($B81,CATLookup!$A$2:$E$271,3,FALSE),"")</f>
        <v/>
      </c>
      <c r="E81" s="45" t="str">
        <f>IF($B81&lt;&gt;"",VLOOKUP($B81,CATLookup!$A$2:$E$271,4,FALSE),"")</f>
        <v/>
      </c>
      <c r="F81" s="269"/>
      <c r="G81" s="269"/>
      <c r="H81" s="269"/>
      <c r="I81" s="269"/>
      <c r="J81" s="45"/>
      <c r="L81" s="44">
        <f t="shared" si="3"/>
        <v>1</v>
      </c>
    </row>
    <row r="82" spans="1:12" s="44" customFormat="1" ht="130.5" customHeight="1" x14ac:dyDescent="0.2">
      <c r="A82" s="44">
        <v>72</v>
      </c>
      <c r="B82" s="44" t="str">
        <f t="shared" si="2"/>
        <v/>
      </c>
      <c r="C82" s="45" t="str">
        <f>IF($B82&lt;&gt;"",VLOOKUP($B82,CATLookup!$A$2:$E$271,2,FALSE),"")</f>
        <v/>
      </c>
      <c r="D82" s="45" t="str">
        <f>IF($B82&lt;&gt;"",VLOOKUP($B82,CATLookup!$A$2:$E$271,3,FALSE),"")</f>
        <v/>
      </c>
      <c r="E82" s="45" t="str">
        <f>IF($B82&lt;&gt;"",VLOOKUP($B82,CATLookup!$A$2:$E$271,4,FALSE),"")</f>
        <v/>
      </c>
      <c r="F82" s="269"/>
      <c r="G82" s="269"/>
      <c r="H82" s="269"/>
      <c r="I82" s="269"/>
      <c r="J82" s="45"/>
      <c r="L82" s="44">
        <f t="shared" si="3"/>
        <v>1</v>
      </c>
    </row>
    <row r="83" spans="1:12" s="44" customFormat="1" ht="130.5" customHeight="1" x14ac:dyDescent="0.2">
      <c r="A83" s="44">
        <v>73</v>
      </c>
      <c r="B83" s="44" t="str">
        <f t="shared" si="2"/>
        <v/>
      </c>
      <c r="C83" s="45" t="str">
        <f>IF($B83&lt;&gt;"",VLOOKUP($B83,CATLookup!$A$2:$E$271,2,FALSE),"")</f>
        <v/>
      </c>
      <c r="D83" s="45" t="str">
        <f>IF($B83&lt;&gt;"",VLOOKUP($B83,CATLookup!$A$2:$E$271,3,FALSE),"")</f>
        <v/>
      </c>
      <c r="E83" s="45" t="str">
        <f>IF($B83&lt;&gt;"",VLOOKUP($B83,CATLookup!$A$2:$E$271,4,FALSE),"")</f>
        <v/>
      </c>
      <c r="F83" s="269"/>
      <c r="G83" s="269"/>
      <c r="H83" s="269"/>
      <c r="I83" s="269"/>
      <c r="J83" s="45"/>
      <c r="L83" s="44">
        <f t="shared" si="3"/>
        <v>1</v>
      </c>
    </row>
    <row r="84" spans="1:12" s="44" customFormat="1" ht="130.5" customHeight="1" x14ac:dyDescent="0.2">
      <c r="A84" s="44">
        <v>74</v>
      </c>
      <c r="B84" s="44" t="str">
        <f t="shared" si="2"/>
        <v/>
      </c>
      <c r="C84" s="45" t="str">
        <f>IF($B84&lt;&gt;"",VLOOKUP($B84,CATLookup!$A$2:$E$271,2,FALSE),"")</f>
        <v/>
      </c>
      <c r="D84" s="45" t="str">
        <f>IF($B84&lt;&gt;"",VLOOKUP($B84,CATLookup!$A$2:$E$271,3,FALSE),"")</f>
        <v/>
      </c>
      <c r="E84" s="45" t="str">
        <f>IF($B84&lt;&gt;"",VLOOKUP($B84,CATLookup!$A$2:$E$271,4,FALSE),"")</f>
        <v/>
      </c>
      <c r="F84" s="269"/>
      <c r="G84" s="269"/>
      <c r="H84" s="269"/>
      <c r="I84" s="269"/>
      <c r="J84" s="45"/>
      <c r="L84" s="44">
        <f t="shared" si="3"/>
        <v>1</v>
      </c>
    </row>
    <row r="85" spans="1:12" s="44" customFormat="1" ht="130.5" customHeight="1" x14ac:dyDescent="0.2">
      <c r="A85" s="44">
        <v>75</v>
      </c>
      <c r="B85" s="44" t="str">
        <f t="shared" si="2"/>
        <v/>
      </c>
      <c r="C85" s="45" t="str">
        <f>IF($B85&lt;&gt;"",VLOOKUP($B85,CATLookup!$A$2:$E$271,2,FALSE),"")</f>
        <v/>
      </c>
      <c r="D85" s="45" t="str">
        <f>IF($B85&lt;&gt;"",VLOOKUP($B85,CATLookup!$A$2:$E$271,3,FALSE),"")</f>
        <v/>
      </c>
      <c r="E85" s="45" t="str">
        <f>IF($B85&lt;&gt;"",VLOOKUP($B85,CATLookup!$A$2:$E$271,4,FALSE),"")</f>
        <v/>
      </c>
      <c r="F85" s="269"/>
      <c r="G85" s="269"/>
      <c r="H85" s="269"/>
      <c r="I85" s="269"/>
      <c r="J85" s="45"/>
      <c r="L85" s="44">
        <f t="shared" si="3"/>
        <v>1</v>
      </c>
    </row>
    <row r="86" spans="1:12" s="44" customFormat="1" ht="130.5" customHeight="1" x14ac:dyDescent="0.2">
      <c r="A86" s="44">
        <v>76</v>
      </c>
      <c r="B86" s="44" t="str">
        <f t="shared" si="2"/>
        <v/>
      </c>
      <c r="C86" s="45" t="str">
        <f>IF($B86&lt;&gt;"",VLOOKUP($B86,CATLookup!$A$2:$E$271,2,FALSE),"")</f>
        <v/>
      </c>
      <c r="D86" s="45" t="str">
        <f>IF($B86&lt;&gt;"",VLOOKUP($B86,CATLookup!$A$2:$E$271,3,FALSE),"")</f>
        <v/>
      </c>
      <c r="E86" s="45" t="str">
        <f>IF($B86&lt;&gt;"",VLOOKUP($B86,CATLookup!$A$2:$E$271,4,FALSE),"")</f>
        <v/>
      </c>
      <c r="F86" s="269"/>
      <c r="G86" s="269"/>
      <c r="H86" s="269"/>
      <c r="I86" s="269"/>
      <c r="J86" s="45"/>
      <c r="L86" s="44">
        <f t="shared" si="3"/>
        <v>1</v>
      </c>
    </row>
    <row r="87" spans="1:12" s="44" customFormat="1" ht="130.5" customHeight="1" x14ac:dyDescent="0.2">
      <c r="A87" s="44">
        <v>77</v>
      </c>
      <c r="B87" s="44" t="str">
        <f t="shared" si="2"/>
        <v/>
      </c>
      <c r="C87" s="45" t="str">
        <f>IF($B87&lt;&gt;"",VLOOKUP($B87,CATLookup!$A$2:$E$271,2,FALSE),"")</f>
        <v/>
      </c>
      <c r="D87" s="45" t="str">
        <f>IF($B87&lt;&gt;"",VLOOKUP($B87,CATLookup!$A$2:$E$271,3,FALSE),"")</f>
        <v/>
      </c>
      <c r="E87" s="45" t="str">
        <f>IF($B87&lt;&gt;"",VLOOKUP($B87,CATLookup!$A$2:$E$271,4,FALSE),"")</f>
        <v/>
      </c>
      <c r="F87" s="269"/>
      <c r="G87" s="269"/>
      <c r="H87" s="269"/>
      <c r="I87" s="269"/>
      <c r="J87" s="45"/>
      <c r="L87" s="44">
        <f t="shared" si="3"/>
        <v>1</v>
      </c>
    </row>
    <row r="88" spans="1:12" s="44" customFormat="1" ht="130.5" customHeight="1" x14ac:dyDescent="0.2">
      <c r="A88" s="44">
        <v>78</v>
      </c>
      <c r="B88" s="44" t="str">
        <f t="shared" si="2"/>
        <v/>
      </c>
      <c r="C88" s="45" t="str">
        <f>IF($B88&lt;&gt;"",VLOOKUP($B88,CATLookup!$A$2:$E$271,2,FALSE),"")</f>
        <v/>
      </c>
      <c r="D88" s="45" t="str">
        <f>IF($B88&lt;&gt;"",VLOOKUP($B88,CATLookup!$A$2:$E$271,3,FALSE),"")</f>
        <v/>
      </c>
      <c r="E88" s="45" t="str">
        <f>IF($B88&lt;&gt;"",VLOOKUP($B88,CATLookup!$A$2:$E$271,4,FALSE),"")</f>
        <v/>
      </c>
      <c r="F88" s="269"/>
      <c r="G88" s="269"/>
      <c r="H88" s="269"/>
      <c r="I88" s="269"/>
      <c r="J88" s="45"/>
      <c r="L88" s="44">
        <f t="shared" si="3"/>
        <v>1</v>
      </c>
    </row>
    <row r="89" spans="1:12" s="44" customFormat="1" ht="130.5" customHeight="1" x14ac:dyDescent="0.2">
      <c r="A89" s="44">
        <v>79</v>
      </c>
      <c r="B89" s="44" t="str">
        <f t="shared" si="2"/>
        <v/>
      </c>
      <c r="C89" s="45" t="str">
        <f>IF($B89&lt;&gt;"",VLOOKUP($B89,CATLookup!$A$2:$E$271,2,FALSE),"")</f>
        <v/>
      </c>
      <c r="D89" s="45" t="str">
        <f>IF($B89&lt;&gt;"",VLOOKUP($B89,CATLookup!$A$2:$E$271,3,FALSE),"")</f>
        <v/>
      </c>
      <c r="E89" s="45" t="str">
        <f>IF($B89&lt;&gt;"",VLOOKUP($B89,CATLookup!$A$2:$E$271,4,FALSE),"")</f>
        <v/>
      </c>
      <c r="F89" s="269"/>
      <c r="G89" s="269"/>
      <c r="H89" s="269"/>
      <c r="I89" s="269"/>
      <c r="J89" s="45"/>
      <c r="L89" s="44">
        <f t="shared" si="3"/>
        <v>1</v>
      </c>
    </row>
    <row r="90" spans="1:12" s="44" customFormat="1" ht="130.5" customHeight="1" x14ac:dyDescent="0.2">
      <c r="A90" s="44">
        <v>80</v>
      </c>
      <c r="B90" s="44" t="str">
        <f t="shared" si="2"/>
        <v/>
      </c>
      <c r="C90" s="45" t="str">
        <f>IF($B90&lt;&gt;"",VLOOKUP($B90,CATLookup!$A$2:$E$271,2,FALSE),"")</f>
        <v/>
      </c>
      <c r="D90" s="45" t="str">
        <f>IF($B90&lt;&gt;"",VLOOKUP($B90,CATLookup!$A$2:$E$271,3,FALSE),"")</f>
        <v/>
      </c>
      <c r="E90" s="45" t="str">
        <f>IF($B90&lt;&gt;"",VLOOKUP($B90,CATLookup!$A$2:$E$271,4,FALSE),"")</f>
        <v/>
      </c>
      <c r="F90" s="269"/>
      <c r="G90" s="269"/>
      <c r="H90" s="269"/>
      <c r="I90" s="269"/>
      <c r="J90" s="45"/>
      <c r="L90" s="44">
        <f t="shared" si="3"/>
        <v>1</v>
      </c>
    </row>
    <row r="91" spans="1:12" s="44" customFormat="1" ht="130.5" customHeight="1" x14ac:dyDescent="0.2">
      <c r="A91" s="44">
        <v>81</v>
      </c>
      <c r="B91" s="44" t="str">
        <f t="shared" si="2"/>
        <v/>
      </c>
      <c r="C91" s="45" t="str">
        <f>IF($B91&lt;&gt;"",VLOOKUP($B91,CATLookup!$A$2:$E$271,2,FALSE),"")</f>
        <v/>
      </c>
      <c r="D91" s="45" t="str">
        <f>IF($B91&lt;&gt;"",VLOOKUP($B91,CATLookup!$A$2:$E$271,3,FALSE),"")</f>
        <v/>
      </c>
      <c r="E91" s="45" t="str">
        <f>IF($B91&lt;&gt;"",VLOOKUP($B91,CATLookup!$A$2:$E$271,4,FALSE),"")</f>
        <v/>
      </c>
      <c r="F91" s="269"/>
      <c r="G91" s="269"/>
      <c r="H91" s="269"/>
      <c r="I91" s="269"/>
      <c r="J91" s="45"/>
      <c r="L91" s="44">
        <f t="shared" si="3"/>
        <v>1</v>
      </c>
    </row>
    <row r="92" spans="1:12" s="44" customFormat="1" ht="130.5" customHeight="1" x14ac:dyDescent="0.2">
      <c r="A92" s="44">
        <v>82</v>
      </c>
      <c r="B92" s="44" t="str">
        <f t="shared" si="2"/>
        <v/>
      </c>
      <c r="C92" s="45" t="str">
        <f>IF($B92&lt;&gt;"",VLOOKUP($B92,CATLookup!$A$2:$E$271,2,FALSE),"")</f>
        <v/>
      </c>
      <c r="D92" s="45" t="str">
        <f>IF($B92&lt;&gt;"",VLOOKUP($B92,CATLookup!$A$2:$E$271,3,FALSE),"")</f>
        <v/>
      </c>
      <c r="E92" s="45" t="str">
        <f>IF($B92&lt;&gt;"",VLOOKUP($B92,CATLookup!$A$2:$E$271,4,FALSE),"")</f>
        <v/>
      </c>
      <c r="F92" s="269"/>
      <c r="G92" s="269"/>
      <c r="H92" s="269"/>
      <c r="I92" s="269"/>
      <c r="J92" s="45"/>
      <c r="L92" s="44">
        <f t="shared" si="3"/>
        <v>1</v>
      </c>
    </row>
    <row r="93" spans="1:12" s="44" customFormat="1" ht="130.5" customHeight="1" x14ac:dyDescent="0.2">
      <c r="A93" s="44">
        <v>83</v>
      </c>
      <c r="B93" s="44" t="str">
        <f t="shared" si="2"/>
        <v/>
      </c>
      <c r="C93" s="45" t="str">
        <f>IF($B93&lt;&gt;"",VLOOKUP($B93,CATLookup!$A$2:$E$271,2,FALSE),"")</f>
        <v/>
      </c>
      <c r="D93" s="45" t="str">
        <f>IF($B93&lt;&gt;"",VLOOKUP($B93,CATLookup!$A$2:$E$271,3,FALSE),"")</f>
        <v/>
      </c>
      <c r="E93" s="45" t="str">
        <f>IF($B93&lt;&gt;"",VLOOKUP($B93,CATLookup!$A$2:$E$271,4,FALSE),"")</f>
        <v/>
      </c>
      <c r="F93" s="269"/>
      <c r="G93" s="269"/>
      <c r="H93" s="269"/>
      <c r="I93" s="269"/>
      <c r="J93" s="45"/>
      <c r="L93" s="44">
        <f t="shared" si="3"/>
        <v>1</v>
      </c>
    </row>
    <row r="94" spans="1:12" s="44" customFormat="1" ht="130.5" customHeight="1" x14ac:dyDescent="0.2">
      <c r="A94" s="44">
        <v>84</v>
      </c>
      <c r="B94" s="44" t="str">
        <f t="shared" si="2"/>
        <v/>
      </c>
      <c r="C94" s="45" t="str">
        <f>IF($B94&lt;&gt;"",VLOOKUP($B94,CATLookup!$A$2:$E$271,2,FALSE),"")</f>
        <v/>
      </c>
      <c r="D94" s="45" t="str">
        <f>IF($B94&lt;&gt;"",VLOOKUP($B94,CATLookup!$A$2:$E$271,3,FALSE),"")</f>
        <v/>
      </c>
      <c r="E94" s="45" t="str">
        <f>IF($B94&lt;&gt;"",VLOOKUP($B94,CATLookup!$A$2:$E$271,4,FALSE),"")</f>
        <v/>
      </c>
      <c r="F94" s="269"/>
      <c r="G94" s="269"/>
      <c r="H94" s="269"/>
      <c r="I94" s="269"/>
      <c r="J94" s="45"/>
      <c r="L94" s="44">
        <f t="shared" si="3"/>
        <v>1</v>
      </c>
    </row>
    <row r="95" spans="1:12" s="44" customFormat="1" ht="130.5" customHeight="1" x14ac:dyDescent="0.2">
      <c r="A95" s="44">
        <v>85</v>
      </c>
      <c r="B95" s="44" t="str">
        <f t="shared" si="2"/>
        <v/>
      </c>
      <c r="C95" s="45" t="str">
        <f>IF($B95&lt;&gt;"",VLOOKUP($B95,CATLookup!$A$2:$E$271,2,FALSE),"")</f>
        <v/>
      </c>
      <c r="D95" s="45" t="str">
        <f>IF($B95&lt;&gt;"",VLOOKUP($B95,CATLookup!$A$2:$E$271,3,FALSE),"")</f>
        <v/>
      </c>
      <c r="E95" s="45" t="str">
        <f>IF($B95&lt;&gt;"",VLOOKUP($B95,CATLookup!$A$2:$E$271,4,FALSE),"")</f>
        <v/>
      </c>
      <c r="F95" s="269"/>
      <c r="G95" s="269"/>
      <c r="H95" s="269"/>
      <c r="I95" s="269"/>
      <c r="J95" s="45"/>
      <c r="L95" s="44">
        <f t="shared" si="3"/>
        <v>1</v>
      </c>
    </row>
    <row r="96" spans="1:12" s="44" customFormat="1" ht="130.5" customHeight="1" x14ac:dyDescent="0.2">
      <c r="A96" s="44">
        <v>86</v>
      </c>
      <c r="B96" s="44" t="str">
        <f t="shared" si="2"/>
        <v/>
      </c>
      <c r="C96" s="45" t="str">
        <f>IF($B96&lt;&gt;"",VLOOKUP($B96,CATLookup!$A$2:$E$271,2,FALSE),"")</f>
        <v/>
      </c>
      <c r="D96" s="45" t="str">
        <f>IF($B96&lt;&gt;"",VLOOKUP($B96,CATLookup!$A$2:$E$271,3,FALSE),"")</f>
        <v/>
      </c>
      <c r="E96" s="45" t="str">
        <f>IF($B96&lt;&gt;"",VLOOKUP($B96,CATLookup!$A$2:$E$271,4,FALSE),"")</f>
        <v/>
      </c>
      <c r="F96" s="269"/>
      <c r="G96" s="269"/>
      <c r="H96" s="269"/>
      <c r="I96" s="269"/>
      <c r="J96" s="45"/>
      <c r="L96" s="44">
        <f t="shared" si="3"/>
        <v>1</v>
      </c>
    </row>
    <row r="97" spans="1:12" s="44" customFormat="1" ht="130.5" customHeight="1" x14ac:dyDescent="0.2">
      <c r="A97" s="44">
        <v>87</v>
      </c>
      <c r="B97" s="44" t="str">
        <f t="shared" si="2"/>
        <v/>
      </c>
      <c r="C97" s="45" t="str">
        <f>IF($B97&lt;&gt;"",VLOOKUP($B97,CATLookup!$A$2:$E$271,2,FALSE),"")</f>
        <v/>
      </c>
      <c r="D97" s="45" t="str">
        <f>IF($B97&lt;&gt;"",VLOOKUP($B97,CATLookup!$A$2:$E$271,3,FALSE),"")</f>
        <v/>
      </c>
      <c r="E97" s="45" t="str">
        <f>IF($B97&lt;&gt;"",VLOOKUP($B97,CATLookup!$A$2:$E$271,4,FALSE),"")</f>
        <v/>
      </c>
      <c r="F97" s="269"/>
      <c r="G97" s="269"/>
      <c r="H97" s="269"/>
      <c r="I97" s="269"/>
      <c r="J97" s="45"/>
      <c r="L97" s="44">
        <f t="shared" si="3"/>
        <v>1</v>
      </c>
    </row>
    <row r="98" spans="1:12" s="44" customFormat="1" ht="130.5" customHeight="1" x14ac:dyDescent="0.2">
      <c r="A98" s="44">
        <v>88</v>
      </c>
      <c r="B98" s="44" t="str">
        <f t="shared" si="2"/>
        <v/>
      </c>
      <c r="C98" s="45" t="str">
        <f>IF($B98&lt;&gt;"",VLOOKUP($B98,CATLookup!$A$2:$E$271,2,FALSE),"")</f>
        <v/>
      </c>
      <c r="D98" s="45" t="str">
        <f>IF($B98&lt;&gt;"",VLOOKUP($B98,CATLookup!$A$2:$E$271,3,FALSE),"")</f>
        <v/>
      </c>
      <c r="E98" s="45" t="str">
        <f>IF($B98&lt;&gt;"",VLOOKUP($B98,CATLookup!$A$2:$E$271,4,FALSE),"")</f>
        <v/>
      </c>
      <c r="F98" s="269"/>
      <c r="G98" s="269"/>
      <c r="H98" s="269"/>
      <c r="I98" s="269"/>
      <c r="J98" s="45"/>
      <c r="L98" s="44">
        <f t="shared" si="3"/>
        <v>1</v>
      </c>
    </row>
    <row r="99" spans="1:12" s="44" customFormat="1" ht="130.5" customHeight="1" x14ac:dyDescent="0.2">
      <c r="A99" s="44">
        <v>89</v>
      </c>
      <c r="B99" s="44" t="str">
        <f t="shared" si="2"/>
        <v/>
      </c>
      <c r="C99" s="45" t="str">
        <f>IF($B99&lt;&gt;"",VLOOKUP($B99,CATLookup!$A$2:$E$271,2,FALSE),"")</f>
        <v/>
      </c>
      <c r="D99" s="45" t="str">
        <f>IF($B99&lt;&gt;"",VLOOKUP($B99,CATLookup!$A$2:$E$271,3,FALSE),"")</f>
        <v/>
      </c>
      <c r="E99" s="45" t="str">
        <f>IF($B99&lt;&gt;"",VLOOKUP($B99,CATLookup!$A$2:$E$271,4,FALSE),"")</f>
        <v/>
      </c>
      <c r="F99" s="269"/>
      <c r="G99" s="269"/>
      <c r="H99" s="269"/>
      <c r="I99" s="269"/>
      <c r="J99" s="45"/>
      <c r="L99" s="44">
        <f t="shared" si="3"/>
        <v>1</v>
      </c>
    </row>
    <row r="100" spans="1:12" s="44" customFormat="1" ht="130.5" customHeight="1" x14ac:dyDescent="0.2">
      <c r="A100" s="44">
        <v>90</v>
      </c>
      <c r="B100" s="44" t="str">
        <f t="shared" si="2"/>
        <v/>
      </c>
      <c r="C100" s="45" t="str">
        <f>IF($B100&lt;&gt;"",VLOOKUP($B100,CATLookup!$A$2:$E$271,2,FALSE),"")</f>
        <v/>
      </c>
      <c r="D100" s="45" t="str">
        <f>IF($B100&lt;&gt;"",VLOOKUP($B100,CATLookup!$A$2:$E$271,3,FALSE),"")</f>
        <v/>
      </c>
      <c r="E100" s="45" t="str">
        <f>IF($B100&lt;&gt;"",VLOOKUP($B100,CATLookup!$A$2:$E$271,4,FALSE),"")</f>
        <v/>
      </c>
      <c r="F100" s="269"/>
      <c r="G100" s="269"/>
      <c r="H100" s="269"/>
      <c r="I100" s="269"/>
      <c r="J100" s="45"/>
      <c r="L100" s="44">
        <f t="shared" si="3"/>
        <v>1</v>
      </c>
    </row>
    <row r="101" spans="1:12" s="44" customFormat="1" ht="130.5" customHeight="1" x14ac:dyDescent="0.2">
      <c r="A101" s="44">
        <v>91</v>
      </c>
      <c r="B101" s="44" t="str">
        <f t="shared" si="2"/>
        <v/>
      </c>
      <c r="C101" s="45" t="str">
        <f>IF($B101&lt;&gt;"",VLOOKUP($B101,CATLookup!$A$2:$E$271,2,FALSE),"")</f>
        <v/>
      </c>
      <c r="D101" s="45" t="str">
        <f>IF($B101&lt;&gt;"",VLOOKUP($B101,CATLookup!$A$2:$E$271,3,FALSE),"")</f>
        <v/>
      </c>
      <c r="E101" s="45" t="str">
        <f>IF($B101&lt;&gt;"",VLOOKUP($B101,CATLookup!$A$2:$E$271,4,FALSE),"")</f>
        <v/>
      </c>
      <c r="F101" s="269"/>
      <c r="G101" s="269"/>
      <c r="H101" s="269"/>
      <c r="I101" s="269"/>
      <c r="J101" s="45"/>
      <c r="L101" s="44">
        <f t="shared" si="3"/>
        <v>1</v>
      </c>
    </row>
    <row r="102" spans="1:12" s="44" customFormat="1" ht="130.5" customHeight="1" x14ac:dyDescent="0.2">
      <c r="A102" s="44">
        <v>92</v>
      </c>
      <c r="B102" s="44" t="str">
        <f t="shared" si="2"/>
        <v/>
      </c>
      <c r="C102" s="45" t="str">
        <f>IF($B102&lt;&gt;"",VLOOKUP($B102,CATLookup!$A$2:$E$271,2,FALSE),"")</f>
        <v/>
      </c>
      <c r="D102" s="45" t="str">
        <f>IF($B102&lt;&gt;"",VLOOKUP($B102,CATLookup!$A$2:$E$271,3,FALSE),"")</f>
        <v/>
      </c>
      <c r="E102" s="45" t="str">
        <f>IF($B102&lt;&gt;"",VLOOKUP($B102,CATLookup!$A$2:$E$271,4,FALSE),"")</f>
        <v/>
      </c>
      <c r="F102" s="269"/>
      <c r="G102" s="269"/>
      <c r="H102" s="269"/>
      <c r="I102" s="269"/>
      <c r="J102" s="45"/>
      <c r="L102" s="44">
        <f t="shared" si="3"/>
        <v>1</v>
      </c>
    </row>
    <row r="103" spans="1:12" s="44" customFormat="1" ht="130.5" customHeight="1" x14ac:dyDescent="0.2">
      <c r="A103" s="44">
        <v>93</v>
      </c>
      <c r="B103" s="44" t="str">
        <f t="shared" si="2"/>
        <v/>
      </c>
      <c r="C103" s="45" t="str">
        <f>IF($B103&lt;&gt;"",VLOOKUP($B103,CATLookup!$A$2:$E$271,2,FALSE),"")</f>
        <v/>
      </c>
      <c r="D103" s="45" t="str">
        <f>IF($B103&lt;&gt;"",VLOOKUP($B103,CATLookup!$A$2:$E$271,3,FALSE),"")</f>
        <v/>
      </c>
      <c r="E103" s="45" t="str">
        <f>IF($B103&lt;&gt;"",VLOOKUP($B103,CATLookup!$A$2:$E$271,4,FALSE),"")</f>
        <v/>
      </c>
      <c r="F103" s="269"/>
      <c r="G103" s="269"/>
      <c r="H103" s="269"/>
      <c r="I103" s="269"/>
      <c r="J103" s="45"/>
      <c r="L103" s="44">
        <f t="shared" si="3"/>
        <v>1</v>
      </c>
    </row>
    <row r="104" spans="1:12" s="44" customFormat="1" ht="130.5" customHeight="1" x14ac:dyDescent="0.2">
      <c r="A104" s="44">
        <v>94</v>
      </c>
      <c r="B104" s="44" t="str">
        <f t="shared" si="2"/>
        <v/>
      </c>
      <c r="C104" s="45" t="str">
        <f>IF($B104&lt;&gt;"",VLOOKUP($B104,CATLookup!$A$2:$E$271,2,FALSE),"")</f>
        <v/>
      </c>
      <c r="D104" s="45" t="str">
        <f>IF($B104&lt;&gt;"",VLOOKUP($B104,CATLookup!$A$2:$E$271,3,FALSE),"")</f>
        <v/>
      </c>
      <c r="E104" s="45" t="str">
        <f>IF($B104&lt;&gt;"",VLOOKUP($B104,CATLookup!$A$2:$E$271,4,FALSE),"")</f>
        <v/>
      </c>
      <c r="F104" s="269"/>
      <c r="G104" s="269"/>
      <c r="H104" s="269"/>
      <c r="I104" s="269"/>
      <c r="J104" s="45"/>
      <c r="L104" s="44">
        <f t="shared" si="3"/>
        <v>1</v>
      </c>
    </row>
    <row r="105" spans="1:12" s="44" customFormat="1" ht="130.5" customHeight="1" x14ac:dyDescent="0.2">
      <c r="A105" s="44">
        <v>95</v>
      </c>
      <c r="B105" s="44" t="str">
        <f t="shared" si="2"/>
        <v/>
      </c>
      <c r="C105" s="45" t="str">
        <f>IF($B105&lt;&gt;"",VLOOKUP($B105,CATLookup!$A$2:$E$271,2,FALSE),"")</f>
        <v/>
      </c>
      <c r="D105" s="45" t="str">
        <f>IF($B105&lt;&gt;"",VLOOKUP($B105,CATLookup!$A$2:$E$271,3,FALSE),"")</f>
        <v/>
      </c>
      <c r="E105" s="45" t="str">
        <f>IF($B105&lt;&gt;"",VLOOKUP($B105,CATLookup!$A$2:$E$271,4,FALSE),"")</f>
        <v/>
      </c>
      <c r="F105" s="269"/>
      <c r="G105" s="269"/>
      <c r="H105" s="269"/>
      <c r="I105" s="269"/>
      <c r="J105" s="45"/>
      <c r="L105" s="44">
        <f t="shared" si="3"/>
        <v>1</v>
      </c>
    </row>
    <row r="106" spans="1:12" s="44" customFormat="1" ht="130.5" customHeight="1" x14ac:dyDescent="0.2">
      <c r="A106" s="44">
        <v>96</v>
      </c>
      <c r="B106" s="44" t="str">
        <f t="shared" si="2"/>
        <v/>
      </c>
      <c r="C106" s="45" t="str">
        <f>IF($B106&lt;&gt;"",VLOOKUP($B106,CATLookup!$A$2:$E$271,2,FALSE),"")</f>
        <v/>
      </c>
      <c r="D106" s="45" t="str">
        <f>IF($B106&lt;&gt;"",VLOOKUP($B106,CATLookup!$A$2:$E$271,3,FALSE),"")</f>
        <v/>
      </c>
      <c r="E106" s="45" t="str">
        <f>IF($B106&lt;&gt;"",VLOOKUP($B106,CATLookup!$A$2:$E$271,4,FALSE),"")</f>
        <v/>
      </c>
      <c r="F106" s="269"/>
      <c r="G106" s="269"/>
      <c r="H106" s="269"/>
      <c r="I106" s="269"/>
      <c r="J106" s="45"/>
      <c r="L106" s="44">
        <f t="shared" si="3"/>
        <v>1</v>
      </c>
    </row>
    <row r="107" spans="1:12" s="44" customFormat="1" ht="130.5" customHeight="1" x14ac:dyDescent="0.2">
      <c r="A107" s="44">
        <v>97</v>
      </c>
      <c r="B107" s="44" t="str">
        <f t="shared" si="2"/>
        <v/>
      </c>
      <c r="C107" s="45" t="str">
        <f>IF($B107&lt;&gt;"",VLOOKUP($B107,CATLookup!$A$2:$E$271,2,FALSE),"")</f>
        <v/>
      </c>
      <c r="D107" s="45" t="str">
        <f>IF($B107&lt;&gt;"",VLOOKUP($B107,CATLookup!$A$2:$E$271,3,FALSE),"")</f>
        <v/>
      </c>
      <c r="E107" s="45" t="str">
        <f>IF($B107&lt;&gt;"",VLOOKUP($B107,CATLookup!$A$2:$E$271,4,FALSE),"")</f>
        <v/>
      </c>
      <c r="F107" s="269"/>
      <c r="G107" s="269"/>
      <c r="H107" s="269"/>
      <c r="I107" s="269"/>
      <c r="J107" s="45"/>
      <c r="L107" s="44">
        <f t="shared" si="3"/>
        <v>1</v>
      </c>
    </row>
    <row r="108" spans="1:12" s="44" customFormat="1" ht="130.5" customHeight="1" x14ac:dyDescent="0.2">
      <c r="A108" s="44">
        <v>98</v>
      </c>
      <c r="B108" s="44" t="str">
        <f t="shared" si="2"/>
        <v/>
      </c>
      <c r="C108" s="45" t="str">
        <f>IF($B108&lt;&gt;"",VLOOKUP($B108,CATLookup!$A$2:$E$271,2,FALSE),"")</f>
        <v/>
      </c>
      <c r="D108" s="45" t="str">
        <f>IF($B108&lt;&gt;"",VLOOKUP($B108,CATLookup!$A$2:$E$271,3,FALSE),"")</f>
        <v/>
      </c>
      <c r="E108" s="45" t="str">
        <f>IF($B108&lt;&gt;"",VLOOKUP($B108,CATLookup!$A$2:$E$271,4,FALSE),"")</f>
        <v/>
      </c>
      <c r="F108" s="269"/>
      <c r="G108" s="269"/>
      <c r="H108" s="269"/>
      <c r="I108" s="269"/>
      <c r="J108" s="45"/>
      <c r="L108" s="44">
        <f t="shared" si="3"/>
        <v>1</v>
      </c>
    </row>
    <row r="109" spans="1:12" s="44" customFormat="1" ht="130.5" customHeight="1" x14ac:dyDescent="0.2">
      <c r="A109" s="44">
        <v>99</v>
      </c>
      <c r="B109" s="44" t="str">
        <f t="shared" si="2"/>
        <v/>
      </c>
      <c r="C109" s="45" t="str">
        <f>IF($B109&lt;&gt;"",VLOOKUP($B109,CATLookup!$A$2:$E$271,2,FALSE),"")</f>
        <v/>
      </c>
      <c r="D109" s="45" t="str">
        <f>IF($B109&lt;&gt;"",VLOOKUP($B109,CATLookup!$A$2:$E$271,3,FALSE),"")</f>
        <v/>
      </c>
      <c r="E109" s="45" t="str">
        <f>IF($B109&lt;&gt;"",VLOOKUP($B109,CATLookup!$A$2:$E$271,4,FALSE),"")</f>
        <v/>
      </c>
      <c r="F109" s="269"/>
      <c r="G109" s="269"/>
      <c r="H109" s="269"/>
      <c r="I109" s="269"/>
      <c r="J109" s="45"/>
      <c r="L109" s="44">
        <f t="shared" si="3"/>
        <v>1</v>
      </c>
    </row>
    <row r="110" spans="1:12" s="44" customFormat="1" ht="130.5" customHeight="1" x14ac:dyDescent="0.2">
      <c r="A110" s="44">
        <v>100</v>
      </c>
      <c r="B110" s="44" t="str">
        <f t="shared" si="2"/>
        <v/>
      </c>
      <c r="C110" s="45" t="str">
        <f>IF($B110&lt;&gt;"",VLOOKUP($B110,CATLookup!$A$2:$E$271,2,FALSE),"")</f>
        <v/>
      </c>
      <c r="D110" s="45" t="str">
        <f>IF($B110&lt;&gt;"",VLOOKUP($B110,CATLookup!$A$2:$E$271,3,FALSE),"")</f>
        <v/>
      </c>
      <c r="E110" s="45" t="str">
        <f>IF($B110&lt;&gt;"",VLOOKUP($B110,CATLookup!$A$2:$E$271,4,FALSE),"")</f>
        <v/>
      </c>
      <c r="F110" s="269"/>
      <c r="G110" s="269"/>
      <c r="H110" s="269"/>
      <c r="I110" s="269"/>
      <c r="J110" s="45"/>
      <c r="L110" s="44">
        <f t="shared" si="3"/>
        <v>1</v>
      </c>
    </row>
    <row r="111" spans="1:12" s="44" customFormat="1" ht="130.5" customHeight="1" x14ac:dyDescent="0.2">
      <c r="A111" s="44">
        <v>101</v>
      </c>
      <c r="B111" s="44" t="str">
        <f t="shared" si="2"/>
        <v/>
      </c>
      <c r="C111" s="45" t="str">
        <f>IF($B111&lt;&gt;"",VLOOKUP($B111,CATLookup!$A$2:$E$271,2,FALSE),"")</f>
        <v/>
      </c>
      <c r="D111" s="45" t="str">
        <f>IF($B111&lt;&gt;"",VLOOKUP($B111,CATLookup!$A$2:$E$271,3,FALSE),"")</f>
        <v/>
      </c>
      <c r="E111" s="45" t="str">
        <f>IF($B111&lt;&gt;"",VLOOKUP($B111,CATLookup!$A$2:$E$271,4,FALSE),"")</f>
        <v/>
      </c>
      <c r="F111" s="269"/>
      <c r="G111" s="269"/>
      <c r="H111" s="269"/>
      <c r="I111" s="269"/>
      <c r="J111" s="45"/>
      <c r="L111" s="44">
        <f t="shared" si="3"/>
        <v>1</v>
      </c>
    </row>
    <row r="112" spans="1:12" s="44" customFormat="1" ht="130.5" customHeight="1" x14ac:dyDescent="0.2">
      <c r="A112" s="44">
        <v>102</v>
      </c>
      <c r="B112" s="44" t="str">
        <f t="shared" si="2"/>
        <v/>
      </c>
      <c r="C112" s="45" t="str">
        <f>IF($B112&lt;&gt;"",VLOOKUP($B112,CATLookup!$A$2:$E$271,2,FALSE),"")</f>
        <v/>
      </c>
      <c r="D112" s="45" t="str">
        <f>IF($B112&lt;&gt;"",VLOOKUP($B112,CATLookup!$A$2:$E$271,3,FALSE),"")</f>
        <v/>
      </c>
      <c r="E112" s="45" t="str">
        <f>IF($B112&lt;&gt;"",VLOOKUP($B112,CATLookup!$A$2:$E$271,4,FALSE),"")</f>
        <v/>
      </c>
      <c r="F112" s="269"/>
      <c r="G112" s="269"/>
      <c r="H112" s="269"/>
      <c r="I112" s="269"/>
      <c r="J112" s="45"/>
      <c r="L112" s="44">
        <f t="shared" si="3"/>
        <v>1</v>
      </c>
    </row>
    <row r="113" spans="1:12" s="44" customFormat="1" ht="130.5" customHeight="1" x14ac:dyDescent="0.2">
      <c r="A113" s="44">
        <v>103</v>
      </c>
      <c r="B113" s="44" t="str">
        <f t="shared" si="2"/>
        <v/>
      </c>
      <c r="C113" s="45" t="str">
        <f>IF($B113&lt;&gt;"",VLOOKUP($B113,CATLookup!$A$2:$E$271,2,FALSE),"")</f>
        <v/>
      </c>
      <c r="D113" s="45" t="str">
        <f>IF($B113&lt;&gt;"",VLOOKUP($B113,CATLookup!$A$2:$E$271,3,FALSE),"")</f>
        <v/>
      </c>
      <c r="E113" s="45" t="str">
        <f>IF($B113&lt;&gt;"",VLOOKUP($B113,CATLookup!$A$2:$E$271,4,FALSE),"")</f>
        <v/>
      </c>
      <c r="F113" s="269"/>
      <c r="G113" s="269"/>
      <c r="H113" s="269"/>
      <c r="I113" s="269"/>
      <c r="J113" s="45"/>
      <c r="L113" s="44">
        <f t="shared" si="3"/>
        <v>1</v>
      </c>
    </row>
    <row r="114" spans="1:12" s="44" customFormat="1" ht="130.5" customHeight="1" x14ac:dyDescent="0.2">
      <c r="A114" s="44">
        <v>104</v>
      </c>
      <c r="B114" s="44" t="str">
        <f t="shared" si="2"/>
        <v/>
      </c>
      <c r="C114" s="45" t="str">
        <f>IF($B114&lt;&gt;"",VLOOKUP($B114,CATLookup!$A$2:$E$271,2,FALSE),"")</f>
        <v/>
      </c>
      <c r="D114" s="45" t="str">
        <f>IF($B114&lt;&gt;"",VLOOKUP($B114,CATLookup!$A$2:$E$271,3,FALSE),"")</f>
        <v/>
      </c>
      <c r="E114" s="45" t="str">
        <f>IF($B114&lt;&gt;"",VLOOKUP($B114,CATLookup!$A$2:$E$271,4,FALSE),"")</f>
        <v/>
      </c>
      <c r="F114" s="269"/>
      <c r="G114" s="269"/>
      <c r="H114" s="269"/>
      <c r="I114" s="269"/>
      <c r="J114" s="45"/>
      <c r="L114" s="44">
        <f t="shared" si="3"/>
        <v>1</v>
      </c>
    </row>
    <row r="115" spans="1:12" s="44" customFormat="1" ht="130.5" customHeight="1" x14ac:dyDescent="0.2">
      <c r="A115" s="44">
        <v>105</v>
      </c>
      <c r="B115" s="44" t="str">
        <f t="shared" si="2"/>
        <v/>
      </c>
      <c r="C115" s="45" t="str">
        <f>IF($B115&lt;&gt;"",VLOOKUP($B115,CATLookup!$A$2:$E$271,2,FALSE),"")</f>
        <v/>
      </c>
      <c r="D115" s="45" t="str">
        <f>IF($B115&lt;&gt;"",VLOOKUP($B115,CATLookup!$A$2:$E$271,3,FALSE),"")</f>
        <v/>
      </c>
      <c r="E115" s="45" t="str">
        <f>IF($B115&lt;&gt;"",VLOOKUP($B115,CATLookup!$A$2:$E$271,4,FALSE),"")</f>
        <v/>
      </c>
      <c r="F115" s="269"/>
      <c r="G115" s="269"/>
      <c r="H115" s="269"/>
      <c r="I115" s="269"/>
      <c r="J115" s="45"/>
      <c r="L115" s="44">
        <f t="shared" si="3"/>
        <v>1</v>
      </c>
    </row>
    <row r="116" spans="1:12" s="44" customFormat="1" ht="130.5" customHeight="1" x14ac:dyDescent="0.2">
      <c r="A116" s="44">
        <v>106</v>
      </c>
      <c r="B116" s="44" t="str">
        <f t="shared" si="2"/>
        <v/>
      </c>
      <c r="C116" s="45" t="str">
        <f>IF($B116&lt;&gt;"",VLOOKUP($B116,CATLookup!$A$2:$E$271,2,FALSE),"")</f>
        <v/>
      </c>
      <c r="D116" s="45" t="str">
        <f>IF($B116&lt;&gt;"",VLOOKUP($B116,CATLookup!$A$2:$E$271,3,FALSE),"")</f>
        <v/>
      </c>
      <c r="E116" s="45" t="str">
        <f>IF($B116&lt;&gt;"",VLOOKUP($B116,CATLookup!$A$2:$E$271,4,FALSE),"")</f>
        <v/>
      </c>
      <c r="F116" s="269"/>
      <c r="G116" s="269"/>
      <c r="H116" s="269"/>
      <c r="I116" s="269"/>
      <c r="J116" s="45"/>
      <c r="L116" s="44">
        <f t="shared" si="3"/>
        <v>1</v>
      </c>
    </row>
    <row r="117" spans="1:12" s="44" customFormat="1" ht="130.5" customHeight="1" x14ac:dyDescent="0.2">
      <c r="A117" s="44">
        <v>107</v>
      </c>
      <c r="B117" s="44" t="str">
        <f t="shared" si="2"/>
        <v/>
      </c>
      <c r="C117" s="45" t="str">
        <f>IF($B117&lt;&gt;"",VLOOKUP($B117,CATLookup!$A$2:$E$271,2,FALSE),"")</f>
        <v/>
      </c>
      <c r="D117" s="45" t="str">
        <f>IF($B117&lt;&gt;"",VLOOKUP($B117,CATLookup!$A$2:$E$271,3,FALSE),"")</f>
        <v/>
      </c>
      <c r="E117" s="45" t="str">
        <f>IF($B117&lt;&gt;"",VLOOKUP($B117,CATLookup!$A$2:$E$271,4,FALSE),"")</f>
        <v/>
      </c>
      <c r="F117" s="269"/>
      <c r="G117" s="269"/>
      <c r="H117" s="269"/>
      <c r="I117" s="269"/>
      <c r="J117" s="45"/>
      <c r="L117" s="44">
        <f t="shared" si="3"/>
        <v>1</v>
      </c>
    </row>
    <row r="118" spans="1:12" s="44" customFormat="1" ht="130.5" customHeight="1" x14ac:dyDescent="0.2">
      <c r="A118" s="44">
        <v>108</v>
      </c>
      <c r="B118" s="44" t="str">
        <f t="shared" si="2"/>
        <v/>
      </c>
      <c r="C118" s="45" t="str">
        <f>IF($B118&lt;&gt;"",VLOOKUP($B118,CATLookup!$A$2:$E$271,2,FALSE),"")</f>
        <v/>
      </c>
      <c r="D118" s="45" t="str">
        <f>IF($B118&lt;&gt;"",VLOOKUP($B118,CATLookup!$A$2:$E$271,3,FALSE),"")</f>
        <v/>
      </c>
      <c r="E118" s="45" t="str">
        <f>IF($B118&lt;&gt;"",VLOOKUP($B118,CATLookup!$A$2:$E$271,4,FALSE),"")</f>
        <v/>
      </c>
      <c r="F118" s="269"/>
      <c r="G118" s="269"/>
      <c r="H118" s="269"/>
      <c r="I118" s="269"/>
      <c r="J118" s="45"/>
      <c r="L118" s="44">
        <f t="shared" si="3"/>
        <v>1</v>
      </c>
    </row>
    <row r="119" spans="1:12" s="44" customFormat="1" ht="130.5" customHeight="1" x14ac:dyDescent="0.2">
      <c r="A119" s="44">
        <v>109</v>
      </c>
      <c r="B119" s="44" t="str">
        <f t="shared" si="2"/>
        <v/>
      </c>
      <c r="C119" s="45" t="str">
        <f>IF($B119&lt;&gt;"",VLOOKUP($B119,CATLookup!$A$2:$E$271,2,FALSE),"")</f>
        <v/>
      </c>
      <c r="D119" s="45" t="str">
        <f>IF($B119&lt;&gt;"",VLOOKUP($B119,CATLookup!$A$2:$E$271,3,FALSE),"")</f>
        <v/>
      </c>
      <c r="E119" s="45" t="str">
        <f>IF($B119&lt;&gt;"",VLOOKUP($B119,CATLookup!$A$2:$E$271,4,FALSE),"")</f>
        <v/>
      </c>
      <c r="F119" s="269"/>
      <c r="G119" s="269"/>
      <c r="H119" s="269"/>
      <c r="I119" s="269"/>
      <c r="J119" s="45"/>
      <c r="L119" s="44">
        <f t="shared" si="3"/>
        <v>1</v>
      </c>
    </row>
    <row r="120" spans="1:12" s="44" customFormat="1" ht="130.5" customHeight="1" x14ac:dyDescent="0.2">
      <c r="A120" s="44">
        <v>110</v>
      </c>
      <c r="B120" s="44" t="str">
        <f t="shared" si="2"/>
        <v/>
      </c>
      <c r="C120" s="45" t="str">
        <f>IF($B120&lt;&gt;"",VLOOKUP($B120,CATLookup!$A$2:$E$271,2,FALSE),"")</f>
        <v/>
      </c>
      <c r="D120" s="45" t="str">
        <f>IF($B120&lt;&gt;"",VLOOKUP($B120,CATLookup!$A$2:$E$271,3,FALSE),"")</f>
        <v/>
      </c>
      <c r="E120" s="45" t="str">
        <f>IF($B120&lt;&gt;"",VLOOKUP($B120,CATLookup!$A$2:$E$271,4,FALSE),"")</f>
        <v/>
      </c>
      <c r="F120" s="269"/>
      <c r="G120" s="269"/>
      <c r="H120" s="269"/>
      <c r="I120" s="269"/>
      <c r="J120" s="45"/>
      <c r="L120" s="44">
        <f t="shared" si="3"/>
        <v>1</v>
      </c>
    </row>
    <row r="121" spans="1:12" s="44" customFormat="1" ht="130.5" customHeight="1" x14ac:dyDescent="0.2">
      <c r="A121" s="44">
        <v>111</v>
      </c>
      <c r="B121" s="44" t="str">
        <f t="shared" si="2"/>
        <v/>
      </c>
      <c r="C121" s="45" t="str">
        <f>IF($B121&lt;&gt;"",VLOOKUP($B121,CATLookup!$A$2:$E$271,2,FALSE),"")</f>
        <v/>
      </c>
      <c r="D121" s="45" t="str">
        <f>IF($B121&lt;&gt;"",VLOOKUP($B121,CATLookup!$A$2:$E$271,3,FALSE),"")</f>
        <v/>
      </c>
      <c r="E121" s="45" t="str">
        <f>IF($B121&lt;&gt;"",VLOOKUP($B121,CATLookup!$A$2:$E$271,4,FALSE),"")</f>
        <v/>
      </c>
      <c r="F121" s="269"/>
      <c r="G121" s="269"/>
      <c r="H121" s="269"/>
      <c r="I121" s="269"/>
      <c r="J121" s="45"/>
      <c r="L121" s="44">
        <f t="shared" si="3"/>
        <v>1</v>
      </c>
    </row>
    <row r="122" spans="1:12" s="44" customFormat="1" ht="130.5" customHeight="1" x14ac:dyDescent="0.2">
      <c r="A122" s="44">
        <v>112</v>
      </c>
      <c r="B122" s="44" t="str">
        <f t="shared" si="2"/>
        <v/>
      </c>
      <c r="C122" s="45" t="str">
        <f>IF($B122&lt;&gt;"",VLOOKUP($B122,CATLookup!$A$2:$E$271,2,FALSE),"")</f>
        <v/>
      </c>
      <c r="D122" s="45" t="str">
        <f>IF($B122&lt;&gt;"",VLOOKUP($B122,CATLookup!$A$2:$E$271,3,FALSE),"")</f>
        <v/>
      </c>
      <c r="E122" s="45" t="str">
        <f>IF($B122&lt;&gt;"",VLOOKUP($B122,CATLookup!$A$2:$E$271,4,FALSE),"")</f>
        <v/>
      </c>
      <c r="F122" s="269"/>
      <c r="G122" s="269"/>
      <c r="H122" s="269"/>
      <c r="I122" s="269"/>
      <c r="J122" s="45"/>
      <c r="L122" s="44">
        <f t="shared" si="3"/>
        <v>1</v>
      </c>
    </row>
    <row r="123" spans="1:12" s="44" customFormat="1" ht="130.5" customHeight="1" x14ac:dyDescent="0.2">
      <c r="A123" s="44">
        <v>113</v>
      </c>
      <c r="B123" s="44" t="str">
        <f t="shared" si="2"/>
        <v/>
      </c>
      <c r="C123" s="45" t="str">
        <f>IF($B123&lt;&gt;"",VLOOKUP($B123,CATLookup!$A$2:$E$271,2,FALSE),"")</f>
        <v/>
      </c>
      <c r="D123" s="45" t="str">
        <f>IF($B123&lt;&gt;"",VLOOKUP($B123,CATLookup!$A$2:$E$271,3,FALSE),"")</f>
        <v/>
      </c>
      <c r="E123" s="45" t="str">
        <f>IF($B123&lt;&gt;"",VLOOKUP($B123,CATLookup!$A$2:$E$271,4,FALSE),"")</f>
        <v/>
      </c>
      <c r="F123" s="269"/>
      <c r="G123" s="269"/>
      <c r="H123" s="269"/>
      <c r="I123" s="269"/>
      <c r="J123" s="45"/>
      <c r="L123" s="44">
        <f t="shared" si="3"/>
        <v>1</v>
      </c>
    </row>
    <row r="124" spans="1:12" s="44" customFormat="1" ht="130.5" customHeight="1" x14ac:dyDescent="0.2">
      <c r="A124" s="44">
        <v>114</v>
      </c>
      <c r="B124" s="44" t="str">
        <f t="shared" si="2"/>
        <v/>
      </c>
      <c r="C124" s="45" t="str">
        <f>IF($B124&lt;&gt;"",VLOOKUP($B124,CATLookup!$A$2:$E$271,2,FALSE),"")</f>
        <v/>
      </c>
      <c r="D124" s="45" t="str">
        <f>IF($B124&lt;&gt;"",VLOOKUP($B124,CATLookup!$A$2:$E$271,3,FALSE),"")</f>
        <v/>
      </c>
      <c r="E124" s="45" t="str">
        <f>IF($B124&lt;&gt;"",VLOOKUP($B124,CATLookup!$A$2:$E$271,4,FALSE),"")</f>
        <v/>
      </c>
      <c r="F124" s="269"/>
      <c r="G124" s="269"/>
      <c r="H124" s="269"/>
      <c r="I124" s="269"/>
      <c r="J124" s="45"/>
      <c r="L124" s="44">
        <f t="shared" si="3"/>
        <v>1</v>
      </c>
    </row>
    <row r="125" spans="1:12" s="44" customFormat="1" ht="130.5" customHeight="1" x14ac:dyDescent="0.2">
      <c r="A125" s="44">
        <v>115</v>
      </c>
      <c r="B125" s="44" t="str">
        <f t="shared" si="2"/>
        <v/>
      </c>
      <c r="C125" s="45" t="str">
        <f>IF($B125&lt;&gt;"",VLOOKUP($B125,CATLookup!$A$2:$E$271,2,FALSE),"")</f>
        <v/>
      </c>
      <c r="D125" s="45" t="str">
        <f>IF($B125&lt;&gt;"",VLOOKUP($B125,CATLookup!$A$2:$E$271,3,FALSE),"")</f>
        <v/>
      </c>
      <c r="E125" s="45" t="str">
        <f>IF($B125&lt;&gt;"",VLOOKUP($B125,CATLookup!$A$2:$E$271,4,FALSE),"")</f>
        <v/>
      </c>
      <c r="F125" s="269"/>
      <c r="G125" s="269"/>
      <c r="H125" s="269"/>
      <c r="I125" s="269"/>
      <c r="J125" s="45"/>
      <c r="L125" s="44">
        <f t="shared" si="3"/>
        <v>1</v>
      </c>
    </row>
    <row r="126" spans="1:12" s="44" customFormat="1" ht="130.5" customHeight="1" x14ac:dyDescent="0.2">
      <c r="A126" s="44">
        <v>116</v>
      </c>
      <c r="B126" s="44" t="str">
        <f t="shared" si="2"/>
        <v/>
      </c>
      <c r="C126" s="45" t="str">
        <f>IF($B126&lt;&gt;"",VLOOKUP($B126,CATLookup!$A$2:$E$271,2,FALSE),"")</f>
        <v/>
      </c>
      <c r="D126" s="45" t="str">
        <f>IF($B126&lt;&gt;"",VLOOKUP($B126,CATLookup!$A$2:$E$271,3,FALSE),"")</f>
        <v/>
      </c>
      <c r="E126" s="45" t="str">
        <f>IF($B126&lt;&gt;"",VLOOKUP($B126,CATLookup!$A$2:$E$271,4,FALSE),"")</f>
        <v/>
      </c>
      <c r="F126" s="269"/>
      <c r="G126" s="269"/>
      <c r="H126" s="269"/>
      <c r="I126" s="269"/>
      <c r="J126" s="45"/>
      <c r="L126" s="44">
        <f t="shared" si="3"/>
        <v>1</v>
      </c>
    </row>
    <row r="127" spans="1:12" s="44" customFormat="1" ht="130.5" customHeight="1" x14ac:dyDescent="0.2">
      <c r="A127" s="44">
        <v>117</v>
      </c>
      <c r="B127" s="44" t="str">
        <f t="shared" si="2"/>
        <v/>
      </c>
      <c r="C127" s="45" t="str">
        <f>IF($B127&lt;&gt;"",VLOOKUP($B127,CATLookup!$A$2:$E$271,2,FALSE),"")</f>
        <v/>
      </c>
      <c r="D127" s="45" t="str">
        <f>IF($B127&lt;&gt;"",VLOOKUP($B127,CATLookup!$A$2:$E$271,3,FALSE),"")</f>
        <v/>
      </c>
      <c r="E127" s="45" t="str">
        <f>IF($B127&lt;&gt;"",VLOOKUP($B127,CATLookup!$A$2:$E$271,4,FALSE),"")</f>
        <v/>
      </c>
      <c r="F127" s="269"/>
      <c r="G127" s="269"/>
      <c r="H127" s="269"/>
      <c r="I127" s="269"/>
      <c r="J127" s="45"/>
      <c r="L127" s="44">
        <f t="shared" si="3"/>
        <v>1</v>
      </c>
    </row>
    <row r="128" spans="1:12" s="44" customFormat="1" ht="130.5" customHeight="1" x14ac:dyDescent="0.2">
      <c r="A128" s="44">
        <v>118</v>
      </c>
      <c r="B128" s="44" t="str">
        <f t="shared" si="2"/>
        <v/>
      </c>
      <c r="C128" s="45" t="str">
        <f>IF($B128&lt;&gt;"",VLOOKUP($B128,CATLookup!$A$2:$E$271,2,FALSE),"")</f>
        <v/>
      </c>
      <c r="D128" s="45" t="str">
        <f>IF($B128&lt;&gt;"",VLOOKUP($B128,CATLookup!$A$2:$E$271,3,FALSE),"")</f>
        <v/>
      </c>
      <c r="E128" s="45" t="str">
        <f>IF($B128&lt;&gt;"",VLOOKUP($B128,CATLookup!$A$2:$E$271,4,FALSE),"")</f>
        <v/>
      </c>
      <c r="F128" s="269"/>
      <c r="G128" s="269"/>
      <c r="H128" s="269"/>
      <c r="I128" s="269"/>
      <c r="J128" s="45"/>
      <c r="L128" s="44">
        <f t="shared" si="3"/>
        <v>1</v>
      </c>
    </row>
    <row r="129" spans="1:12" s="44" customFormat="1" ht="130.5" customHeight="1" x14ac:dyDescent="0.2">
      <c r="A129" s="44">
        <v>119</v>
      </c>
      <c r="B129" s="44" t="str">
        <f t="shared" si="2"/>
        <v/>
      </c>
      <c r="C129" s="45" t="str">
        <f>IF($B129&lt;&gt;"",VLOOKUP($B129,CATLookup!$A$2:$E$271,2,FALSE),"")</f>
        <v/>
      </c>
      <c r="D129" s="45" t="str">
        <f>IF($B129&lt;&gt;"",VLOOKUP($B129,CATLookup!$A$2:$E$271,3,FALSE),"")</f>
        <v/>
      </c>
      <c r="E129" s="45" t="str">
        <f>IF($B129&lt;&gt;"",VLOOKUP($B129,CATLookup!$A$2:$E$271,4,FALSE),"")</f>
        <v/>
      </c>
      <c r="F129" s="269"/>
      <c r="G129" s="269"/>
      <c r="H129" s="269"/>
      <c r="I129" s="269"/>
      <c r="J129" s="45"/>
      <c r="L129" s="44">
        <f t="shared" si="3"/>
        <v>1</v>
      </c>
    </row>
    <row r="130" spans="1:12" s="44" customFormat="1" ht="130.5" customHeight="1" x14ac:dyDescent="0.2">
      <c r="A130" s="44">
        <v>120</v>
      </c>
      <c r="B130" s="44" t="str">
        <f t="shared" si="2"/>
        <v/>
      </c>
      <c r="C130" s="45" t="str">
        <f>IF($B130&lt;&gt;"",VLOOKUP($B130,CATLookup!$A$2:$E$271,2,FALSE),"")</f>
        <v/>
      </c>
      <c r="D130" s="45" t="str">
        <f>IF($B130&lt;&gt;"",VLOOKUP($B130,CATLookup!$A$2:$E$271,3,FALSE),"")</f>
        <v/>
      </c>
      <c r="E130" s="45" t="str">
        <f>IF($B130&lt;&gt;"",VLOOKUP($B130,CATLookup!$A$2:$E$271,4,FALSE),"")</f>
        <v/>
      </c>
      <c r="F130" s="269"/>
      <c r="G130" s="269"/>
      <c r="H130" s="269"/>
      <c r="I130" s="269"/>
      <c r="J130" s="45"/>
      <c r="L130" s="44">
        <f t="shared" si="3"/>
        <v>1</v>
      </c>
    </row>
    <row r="131" spans="1:12" s="44" customFormat="1" ht="130.5" customHeight="1" x14ac:dyDescent="0.2">
      <c r="A131" s="44">
        <v>121</v>
      </c>
      <c r="B131" s="44" t="str">
        <f t="shared" si="2"/>
        <v/>
      </c>
      <c r="C131" s="45" t="str">
        <f>IF($B131&lt;&gt;"",VLOOKUP($B131,CATLookup!$A$2:$E$271,2,FALSE),"")</f>
        <v/>
      </c>
      <c r="D131" s="45" t="str">
        <f>IF($B131&lt;&gt;"",VLOOKUP($B131,CATLookup!$A$2:$E$271,3,FALSE),"")</f>
        <v/>
      </c>
      <c r="E131" s="45" t="str">
        <f>IF($B131&lt;&gt;"",VLOOKUP($B131,CATLookup!$A$2:$E$271,4,FALSE),"")</f>
        <v/>
      </c>
      <c r="F131" s="269"/>
      <c r="G131" s="269"/>
      <c r="H131" s="269"/>
      <c r="I131" s="269"/>
      <c r="J131" s="45"/>
      <c r="L131" s="44">
        <f t="shared" si="3"/>
        <v>1</v>
      </c>
    </row>
    <row r="132" spans="1:12" s="44" customFormat="1" ht="130.5" customHeight="1" x14ac:dyDescent="0.2">
      <c r="A132" s="44">
        <v>122</v>
      </c>
      <c r="B132" s="44" t="str">
        <f t="shared" si="2"/>
        <v/>
      </c>
      <c r="C132" s="45" t="str">
        <f>IF($B132&lt;&gt;"",VLOOKUP($B132,CATLookup!$A$2:$E$271,2,FALSE),"")</f>
        <v/>
      </c>
      <c r="D132" s="45" t="str">
        <f>IF($B132&lt;&gt;"",VLOOKUP($B132,CATLookup!$A$2:$E$271,3,FALSE),"")</f>
        <v/>
      </c>
      <c r="E132" s="45" t="str">
        <f>IF($B132&lt;&gt;"",VLOOKUP($B132,CATLookup!$A$2:$E$271,4,FALSE),"")</f>
        <v/>
      </c>
      <c r="F132" s="269"/>
      <c r="G132" s="269"/>
      <c r="H132" s="269"/>
      <c r="I132" s="269"/>
      <c r="J132" s="45"/>
      <c r="L132" s="44">
        <f t="shared" si="3"/>
        <v>1</v>
      </c>
    </row>
    <row r="133" spans="1:12" s="44" customFormat="1" ht="130.5" customHeight="1" x14ac:dyDescent="0.2">
      <c r="A133" s="44">
        <v>123</v>
      </c>
      <c r="B133" s="44" t="str">
        <f t="shared" si="2"/>
        <v/>
      </c>
      <c r="C133" s="45" t="str">
        <f>IF($B133&lt;&gt;"",VLOOKUP($B133,CATLookup!$A$2:$E$271,2,FALSE),"")</f>
        <v/>
      </c>
      <c r="D133" s="45" t="str">
        <f>IF($B133&lt;&gt;"",VLOOKUP($B133,CATLookup!$A$2:$E$271,3,FALSE),"")</f>
        <v/>
      </c>
      <c r="E133" s="45" t="str">
        <f>IF($B133&lt;&gt;"",VLOOKUP($B133,CATLookup!$A$2:$E$271,4,FALSE),"")</f>
        <v/>
      </c>
      <c r="F133" s="269"/>
      <c r="G133" s="269"/>
      <c r="H133" s="269"/>
      <c r="I133" s="269"/>
      <c r="J133" s="45"/>
      <c r="L133" s="44">
        <f t="shared" si="3"/>
        <v>1</v>
      </c>
    </row>
    <row r="134" spans="1:12" s="44" customFormat="1" ht="130.5" customHeight="1" x14ac:dyDescent="0.2">
      <c r="A134" s="44">
        <v>124</v>
      </c>
      <c r="B134" s="44" t="str">
        <f t="shared" si="2"/>
        <v/>
      </c>
      <c r="C134" s="45" t="str">
        <f>IF($B134&lt;&gt;"",VLOOKUP($B134,CATLookup!$A$2:$E$271,2,FALSE),"")</f>
        <v/>
      </c>
      <c r="D134" s="45" t="str">
        <f>IF($B134&lt;&gt;"",VLOOKUP($B134,CATLookup!$A$2:$E$271,3,FALSE),"")</f>
        <v/>
      </c>
      <c r="E134" s="45" t="str">
        <f>IF($B134&lt;&gt;"",VLOOKUP($B134,CATLookup!$A$2:$E$271,4,FALSE),"")</f>
        <v/>
      </c>
      <c r="F134" s="269"/>
      <c r="G134" s="269"/>
      <c r="H134" s="269"/>
      <c r="I134" s="269"/>
      <c r="J134" s="45"/>
      <c r="L134" s="44">
        <f t="shared" si="3"/>
        <v>1</v>
      </c>
    </row>
    <row r="135" spans="1:12" s="44" customFormat="1" ht="130.5" customHeight="1" x14ac:dyDescent="0.2">
      <c r="A135" s="44">
        <v>125</v>
      </c>
      <c r="B135" s="44" t="str">
        <f t="shared" si="2"/>
        <v/>
      </c>
      <c r="C135" s="45" t="str">
        <f>IF($B135&lt;&gt;"",VLOOKUP($B135,CATLookup!$A$2:$E$271,2,FALSE),"")</f>
        <v/>
      </c>
      <c r="D135" s="45" t="str">
        <f>IF($B135&lt;&gt;"",VLOOKUP($B135,CATLookup!$A$2:$E$271,3,FALSE),"")</f>
        <v/>
      </c>
      <c r="E135" s="45" t="str">
        <f>IF($B135&lt;&gt;"",VLOOKUP($B135,CATLookup!$A$2:$E$271,4,FALSE),"")</f>
        <v/>
      </c>
      <c r="F135" s="269"/>
      <c r="G135" s="269"/>
      <c r="H135" s="269"/>
      <c r="I135" s="269"/>
      <c r="J135" s="45"/>
      <c r="L135" s="44">
        <f t="shared" si="3"/>
        <v>1</v>
      </c>
    </row>
    <row r="136" spans="1:12" s="44" customFormat="1" ht="130.5" customHeight="1" x14ac:dyDescent="0.2">
      <c r="A136" s="44">
        <v>126</v>
      </c>
      <c r="B136" s="44" t="str">
        <f t="shared" si="2"/>
        <v/>
      </c>
      <c r="C136" s="45" t="str">
        <f>IF($B136&lt;&gt;"",VLOOKUP($B136,CATLookup!$A$2:$E$271,2,FALSE),"")</f>
        <v/>
      </c>
      <c r="D136" s="45" t="str">
        <f>IF($B136&lt;&gt;"",VLOOKUP($B136,CATLookup!$A$2:$E$271,3,FALSE),"")</f>
        <v/>
      </c>
      <c r="E136" s="45" t="str">
        <f>IF($B136&lt;&gt;"",VLOOKUP($B136,CATLookup!$A$2:$E$271,4,FALSE),"")</f>
        <v/>
      </c>
      <c r="F136" s="269"/>
      <c r="G136" s="269"/>
      <c r="H136" s="269"/>
      <c r="I136" s="269"/>
      <c r="J136" s="45"/>
      <c r="L136" s="44">
        <f t="shared" si="3"/>
        <v>1</v>
      </c>
    </row>
    <row r="137" spans="1:12" s="44" customFormat="1" ht="130.5" customHeight="1" x14ac:dyDescent="0.2">
      <c r="A137" s="44">
        <v>127</v>
      </c>
      <c r="B137" s="44" t="str">
        <f t="shared" si="2"/>
        <v/>
      </c>
      <c r="C137" s="45" t="str">
        <f>IF($B137&lt;&gt;"",VLOOKUP($B137,CATLookup!$A$2:$E$271,2,FALSE),"")</f>
        <v/>
      </c>
      <c r="D137" s="45" t="str">
        <f>IF($B137&lt;&gt;"",VLOOKUP($B137,CATLookup!$A$2:$E$271,3,FALSE),"")</f>
        <v/>
      </c>
      <c r="E137" s="45" t="str">
        <f>IF($B137&lt;&gt;"",VLOOKUP($B137,CATLookup!$A$2:$E$271,4,FALSE),"")</f>
        <v/>
      </c>
      <c r="F137" s="269"/>
      <c r="G137" s="269"/>
      <c r="H137" s="269"/>
      <c r="I137" s="269"/>
      <c r="J137" s="45"/>
      <c r="L137" s="44">
        <f t="shared" si="3"/>
        <v>1</v>
      </c>
    </row>
    <row r="138" spans="1:12" s="44" customFormat="1" ht="130.5" customHeight="1" x14ac:dyDescent="0.2">
      <c r="A138" s="44">
        <v>128</v>
      </c>
      <c r="B138" s="44" t="str">
        <f t="shared" si="2"/>
        <v/>
      </c>
      <c r="C138" s="45" t="str">
        <f>IF($B138&lt;&gt;"",VLOOKUP($B138,CATLookup!$A$2:$E$271,2,FALSE),"")</f>
        <v/>
      </c>
      <c r="D138" s="45" t="str">
        <f>IF($B138&lt;&gt;"",VLOOKUP($B138,CATLookup!$A$2:$E$271,3,FALSE),"")</f>
        <v/>
      </c>
      <c r="E138" s="45" t="str">
        <f>IF($B138&lt;&gt;"",VLOOKUP($B138,CATLookup!$A$2:$E$271,4,FALSE),"")</f>
        <v/>
      </c>
      <c r="F138" s="269"/>
      <c r="G138" s="269"/>
      <c r="H138" s="269"/>
      <c r="I138" s="269"/>
      <c r="J138" s="45"/>
      <c r="L138" s="44">
        <f t="shared" si="3"/>
        <v>1</v>
      </c>
    </row>
    <row r="139" spans="1:12" s="44" customFormat="1" ht="130.5" customHeight="1" x14ac:dyDescent="0.2">
      <c r="A139" s="44">
        <v>129</v>
      </c>
      <c r="B139" s="44" t="str">
        <f t="shared" si="2"/>
        <v/>
      </c>
      <c r="C139" s="45" t="str">
        <f>IF($B139&lt;&gt;"",VLOOKUP($B139,CATLookup!$A$2:$E$271,2,FALSE),"")</f>
        <v/>
      </c>
      <c r="D139" s="45" t="str">
        <f>IF($B139&lt;&gt;"",VLOOKUP($B139,CATLookup!$A$2:$E$271,3,FALSE),"")</f>
        <v/>
      </c>
      <c r="E139" s="45" t="str">
        <f>IF($B139&lt;&gt;"",VLOOKUP($B139,CATLookup!$A$2:$E$271,4,FALSE),"")</f>
        <v/>
      </c>
      <c r="F139" s="269"/>
      <c r="G139" s="269"/>
      <c r="H139" s="269"/>
      <c r="I139" s="269"/>
      <c r="J139" s="45"/>
      <c r="L139" s="44">
        <f t="shared" si="3"/>
        <v>1</v>
      </c>
    </row>
    <row r="140" spans="1:12" s="44" customFormat="1" ht="130.5" customHeight="1" x14ac:dyDescent="0.2">
      <c r="A140" s="44">
        <v>130</v>
      </c>
      <c r="B140" s="44" t="str">
        <f t="shared" ref="B140:B203" si="4">IF(A$9=0,"No items for this report",IF(A140&lt;=A$9,A140,""))</f>
        <v/>
      </c>
      <c r="C140" s="45" t="str">
        <f>IF($B140&lt;&gt;"",VLOOKUP($B140,CATLookup!$A$2:$E$271,2,FALSE),"")</f>
        <v/>
      </c>
      <c r="D140" s="45" t="str">
        <f>IF($B140&lt;&gt;"",VLOOKUP($B140,CATLookup!$A$2:$E$271,3,FALSE),"")</f>
        <v/>
      </c>
      <c r="E140" s="45" t="str">
        <f>IF($B140&lt;&gt;"",VLOOKUP($B140,CATLookup!$A$2:$E$271,4,FALSE),"")</f>
        <v/>
      </c>
      <c r="F140" s="269"/>
      <c r="G140" s="269"/>
      <c r="H140" s="269"/>
      <c r="I140" s="269"/>
      <c r="J140" s="45"/>
      <c r="L140" s="44">
        <f t="shared" ref="L140:L203" si="5">IF(B140&lt;&gt;"",L139+1,1)</f>
        <v>1</v>
      </c>
    </row>
    <row r="141" spans="1:12" s="44" customFormat="1" ht="130.5" customHeight="1" x14ac:dyDescent="0.2">
      <c r="A141" s="44">
        <v>131</v>
      </c>
      <c r="B141" s="44" t="str">
        <f t="shared" si="4"/>
        <v/>
      </c>
      <c r="C141" s="45" t="str">
        <f>IF($B141&lt;&gt;"",VLOOKUP($B141,CATLookup!$A$2:$E$271,2,FALSE),"")</f>
        <v/>
      </c>
      <c r="D141" s="45" t="str">
        <f>IF($B141&lt;&gt;"",VLOOKUP($B141,CATLookup!$A$2:$E$271,3,FALSE),"")</f>
        <v/>
      </c>
      <c r="E141" s="45" t="str">
        <f>IF($B141&lt;&gt;"",VLOOKUP($B141,CATLookup!$A$2:$E$271,4,FALSE),"")</f>
        <v/>
      </c>
      <c r="F141" s="269"/>
      <c r="G141" s="269"/>
      <c r="H141" s="269"/>
      <c r="I141" s="269"/>
      <c r="J141" s="45"/>
      <c r="L141" s="44">
        <f t="shared" si="5"/>
        <v>1</v>
      </c>
    </row>
    <row r="142" spans="1:12" s="44" customFormat="1" ht="130.5" customHeight="1" x14ac:dyDescent="0.2">
      <c r="A142" s="44">
        <v>132</v>
      </c>
      <c r="B142" s="44" t="str">
        <f t="shared" si="4"/>
        <v/>
      </c>
      <c r="C142" s="45" t="str">
        <f>IF($B142&lt;&gt;"",VLOOKUP($B142,CATLookup!$A$2:$E$271,2,FALSE),"")</f>
        <v/>
      </c>
      <c r="D142" s="45" t="str">
        <f>IF($B142&lt;&gt;"",VLOOKUP($B142,CATLookup!$A$2:$E$271,3,FALSE),"")</f>
        <v/>
      </c>
      <c r="E142" s="45" t="str">
        <f>IF($B142&lt;&gt;"",VLOOKUP($B142,CATLookup!$A$2:$E$271,4,FALSE),"")</f>
        <v/>
      </c>
      <c r="F142" s="269"/>
      <c r="G142" s="269"/>
      <c r="H142" s="269"/>
      <c r="I142" s="269"/>
      <c r="J142" s="45"/>
      <c r="L142" s="44">
        <f t="shared" si="5"/>
        <v>1</v>
      </c>
    </row>
    <row r="143" spans="1:12" s="44" customFormat="1" ht="130.5" customHeight="1" x14ac:dyDescent="0.2">
      <c r="A143" s="44">
        <v>133</v>
      </c>
      <c r="B143" s="44" t="str">
        <f t="shared" si="4"/>
        <v/>
      </c>
      <c r="C143" s="45" t="str">
        <f>IF($B143&lt;&gt;"",VLOOKUP($B143,CATLookup!$A$2:$E$271,2,FALSE),"")</f>
        <v/>
      </c>
      <c r="D143" s="45" t="str">
        <f>IF($B143&lt;&gt;"",VLOOKUP($B143,CATLookup!$A$2:$E$271,3,FALSE),"")</f>
        <v/>
      </c>
      <c r="E143" s="45" t="str">
        <f>IF($B143&lt;&gt;"",VLOOKUP($B143,CATLookup!$A$2:$E$271,4,FALSE),"")</f>
        <v/>
      </c>
      <c r="F143" s="269"/>
      <c r="G143" s="269"/>
      <c r="H143" s="269"/>
      <c r="I143" s="269"/>
      <c r="J143" s="45"/>
      <c r="L143" s="44">
        <f t="shared" si="5"/>
        <v>1</v>
      </c>
    </row>
    <row r="144" spans="1:12" s="44" customFormat="1" ht="130.5" customHeight="1" x14ac:dyDescent="0.2">
      <c r="A144" s="44">
        <v>134</v>
      </c>
      <c r="B144" s="44" t="str">
        <f t="shared" si="4"/>
        <v/>
      </c>
      <c r="C144" s="45" t="str">
        <f>IF($B144&lt;&gt;"",VLOOKUP($B144,CATLookup!$A$2:$E$271,2,FALSE),"")</f>
        <v/>
      </c>
      <c r="D144" s="45" t="str">
        <f>IF($B144&lt;&gt;"",VLOOKUP($B144,CATLookup!$A$2:$E$271,3,FALSE),"")</f>
        <v/>
      </c>
      <c r="E144" s="45" t="str">
        <f>IF($B144&lt;&gt;"",VLOOKUP($B144,CATLookup!$A$2:$E$271,4,FALSE),"")</f>
        <v/>
      </c>
      <c r="F144" s="269"/>
      <c r="G144" s="269"/>
      <c r="H144" s="269"/>
      <c r="I144" s="269"/>
      <c r="J144" s="45"/>
      <c r="L144" s="44">
        <f t="shared" si="5"/>
        <v>1</v>
      </c>
    </row>
    <row r="145" spans="1:12" s="44" customFormat="1" ht="130.5" customHeight="1" x14ac:dyDescent="0.2">
      <c r="A145" s="44">
        <v>135</v>
      </c>
      <c r="B145" s="44" t="str">
        <f t="shared" si="4"/>
        <v/>
      </c>
      <c r="C145" s="45" t="str">
        <f>IF($B145&lt;&gt;"",VLOOKUP($B145,CATLookup!$A$2:$E$271,2,FALSE),"")</f>
        <v/>
      </c>
      <c r="D145" s="45" t="str">
        <f>IF($B145&lt;&gt;"",VLOOKUP($B145,CATLookup!$A$2:$E$271,3,FALSE),"")</f>
        <v/>
      </c>
      <c r="E145" s="45" t="str">
        <f>IF($B145&lt;&gt;"",VLOOKUP($B145,CATLookup!$A$2:$E$271,4,FALSE),"")</f>
        <v/>
      </c>
      <c r="F145" s="269"/>
      <c r="G145" s="269"/>
      <c r="H145" s="269"/>
      <c r="I145" s="269"/>
      <c r="J145" s="45"/>
      <c r="L145" s="44">
        <f t="shared" si="5"/>
        <v>1</v>
      </c>
    </row>
    <row r="146" spans="1:12" s="44" customFormat="1" ht="130.5" customHeight="1" x14ac:dyDescent="0.2">
      <c r="A146" s="44">
        <v>136</v>
      </c>
      <c r="B146" s="44" t="str">
        <f t="shared" si="4"/>
        <v/>
      </c>
      <c r="C146" s="45" t="str">
        <f>IF($B146&lt;&gt;"",VLOOKUP($B146,CATLookup!$A$2:$E$271,2,FALSE),"")</f>
        <v/>
      </c>
      <c r="D146" s="45" t="str">
        <f>IF($B146&lt;&gt;"",VLOOKUP($B146,CATLookup!$A$2:$E$271,3,FALSE),"")</f>
        <v/>
      </c>
      <c r="E146" s="45" t="str">
        <f>IF($B146&lt;&gt;"",VLOOKUP($B146,CATLookup!$A$2:$E$271,4,FALSE),"")</f>
        <v/>
      </c>
      <c r="F146" s="269"/>
      <c r="G146" s="269"/>
      <c r="H146" s="269"/>
      <c r="I146" s="269"/>
      <c r="J146" s="45"/>
      <c r="L146" s="44">
        <f t="shared" si="5"/>
        <v>1</v>
      </c>
    </row>
    <row r="147" spans="1:12" s="44" customFormat="1" ht="130.5" customHeight="1" x14ac:dyDescent="0.2">
      <c r="A147" s="44">
        <v>137</v>
      </c>
      <c r="B147" s="44" t="str">
        <f t="shared" si="4"/>
        <v/>
      </c>
      <c r="C147" s="45" t="str">
        <f>IF($B147&lt;&gt;"",VLOOKUP($B147,CATLookup!$A$2:$E$271,2,FALSE),"")</f>
        <v/>
      </c>
      <c r="D147" s="45" t="str">
        <f>IF($B147&lt;&gt;"",VLOOKUP($B147,CATLookup!$A$2:$E$271,3,FALSE),"")</f>
        <v/>
      </c>
      <c r="E147" s="45" t="str">
        <f>IF($B147&lt;&gt;"",VLOOKUP($B147,CATLookup!$A$2:$E$271,4,FALSE),"")</f>
        <v/>
      </c>
      <c r="F147" s="269"/>
      <c r="G147" s="269"/>
      <c r="H147" s="269"/>
      <c r="I147" s="269"/>
      <c r="J147" s="45"/>
      <c r="L147" s="44">
        <f t="shared" si="5"/>
        <v>1</v>
      </c>
    </row>
    <row r="148" spans="1:12" s="44" customFormat="1" ht="130.5" customHeight="1" x14ac:dyDescent="0.2">
      <c r="A148" s="44">
        <v>138</v>
      </c>
      <c r="B148" s="44" t="str">
        <f t="shared" si="4"/>
        <v/>
      </c>
      <c r="C148" s="45" t="str">
        <f>IF($B148&lt;&gt;"",VLOOKUP($B148,CATLookup!$A$2:$E$271,2,FALSE),"")</f>
        <v/>
      </c>
      <c r="D148" s="45" t="str">
        <f>IF($B148&lt;&gt;"",VLOOKUP($B148,CATLookup!$A$2:$E$271,3,FALSE),"")</f>
        <v/>
      </c>
      <c r="E148" s="45" t="str">
        <f>IF($B148&lt;&gt;"",VLOOKUP($B148,CATLookup!$A$2:$E$271,4,FALSE),"")</f>
        <v/>
      </c>
      <c r="F148" s="269"/>
      <c r="G148" s="269"/>
      <c r="H148" s="269"/>
      <c r="I148" s="269"/>
      <c r="J148" s="45"/>
      <c r="L148" s="44">
        <f t="shared" si="5"/>
        <v>1</v>
      </c>
    </row>
    <row r="149" spans="1:12" s="44" customFormat="1" ht="130.5" customHeight="1" x14ac:dyDescent="0.2">
      <c r="A149" s="44">
        <v>139</v>
      </c>
      <c r="B149" s="44" t="str">
        <f t="shared" si="4"/>
        <v/>
      </c>
      <c r="C149" s="45" t="str">
        <f>IF($B149&lt;&gt;"",VLOOKUP($B149,CATLookup!$A$2:$E$271,2,FALSE),"")</f>
        <v/>
      </c>
      <c r="D149" s="45" t="str">
        <f>IF($B149&lt;&gt;"",VLOOKUP($B149,CATLookup!$A$2:$E$271,3,FALSE),"")</f>
        <v/>
      </c>
      <c r="E149" s="45" t="str">
        <f>IF($B149&lt;&gt;"",VLOOKUP($B149,CATLookup!$A$2:$E$271,4,FALSE),"")</f>
        <v/>
      </c>
      <c r="F149" s="269"/>
      <c r="G149" s="269"/>
      <c r="H149" s="269"/>
      <c r="I149" s="269"/>
      <c r="J149" s="45"/>
      <c r="L149" s="44">
        <f t="shared" si="5"/>
        <v>1</v>
      </c>
    </row>
    <row r="150" spans="1:12" s="44" customFormat="1" ht="130.5" customHeight="1" x14ac:dyDescent="0.2">
      <c r="A150" s="44">
        <v>140</v>
      </c>
      <c r="B150" s="44" t="str">
        <f t="shared" si="4"/>
        <v/>
      </c>
      <c r="C150" s="45" t="str">
        <f>IF($B150&lt;&gt;"",VLOOKUP($B150,CATLookup!$A$2:$E$271,2,FALSE),"")</f>
        <v/>
      </c>
      <c r="D150" s="45" t="str">
        <f>IF($B150&lt;&gt;"",VLOOKUP($B150,CATLookup!$A$2:$E$271,3,FALSE),"")</f>
        <v/>
      </c>
      <c r="E150" s="45" t="str">
        <f>IF($B150&lt;&gt;"",VLOOKUP($B150,CATLookup!$A$2:$E$271,4,FALSE),"")</f>
        <v/>
      </c>
      <c r="F150" s="269"/>
      <c r="G150" s="269"/>
      <c r="H150" s="269"/>
      <c r="I150" s="269"/>
      <c r="J150" s="45"/>
      <c r="L150" s="44">
        <f t="shared" si="5"/>
        <v>1</v>
      </c>
    </row>
    <row r="151" spans="1:12" s="44" customFormat="1" ht="130.5" customHeight="1" x14ac:dyDescent="0.2">
      <c r="A151" s="44">
        <v>141</v>
      </c>
      <c r="B151" s="44" t="str">
        <f t="shared" si="4"/>
        <v/>
      </c>
      <c r="C151" s="45" t="str">
        <f>IF($B151&lt;&gt;"",VLOOKUP($B151,CATLookup!$A$2:$E$271,2,FALSE),"")</f>
        <v/>
      </c>
      <c r="D151" s="45" t="str">
        <f>IF($B151&lt;&gt;"",VLOOKUP($B151,CATLookup!$A$2:$E$271,3,FALSE),"")</f>
        <v/>
      </c>
      <c r="E151" s="45" t="str">
        <f>IF($B151&lt;&gt;"",VLOOKUP($B151,CATLookup!$A$2:$E$271,4,FALSE),"")</f>
        <v/>
      </c>
      <c r="F151" s="269"/>
      <c r="G151" s="269"/>
      <c r="H151" s="269"/>
      <c r="I151" s="269"/>
      <c r="J151" s="45"/>
      <c r="L151" s="44">
        <f t="shared" si="5"/>
        <v>1</v>
      </c>
    </row>
    <row r="152" spans="1:12" s="44" customFormat="1" ht="130.5" customHeight="1" x14ac:dyDescent="0.2">
      <c r="A152" s="44">
        <v>142</v>
      </c>
      <c r="B152" s="44" t="str">
        <f t="shared" si="4"/>
        <v/>
      </c>
      <c r="C152" s="45" t="str">
        <f>IF($B152&lt;&gt;"",VLOOKUP($B152,CATLookup!$A$2:$E$271,2,FALSE),"")</f>
        <v/>
      </c>
      <c r="D152" s="45" t="str">
        <f>IF($B152&lt;&gt;"",VLOOKUP($B152,CATLookup!$A$2:$E$271,3,FALSE),"")</f>
        <v/>
      </c>
      <c r="E152" s="45" t="str">
        <f>IF($B152&lt;&gt;"",VLOOKUP($B152,CATLookup!$A$2:$E$271,4,FALSE),"")</f>
        <v/>
      </c>
      <c r="F152" s="269"/>
      <c r="G152" s="269"/>
      <c r="H152" s="269"/>
      <c r="I152" s="269"/>
      <c r="J152" s="45"/>
      <c r="L152" s="44">
        <f t="shared" si="5"/>
        <v>1</v>
      </c>
    </row>
    <row r="153" spans="1:12" s="44" customFormat="1" ht="130.5" customHeight="1" x14ac:dyDescent="0.2">
      <c r="A153" s="44">
        <v>143</v>
      </c>
      <c r="B153" s="44" t="str">
        <f t="shared" si="4"/>
        <v/>
      </c>
      <c r="C153" s="45" t="str">
        <f>IF($B153&lt;&gt;"",VLOOKUP($B153,CATLookup!$A$2:$E$271,2,FALSE),"")</f>
        <v/>
      </c>
      <c r="D153" s="45" t="str">
        <f>IF($B153&lt;&gt;"",VLOOKUP($B153,CATLookup!$A$2:$E$271,3,FALSE),"")</f>
        <v/>
      </c>
      <c r="E153" s="45" t="str">
        <f>IF($B153&lt;&gt;"",VLOOKUP($B153,CATLookup!$A$2:$E$271,4,FALSE),"")</f>
        <v/>
      </c>
      <c r="F153" s="269"/>
      <c r="G153" s="269"/>
      <c r="H153" s="269"/>
      <c r="I153" s="269"/>
      <c r="J153" s="45"/>
      <c r="L153" s="44">
        <f t="shared" si="5"/>
        <v>1</v>
      </c>
    </row>
    <row r="154" spans="1:12" s="44" customFormat="1" ht="130.5" customHeight="1" x14ac:dyDescent="0.2">
      <c r="A154" s="44">
        <v>144</v>
      </c>
      <c r="B154" s="44" t="str">
        <f t="shared" si="4"/>
        <v/>
      </c>
      <c r="C154" s="45" t="str">
        <f>IF($B154&lt;&gt;"",VLOOKUP($B154,CATLookup!$A$2:$E$271,2,FALSE),"")</f>
        <v/>
      </c>
      <c r="D154" s="45" t="str">
        <f>IF($B154&lt;&gt;"",VLOOKUP($B154,CATLookup!$A$2:$E$271,3,FALSE),"")</f>
        <v/>
      </c>
      <c r="E154" s="45" t="str">
        <f>IF($B154&lt;&gt;"",VLOOKUP($B154,CATLookup!$A$2:$E$271,4,FALSE),"")</f>
        <v/>
      </c>
      <c r="F154" s="269"/>
      <c r="G154" s="269"/>
      <c r="H154" s="269"/>
      <c r="I154" s="269"/>
      <c r="J154" s="45"/>
      <c r="L154" s="44">
        <f t="shared" si="5"/>
        <v>1</v>
      </c>
    </row>
    <row r="155" spans="1:12" s="44" customFormat="1" ht="130.5" customHeight="1" x14ac:dyDescent="0.2">
      <c r="A155" s="44">
        <v>145</v>
      </c>
      <c r="B155" s="44" t="str">
        <f t="shared" si="4"/>
        <v/>
      </c>
      <c r="C155" s="45" t="str">
        <f>IF($B155&lt;&gt;"",VLOOKUP($B155,CATLookup!$A$2:$E$271,2,FALSE),"")</f>
        <v/>
      </c>
      <c r="D155" s="45" t="str">
        <f>IF($B155&lt;&gt;"",VLOOKUP($B155,CATLookup!$A$2:$E$271,3,FALSE),"")</f>
        <v/>
      </c>
      <c r="E155" s="45" t="str">
        <f>IF($B155&lt;&gt;"",VLOOKUP($B155,CATLookup!$A$2:$E$271,4,FALSE),"")</f>
        <v/>
      </c>
      <c r="F155" s="269"/>
      <c r="G155" s="269"/>
      <c r="H155" s="269"/>
      <c r="I155" s="269"/>
      <c r="J155" s="45"/>
      <c r="L155" s="44">
        <f t="shared" si="5"/>
        <v>1</v>
      </c>
    </row>
    <row r="156" spans="1:12" s="44" customFormat="1" ht="130.5" customHeight="1" x14ac:dyDescent="0.2">
      <c r="A156" s="44">
        <v>146</v>
      </c>
      <c r="B156" s="44" t="str">
        <f t="shared" si="4"/>
        <v/>
      </c>
      <c r="C156" s="45" t="str">
        <f>IF($B156&lt;&gt;"",VLOOKUP($B156,CATLookup!$A$2:$E$271,2,FALSE),"")</f>
        <v/>
      </c>
      <c r="D156" s="45" t="str">
        <f>IF($B156&lt;&gt;"",VLOOKUP($B156,CATLookup!$A$2:$E$271,3,FALSE),"")</f>
        <v/>
      </c>
      <c r="E156" s="45" t="str">
        <f>IF($B156&lt;&gt;"",VLOOKUP($B156,CATLookup!$A$2:$E$271,4,FALSE),"")</f>
        <v/>
      </c>
      <c r="F156" s="269"/>
      <c r="G156" s="269"/>
      <c r="H156" s="269"/>
      <c r="I156" s="269"/>
      <c r="J156" s="45"/>
      <c r="L156" s="44">
        <f t="shared" si="5"/>
        <v>1</v>
      </c>
    </row>
    <row r="157" spans="1:12" s="44" customFormat="1" ht="130.5" customHeight="1" x14ac:dyDescent="0.2">
      <c r="A157" s="44">
        <v>147</v>
      </c>
      <c r="B157" s="44" t="str">
        <f t="shared" si="4"/>
        <v/>
      </c>
      <c r="C157" s="45" t="str">
        <f>IF($B157&lt;&gt;"",VLOOKUP($B157,CATLookup!$A$2:$E$271,2,FALSE),"")</f>
        <v/>
      </c>
      <c r="D157" s="45" t="str">
        <f>IF($B157&lt;&gt;"",VLOOKUP($B157,CATLookup!$A$2:$E$271,3,FALSE),"")</f>
        <v/>
      </c>
      <c r="E157" s="45" t="str">
        <f>IF($B157&lt;&gt;"",VLOOKUP($B157,CATLookup!$A$2:$E$271,4,FALSE),"")</f>
        <v/>
      </c>
      <c r="F157" s="269"/>
      <c r="G157" s="269"/>
      <c r="H157" s="269"/>
      <c r="I157" s="269"/>
      <c r="J157" s="45"/>
      <c r="L157" s="44">
        <f t="shared" si="5"/>
        <v>1</v>
      </c>
    </row>
    <row r="158" spans="1:12" s="44" customFormat="1" ht="130.5" customHeight="1" x14ac:dyDescent="0.2">
      <c r="A158" s="44">
        <v>148</v>
      </c>
      <c r="B158" s="44" t="str">
        <f t="shared" si="4"/>
        <v/>
      </c>
      <c r="C158" s="45" t="str">
        <f>IF($B158&lt;&gt;"",VLOOKUP($B158,CATLookup!$A$2:$E$271,2,FALSE),"")</f>
        <v/>
      </c>
      <c r="D158" s="45" t="str">
        <f>IF($B158&lt;&gt;"",VLOOKUP($B158,CATLookup!$A$2:$E$271,3,FALSE),"")</f>
        <v/>
      </c>
      <c r="E158" s="45" t="str">
        <f>IF($B158&lt;&gt;"",VLOOKUP($B158,CATLookup!$A$2:$E$271,4,FALSE),"")</f>
        <v/>
      </c>
      <c r="F158" s="269"/>
      <c r="G158" s="269"/>
      <c r="H158" s="269"/>
      <c r="I158" s="269"/>
      <c r="J158" s="45"/>
      <c r="L158" s="44">
        <f t="shared" si="5"/>
        <v>1</v>
      </c>
    </row>
    <row r="159" spans="1:12" s="44" customFormat="1" ht="130.5" customHeight="1" x14ac:dyDescent="0.2">
      <c r="A159" s="44">
        <v>149</v>
      </c>
      <c r="B159" s="44" t="str">
        <f t="shared" si="4"/>
        <v/>
      </c>
      <c r="C159" s="45" t="str">
        <f>IF($B159&lt;&gt;"",VLOOKUP($B159,CATLookup!$A$2:$E$271,2,FALSE),"")</f>
        <v/>
      </c>
      <c r="D159" s="45" t="str">
        <f>IF($B159&lt;&gt;"",VLOOKUP($B159,CATLookup!$A$2:$E$271,3,FALSE),"")</f>
        <v/>
      </c>
      <c r="E159" s="45" t="str">
        <f>IF($B159&lt;&gt;"",VLOOKUP($B159,CATLookup!$A$2:$E$271,4,FALSE),"")</f>
        <v/>
      </c>
      <c r="F159" s="269"/>
      <c r="G159" s="269"/>
      <c r="H159" s="269"/>
      <c r="I159" s="269"/>
      <c r="J159" s="45"/>
      <c r="L159" s="44">
        <f t="shared" si="5"/>
        <v>1</v>
      </c>
    </row>
    <row r="160" spans="1:12" s="44" customFormat="1" ht="130.5" customHeight="1" x14ac:dyDescent="0.2">
      <c r="A160" s="44">
        <v>150</v>
      </c>
      <c r="B160" s="44" t="str">
        <f t="shared" si="4"/>
        <v/>
      </c>
      <c r="C160" s="45" t="str">
        <f>IF($B160&lt;&gt;"",VLOOKUP($B160,CATLookup!$A$2:$E$271,2,FALSE),"")</f>
        <v/>
      </c>
      <c r="D160" s="45" t="str">
        <f>IF($B160&lt;&gt;"",VLOOKUP($B160,CATLookup!$A$2:$E$271,3,FALSE),"")</f>
        <v/>
      </c>
      <c r="E160" s="45" t="str">
        <f>IF($B160&lt;&gt;"",VLOOKUP($B160,CATLookup!$A$2:$E$271,4,FALSE),"")</f>
        <v/>
      </c>
      <c r="F160" s="269"/>
      <c r="G160" s="269"/>
      <c r="H160" s="269"/>
      <c r="I160" s="269"/>
      <c r="J160" s="45"/>
      <c r="L160" s="44">
        <f t="shared" si="5"/>
        <v>1</v>
      </c>
    </row>
    <row r="161" spans="1:12" s="44" customFormat="1" ht="130.5" customHeight="1" x14ac:dyDescent="0.2">
      <c r="A161" s="44">
        <v>151</v>
      </c>
      <c r="B161" s="44" t="str">
        <f t="shared" si="4"/>
        <v/>
      </c>
      <c r="C161" s="45" t="str">
        <f>IF($B161&lt;&gt;"",VLOOKUP($B161,CATLookup!$A$2:$E$271,2,FALSE),"")</f>
        <v/>
      </c>
      <c r="D161" s="45" t="str">
        <f>IF($B161&lt;&gt;"",VLOOKUP($B161,CATLookup!$A$2:$E$271,3,FALSE),"")</f>
        <v/>
      </c>
      <c r="E161" s="45" t="str">
        <f>IF($B161&lt;&gt;"",VLOOKUP($B161,CATLookup!$A$2:$E$271,4,FALSE),"")</f>
        <v/>
      </c>
      <c r="F161" s="269"/>
      <c r="G161" s="269"/>
      <c r="H161" s="269"/>
      <c r="I161" s="269"/>
      <c r="J161" s="45"/>
      <c r="L161" s="44">
        <f t="shared" si="5"/>
        <v>1</v>
      </c>
    </row>
    <row r="162" spans="1:12" s="44" customFormat="1" ht="130.5" customHeight="1" x14ac:dyDescent="0.2">
      <c r="A162" s="44">
        <v>152</v>
      </c>
      <c r="B162" s="44" t="str">
        <f t="shared" si="4"/>
        <v/>
      </c>
      <c r="C162" s="45" t="str">
        <f>IF($B162&lt;&gt;"",VLOOKUP($B162,CATLookup!$A$2:$E$271,2,FALSE),"")</f>
        <v/>
      </c>
      <c r="D162" s="45" t="str">
        <f>IF($B162&lt;&gt;"",VLOOKUP($B162,CATLookup!$A$2:$E$271,3,FALSE),"")</f>
        <v/>
      </c>
      <c r="E162" s="45" t="str">
        <f>IF($B162&lt;&gt;"",VLOOKUP($B162,CATLookup!$A$2:$E$271,4,FALSE),"")</f>
        <v/>
      </c>
      <c r="F162" s="269"/>
      <c r="G162" s="269"/>
      <c r="H162" s="269"/>
      <c r="I162" s="269"/>
      <c r="J162" s="45"/>
      <c r="L162" s="44">
        <f t="shared" si="5"/>
        <v>1</v>
      </c>
    </row>
    <row r="163" spans="1:12" s="44" customFormat="1" ht="130.5" customHeight="1" x14ac:dyDescent="0.2">
      <c r="A163" s="44">
        <v>153</v>
      </c>
      <c r="B163" s="44" t="str">
        <f t="shared" si="4"/>
        <v/>
      </c>
      <c r="C163" s="45" t="str">
        <f>IF($B163&lt;&gt;"",VLOOKUP($B163,CATLookup!$A$2:$E$271,2,FALSE),"")</f>
        <v/>
      </c>
      <c r="D163" s="45" t="str">
        <f>IF($B163&lt;&gt;"",VLOOKUP($B163,CATLookup!$A$2:$E$271,3,FALSE),"")</f>
        <v/>
      </c>
      <c r="E163" s="45" t="str">
        <f>IF($B163&lt;&gt;"",VLOOKUP($B163,CATLookup!$A$2:$E$271,4,FALSE),"")</f>
        <v/>
      </c>
      <c r="F163" s="269"/>
      <c r="G163" s="269"/>
      <c r="H163" s="269"/>
      <c r="I163" s="269"/>
      <c r="J163" s="45"/>
      <c r="L163" s="44">
        <f t="shared" si="5"/>
        <v>1</v>
      </c>
    </row>
    <row r="164" spans="1:12" s="44" customFormat="1" ht="130.5" customHeight="1" x14ac:dyDescent="0.2">
      <c r="A164" s="44">
        <v>154</v>
      </c>
      <c r="B164" s="44" t="str">
        <f t="shared" si="4"/>
        <v/>
      </c>
      <c r="C164" s="45" t="str">
        <f>IF($B164&lt;&gt;"",VLOOKUP($B164,CATLookup!$A$2:$E$271,2,FALSE),"")</f>
        <v/>
      </c>
      <c r="D164" s="45" t="str">
        <f>IF($B164&lt;&gt;"",VLOOKUP($B164,CATLookup!$A$2:$E$271,3,FALSE),"")</f>
        <v/>
      </c>
      <c r="E164" s="45" t="str">
        <f>IF($B164&lt;&gt;"",VLOOKUP($B164,CATLookup!$A$2:$E$271,4,FALSE),"")</f>
        <v/>
      </c>
      <c r="F164" s="269"/>
      <c r="G164" s="269"/>
      <c r="H164" s="269"/>
      <c r="I164" s="269"/>
      <c r="J164" s="45"/>
      <c r="L164" s="44">
        <f t="shared" si="5"/>
        <v>1</v>
      </c>
    </row>
    <row r="165" spans="1:12" s="44" customFormat="1" ht="130.5" customHeight="1" x14ac:dyDescent="0.2">
      <c r="A165" s="44">
        <v>155</v>
      </c>
      <c r="B165" s="44" t="str">
        <f t="shared" si="4"/>
        <v/>
      </c>
      <c r="C165" s="45" t="str">
        <f>IF($B165&lt;&gt;"",VLOOKUP($B165,CATLookup!$A$2:$E$271,2,FALSE),"")</f>
        <v/>
      </c>
      <c r="D165" s="45" t="str">
        <f>IF($B165&lt;&gt;"",VLOOKUP($B165,CATLookup!$A$2:$E$271,3,FALSE),"")</f>
        <v/>
      </c>
      <c r="E165" s="45" t="str">
        <f>IF($B165&lt;&gt;"",VLOOKUP($B165,CATLookup!$A$2:$E$271,4,FALSE),"")</f>
        <v/>
      </c>
      <c r="F165" s="269"/>
      <c r="G165" s="269"/>
      <c r="H165" s="269"/>
      <c r="I165" s="269"/>
      <c r="J165" s="45"/>
      <c r="L165" s="44">
        <f t="shared" si="5"/>
        <v>1</v>
      </c>
    </row>
    <row r="166" spans="1:12" s="44" customFormat="1" ht="130.5" customHeight="1" x14ac:dyDescent="0.2">
      <c r="A166" s="44">
        <v>156</v>
      </c>
      <c r="B166" s="44" t="str">
        <f t="shared" si="4"/>
        <v/>
      </c>
      <c r="C166" s="45" t="str">
        <f>IF($B166&lt;&gt;"",VLOOKUP($B166,CATLookup!$A$2:$E$271,2,FALSE),"")</f>
        <v/>
      </c>
      <c r="D166" s="45" t="str">
        <f>IF($B166&lt;&gt;"",VLOOKUP($B166,CATLookup!$A$2:$E$271,3,FALSE),"")</f>
        <v/>
      </c>
      <c r="E166" s="45" t="str">
        <f>IF($B166&lt;&gt;"",VLOOKUP($B166,CATLookup!$A$2:$E$271,4,FALSE),"")</f>
        <v/>
      </c>
      <c r="F166" s="269"/>
      <c r="G166" s="269"/>
      <c r="H166" s="269"/>
      <c r="I166" s="269"/>
      <c r="J166" s="45"/>
      <c r="L166" s="44">
        <f t="shared" si="5"/>
        <v>1</v>
      </c>
    </row>
    <row r="167" spans="1:12" s="44" customFormat="1" ht="130.5" customHeight="1" x14ac:dyDescent="0.2">
      <c r="A167" s="44">
        <v>157</v>
      </c>
      <c r="B167" s="44" t="str">
        <f t="shared" si="4"/>
        <v/>
      </c>
      <c r="C167" s="45" t="str">
        <f>IF($B167&lt;&gt;"",VLOOKUP($B167,CATLookup!$A$2:$E$271,2,FALSE),"")</f>
        <v/>
      </c>
      <c r="D167" s="45" t="str">
        <f>IF($B167&lt;&gt;"",VLOOKUP($B167,CATLookup!$A$2:$E$271,3,FALSE),"")</f>
        <v/>
      </c>
      <c r="E167" s="45" t="str">
        <f>IF($B167&lt;&gt;"",VLOOKUP($B167,CATLookup!$A$2:$E$271,4,FALSE),"")</f>
        <v/>
      </c>
      <c r="F167" s="269"/>
      <c r="G167" s="269"/>
      <c r="H167" s="269"/>
      <c r="I167" s="269"/>
      <c r="J167" s="45"/>
      <c r="L167" s="44">
        <f t="shared" si="5"/>
        <v>1</v>
      </c>
    </row>
    <row r="168" spans="1:12" s="44" customFormat="1" ht="130.5" customHeight="1" x14ac:dyDescent="0.2">
      <c r="A168" s="44">
        <v>158</v>
      </c>
      <c r="B168" s="44" t="str">
        <f t="shared" si="4"/>
        <v/>
      </c>
      <c r="C168" s="45" t="str">
        <f>IF($B168&lt;&gt;"",VLOOKUP($B168,CATLookup!$A$2:$E$271,2,FALSE),"")</f>
        <v/>
      </c>
      <c r="D168" s="45" t="str">
        <f>IF($B168&lt;&gt;"",VLOOKUP($B168,CATLookup!$A$2:$E$271,3,FALSE),"")</f>
        <v/>
      </c>
      <c r="E168" s="45" t="str">
        <f>IF($B168&lt;&gt;"",VLOOKUP($B168,CATLookup!$A$2:$E$271,4,FALSE),"")</f>
        <v/>
      </c>
      <c r="F168" s="269"/>
      <c r="G168" s="269"/>
      <c r="H168" s="269"/>
      <c r="I168" s="269"/>
      <c r="J168" s="45"/>
      <c r="L168" s="44">
        <f t="shared" si="5"/>
        <v>1</v>
      </c>
    </row>
    <row r="169" spans="1:12" s="44" customFormat="1" ht="130.5" customHeight="1" x14ac:dyDescent="0.2">
      <c r="A169" s="44">
        <v>159</v>
      </c>
      <c r="B169" s="44" t="str">
        <f t="shared" si="4"/>
        <v/>
      </c>
      <c r="C169" s="45" t="str">
        <f>IF($B169&lt;&gt;"",VLOOKUP($B169,CATLookup!$A$2:$E$271,2,FALSE),"")</f>
        <v/>
      </c>
      <c r="D169" s="45" t="str">
        <f>IF($B169&lt;&gt;"",VLOOKUP($B169,CATLookup!$A$2:$E$271,3,FALSE),"")</f>
        <v/>
      </c>
      <c r="E169" s="45" t="str">
        <f>IF($B169&lt;&gt;"",VLOOKUP($B169,CATLookup!$A$2:$E$271,4,FALSE),"")</f>
        <v/>
      </c>
      <c r="F169" s="269"/>
      <c r="G169" s="269"/>
      <c r="H169" s="269"/>
      <c r="I169" s="269"/>
      <c r="J169" s="45"/>
      <c r="L169" s="44">
        <f t="shared" si="5"/>
        <v>1</v>
      </c>
    </row>
    <row r="170" spans="1:12" s="44" customFormat="1" ht="130.5" customHeight="1" x14ac:dyDescent="0.2">
      <c r="A170" s="44">
        <v>160</v>
      </c>
      <c r="B170" s="44" t="str">
        <f t="shared" si="4"/>
        <v/>
      </c>
      <c r="C170" s="45" t="str">
        <f>IF($B170&lt;&gt;"",VLOOKUP($B170,CATLookup!$A$2:$E$271,2,FALSE),"")</f>
        <v/>
      </c>
      <c r="D170" s="45" t="str">
        <f>IF($B170&lt;&gt;"",VLOOKUP($B170,CATLookup!$A$2:$E$271,3,FALSE),"")</f>
        <v/>
      </c>
      <c r="E170" s="45" t="str">
        <f>IF($B170&lt;&gt;"",VLOOKUP($B170,CATLookup!$A$2:$E$271,4,FALSE),"")</f>
        <v/>
      </c>
      <c r="F170" s="269"/>
      <c r="G170" s="269"/>
      <c r="H170" s="269"/>
      <c r="I170" s="269"/>
      <c r="J170" s="45"/>
      <c r="L170" s="44">
        <f t="shared" si="5"/>
        <v>1</v>
      </c>
    </row>
    <row r="171" spans="1:12" s="44" customFormat="1" ht="130.5" customHeight="1" x14ac:dyDescent="0.2">
      <c r="A171" s="44">
        <v>161</v>
      </c>
      <c r="B171" s="44" t="str">
        <f t="shared" si="4"/>
        <v/>
      </c>
      <c r="C171" s="45" t="str">
        <f>IF($B171&lt;&gt;"",VLOOKUP($B171,CATLookup!$A$2:$E$271,2,FALSE),"")</f>
        <v/>
      </c>
      <c r="D171" s="45" t="str">
        <f>IF($B171&lt;&gt;"",VLOOKUP($B171,CATLookup!$A$2:$E$271,3,FALSE),"")</f>
        <v/>
      </c>
      <c r="E171" s="45" t="str">
        <f>IF($B171&lt;&gt;"",VLOOKUP($B171,CATLookup!$A$2:$E$271,4,FALSE),"")</f>
        <v/>
      </c>
      <c r="F171" s="269"/>
      <c r="G171" s="269"/>
      <c r="H171" s="269"/>
      <c r="I171" s="269"/>
      <c r="J171" s="45"/>
      <c r="L171" s="44">
        <f t="shared" si="5"/>
        <v>1</v>
      </c>
    </row>
    <row r="172" spans="1:12" s="44" customFormat="1" ht="130.5" customHeight="1" x14ac:dyDescent="0.2">
      <c r="A172" s="44">
        <v>162</v>
      </c>
      <c r="B172" s="44" t="str">
        <f t="shared" si="4"/>
        <v/>
      </c>
      <c r="C172" s="45" t="str">
        <f>IF($B172&lt;&gt;"",VLOOKUP($B172,CATLookup!$A$2:$E$271,2,FALSE),"")</f>
        <v/>
      </c>
      <c r="D172" s="45" t="str">
        <f>IF($B172&lt;&gt;"",VLOOKUP($B172,CATLookup!$A$2:$E$271,3,FALSE),"")</f>
        <v/>
      </c>
      <c r="E172" s="45" t="str">
        <f>IF($B172&lt;&gt;"",VLOOKUP($B172,CATLookup!$A$2:$E$271,4,FALSE),"")</f>
        <v/>
      </c>
      <c r="F172" s="269"/>
      <c r="G172" s="269"/>
      <c r="H172" s="269"/>
      <c r="I172" s="269"/>
      <c r="J172" s="45"/>
      <c r="L172" s="44">
        <f t="shared" si="5"/>
        <v>1</v>
      </c>
    </row>
    <row r="173" spans="1:12" s="44" customFormat="1" ht="130.5" customHeight="1" x14ac:dyDescent="0.2">
      <c r="A173" s="44">
        <v>163</v>
      </c>
      <c r="B173" s="44" t="str">
        <f t="shared" si="4"/>
        <v/>
      </c>
      <c r="C173" s="45" t="str">
        <f>IF($B173&lt;&gt;"",VLOOKUP($B173,CATLookup!$A$2:$E$271,2,FALSE),"")</f>
        <v/>
      </c>
      <c r="D173" s="45" t="str">
        <f>IF($B173&lt;&gt;"",VLOOKUP($B173,CATLookup!$A$2:$E$271,3,FALSE),"")</f>
        <v/>
      </c>
      <c r="E173" s="45" t="str">
        <f>IF($B173&lt;&gt;"",VLOOKUP($B173,CATLookup!$A$2:$E$271,4,FALSE),"")</f>
        <v/>
      </c>
      <c r="F173" s="269"/>
      <c r="G173" s="269"/>
      <c r="H173" s="269"/>
      <c r="I173" s="269"/>
      <c r="J173" s="45"/>
      <c r="L173" s="44">
        <f t="shared" si="5"/>
        <v>1</v>
      </c>
    </row>
    <row r="174" spans="1:12" s="44" customFormat="1" ht="130.5" customHeight="1" x14ac:dyDescent="0.2">
      <c r="A174" s="44">
        <v>164</v>
      </c>
      <c r="B174" s="44" t="str">
        <f t="shared" si="4"/>
        <v/>
      </c>
      <c r="C174" s="45" t="str">
        <f>IF($B174&lt;&gt;"",VLOOKUP($B174,CATLookup!$A$2:$E$271,2,FALSE),"")</f>
        <v/>
      </c>
      <c r="D174" s="45" t="str">
        <f>IF($B174&lt;&gt;"",VLOOKUP($B174,CATLookup!$A$2:$E$271,3,FALSE),"")</f>
        <v/>
      </c>
      <c r="E174" s="45" t="str">
        <f>IF($B174&lt;&gt;"",VLOOKUP($B174,CATLookup!$A$2:$E$271,4,FALSE),"")</f>
        <v/>
      </c>
      <c r="F174" s="269"/>
      <c r="G174" s="269"/>
      <c r="H174" s="269"/>
      <c r="I174" s="269"/>
      <c r="J174" s="45"/>
      <c r="L174" s="44">
        <f t="shared" si="5"/>
        <v>1</v>
      </c>
    </row>
    <row r="175" spans="1:12" s="44" customFormat="1" ht="130.5" customHeight="1" x14ac:dyDescent="0.2">
      <c r="A175" s="44">
        <v>165</v>
      </c>
      <c r="B175" s="44" t="str">
        <f t="shared" si="4"/>
        <v/>
      </c>
      <c r="C175" s="45" t="str">
        <f>IF($B175&lt;&gt;"",VLOOKUP($B175,CATLookup!$A$2:$E$271,2,FALSE),"")</f>
        <v/>
      </c>
      <c r="D175" s="45" t="str">
        <f>IF($B175&lt;&gt;"",VLOOKUP($B175,CATLookup!$A$2:$E$271,3,FALSE),"")</f>
        <v/>
      </c>
      <c r="E175" s="45" t="str">
        <f>IF($B175&lt;&gt;"",VLOOKUP($B175,CATLookup!$A$2:$E$271,4,FALSE),"")</f>
        <v/>
      </c>
      <c r="F175" s="269"/>
      <c r="G175" s="269"/>
      <c r="H175" s="269"/>
      <c r="I175" s="269"/>
      <c r="J175" s="45"/>
      <c r="L175" s="44">
        <f t="shared" si="5"/>
        <v>1</v>
      </c>
    </row>
    <row r="176" spans="1:12" s="44" customFormat="1" ht="130.5" customHeight="1" x14ac:dyDescent="0.2">
      <c r="A176" s="44">
        <v>166</v>
      </c>
      <c r="B176" s="44" t="str">
        <f t="shared" si="4"/>
        <v/>
      </c>
      <c r="C176" s="45" t="str">
        <f>IF($B176&lt;&gt;"",VLOOKUP($B176,CATLookup!$A$2:$E$271,2,FALSE),"")</f>
        <v/>
      </c>
      <c r="D176" s="45" t="str">
        <f>IF($B176&lt;&gt;"",VLOOKUP($B176,CATLookup!$A$2:$E$271,3,FALSE),"")</f>
        <v/>
      </c>
      <c r="E176" s="45" t="str">
        <f>IF($B176&lt;&gt;"",VLOOKUP($B176,CATLookup!$A$2:$E$271,4,FALSE),"")</f>
        <v/>
      </c>
      <c r="F176" s="269"/>
      <c r="G176" s="269"/>
      <c r="H176" s="269"/>
      <c r="I176" s="269"/>
      <c r="J176" s="45"/>
      <c r="L176" s="44">
        <f t="shared" si="5"/>
        <v>1</v>
      </c>
    </row>
    <row r="177" spans="1:12" s="44" customFormat="1" ht="130.5" customHeight="1" x14ac:dyDescent="0.2">
      <c r="A177" s="44">
        <v>167</v>
      </c>
      <c r="B177" s="44" t="str">
        <f t="shared" si="4"/>
        <v/>
      </c>
      <c r="C177" s="45" t="str">
        <f>IF($B177&lt;&gt;"",VLOOKUP($B177,CATLookup!$A$2:$E$271,2,FALSE),"")</f>
        <v/>
      </c>
      <c r="D177" s="45" t="str">
        <f>IF($B177&lt;&gt;"",VLOOKUP($B177,CATLookup!$A$2:$E$271,3,FALSE),"")</f>
        <v/>
      </c>
      <c r="E177" s="45" t="str">
        <f>IF($B177&lt;&gt;"",VLOOKUP($B177,CATLookup!$A$2:$E$271,4,FALSE),"")</f>
        <v/>
      </c>
      <c r="F177" s="269"/>
      <c r="G177" s="269"/>
      <c r="H177" s="269"/>
      <c r="I177" s="269"/>
      <c r="J177" s="45"/>
      <c r="L177" s="44">
        <f t="shared" si="5"/>
        <v>1</v>
      </c>
    </row>
    <row r="178" spans="1:12" s="44" customFormat="1" ht="130.5" customHeight="1" x14ac:dyDescent="0.2">
      <c r="A178" s="44">
        <v>168</v>
      </c>
      <c r="B178" s="44" t="str">
        <f t="shared" si="4"/>
        <v/>
      </c>
      <c r="C178" s="45" t="str">
        <f>IF($B178&lt;&gt;"",VLOOKUP($B178,CATLookup!$A$2:$E$271,2,FALSE),"")</f>
        <v/>
      </c>
      <c r="D178" s="45" t="str">
        <f>IF($B178&lt;&gt;"",VLOOKUP($B178,CATLookup!$A$2:$E$271,3,FALSE),"")</f>
        <v/>
      </c>
      <c r="E178" s="45" t="str">
        <f>IF($B178&lt;&gt;"",VLOOKUP($B178,CATLookup!$A$2:$E$271,4,FALSE),"")</f>
        <v/>
      </c>
      <c r="F178" s="269"/>
      <c r="G178" s="269"/>
      <c r="H178" s="269"/>
      <c r="I178" s="269"/>
      <c r="J178" s="45"/>
      <c r="L178" s="44">
        <f t="shared" si="5"/>
        <v>1</v>
      </c>
    </row>
    <row r="179" spans="1:12" s="44" customFormat="1" ht="130.5" customHeight="1" x14ac:dyDescent="0.2">
      <c r="A179" s="44">
        <v>169</v>
      </c>
      <c r="B179" s="44" t="str">
        <f t="shared" si="4"/>
        <v/>
      </c>
      <c r="C179" s="45" t="str">
        <f>IF($B179&lt;&gt;"",VLOOKUP($B179,CATLookup!$A$2:$E$271,2,FALSE),"")</f>
        <v/>
      </c>
      <c r="D179" s="45" t="str">
        <f>IF($B179&lt;&gt;"",VLOOKUP($B179,CATLookup!$A$2:$E$271,3,FALSE),"")</f>
        <v/>
      </c>
      <c r="E179" s="45" t="str">
        <f>IF($B179&lt;&gt;"",VLOOKUP($B179,CATLookup!$A$2:$E$271,4,FALSE),"")</f>
        <v/>
      </c>
      <c r="F179" s="269"/>
      <c r="G179" s="269"/>
      <c r="H179" s="269"/>
      <c r="I179" s="269"/>
      <c r="J179" s="45"/>
      <c r="L179" s="44">
        <f t="shared" si="5"/>
        <v>1</v>
      </c>
    </row>
    <row r="180" spans="1:12" s="44" customFormat="1" ht="130.5" customHeight="1" x14ac:dyDescent="0.2">
      <c r="A180" s="44">
        <v>170</v>
      </c>
      <c r="B180" s="44" t="str">
        <f t="shared" si="4"/>
        <v/>
      </c>
      <c r="C180" s="45" t="str">
        <f>IF($B180&lt;&gt;"",VLOOKUP($B180,CATLookup!$A$2:$E$271,2,FALSE),"")</f>
        <v/>
      </c>
      <c r="D180" s="45" t="str">
        <f>IF($B180&lt;&gt;"",VLOOKUP($B180,CATLookup!$A$2:$E$271,3,FALSE),"")</f>
        <v/>
      </c>
      <c r="E180" s="45" t="str">
        <f>IF($B180&lt;&gt;"",VLOOKUP($B180,CATLookup!$A$2:$E$271,4,FALSE),"")</f>
        <v/>
      </c>
      <c r="F180" s="269"/>
      <c r="G180" s="269"/>
      <c r="H180" s="269"/>
      <c r="I180" s="269"/>
      <c r="J180" s="45"/>
      <c r="L180" s="44">
        <f t="shared" si="5"/>
        <v>1</v>
      </c>
    </row>
    <row r="181" spans="1:12" s="44" customFormat="1" ht="130.5" customHeight="1" x14ac:dyDescent="0.2">
      <c r="A181" s="44">
        <v>171</v>
      </c>
      <c r="B181" s="44" t="str">
        <f t="shared" si="4"/>
        <v/>
      </c>
      <c r="C181" s="45" t="str">
        <f>IF($B181&lt;&gt;"",VLOOKUP($B181,CATLookup!$A$2:$E$271,2,FALSE),"")</f>
        <v/>
      </c>
      <c r="D181" s="45" t="str">
        <f>IF($B181&lt;&gt;"",VLOOKUP($B181,CATLookup!$A$2:$E$271,3,FALSE),"")</f>
        <v/>
      </c>
      <c r="E181" s="45" t="str">
        <f>IF($B181&lt;&gt;"",VLOOKUP($B181,CATLookup!$A$2:$E$271,4,FALSE),"")</f>
        <v/>
      </c>
      <c r="F181" s="269"/>
      <c r="G181" s="269"/>
      <c r="H181" s="269"/>
      <c r="I181" s="269"/>
      <c r="J181" s="45"/>
      <c r="L181" s="44">
        <f t="shared" si="5"/>
        <v>1</v>
      </c>
    </row>
    <row r="182" spans="1:12" s="44" customFormat="1" ht="130.5" customHeight="1" x14ac:dyDescent="0.2">
      <c r="A182" s="44">
        <v>172</v>
      </c>
      <c r="B182" s="44" t="str">
        <f t="shared" si="4"/>
        <v/>
      </c>
      <c r="C182" s="45" t="str">
        <f>IF($B182&lt;&gt;"",VLOOKUP($B182,CATLookup!$A$2:$E$271,2,FALSE),"")</f>
        <v/>
      </c>
      <c r="D182" s="45" t="str">
        <f>IF($B182&lt;&gt;"",VLOOKUP($B182,CATLookup!$A$2:$E$271,3,FALSE),"")</f>
        <v/>
      </c>
      <c r="E182" s="45" t="str">
        <f>IF($B182&lt;&gt;"",VLOOKUP($B182,CATLookup!$A$2:$E$271,4,FALSE),"")</f>
        <v/>
      </c>
      <c r="F182" s="269"/>
      <c r="G182" s="269"/>
      <c r="H182" s="269"/>
      <c r="I182" s="269"/>
      <c r="J182" s="45"/>
      <c r="L182" s="44">
        <f t="shared" si="5"/>
        <v>1</v>
      </c>
    </row>
    <row r="183" spans="1:12" s="44" customFormat="1" ht="130.5" customHeight="1" x14ac:dyDescent="0.2">
      <c r="A183" s="44">
        <v>173</v>
      </c>
      <c r="B183" s="44" t="str">
        <f t="shared" si="4"/>
        <v/>
      </c>
      <c r="C183" s="45" t="str">
        <f>IF($B183&lt;&gt;"",VLOOKUP($B183,CATLookup!$A$2:$E$271,2,FALSE),"")</f>
        <v/>
      </c>
      <c r="D183" s="45" t="str">
        <f>IF($B183&lt;&gt;"",VLOOKUP($B183,CATLookup!$A$2:$E$271,3,FALSE),"")</f>
        <v/>
      </c>
      <c r="E183" s="45" t="str">
        <f>IF($B183&lt;&gt;"",VLOOKUP($B183,CATLookup!$A$2:$E$271,4,FALSE),"")</f>
        <v/>
      </c>
      <c r="F183" s="269"/>
      <c r="G183" s="269"/>
      <c r="H183" s="269"/>
      <c r="I183" s="269"/>
      <c r="J183" s="45"/>
      <c r="L183" s="44">
        <f t="shared" si="5"/>
        <v>1</v>
      </c>
    </row>
    <row r="184" spans="1:12" s="44" customFormat="1" ht="130.5" customHeight="1" x14ac:dyDescent="0.2">
      <c r="A184" s="44">
        <v>174</v>
      </c>
      <c r="B184" s="44" t="str">
        <f t="shared" si="4"/>
        <v/>
      </c>
      <c r="C184" s="45" t="str">
        <f>IF($B184&lt;&gt;"",VLOOKUP($B184,CATLookup!$A$2:$E$271,2,FALSE),"")</f>
        <v/>
      </c>
      <c r="D184" s="45" t="str">
        <f>IF($B184&lt;&gt;"",VLOOKUP($B184,CATLookup!$A$2:$E$271,3,FALSE),"")</f>
        <v/>
      </c>
      <c r="E184" s="45" t="str">
        <f>IF($B184&lt;&gt;"",VLOOKUP($B184,CATLookup!$A$2:$E$271,4,FALSE),"")</f>
        <v/>
      </c>
      <c r="F184" s="269"/>
      <c r="G184" s="269"/>
      <c r="H184" s="269"/>
      <c r="I184" s="269"/>
      <c r="J184" s="45"/>
      <c r="L184" s="44">
        <f t="shared" si="5"/>
        <v>1</v>
      </c>
    </row>
    <row r="185" spans="1:12" s="44" customFormat="1" ht="130.5" customHeight="1" x14ac:dyDescent="0.2">
      <c r="A185" s="44">
        <v>175</v>
      </c>
      <c r="B185" s="44" t="str">
        <f t="shared" si="4"/>
        <v/>
      </c>
      <c r="C185" s="45" t="str">
        <f>IF($B185&lt;&gt;"",VLOOKUP($B185,CATLookup!$A$2:$E$271,2,FALSE),"")</f>
        <v/>
      </c>
      <c r="D185" s="45" t="str">
        <f>IF($B185&lt;&gt;"",VLOOKUP($B185,CATLookup!$A$2:$E$271,3,FALSE),"")</f>
        <v/>
      </c>
      <c r="E185" s="45" t="str">
        <f>IF($B185&lt;&gt;"",VLOOKUP($B185,CATLookup!$A$2:$E$271,4,FALSE),"")</f>
        <v/>
      </c>
      <c r="F185" s="269"/>
      <c r="G185" s="269"/>
      <c r="H185" s="269"/>
      <c r="I185" s="269"/>
      <c r="J185" s="45"/>
      <c r="L185" s="44">
        <f t="shared" si="5"/>
        <v>1</v>
      </c>
    </row>
    <row r="186" spans="1:12" s="44" customFormat="1" ht="130.5" customHeight="1" x14ac:dyDescent="0.2">
      <c r="A186" s="44">
        <v>176</v>
      </c>
      <c r="B186" s="44" t="str">
        <f t="shared" si="4"/>
        <v/>
      </c>
      <c r="C186" s="45" t="str">
        <f>IF($B186&lt;&gt;"",VLOOKUP($B186,CATLookup!$A$2:$E$271,2,FALSE),"")</f>
        <v/>
      </c>
      <c r="D186" s="45" t="str">
        <f>IF($B186&lt;&gt;"",VLOOKUP($B186,CATLookup!$A$2:$E$271,3,FALSE),"")</f>
        <v/>
      </c>
      <c r="E186" s="45" t="str">
        <f>IF($B186&lt;&gt;"",VLOOKUP($B186,CATLookup!$A$2:$E$271,4,FALSE),"")</f>
        <v/>
      </c>
      <c r="F186" s="269"/>
      <c r="G186" s="269"/>
      <c r="H186" s="269"/>
      <c r="I186" s="269"/>
      <c r="J186" s="45"/>
      <c r="L186" s="44">
        <f t="shared" si="5"/>
        <v>1</v>
      </c>
    </row>
    <row r="187" spans="1:12" s="44" customFormat="1" ht="130.5" customHeight="1" x14ac:dyDescent="0.2">
      <c r="A187" s="44">
        <v>177</v>
      </c>
      <c r="B187" s="44" t="str">
        <f t="shared" si="4"/>
        <v/>
      </c>
      <c r="C187" s="45" t="str">
        <f>IF($B187&lt;&gt;"",VLOOKUP($B187,CATLookup!$A$2:$E$271,2,FALSE),"")</f>
        <v/>
      </c>
      <c r="D187" s="45" t="str">
        <f>IF($B187&lt;&gt;"",VLOOKUP($B187,CATLookup!$A$2:$E$271,3,FALSE),"")</f>
        <v/>
      </c>
      <c r="E187" s="45" t="str">
        <f>IF($B187&lt;&gt;"",VLOOKUP($B187,CATLookup!$A$2:$E$271,4,FALSE),"")</f>
        <v/>
      </c>
      <c r="F187" s="269"/>
      <c r="G187" s="269"/>
      <c r="H187" s="269"/>
      <c r="I187" s="269"/>
      <c r="J187" s="45"/>
      <c r="L187" s="44">
        <f t="shared" si="5"/>
        <v>1</v>
      </c>
    </row>
    <row r="188" spans="1:12" s="44" customFormat="1" ht="130.5" customHeight="1" x14ac:dyDescent="0.2">
      <c r="A188" s="44">
        <v>178</v>
      </c>
      <c r="B188" s="44" t="str">
        <f t="shared" si="4"/>
        <v/>
      </c>
      <c r="C188" s="45" t="str">
        <f>IF($B188&lt;&gt;"",VLOOKUP($B188,CATLookup!$A$2:$E$271,2,FALSE),"")</f>
        <v/>
      </c>
      <c r="D188" s="45" t="str">
        <f>IF($B188&lt;&gt;"",VLOOKUP($B188,CATLookup!$A$2:$E$271,3,FALSE),"")</f>
        <v/>
      </c>
      <c r="E188" s="45" t="str">
        <f>IF($B188&lt;&gt;"",VLOOKUP($B188,CATLookup!$A$2:$E$271,4,FALSE),"")</f>
        <v/>
      </c>
      <c r="F188" s="269"/>
      <c r="G188" s="269"/>
      <c r="H188" s="269"/>
      <c r="I188" s="269"/>
      <c r="J188" s="45"/>
      <c r="L188" s="44">
        <f t="shared" si="5"/>
        <v>1</v>
      </c>
    </row>
    <row r="189" spans="1:12" s="44" customFormat="1" ht="130.5" customHeight="1" x14ac:dyDescent="0.2">
      <c r="A189" s="44">
        <v>179</v>
      </c>
      <c r="B189" s="44" t="str">
        <f t="shared" si="4"/>
        <v/>
      </c>
      <c r="C189" s="45" t="str">
        <f>IF($B189&lt;&gt;"",VLOOKUP($B189,CATLookup!$A$2:$E$271,2,FALSE),"")</f>
        <v/>
      </c>
      <c r="D189" s="45" t="str">
        <f>IF($B189&lt;&gt;"",VLOOKUP($B189,CATLookup!$A$2:$E$271,3,FALSE),"")</f>
        <v/>
      </c>
      <c r="E189" s="45" t="str">
        <f>IF($B189&lt;&gt;"",VLOOKUP($B189,CATLookup!$A$2:$E$271,4,FALSE),"")</f>
        <v/>
      </c>
      <c r="F189" s="269"/>
      <c r="G189" s="269"/>
      <c r="H189" s="269"/>
      <c r="I189" s="269"/>
      <c r="J189" s="45"/>
      <c r="L189" s="44">
        <f t="shared" si="5"/>
        <v>1</v>
      </c>
    </row>
    <row r="190" spans="1:12" s="44" customFormat="1" ht="130.5" customHeight="1" x14ac:dyDescent="0.2">
      <c r="A190" s="44">
        <v>180</v>
      </c>
      <c r="B190" s="44" t="str">
        <f t="shared" si="4"/>
        <v/>
      </c>
      <c r="C190" s="45" t="str">
        <f>IF($B190&lt;&gt;"",VLOOKUP($B190,CATLookup!$A$2:$E$271,2,FALSE),"")</f>
        <v/>
      </c>
      <c r="D190" s="45" t="str">
        <f>IF($B190&lt;&gt;"",VLOOKUP($B190,CATLookup!$A$2:$E$271,3,FALSE),"")</f>
        <v/>
      </c>
      <c r="E190" s="45" t="str">
        <f>IF($B190&lt;&gt;"",VLOOKUP($B190,CATLookup!$A$2:$E$271,4,FALSE),"")</f>
        <v/>
      </c>
      <c r="F190" s="269"/>
      <c r="G190" s="269"/>
      <c r="H190" s="269"/>
      <c r="I190" s="269"/>
      <c r="J190" s="45"/>
      <c r="L190" s="44">
        <f t="shared" si="5"/>
        <v>1</v>
      </c>
    </row>
    <row r="191" spans="1:12" s="44" customFormat="1" ht="130.5" customHeight="1" x14ac:dyDescent="0.2">
      <c r="A191" s="44">
        <v>181</v>
      </c>
      <c r="B191" s="44" t="str">
        <f t="shared" si="4"/>
        <v/>
      </c>
      <c r="C191" s="45" t="str">
        <f>IF($B191&lt;&gt;"",VLOOKUP($B191,CATLookup!$A$2:$E$271,2,FALSE),"")</f>
        <v/>
      </c>
      <c r="D191" s="45" t="str">
        <f>IF($B191&lt;&gt;"",VLOOKUP($B191,CATLookup!$A$2:$E$271,3,FALSE),"")</f>
        <v/>
      </c>
      <c r="E191" s="45" t="str">
        <f>IF($B191&lt;&gt;"",VLOOKUP($B191,CATLookup!$A$2:$E$271,4,FALSE),"")</f>
        <v/>
      </c>
      <c r="F191" s="269"/>
      <c r="G191" s="269"/>
      <c r="H191" s="269"/>
      <c r="I191" s="269"/>
      <c r="J191" s="45"/>
      <c r="L191" s="44">
        <f t="shared" si="5"/>
        <v>1</v>
      </c>
    </row>
    <row r="192" spans="1:12" s="44" customFormat="1" ht="130.5" customHeight="1" x14ac:dyDescent="0.2">
      <c r="A192" s="44">
        <v>182</v>
      </c>
      <c r="B192" s="44" t="str">
        <f t="shared" si="4"/>
        <v/>
      </c>
      <c r="C192" s="45" t="str">
        <f>IF($B192&lt;&gt;"",VLOOKUP($B192,CATLookup!$A$2:$E$271,2,FALSE),"")</f>
        <v/>
      </c>
      <c r="D192" s="45" t="str">
        <f>IF($B192&lt;&gt;"",VLOOKUP($B192,CATLookup!$A$2:$E$271,3,FALSE),"")</f>
        <v/>
      </c>
      <c r="E192" s="45" t="str">
        <f>IF($B192&lt;&gt;"",VLOOKUP($B192,CATLookup!$A$2:$E$271,4,FALSE),"")</f>
        <v/>
      </c>
      <c r="F192" s="269"/>
      <c r="G192" s="269"/>
      <c r="H192" s="269"/>
      <c r="I192" s="269"/>
      <c r="J192" s="45"/>
      <c r="L192" s="44">
        <f t="shared" si="5"/>
        <v>1</v>
      </c>
    </row>
    <row r="193" spans="1:12" s="44" customFormat="1" ht="130.5" customHeight="1" x14ac:dyDescent="0.2">
      <c r="A193" s="44">
        <v>183</v>
      </c>
      <c r="B193" s="44" t="str">
        <f t="shared" si="4"/>
        <v/>
      </c>
      <c r="C193" s="45" t="str">
        <f>IF($B193&lt;&gt;"",VLOOKUP($B193,CATLookup!$A$2:$E$271,2,FALSE),"")</f>
        <v/>
      </c>
      <c r="D193" s="45" t="str">
        <f>IF($B193&lt;&gt;"",VLOOKUP($B193,CATLookup!$A$2:$E$271,3,FALSE),"")</f>
        <v/>
      </c>
      <c r="E193" s="45" t="str">
        <f>IF($B193&lt;&gt;"",VLOOKUP($B193,CATLookup!$A$2:$E$271,4,FALSE),"")</f>
        <v/>
      </c>
      <c r="F193" s="269"/>
      <c r="G193" s="269"/>
      <c r="H193" s="269"/>
      <c r="I193" s="269"/>
      <c r="J193" s="45"/>
      <c r="L193" s="44">
        <f t="shared" si="5"/>
        <v>1</v>
      </c>
    </row>
    <row r="194" spans="1:12" s="44" customFormat="1" ht="130.5" customHeight="1" x14ac:dyDescent="0.2">
      <c r="A194" s="44">
        <v>184</v>
      </c>
      <c r="B194" s="44" t="str">
        <f t="shared" si="4"/>
        <v/>
      </c>
      <c r="C194" s="45" t="str">
        <f>IF($B194&lt;&gt;"",VLOOKUP($B194,CATLookup!$A$2:$E$271,2,FALSE),"")</f>
        <v/>
      </c>
      <c r="D194" s="45" t="str">
        <f>IF($B194&lt;&gt;"",VLOOKUP($B194,CATLookup!$A$2:$E$271,3,FALSE),"")</f>
        <v/>
      </c>
      <c r="E194" s="45" t="str">
        <f>IF($B194&lt;&gt;"",VLOOKUP($B194,CATLookup!$A$2:$E$271,4,FALSE),"")</f>
        <v/>
      </c>
      <c r="F194" s="269"/>
      <c r="G194" s="269"/>
      <c r="H194" s="269"/>
      <c r="I194" s="269"/>
      <c r="J194" s="45"/>
      <c r="L194" s="44">
        <f t="shared" si="5"/>
        <v>1</v>
      </c>
    </row>
    <row r="195" spans="1:12" s="44" customFormat="1" ht="130.5" customHeight="1" x14ac:dyDescent="0.2">
      <c r="A195" s="44">
        <v>185</v>
      </c>
      <c r="B195" s="44" t="str">
        <f t="shared" si="4"/>
        <v/>
      </c>
      <c r="C195" s="45" t="str">
        <f>IF($B195&lt;&gt;"",VLOOKUP($B195,CATLookup!$A$2:$E$271,2,FALSE),"")</f>
        <v/>
      </c>
      <c r="D195" s="45" t="str">
        <f>IF($B195&lt;&gt;"",VLOOKUP($B195,CATLookup!$A$2:$E$271,3,FALSE),"")</f>
        <v/>
      </c>
      <c r="E195" s="45" t="str">
        <f>IF($B195&lt;&gt;"",VLOOKUP($B195,CATLookup!$A$2:$E$271,4,FALSE),"")</f>
        <v/>
      </c>
      <c r="F195" s="269"/>
      <c r="G195" s="269"/>
      <c r="H195" s="269"/>
      <c r="I195" s="269"/>
      <c r="J195" s="45"/>
      <c r="L195" s="44">
        <f t="shared" si="5"/>
        <v>1</v>
      </c>
    </row>
    <row r="196" spans="1:12" s="44" customFormat="1" ht="130.5" customHeight="1" x14ac:dyDescent="0.2">
      <c r="A196" s="44">
        <v>186</v>
      </c>
      <c r="B196" s="44" t="str">
        <f t="shared" si="4"/>
        <v/>
      </c>
      <c r="C196" s="45" t="str">
        <f>IF($B196&lt;&gt;"",VLOOKUP($B196,CATLookup!$A$2:$E$271,2,FALSE),"")</f>
        <v/>
      </c>
      <c r="D196" s="45" t="str">
        <f>IF($B196&lt;&gt;"",VLOOKUP($B196,CATLookup!$A$2:$E$271,3,FALSE),"")</f>
        <v/>
      </c>
      <c r="E196" s="45" t="str">
        <f>IF($B196&lt;&gt;"",VLOOKUP($B196,CATLookup!$A$2:$E$271,4,FALSE),"")</f>
        <v/>
      </c>
      <c r="F196" s="269"/>
      <c r="G196" s="269"/>
      <c r="H196" s="269"/>
      <c r="I196" s="269"/>
      <c r="J196" s="45"/>
      <c r="L196" s="44">
        <f t="shared" si="5"/>
        <v>1</v>
      </c>
    </row>
    <row r="197" spans="1:12" s="44" customFormat="1" ht="130.5" customHeight="1" x14ac:dyDescent="0.2">
      <c r="A197" s="44">
        <v>187</v>
      </c>
      <c r="B197" s="44" t="str">
        <f t="shared" si="4"/>
        <v/>
      </c>
      <c r="C197" s="45" t="str">
        <f>IF($B197&lt;&gt;"",VLOOKUP($B197,CATLookup!$A$2:$E$271,2,FALSE),"")</f>
        <v/>
      </c>
      <c r="D197" s="45" t="str">
        <f>IF($B197&lt;&gt;"",VLOOKUP($B197,CATLookup!$A$2:$E$271,3,FALSE),"")</f>
        <v/>
      </c>
      <c r="E197" s="45" t="str">
        <f>IF($B197&lt;&gt;"",VLOOKUP($B197,CATLookup!$A$2:$E$271,4,FALSE),"")</f>
        <v/>
      </c>
      <c r="F197" s="269"/>
      <c r="G197" s="269"/>
      <c r="H197" s="269"/>
      <c r="I197" s="269"/>
      <c r="J197" s="45"/>
      <c r="L197" s="44">
        <f t="shared" si="5"/>
        <v>1</v>
      </c>
    </row>
    <row r="198" spans="1:12" s="44" customFormat="1" ht="130.5" customHeight="1" x14ac:dyDescent="0.2">
      <c r="A198" s="44">
        <v>188</v>
      </c>
      <c r="B198" s="44" t="str">
        <f t="shared" si="4"/>
        <v/>
      </c>
      <c r="C198" s="45" t="str">
        <f>IF($B198&lt;&gt;"",VLOOKUP($B198,CATLookup!$A$2:$E$271,2,FALSE),"")</f>
        <v/>
      </c>
      <c r="D198" s="45" t="str">
        <f>IF($B198&lt;&gt;"",VLOOKUP($B198,CATLookup!$A$2:$E$271,3,FALSE),"")</f>
        <v/>
      </c>
      <c r="E198" s="45" t="str">
        <f>IF($B198&lt;&gt;"",VLOOKUP($B198,CATLookup!$A$2:$E$271,4,FALSE),"")</f>
        <v/>
      </c>
      <c r="F198" s="269"/>
      <c r="G198" s="269"/>
      <c r="H198" s="269"/>
      <c r="I198" s="269"/>
      <c r="J198" s="45"/>
      <c r="L198" s="44">
        <f t="shared" si="5"/>
        <v>1</v>
      </c>
    </row>
    <row r="199" spans="1:12" s="44" customFormat="1" ht="130.5" customHeight="1" x14ac:dyDescent="0.2">
      <c r="A199" s="44">
        <v>189</v>
      </c>
      <c r="B199" s="44" t="str">
        <f t="shared" si="4"/>
        <v/>
      </c>
      <c r="C199" s="45" t="str">
        <f>IF($B199&lt;&gt;"",VLOOKUP($B199,CATLookup!$A$2:$E$271,2,FALSE),"")</f>
        <v/>
      </c>
      <c r="D199" s="45" t="str">
        <f>IF($B199&lt;&gt;"",VLOOKUP($B199,CATLookup!$A$2:$E$271,3,FALSE),"")</f>
        <v/>
      </c>
      <c r="E199" s="45" t="str">
        <f>IF($B199&lt;&gt;"",VLOOKUP($B199,CATLookup!$A$2:$E$271,4,FALSE),"")</f>
        <v/>
      </c>
      <c r="F199" s="269"/>
      <c r="G199" s="269"/>
      <c r="H199" s="269"/>
      <c r="I199" s="269"/>
      <c r="J199" s="45"/>
      <c r="L199" s="44">
        <f t="shared" si="5"/>
        <v>1</v>
      </c>
    </row>
    <row r="200" spans="1:12" s="44" customFormat="1" ht="130.5" customHeight="1" x14ac:dyDescent="0.2">
      <c r="A200" s="44">
        <v>190</v>
      </c>
      <c r="B200" s="44" t="str">
        <f t="shared" si="4"/>
        <v/>
      </c>
      <c r="C200" s="45" t="str">
        <f>IF($B200&lt;&gt;"",VLOOKUP($B200,CATLookup!$A$2:$E$271,2,FALSE),"")</f>
        <v/>
      </c>
      <c r="D200" s="45" t="str">
        <f>IF($B200&lt;&gt;"",VLOOKUP($B200,CATLookup!$A$2:$E$271,3,FALSE),"")</f>
        <v/>
      </c>
      <c r="E200" s="45" t="str">
        <f>IF($B200&lt;&gt;"",VLOOKUP($B200,CATLookup!$A$2:$E$271,4,FALSE),"")</f>
        <v/>
      </c>
      <c r="F200" s="269"/>
      <c r="G200" s="269"/>
      <c r="H200" s="269"/>
      <c r="I200" s="269"/>
      <c r="J200" s="45"/>
      <c r="L200" s="44">
        <f t="shared" si="5"/>
        <v>1</v>
      </c>
    </row>
    <row r="201" spans="1:12" s="44" customFormat="1" ht="130.5" customHeight="1" x14ac:dyDescent="0.2">
      <c r="A201" s="44">
        <v>191</v>
      </c>
      <c r="B201" s="44" t="str">
        <f t="shared" si="4"/>
        <v/>
      </c>
      <c r="C201" s="45" t="str">
        <f>IF($B201&lt;&gt;"",VLOOKUP($B201,CATLookup!$A$2:$E$271,2,FALSE),"")</f>
        <v/>
      </c>
      <c r="D201" s="45" t="str">
        <f>IF($B201&lt;&gt;"",VLOOKUP($B201,CATLookup!$A$2:$E$271,3,FALSE),"")</f>
        <v/>
      </c>
      <c r="E201" s="45" t="str">
        <f>IF($B201&lt;&gt;"",VLOOKUP($B201,CATLookup!$A$2:$E$271,4,FALSE),"")</f>
        <v/>
      </c>
      <c r="F201" s="269"/>
      <c r="G201" s="269"/>
      <c r="H201" s="269"/>
      <c r="I201" s="269"/>
      <c r="J201" s="45"/>
      <c r="L201" s="44">
        <f t="shared" si="5"/>
        <v>1</v>
      </c>
    </row>
    <row r="202" spans="1:12" s="44" customFormat="1" ht="130.5" customHeight="1" x14ac:dyDescent="0.2">
      <c r="A202" s="44">
        <v>192</v>
      </c>
      <c r="B202" s="44" t="str">
        <f t="shared" si="4"/>
        <v/>
      </c>
      <c r="C202" s="45" t="str">
        <f>IF($B202&lt;&gt;"",VLOOKUP($B202,CATLookup!$A$2:$E$271,2,FALSE),"")</f>
        <v/>
      </c>
      <c r="D202" s="45" t="str">
        <f>IF($B202&lt;&gt;"",VLOOKUP($B202,CATLookup!$A$2:$E$271,3,FALSE),"")</f>
        <v/>
      </c>
      <c r="E202" s="45" t="str">
        <f>IF($B202&lt;&gt;"",VLOOKUP($B202,CATLookup!$A$2:$E$271,4,FALSE),"")</f>
        <v/>
      </c>
      <c r="F202" s="269"/>
      <c r="G202" s="269"/>
      <c r="H202" s="269"/>
      <c r="I202" s="269"/>
      <c r="J202" s="45"/>
      <c r="L202" s="44">
        <f t="shared" si="5"/>
        <v>1</v>
      </c>
    </row>
    <row r="203" spans="1:12" s="44" customFormat="1" ht="130.5" customHeight="1" x14ac:dyDescent="0.2">
      <c r="A203" s="44">
        <v>193</v>
      </c>
      <c r="B203" s="44" t="str">
        <f t="shared" si="4"/>
        <v/>
      </c>
      <c r="C203" s="45" t="str">
        <f>IF($B203&lt;&gt;"",VLOOKUP($B203,CATLookup!$A$2:$E$271,2,FALSE),"")</f>
        <v/>
      </c>
      <c r="D203" s="45" t="str">
        <f>IF($B203&lt;&gt;"",VLOOKUP($B203,CATLookup!$A$2:$E$271,3,FALSE),"")</f>
        <v/>
      </c>
      <c r="E203" s="45" t="str">
        <f>IF($B203&lt;&gt;"",VLOOKUP($B203,CATLookup!$A$2:$E$271,4,FALSE),"")</f>
        <v/>
      </c>
      <c r="F203" s="269"/>
      <c r="G203" s="269"/>
      <c r="H203" s="269"/>
      <c r="I203" s="269"/>
      <c r="J203" s="45"/>
      <c r="L203" s="44">
        <f t="shared" si="5"/>
        <v>1</v>
      </c>
    </row>
    <row r="204" spans="1:12" s="44" customFormat="1" ht="130.5" customHeight="1" x14ac:dyDescent="0.2">
      <c r="A204" s="44">
        <v>194</v>
      </c>
      <c r="B204" s="44" t="str">
        <f t="shared" ref="B204:B267" si="6">IF(A$9=0,"No items for this report",IF(A204&lt;=A$9,A204,""))</f>
        <v/>
      </c>
      <c r="C204" s="45" t="str">
        <f>IF($B204&lt;&gt;"",VLOOKUP($B204,CATLookup!$A$2:$E$271,2,FALSE),"")</f>
        <v/>
      </c>
      <c r="D204" s="45" t="str">
        <f>IF($B204&lt;&gt;"",VLOOKUP($B204,CATLookup!$A$2:$E$271,3,FALSE),"")</f>
        <v/>
      </c>
      <c r="E204" s="45" t="str">
        <f>IF($B204&lt;&gt;"",VLOOKUP($B204,CATLookup!$A$2:$E$271,4,FALSE),"")</f>
        <v/>
      </c>
      <c r="F204" s="269"/>
      <c r="G204" s="269"/>
      <c r="H204" s="269"/>
      <c r="I204" s="269"/>
      <c r="J204" s="45"/>
      <c r="L204" s="44">
        <f t="shared" ref="L204:L267" si="7">IF(B204&lt;&gt;"",L203+1,1)</f>
        <v>1</v>
      </c>
    </row>
    <row r="205" spans="1:12" s="44" customFormat="1" ht="130.5" customHeight="1" x14ac:dyDescent="0.2">
      <c r="A205" s="44">
        <v>195</v>
      </c>
      <c r="B205" s="44" t="str">
        <f t="shared" si="6"/>
        <v/>
      </c>
      <c r="C205" s="45" t="str">
        <f>IF($B205&lt;&gt;"",VLOOKUP($B205,CATLookup!$A$2:$E$271,2,FALSE),"")</f>
        <v/>
      </c>
      <c r="D205" s="45" t="str">
        <f>IF($B205&lt;&gt;"",VLOOKUP($B205,CATLookup!$A$2:$E$271,3,FALSE),"")</f>
        <v/>
      </c>
      <c r="E205" s="45" t="str">
        <f>IF($B205&lt;&gt;"",VLOOKUP($B205,CATLookup!$A$2:$E$271,4,FALSE),"")</f>
        <v/>
      </c>
      <c r="F205" s="269"/>
      <c r="G205" s="269"/>
      <c r="H205" s="269"/>
      <c r="I205" s="269"/>
      <c r="J205" s="45"/>
      <c r="L205" s="44">
        <f t="shared" si="7"/>
        <v>1</v>
      </c>
    </row>
    <row r="206" spans="1:12" s="44" customFormat="1" ht="130.5" customHeight="1" x14ac:dyDescent="0.2">
      <c r="A206" s="44">
        <v>196</v>
      </c>
      <c r="B206" s="44" t="str">
        <f t="shared" si="6"/>
        <v/>
      </c>
      <c r="C206" s="45" t="str">
        <f>IF($B206&lt;&gt;"",VLOOKUP($B206,CATLookup!$A$2:$E$271,2,FALSE),"")</f>
        <v/>
      </c>
      <c r="D206" s="45" t="str">
        <f>IF($B206&lt;&gt;"",VLOOKUP($B206,CATLookup!$A$2:$E$271,3,FALSE),"")</f>
        <v/>
      </c>
      <c r="E206" s="45" t="str">
        <f>IF($B206&lt;&gt;"",VLOOKUP($B206,CATLookup!$A$2:$E$271,4,FALSE),"")</f>
        <v/>
      </c>
      <c r="F206" s="269"/>
      <c r="G206" s="269"/>
      <c r="H206" s="269"/>
      <c r="I206" s="269"/>
      <c r="J206" s="45"/>
      <c r="L206" s="44">
        <f t="shared" si="7"/>
        <v>1</v>
      </c>
    </row>
    <row r="207" spans="1:12" s="44" customFormat="1" ht="130.5" customHeight="1" x14ac:dyDescent="0.2">
      <c r="A207" s="44">
        <v>197</v>
      </c>
      <c r="B207" s="44" t="str">
        <f t="shared" si="6"/>
        <v/>
      </c>
      <c r="C207" s="45" t="str">
        <f>IF($B207&lt;&gt;"",VLOOKUP($B207,CATLookup!$A$2:$E$271,2,FALSE),"")</f>
        <v/>
      </c>
      <c r="D207" s="45" t="str">
        <f>IF($B207&lt;&gt;"",VLOOKUP($B207,CATLookup!$A$2:$E$271,3,FALSE),"")</f>
        <v/>
      </c>
      <c r="E207" s="45" t="str">
        <f>IF($B207&lt;&gt;"",VLOOKUP($B207,CATLookup!$A$2:$E$271,4,FALSE),"")</f>
        <v/>
      </c>
      <c r="F207" s="269"/>
      <c r="G207" s="269"/>
      <c r="H207" s="269"/>
      <c r="I207" s="269"/>
      <c r="J207" s="45"/>
      <c r="L207" s="44">
        <f t="shared" si="7"/>
        <v>1</v>
      </c>
    </row>
    <row r="208" spans="1:12" s="44" customFormat="1" ht="130.5" customHeight="1" x14ac:dyDescent="0.2">
      <c r="A208" s="44">
        <v>198</v>
      </c>
      <c r="B208" s="44" t="str">
        <f t="shared" si="6"/>
        <v/>
      </c>
      <c r="C208" s="45" t="str">
        <f>IF($B208&lt;&gt;"",VLOOKUP($B208,CATLookup!$A$2:$E$271,2,FALSE),"")</f>
        <v/>
      </c>
      <c r="D208" s="45" t="str">
        <f>IF($B208&lt;&gt;"",VLOOKUP($B208,CATLookup!$A$2:$E$271,3,FALSE),"")</f>
        <v/>
      </c>
      <c r="E208" s="45" t="str">
        <f>IF($B208&lt;&gt;"",VLOOKUP($B208,CATLookup!$A$2:$E$271,4,FALSE),"")</f>
        <v/>
      </c>
      <c r="F208" s="269"/>
      <c r="G208" s="269"/>
      <c r="H208" s="269"/>
      <c r="I208" s="269"/>
      <c r="J208" s="45"/>
      <c r="L208" s="44">
        <f t="shared" si="7"/>
        <v>1</v>
      </c>
    </row>
    <row r="209" spans="1:12" s="44" customFormat="1" ht="130.5" customHeight="1" x14ac:dyDescent="0.2">
      <c r="A209" s="44">
        <v>199</v>
      </c>
      <c r="B209" s="44" t="str">
        <f t="shared" si="6"/>
        <v/>
      </c>
      <c r="C209" s="45" t="str">
        <f>IF($B209&lt;&gt;"",VLOOKUP($B209,CATLookup!$A$2:$E$271,2,FALSE),"")</f>
        <v/>
      </c>
      <c r="D209" s="45" t="str">
        <f>IF($B209&lt;&gt;"",VLOOKUP($B209,CATLookup!$A$2:$E$271,3,FALSE),"")</f>
        <v/>
      </c>
      <c r="E209" s="45" t="str">
        <f>IF($B209&lt;&gt;"",VLOOKUP($B209,CATLookup!$A$2:$E$271,4,FALSE),"")</f>
        <v/>
      </c>
      <c r="F209" s="269"/>
      <c r="G209" s="269"/>
      <c r="H209" s="269"/>
      <c r="I209" s="269"/>
      <c r="J209" s="45"/>
      <c r="L209" s="44">
        <f t="shared" si="7"/>
        <v>1</v>
      </c>
    </row>
    <row r="210" spans="1:12" s="44" customFormat="1" ht="130.5" customHeight="1" x14ac:dyDescent="0.2">
      <c r="A210" s="44">
        <v>200</v>
      </c>
      <c r="B210" s="44" t="str">
        <f t="shared" si="6"/>
        <v/>
      </c>
      <c r="C210" s="45" t="str">
        <f>IF($B210&lt;&gt;"",VLOOKUP($B210,CATLookup!$A$2:$E$271,2,FALSE),"")</f>
        <v/>
      </c>
      <c r="D210" s="45" t="str">
        <f>IF($B210&lt;&gt;"",VLOOKUP($B210,CATLookup!$A$2:$E$271,3,FALSE),"")</f>
        <v/>
      </c>
      <c r="E210" s="45" t="str">
        <f>IF($B210&lt;&gt;"",VLOOKUP($B210,CATLookup!$A$2:$E$271,4,FALSE),"")</f>
        <v/>
      </c>
      <c r="F210" s="269"/>
      <c r="G210" s="269"/>
      <c r="H210" s="269"/>
      <c r="I210" s="269"/>
      <c r="J210" s="45"/>
      <c r="L210" s="44">
        <f t="shared" si="7"/>
        <v>1</v>
      </c>
    </row>
    <row r="211" spans="1:12" s="44" customFormat="1" ht="130.5" customHeight="1" x14ac:dyDescent="0.2">
      <c r="A211" s="44">
        <v>201</v>
      </c>
      <c r="B211" s="44" t="str">
        <f t="shared" si="6"/>
        <v/>
      </c>
      <c r="C211" s="45" t="str">
        <f>IF($B211&lt;&gt;"",VLOOKUP($B211,CATLookup!$A$2:$E$271,2,FALSE),"")</f>
        <v/>
      </c>
      <c r="D211" s="45" t="str">
        <f>IF($B211&lt;&gt;"",VLOOKUP($B211,CATLookup!$A$2:$E$271,3,FALSE),"")</f>
        <v/>
      </c>
      <c r="E211" s="45" t="str">
        <f>IF($B211&lt;&gt;"",VLOOKUP($B211,CATLookup!$A$2:$E$271,4,FALSE),"")</f>
        <v/>
      </c>
      <c r="F211" s="269"/>
      <c r="G211" s="269"/>
      <c r="H211" s="269"/>
      <c r="I211" s="269"/>
      <c r="J211" s="45"/>
      <c r="L211" s="44">
        <f t="shared" si="7"/>
        <v>1</v>
      </c>
    </row>
    <row r="212" spans="1:12" s="44" customFormat="1" ht="130.5" customHeight="1" x14ac:dyDescent="0.2">
      <c r="A212" s="44">
        <v>202</v>
      </c>
      <c r="B212" s="44" t="str">
        <f t="shared" si="6"/>
        <v/>
      </c>
      <c r="C212" s="45" t="str">
        <f>IF($B212&lt;&gt;"",VLOOKUP($B212,CATLookup!$A$2:$E$271,2,FALSE),"")</f>
        <v/>
      </c>
      <c r="D212" s="45" t="str">
        <f>IF($B212&lt;&gt;"",VLOOKUP($B212,CATLookup!$A$2:$E$271,3,FALSE),"")</f>
        <v/>
      </c>
      <c r="E212" s="45" t="str">
        <f>IF($B212&lt;&gt;"",VLOOKUP($B212,CATLookup!$A$2:$E$271,4,FALSE),"")</f>
        <v/>
      </c>
      <c r="F212" s="269"/>
      <c r="G212" s="269"/>
      <c r="H212" s="269"/>
      <c r="I212" s="269"/>
      <c r="J212" s="45"/>
      <c r="L212" s="44">
        <f t="shared" si="7"/>
        <v>1</v>
      </c>
    </row>
    <row r="213" spans="1:12" s="44" customFormat="1" ht="130.5" customHeight="1" x14ac:dyDescent="0.2">
      <c r="A213" s="44">
        <v>203</v>
      </c>
      <c r="B213" s="44" t="str">
        <f t="shared" si="6"/>
        <v/>
      </c>
      <c r="C213" s="45" t="str">
        <f>IF($B213&lt;&gt;"",VLOOKUP($B213,CATLookup!$A$2:$E$271,2,FALSE),"")</f>
        <v/>
      </c>
      <c r="D213" s="45" t="str">
        <f>IF($B213&lt;&gt;"",VLOOKUP($B213,CATLookup!$A$2:$E$271,3,FALSE),"")</f>
        <v/>
      </c>
      <c r="E213" s="45" t="str">
        <f>IF($B213&lt;&gt;"",VLOOKUP($B213,CATLookup!$A$2:$E$271,4,FALSE),"")</f>
        <v/>
      </c>
      <c r="F213" s="269"/>
      <c r="G213" s="269"/>
      <c r="H213" s="269"/>
      <c r="I213" s="269"/>
      <c r="J213" s="45"/>
      <c r="L213" s="44">
        <f t="shared" si="7"/>
        <v>1</v>
      </c>
    </row>
    <row r="214" spans="1:12" s="44" customFormat="1" ht="130.5" customHeight="1" x14ac:dyDescent="0.2">
      <c r="A214" s="44">
        <v>204</v>
      </c>
      <c r="B214" s="44" t="str">
        <f t="shared" si="6"/>
        <v/>
      </c>
      <c r="C214" s="45" t="str">
        <f>IF($B214&lt;&gt;"",VLOOKUP($B214,CATLookup!$A$2:$E$271,2,FALSE),"")</f>
        <v/>
      </c>
      <c r="D214" s="45" t="str">
        <f>IF($B214&lt;&gt;"",VLOOKUP($B214,CATLookup!$A$2:$E$271,3,FALSE),"")</f>
        <v/>
      </c>
      <c r="E214" s="45" t="str">
        <f>IF($B214&lt;&gt;"",VLOOKUP($B214,CATLookup!$A$2:$E$271,4,FALSE),"")</f>
        <v/>
      </c>
      <c r="F214" s="269"/>
      <c r="G214" s="269"/>
      <c r="H214" s="269"/>
      <c r="I214" s="269"/>
      <c r="J214" s="45"/>
      <c r="L214" s="44">
        <f t="shared" si="7"/>
        <v>1</v>
      </c>
    </row>
    <row r="215" spans="1:12" s="44" customFormat="1" ht="130.5" customHeight="1" x14ac:dyDescent="0.2">
      <c r="A215" s="44">
        <v>205</v>
      </c>
      <c r="B215" s="44" t="str">
        <f t="shared" si="6"/>
        <v/>
      </c>
      <c r="C215" s="45" t="str">
        <f>IF($B215&lt;&gt;"",VLOOKUP($B215,CATLookup!$A$2:$E$271,2,FALSE),"")</f>
        <v/>
      </c>
      <c r="D215" s="45" t="str">
        <f>IF($B215&lt;&gt;"",VLOOKUP($B215,CATLookup!$A$2:$E$271,3,FALSE),"")</f>
        <v/>
      </c>
      <c r="E215" s="45" t="str">
        <f>IF($B215&lt;&gt;"",VLOOKUP($B215,CATLookup!$A$2:$E$271,4,FALSE),"")</f>
        <v/>
      </c>
      <c r="F215" s="269"/>
      <c r="G215" s="269"/>
      <c r="H215" s="269"/>
      <c r="I215" s="269"/>
      <c r="J215" s="45"/>
      <c r="L215" s="44">
        <f t="shared" si="7"/>
        <v>1</v>
      </c>
    </row>
    <row r="216" spans="1:12" s="44" customFormat="1" ht="130.5" customHeight="1" x14ac:dyDescent="0.2">
      <c r="A216" s="44">
        <v>206</v>
      </c>
      <c r="B216" s="44" t="str">
        <f t="shared" si="6"/>
        <v/>
      </c>
      <c r="C216" s="45" t="str">
        <f>IF($B216&lt;&gt;"",VLOOKUP($B216,CATLookup!$A$2:$E$271,2,FALSE),"")</f>
        <v/>
      </c>
      <c r="D216" s="45" t="str">
        <f>IF($B216&lt;&gt;"",VLOOKUP($B216,CATLookup!$A$2:$E$271,3,FALSE),"")</f>
        <v/>
      </c>
      <c r="E216" s="45" t="str">
        <f>IF($B216&lt;&gt;"",VLOOKUP($B216,CATLookup!$A$2:$E$271,4,FALSE),"")</f>
        <v/>
      </c>
      <c r="F216" s="269"/>
      <c r="G216" s="269"/>
      <c r="H216" s="269"/>
      <c r="I216" s="269"/>
      <c r="J216" s="45"/>
      <c r="L216" s="44">
        <f t="shared" si="7"/>
        <v>1</v>
      </c>
    </row>
    <row r="217" spans="1:12" s="44" customFormat="1" ht="130.5" customHeight="1" x14ac:dyDescent="0.2">
      <c r="A217" s="44">
        <v>207</v>
      </c>
      <c r="B217" s="44" t="str">
        <f t="shared" si="6"/>
        <v/>
      </c>
      <c r="C217" s="45" t="str">
        <f>IF($B217&lt;&gt;"",VLOOKUP($B217,CATLookup!$A$2:$E$271,2,FALSE),"")</f>
        <v/>
      </c>
      <c r="D217" s="45" t="str">
        <f>IF($B217&lt;&gt;"",VLOOKUP($B217,CATLookup!$A$2:$E$271,3,FALSE),"")</f>
        <v/>
      </c>
      <c r="E217" s="45" t="str">
        <f>IF($B217&lt;&gt;"",VLOOKUP($B217,CATLookup!$A$2:$E$271,4,FALSE),"")</f>
        <v/>
      </c>
      <c r="F217" s="269"/>
      <c r="G217" s="269"/>
      <c r="H217" s="269"/>
      <c r="I217" s="269"/>
      <c r="J217" s="45"/>
      <c r="L217" s="44">
        <f t="shared" si="7"/>
        <v>1</v>
      </c>
    </row>
    <row r="218" spans="1:12" s="44" customFormat="1" ht="130.5" customHeight="1" x14ac:dyDescent="0.2">
      <c r="A218" s="44">
        <v>208</v>
      </c>
      <c r="B218" s="44" t="str">
        <f t="shared" si="6"/>
        <v/>
      </c>
      <c r="C218" s="45" t="str">
        <f>IF($B218&lt;&gt;"",VLOOKUP($B218,CATLookup!$A$2:$E$271,2,FALSE),"")</f>
        <v/>
      </c>
      <c r="D218" s="45" t="str">
        <f>IF($B218&lt;&gt;"",VLOOKUP($B218,CATLookup!$A$2:$E$271,3,FALSE),"")</f>
        <v/>
      </c>
      <c r="E218" s="45" t="str">
        <f>IF($B218&lt;&gt;"",VLOOKUP($B218,CATLookup!$A$2:$E$271,4,FALSE),"")</f>
        <v/>
      </c>
      <c r="F218" s="269"/>
      <c r="G218" s="269"/>
      <c r="H218" s="269"/>
      <c r="I218" s="269"/>
      <c r="J218" s="45"/>
      <c r="L218" s="44">
        <f t="shared" si="7"/>
        <v>1</v>
      </c>
    </row>
    <row r="219" spans="1:12" s="44" customFormat="1" ht="130.5" customHeight="1" x14ac:dyDescent="0.2">
      <c r="A219" s="44">
        <v>209</v>
      </c>
      <c r="B219" s="44" t="str">
        <f t="shared" si="6"/>
        <v/>
      </c>
      <c r="C219" s="45" t="str">
        <f>IF($B219&lt;&gt;"",VLOOKUP($B219,CATLookup!$A$2:$E$271,2,FALSE),"")</f>
        <v/>
      </c>
      <c r="D219" s="45" t="str">
        <f>IF($B219&lt;&gt;"",VLOOKUP($B219,CATLookup!$A$2:$E$271,3,FALSE),"")</f>
        <v/>
      </c>
      <c r="E219" s="45" t="str">
        <f>IF($B219&lt;&gt;"",VLOOKUP($B219,CATLookup!$A$2:$E$271,4,FALSE),"")</f>
        <v/>
      </c>
      <c r="F219" s="269"/>
      <c r="G219" s="269"/>
      <c r="H219" s="269"/>
      <c r="I219" s="269"/>
      <c r="J219" s="45"/>
      <c r="L219" s="44">
        <f t="shared" si="7"/>
        <v>1</v>
      </c>
    </row>
    <row r="220" spans="1:12" s="44" customFormat="1" ht="130.5" customHeight="1" x14ac:dyDescent="0.2">
      <c r="A220" s="44">
        <v>210</v>
      </c>
      <c r="B220" s="44" t="str">
        <f t="shared" si="6"/>
        <v/>
      </c>
      <c r="C220" s="45" t="str">
        <f>IF($B220&lt;&gt;"",VLOOKUP($B220,CATLookup!$A$2:$E$271,2,FALSE),"")</f>
        <v/>
      </c>
      <c r="D220" s="45" t="str">
        <f>IF($B220&lt;&gt;"",VLOOKUP($B220,CATLookup!$A$2:$E$271,3,FALSE),"")</f>
        <v/>
      </c>
      <c r="E220" s="45" t="str">
        <f>IF($B220&lt;&gt;"",VLOOKUP($B220,CATLookup!$A$2:$E$271,4,FALSE),"")</f>
        <v/>
      </c>
      <c r="F220" s="269"/>
      <c r="G220" s="269"/>
      <c r="H220" s="269"/>
      <c r="I220" s="269"/>
      <c r="J220" s="45"/>
      <c r="L220" s="44">
        <f t="shared" si="7"/>
        <v>1</v>
      </c>
    </row>
    <row r="221" spans="1:12" s="44" customFormat="1" ht="130.5" customHeight="1" x14ac:dyDescent="0.2">
      <c r="A221" s="44">
        <v>211</v>
      </c>
      <c r="B221" s="44" t="str">
        <f t="shared" si="6"/>
        <v/>
      </c>
      <c r="C221" s="45" t="str">
        <f>IF($B221&lt;&gt;"",VLOOKUP($B221,CATLookup!$A$2:$E$271,2,FALSE),"")</f>
        <v/>
      </c>
      <c r="D221" s="45" t="str">
        <f>IF($B221&lt;&gt;"",VLOOKUP($B221,CATLookup!$A$2:$E$271,3,FALSE),"")</f>
        <v/>
      </c>
      <c r="E221" s="45" t="str">
        <f>IF($B221&lt;&gt;"",VLOOKUP($B221,CATLookup!$A$2:$E$271,4,FALSE),"")</f>
        <v/>
      </c>
      <c r="F221" s="269"/>
      <c r="G221" s="269"/>
      <c r="H221" s="269"/>
      <c r="I221" s="269"/>
      <c r="J221" s="45"/>
      <c r="L221" s="44">
        <f t="shared" si="7"/>
        <v>1</v>
      </c>
    </row>
    <row r="222" spans="1:12" s="44" customFormat="1" ht="130.5" customHeight="1" x14ac:dyDescent="0.2">
      <c r="A222" s="44">
        <v>212</v>
      </c>
      <c r="B222" s="44" t="str">
        <f t="shared" si="6"/>
        <v/>
      </c>
      <c r="C222" s="45" t="str">
        <f>IF($B222&lt;&gt;"",VLOOKUP($B222,CATLookup!$A$2:$E$271,2,FALSE),"")</f>
        <v/>
      </c>
      <c r="D222" s="45" t="str">
        <f>IF($B222&lt;&gt;"",VLOOKUP($B222,CATLookup!$A$2:$E$271,3,FALSE),"")</f>
        <v/>
      </c>
      <c r="E222" s="45" t="str">
        <f>IF($B222&lt;&gt;"",VLOOKUP($B222,CATLookup!$A$2:$E$271,4,FALSE),"")</f>
        <v/>
      </c>
      <c r="F222" s="269"/>
      <c r="G222" s="269"/>
      <c r="H222" s="269"/>
      <c r="I222" s="269"/>
      <c r="J222" s="45"/>
      <c r="L222" s="44">
        <f t="shared" si="7"/>
        <v>1</v>
      </c>
    </row>
    <row r="223" spans="1:12" s="44" customFormat="1" ht="130.5" customHeight="1" x14ac:dyDescent="0.2">
      <c r="A223" s="44">
        <v>213</v>
      </c>
      <c r="B223" s="44" t="str">
        <f t="shared" si="6"/>
        <v/>
      </c>
      <c r="C223" s="45" t="str">
        <f>IF($B223&lt;&gt;"",VLOOKUP($B223,CATLookup!$A$2:$E$271,2,FALSE),"")</f>
        <v/>
      </c>
      <c r="D223" s="45" t="str">
        <f>IF($B223&lt;&gt;"",VLOOKUP($B223,CATLookup!$A$2:$E$271,3,FALSE),"")</f>
        <v/>
      </c>
      <c r="E223" s="45" t="str">
        <f>IF($B223&lt;&gt;"",VLOOKUP($B223,CATLookup!$A$2:$E$271,4,FALSE),"")</f>
        <v/>
      </c>
      <c r="F223" s="269"/>
      <c r="G223" s="269"/>
      <c r="H223" s="269"/>
      <c r="I223" s="269"/>
      <c r="J223" s="45"/>
      <c r="L223" s="44">
        <f t="shared" si="7"/>
        <v>1</v>
      </c>
    </row>
    <row r="224" spans="1:12" s="44" customFormat="1" ht="130.5" customHeight="1" x14ac:dyDescent="0.2">
      <c r="A224" s="44">
        <v>214</v>
      </c>
      <c r="B224" s="44" t="str">
        <f t="shared" si="6"/>
        <v/>
      </c>
      <c r="C224" s="45" t="str">
        <f>IF($B224&lt;&gt;"",VLOOKUP($B224,CATLookup!$A$2:$E$271,2,FALSE),"")</f>
        <v/>
      </c>
      <c r="D224" s="45" t="str">
        <f>IF($B224&lt;&gt;"",VLOOKUP($B224,CATLookup!$A$2:$E$271,3,FALSE),"")</f>
        <v/>
      </c>
      <c r="E224" s="45" t="str">
        <f>IF($B224&lt;&gt;"",VLOOKUP($B224,CATLookup!$A$2:$E$271,4,FALSE),"")</f>
        <v/>
      </c>
      <c r="F224" s="269"/>
      <c r="G224" s="269"/>
      <c r="H224" s="269"/>
      <c r="I224" s="269"/>
      <c r="J224" s="45"/>
      <c r="L224" s="44">
        <f t="shared" si="7"/>
        <v>1</v>
      </c>
    </row>
    <row r="225" spans="1:12" s="44" customFormat="1" ht="130.5" customHeight="1" x14ac:dyDescent="0.2">
      <c r="A225" s="44">
        <v>215</v>
      </c>
      <c r="B225" s="44" t="str">
        <f t="shared" si="6"/>
        <v/>
      </c>
      <c r="C225" s="45" t="str">
        <f>IF($B225&lt;&gt;"",VLOOKUP($B225,CATLookup!$A$2:$E$271,2,FALSE),"")</f>
        <v/>
      </c>
      <c r="D225" s="45" t="str">
        <f>IF($B225&lt;&gt;"",VLOOKUP($B225,CATLookup!$A$2:$E$271,3,FALSE),"")</f>
        <v/>
      </c>
      <c r="E225" s="45" t="str">
        <f>IF($B225&lt;&gt;"",VLOOKUP($B225,CATLookup!$A$2:$E$271,4,FALSE),"")</f>
        <v/>
      </c>
      <c r="F225" s="269"/>
      <c r="G225" s="269"/>
      <c r="H225" s="269"/>
      <c r="I225" s="269"/>
      <c r="J225" s="45"/>
      <c r="L225" s="44">
        <f t="shared" si="7"/>
        <v>1</v>
      </c>
    </row>
    <row r="226" spans="1:12" s="44" customFormat="1" ht="130.5" customHeight="1" x14ac:dyDescent="0.2">
      <c r="A226" s="44">
        <v>216</v>
      </c>
      <c r="B226" s="44" t="str">
        <f t="shared" si="6"/>
        <v/>
      </c>
      <c r="C226" s="45" t="str">
        <f>IF($B226&lt;&gt;"",VLOOKUP($B226,CATLookup!$A$2:$E$271,2,FALSE),"")</f>
        <v/>
      </c>
      <c r="D226" s="45" t="str">
        <f>IF($B226&lt;&gt;"",VLOOKUP($B226,CATLookup!$A$2:$E$271,3,FALSE),"")</f>
        <v/>
      </c>
      <c r="E226" s="45" t="str">
        <f>IF($B226&lt;&gt;"",VLOOKUP($B226,CATLookup!$A$2:$E$271,4,FALSE),"")</f>
        <v/>
      </c>
      <c r="F226" s="269"/>
      <c r="G226" s="269"/>
      <c r="H226" s="269"/>
      <c r="I226" s="269"/>
      <c r="J226" s="45"/>
      <c r="L226" s="44">
        <f t="shared" si="7"/>
        <v>1</v>
      </c>
    </row>
    <row r="227" spans="1:12" s="44" customFormat="1" ht="130.5" customHeight="1" x14ac:dyDescent="0.2">
      <c r="A227" s="44">
        <v>217</v>
      </c>
      <c r="B227" s="44" t="str">
        <f t="shared" si="6"/>
        <v/>
      </c>
      <c r="C227" s="45" t="str">
        <f>IF($B227&lt;&gt;"",VLOOKUP($B227,CATLookup!$A$2:$E$271,2,FALSE),"")</f>
        <v/>
      </c>
      <c r="D227" s="45" t="str">
        <f>IF($B227&lt;&gt;"",VLOOKUP($B227,CATLookup!$A$2:$E$271,3,FALSE),"")</f>
        <v/>
      </c>
      <c r="E227" s="45" t="str">
        <f>IF($B227&lt;&gt;"",VLOOKUP($B227,CATLookup!$A$2:$E$271,4,FALSE),"")</f>
        <v/>
      </c>
      <c r="F227" s="269"/>
      <c r="G227" s="269"/>
      <c r="H227" s="269"/>
      <c r="I227" s="269"/>
      <c r="J227" s="45"/>
      <c r="L227" s="44">
        <f t="shared" si="7"/>
        <v>1</v>
      </c>
    </row>
    <row r="228" spans="1:12" s="44" customFormat="1" ht="130.5" customHeight="1" x14ac:dyDescent="0.2">
      <c r="A228" s="44">
        <v>218</v>
      </c>
      <c r="B228" s="44" t="str">
        <f t="shared" si="6"/>
        <v/>
      </c>
      <c r="C228" s="45" t="str">
        <f>IF($B228&lt;&gt;"",VLOOKUP($B228,CATLookup!$A$2:$E$271,2,FALSE),"")</f>
        <v/>
      </c>
      <c r="D228" s="45" t="str">
        <f>IF($B228&lt;&gt;"",VLOOKUP($B228,CATLookup!$A$2:$E$271,3,FALSE),"")</f>
        <v/>
      </c>
      <c r="E228" s="45" t="str">
        <f>IF($B228&lt;&gt;"",VLOOKUP($B228,CATLookup!$A$2:$E$271,4,FALSE),"")</f>
        <v/>
      </c>
      <c r="F228" s="269"/>
      <c r="G228" s="269"/>
      <c r="H228" s="269"/>
      <c r="I228" s="269"/>
      <c r="J228" s="45"/>
      <c r="L228" s="44">
        <f t="shared" si="7"/>
        <v>1</v>
      </c>
    </row>
    <row r="229" spans="1:12" s="44" customFormat="1" ht="130.5" customHeight="1" x14ac:dyDescent="0.2">
      <c r="A229" s="44">
        <v>219</v>
      </c>
      <c r="B229" s="44" t="str">
        <f t="shared" si="6"/>
        <v/>
      </c>
      <c r="C229" s="45" t="str">
        <f>IF($B229&lt;&gt;"",VLOOKUP($B229,CATLookup!$A$2:$E$271,2,FALSE),"")</f>
        <v/>
      </c>
      <c r="D229" s="45" t="str">
        <f>IF($B229&lt;&gt;"",VLOOKUP($B229,CATLookup!$A$2:$E$271,3,FALSE),"")</f>
        <v/>
      </c>
      <c r="E229" s="45" t="str">
        <f>IF($B229&lt;&gt;"",VLOOKUP($B229,CATLookup!$A$2:$E$271,4,FALSE),"")</f>
        <v/>
      </c>
      <c r="F229" s="269"/>
      <c r="G229" s="269"/>
      <c r="H229" s="269"/>
      <c r="I229" s="269"/>
      <c r="J229" s="45"/>
      <c r="L229" s="44">
        <f t="shared" si="7"/>
        <v>1</v>
      </c>
    </row>
    <row r="230" spans="1:12" s="44" customFormat="1" ht="130.5" customHeight="1" x14ac:dyDescent="0.2">
      <c r="A230" s="44">
        <v>220</v>
      </c>
      <c r="B230" s="44" t="str">
        <f t="shared" si="6"/>
        <v/>
      </c>
      <c r="C230" s="45" t="str">
        <f>IF($B230&lt;&gt;"",VLOOKUP($B230,CATLookup!$A$2:$E$271,2,FALSE),"")</f>
        <v/>
      </c>
      <c r="D230" s="45" t="str">
        <f>IF($B230&lt;&gt;"",VLOOKUP($B230,CATLookup!$A$2:$E$271,3,FALSE),"")</f>
        <v/>
      </c>
      <c r="E230" s="45" t="str">
        <f>IF($B230&lt;&gt;"",VLOOKUP($B230,CATLookup!$A$2:$E$271,4,FALSE),"")</f>
        <v/>
      </c>
      <c r="F230" s="269"/>
      <c r="G230" s="269"/>
      <c r="H230" s="269"/>
      <c r="I230" s="269"/>
      <c r="J230" s="45"/>
      <c r="L230" s="44">
        <f t="shared" si="7"/>
        <v>1</v>
      </c>
    </row>
    <row r="231" spans="1:12" s="44" customFormat="1" ht="130.5" customHeight="1" x14ac:dyDescent="0.2">
      <c r="A231" s="44">
        <v>221</v>
      </c>
      <c r="B231" s="44" t="str">
        <f t="shared" si="6"/>
        <v/>
      </c>
      <c r="C231" s="45" t="str">
        <f>IF($B231&lt;&gt;"",VLOOKUP($B231,CATLookup!$A$2:$E$271,2,FALSE),"")</f>
        <v/>
      </c>
      <c r="D231" s="45" t="str">
        <f>IF($B231&lt;&gt;"",VLOOKUP($B231,CATLookup!$A$2:$E$271,3,FALSE),"")</f>
        <v/>
      </c>
      <c r="E231" s="45" t="str">
        <f>IF($B231&lt;&gt;"",VLOOKUP($B231,CATLookup!$A$2:$E$271,4,FALSE),"")</f>
        <v/>
      </c>
      <c r="F231" s="269"/>
      <c r="G231" s="269"/>
      <c r="H231" s="269"/>
      <c r="I231" s="269"/>
      <c r="J231" s="45"/>
      <c r="L231" s="44">
        <f t="shared" si="7"/>
        <v>1</v>
      </c>
    </row>
    <row r="232" spans="1:12" s="44" customFormat="1" ht="130.5" customHeight="1" x14ac:dyDescent="0.2">
      <c r="A232" s="44">
        <v>222</v>
      </c>
      <c r="B232" s="44" t="str">
        <f t="shared" si="6"/>
        <v/>
      </c>
      <c r="C232" s="45" t="str">
        <f>IF($B232&lt;&gt;"",VLOOKUP($B232,CATLookup!$A$2:$E$271,2,FALSE),"")</f>
        <v/>
      </c>
      <c r="D232" s="45" t="str">
        <f>IF($B232&lt;&gt;"",VLOOKUP($B232,CATLookup!$A$2:$E$271,3,FALSE),"")</f>
        <v/>
      </c>
      <c r="E232" s="45" t="str">
        <f>IF($B232&lt;&gt;"",VLOOKUP($B232,CATLookup!$A$2:$E$271,4,FALSE),"")</f>
        <v/>
      </c>
      <c r="F232" s="269"/>
      <c r="G232" s="269"/>
      <c r="H232" s="269"/>
      <c r="I232" s="269"/>
      <c r="J232" s="45"/>
      <c r="L232" s="44">
        <f t="shared" si="7"/>
        <v>1</v>
      </c>
    </row>
    <row r="233" spans="1:12" s="44" customFormat="1" ht="130.5" customHeight="1" x14ac:dyDescent="0.2">
      <c r="A233" s="44">
        <v>223</v>
      </c>
      <c r="B233" s="44" t="str">
        <f t="shared" si="6"/>
        <v/>
      </c>
      <c r="C233" s="45" t="str">
        <f>IF($B233&lt;&gt;"",VLOOKUP($B233,CATLookup!$A$2:$E$271,2,FALSE),"")</f>
        <v/>
      </c>
      <c r="D233" s="45" t="str">
        <f>IF($B233&lt;&gt;"",VLOOKUP($B233,CATLookup!$A$2:$E$271,3,FALSE),"")</f>
        <v/>
      </c>
      <c r="E233" s="45" t="str">
        <f>IF($B233&lt;&gt;"",VLOOKUP($B233,CATLookup!$A$2:$E$271,4,FALSE),"")</f>
        <v/>
      </c>
      <c r="F233" s="269"/>
      <c r="G233" s="269"/>
      <c r="H233" s="269"/>
      <c r="I233" s="269"/>
      <c r="J233" s="45"/>
      <c r="L233" s="44">
        <f t="shared" si="7"/>
        <v>1</v>
      </c>
    </row>
    <row r="234" spans="1:12" s="44" customFormat="1" ht="130.5" customHeight="1" x14ac:dyDescent="0.2">
      <c r="A234" s="44">
        <v>224</v>
      </c>
      <c r="B234" s="44" t="str">
        <f t="shared" si="6"/>
        <v/>
      </c>
      <c r="C234" s="45" t="str">
        <f>IF($B234&lt;&gt;"",VLOOKUP($B234,CATLookup!$A$2:$E$271,2,FALSE),"")</f>
        <v/>
      </c>
      <c r="D234" s="45" t="str">
        <f>IF($B234&lt;&gt;"",VLOOKUP($B234,CATLookup!$A$2:$E$271,3,FALSE),"")</f>
        <v/>
      </c>
      <c r="E234" s="45" t="str">
        <f>IF($B234&lt;&gt;"",VLOOKUP($B234,CATLookup!$A$2:$E$271,4,FALSE),"")</f>
        <v/>
      </c>
      <c r="F234" s="269"/>
      <c r="G234" s="269"/>
      <c r="H234" s="269"/>
      <c r="I234" s="269"/>
      <c r="J234" s="45"/>
      <c r="L234" s="44">
        <f t="shared" si="7"/>
        <v>1</v>
      </c>
    </row>
    <row r="235" spans="1:12" s="44" customFormat="1" ht="130.5" customHeight="1" x14ac:dyDescent="0.2">
      <c r="A235" s="44">
        <v>225</v>
      </c>
      <c r="B235" s="44" t="str">
        <f t="shared" si="6"/>
        <v/>
      </c>
      <c r="C235" s="45" t="str">
        <f>IF($B235&lt;&gt;"",VLOOKUP($B235,CATLookup!$A$2:$E$271,2,FALSE),"")</f>
        <v/>
      </c>
      <c r="D235" s="45" t="str">
        <f>IF($B235&lt;&gt;"",VLOOKUP($B235,CATLookup!$A$2:$E$271,3,FALSE),"")</f>
        <v/>
      </c>
      <c r="E235" s="45" t="str">
        <f>IF($B235&lt;&gt;"",VLOOKUP($B235,CATLookup!$A$2:$E$271,4,FALSE),"")</f>
        <v/>
      </c>
      <c r="F235" s="269"/>
      <c r="G235" s="269"/>
      <c r="H235" s="269"/>
      <c r="I235" s="269"/>
      <c r="J235" s="45"/>
      <c r="L235" s="44">
        <f t="shared" si="7"/>
        <v>1</v>
      </c>
    </row>
    <row r="236" spans="1:12" s="44" customFormat="1" ht="130.5" customHeight="1" x14ac:dyDescent="0.2">
      <c r="A236" s="44">
        <v>226</v>
      </c>
      <c r="B236" s="44" t="str">
        <f t="shared" si="6"/>
        <v/>
      </c>
      <c r="C236" s="45" t="str">
        <f>IF($B236&lt;&gt;"",VLOOKUP($B236,CATLookup!$A$2:$E$271,2,FALSE),"")</f>
        <v/>
      </c>
      <c r="D236" s="45" t="str">
        <f>IF($B236&lt;&gt;"",VLOOKUP($B236,CATLookup!$A$2:$E$271,3,FALSE),"")</f>
        <v/>
      </c>
      <c r="E236" s="45" t="str">
        <f>IF($B236&lt;&gt;"",VLOOKUP($B236,CATLookup!$A$2:$E$271,4,FALSE),"")</f>
        <v/>
      </c>
      <c r="F236" s="269"/>
      <c r="G236" s="269"/>
      <c r="H236" s="269"/>
      <c r="I236" s="269"/>
      <c r="J236" s="45"/>
      <c r="L236" s="44">
        <f t="shared" si="7"/>
        <v>1</v>
      </c>
    </row>
    <row r="237" spans="1:12" s="44" customFormat="1" ht="130.5" customHeight="1" x14ac:dyDescent="0.2">
      <c r="A237" s="44">
        <v>227</v>
      </c>
      <c r="B237" s="44" t="str">
        <f t="shared" si="6"/>
        <v/>
      </c>
      <c r="C237" s="45" t="str">
        <f>IF($B237&lt;&gt;"",VLOOKUP($B237,CATLookup!$A$2:$E$271,2,FALSE),"")</f>
        <v/>
      </c>
      <c r="D237" s="45" t="str">
        <f>IF($B237&lt;&gt;"",VLOOKUP($B237,CATLookup!$A$2:$E$271,3,FALSE),"")</f>
        <v/>
      </c>
      <c r="E237" s="45" t="str">
        <f>IF($B237&lt;&gt;"",VLOOKUP($B237,CATLookup!$A$2:$E$271,4,FALSE),"")</f>
        <v/>
      </c>
      <c r="F237" s="269"/>
      <c r="G237" s="269"/>
      <c r="H237" s="269"/>
      <c r="I237" s="269"/>
      <c r="J237" s="45"/>
      <c r="L237" s="44">
        <f t="shared" si="7"/>
        <v>1</v>
      </c>
    </row>
    <row r="238" spans="1:12" s="44" customFormat="1" ht="130.5" customHeight="1" x14ac:dyDescent="0.2">
      <c r="A238" s="44">
        <v>228</v>
      </c>
      <c r="B238" s="44" t="str">
        <f t="shared" si="6"/>
        <v/>
      </c>
      <c r="C238" s="45" t="str">
        <f>IF($B238&lt;&gt;"",VLOOKUP($B238,CATLookup!$A$2:$E$271,2,FALSE),"")</f>
        <v/>
      </c>
      <c r="D238" s="45" t="str">
        <f>IF($B238&lt;&gt;"",VLOOKUP($B238,CATLookup!$A$2:$E$271,3,FALSE),"")</f>
        <v/>
      </c>
      <c r="E238" s="45" t="str">
        <f>IF($B238&lt;&gt;"",VLOOKUP($B238,CATLookup!$A$2:$E$271,4,FALSE),"")</f>
        <v/>
      </c>
      <c r="F238" s="269"/>
      <c r="G238" s="269"/>
      <c r="H238" s="269"/>
      <c r="I238" s="269"/>
      <c r="J238" s="45"/>
      <c r="L238" s="44">
        <f t="shared" si="7"/>
        <v>1</v>
      </c>
    </row>
    <row r="239" spans="1:12" s="44" customFormat="1" ht="130.5" customHeight="1" x14ac:dyDescent="0.2">
      <c r="A239" s="44">
        <v>229</v>
      </c>
      <c r="B239" s="44" t="str">
        <f t="shared" si="6"/>
        <v/>
      </c>
      <c r="C239" s="45" t="str">
        <f>IF($B239&lt;&gt;"",VLOOKUP($B239,CATLookup!$A$2:$E$271,2,FALSE),"")</f>
        <v/>
      </c>
      <c r="D239" s="45" t="str">
        <f>IF($B239&lt;&gt;"",VLOOKUP($B239,CATLookup!$A$2:$E$271,3,FALSE),"")</f>
        <v/>
      </c>
      <c r="E239" s="45" t="str">
        <f>IF($B239&lt;&gt;"",VLOOKUP($B239,CATLookup!$A$2:$E$271,4,FALSE),"")</f>
        <v/>
      </c>
      <c r="F239" s="269"/>
      <c r="G239" s="269"/>
      <c r="H239" s="269"/>
      <c r="I239" s="269"/>
      <c r="J239" s="45"/>
      <c r="L239" s="44">
        <f t="shared" si="7"/>
        <v>1</v>
      </c>
    </row>
    <row r="240" spans="1:12" s="44" customFormat="1" ht="130.5" customHeight="1" x14ac:dyDescent="0.2">
      <c r="A240" s="44">
        <v>230</v>
      </c>
      <c r="B240" s="44" t="str">
        <f t="shared" si="6"/>
        <v/>
      </c>
      <c r="C240" s="45" t="str">
        <f>IF($B240&lt;&gt;"",VLOOKUP($B240,CATLookup!$A$2:$E$271,2,FALSE),"")</f>
        <v/>
      </c>
      <c r="D240" s="45" t="str">
        <f>IF($B240&lt;&gt;"",VLOOKUP($B240,CATLookup!$A$2:$E$271,3,FALSE),"")</f>
        <v/>
      </c>
      <c r="E240" s="45" t="str">
        <f>IF($B240&lt;&gt;"",VLOOKUP($B240,CATLookup!$A$2:$E$271,4,FALSE),"")</f>
        <v/>
      </c>
      <c r="F240" s="269"/>
      <c r="G240" s="269"/>
      <c r="H240" s="269"/>
      <c r="I240" s="269"/>
      <c r="J240" s="45"/>
      <c r="L240" s="44">
        <f t="shared" si="7"/>
        <v>1</v>
      </c>
    </row>
    <row r="241" spans="1:12" s="44" customFormat="1" ht="130.5" customHeight="1" x14ac:dyDescent="0.2">
      <c r="A241" s="44">
        <v>231</v>
      </c>
      <c r="B241" s="44" t="str">
        <f t="shared" si="6"/>
        <v/>
      </c>
      <c r="C241" s="45" t="str">
        <f>IF($B241&lt;&gt;"",VLOOKUP($B241,CATLookup!$A$2:$E$271,2,FALSE),"")</f>
        <v/>
      </c>
      <c r="D241" s="45" t="str">
        <f>IF($B241&lt;&gt;"",VLOOKUP($B241,CATLookup!$A$2:$E$271,3,FALSE),"")</f>
        <v/>
      </c>
      <c r="E241" s="45" t="str">
        <f>IF($B241&lt;&gt;"",VLOOKUP($B241,CATLookup!$A$2:$E$271,4,FALSE),"")</f>
        <v/>
      </c>
      <c r="F241" s="269"/>
      <c r="G241" s="269"/>
      <c r="H241" s="269"/>
      <c r="I241" s="269"/>
      <c r="J241" s="45"/>
      <c r="L241" s="44">
        <f t="shared" si="7"/>
        <v>1</v>
      </c>
    </row>
    <row r="242" spans="1:12" s="44" customFormat="1" ht="130.5" customHeight="1" x14ac:dyDescent="0.2">
      <c r="A242" s="44">
        <v>232</v>
      </c>
      <c r="B242" s="44" t="str">
        <f t="shared" si="6"/>
        <v/>
      </c>
      <c r="C242" s="45" t="str">
        <f>IF($B242&lt;&gt;"",VLOOKUP($B242,CATLookup!$A$2:$E$271,2,FALSE),"")</f>
        <v/>
      </c>
      <c r="D242" s="45" t="str">
        <f>IF($B242&lt;&gt;"",VLOOKUP($B242,CATLookup!$A$2:$E$271,3,FALSE),"")</f>
        <v/>
      </c>
      <c r="E242" s="45" t="str">
        <f>IF($B242&lt;&gt;"",VLOOKUP($B242,CATLookup!$A$2:$E$271,4,FALSE),"")</f>
        <v/>
      </c>
      <c r="F242" s="269"/>
      <c r="G242" s="269"/>
      <c r="H242" s="269"/>
      <c r="I242" s="269"/>
      <c r="J242" s="45"/>
      <c r="L242" s="44">
        <f t="shared" si="7"/>
        <v>1</v>
      </c>
    </row>
    <row r="243" spans="1:12" s="44" customFormat="1" ht="130.5" customHeight="1" x14ac:dyDescent="0.2">
      <c r="A243" s="44">
        <v>233</v>
      </c>
      <c r="B243" s="44" t="str">
        <f t="shared" si="6"/>
        <v/>
      </c>
      <c r="C243" s="45" t="str">
        <f>IF($B243&lt;&gt;"",VLOOKUP($B243,CATLookup!$A$2:$E$271,2,FALSE),"")</f>
        <v/>
      </c>
      <c r="D243" s="45" t="str">
        <f>IF($B243&lt;&gt;"",VLOOKUP($B243,CATLookup!$A$2:$E$271,3,FALSE),"")</f>
        <v/>
      </c>
      <c r="E243" s="45" t="str">
        <f>IF($B243&lt;&gt;"",VLOOKUP($B243,CATLookup!$A$2:$E$271,4,FALSE),"")</f>
        <v/>
      </c>
      <c r="F243" s="269"/>
      <c r="G243" s="269"/>
      <c r="H243" s="269"/>
      <c r="I243" s="269"/>
      <c r="J243" s="45"/>
      <c r="L243" s="44">
        <f t="shared" si="7"/>
        <v>1</v>
      </c>
    </row>
    <row r="244" spans="1:12" s="44" customFormat="1" ht="130.5" customHeight="1" x14ac:dyDescent="0.2">
      <c r="A244" s="44">
        <v>234</v>
      </c>
      <c r="B244" s="44" t="str">
        <f t="shared" si="6"/>
        <v/>
      </c>
      <c r="C244" s="45" t="str">
        <f>IF($B244&lt;&gt;"",VLOOKUP($B244,CATLookup!$A$2:$E$271,2,FALSE),"")</f>
        <v/>
      </c>
      <c r="D244" s="45" t="str">
        <f>IF($B244&lt;&gt;"",VLOOKUP($B244,CATLookup!$A$2:$E$271,3,FALSE),"")</f>
        <v/>
      </c>
      <c r="E244" s="45" t="str">
        <f>IF($B244&lt;&gt;"",VLOOKUP($B244,CATLookup!$A$2:$E$271,4,FALSE),"")</f>
        <v/>
      </c>
      <c r="F244" s="269"/>
      <c r="G244" s="269"/>
      <c r="H244" s="269"/>
      <c r="I244" s="269"/>
      <c r="J244" s="45"/>
      <c r="L244" s="44">
        <f t="shared" si="7"/>
        <v>1</v>
      </c>
    </row>
    <row r="245" spans="1:12" s="44" customFormat="1" ht="130.5" customHeight="1" x14ac:dyDescent="0.2">
      <c r="A245" s="44">
        <v>235</v>
      </c>
      <c r="B245" s="44" t="str">
        <f t="shared" si="6"/>
        <v/>
      </c>
      <c r="C245" s="45" t="str">
        <f>IF($B245&lt;&gt;"",VLOOKUP($B245,CATLookup!$A$2:$E$271,2,FALSE),"")</f>
        <v/>
      </c>
      <c r="D245" s="45" t="str">
        <f>IF($B245&lt;&gt;"",VLOOKUP($B245,CATLookup!$A$2:$E$271,3,FALSE),"")</f>
        <v/>
      </c>
      <c r="E245" s="45" t="str">
        <f>IF($B245&lt;&gt;"",VLOOKUP($B245,CATLookup!$A$2:$E$271,4,FALSE),"")</f>
        <v/>
      </c>
      <c r="F245" s="269"/>
      <c r="G245" s="269"/>
      <c r="H245" s="269"/>
      <c r="I245" s="269"/>
      <c r="J245" s="45"/>
      <c r="L245" s="44">
        <f t="shared" si="7"/>
        <v>1</v>
      </c>
    </row>
    <row r="246" spans="1:12" s="44" customFormat="1" ht="130.5" customHeight="1" x14ac:dyDescent="0.2">
      <c r="A246" s="44">
        <v>236</v>
      </c>
      <c r="B246" s="44" t="str">
        <f t="shared" si="6"/>
        <v/>
      </c>
      <c r="C246" s="45" t="str">
        <f>IF($B246&lt;&gt;"",VLOOKUP($B246,CATLookup!$A$2:$E$271,2,FALSE),"")</f>
        <v/>
      </c>
      <c r="D246" s="45" t="str">
        <f>IF($B246&lt;&gt;"",VLOOKUP($B246,CATLookup!$A$2:$E$271,3,FALSE),"")</f>
        <v/>
      </c>
      <c r="E246" s="45" t="str">
        <f>IF($B246&lt;&gt;"",VLOOKUP($B246,CATLookup!$A$2:$E$271,4,FALSE),"")</f>
        <v/>
      </c>
      <c r="F246" s="269"/>
      <c r="G246" s="269"/>
      <c r="H246" s="269"/>
      <c r="I246" s="269"/>
      <c r="J246" s="45"/>
      <c r="L246" s="44">
        <f t="shared" si="7"/>
        <v>1</v>
      </c>
    </row>
    <row r="247" spans="1:12" s="44" customFormat="1" ht="130.5" customHeight="1" x14ac:dyDescent="0.2">
      <c r="A247" s="44">
        <v>237</v>
      </c>
      <c r="B247" s="44" t="str">
        <f t="shared" si="6"/>
        <v/>
      </c>
      <c r="C247" s="45" t="str">
        <f>IF($B247&lt;&gt;"",VLOOKUP($B247,CATLookup!$A$2:$E$271,2,FALSE),"")</f>
        <v/>
      </c>
      <c r="D247" s="45" t="str">
        <f>IF($B247&lt;&gt;"",VLOOKUP($B247,CATLookup!$A$2:$E$271,3,FALSE),"")</f>
        <v/>
      </c>
      <c r="E247" s="45" t="str">
        <f>IF($B247&lt;&gt;"",VLOOKUP($B247,CATLookup!$A$2:$E$271,4,FALSE),"")</f>
        <v/>
      </c>
      <c r="F247" s="269"/>
      <c r="G247" s="269"/>
      <c r="H247" s="269"/>
      <c r="I247" s="269"/>
      <c r="J247" s="45"/>
      <c r="L247" s="44">
        <f t="shared" si="7"/>
        <v>1</v>
      </c>
    </row>
    <row r="248" spans="1:12" s="44" customFormat="1" ht="130.5" customHeight="1" x14ac:dyDescent="0.2">
      <c r="A248" s="44">
        <v>238</v>
      </c>
      <c r="B248" s="44" t="str">
        <f t="shared" si="6"/>
        <v/>
      </c>
      <c r="C248" s="45" t="str">
        <f>IF($B248&lt;&gt;"",VLOOKUP($B248,CATLookup!$A$2:$E$271,2,FALSE),"")</f>
        <v/>
      </c>
      <c r="D248" s="45" t="str">
        <f>IF($B248&lt;&gt;"",VLOOKUP($B248,CATLookup!$A$2:$E$271,3,FALSE),"")</f>
        <v/>
      </c>
      <c r="E248" s="45" t="str">
        <f>IF($B248&lt;&gt;"",VLOOKUP($B248,CATLookup!$A$2:$E$271,4,FALSE),"")</f>
        <v/>
      </c>
      <c r="F248" s="269"/>
      <c r="G248" s="269"/>
      <c r="H248" s="269"/>
      <c r="I248" s="269"/>
      <c r="J248" s="45"/>
      <c r="L248" s="44">
        <f t="shared" si="7"/>
        <v>1</v>
      </c>
    </row>
    <row r="249" spans="1:12" s="44" customFormat="1" ht="130.5" customHeight="1" x14ac:dyDescent="0.2">
      <c r="A249" s="44">
        <v>239</v>
      </c>
      <c r="B249" s="44" t="str">
        <f t="shared" si="6"/>
        <v/>
      </c>
      <c r="C249" s="45" t="str">
        <f>IF($B249&lt;&gt;"",VLOOKUP($B249,CATLookup!$A$2:$E$271,2,FALSE),"")</f>
        <v/>
      </c>
      <c r="D249" s="45" t="str">
        <f>IF($B249&lt;&gt;"",VLOOKUP($B249,CATLookup!$A$2:$E$271,3,FALSE),"")</f>
        <v/>
      </c>
      <c r="E249" s="45" t="str">
        <f>IF($B249&lt;&gt;"",VLOOKUP($B249,CATLookup!$A$2:$E$271,4,FALSE),"")</f>
        <v/>
      </c>
      <c r="F249" s="269"/>
      <c r="G249" s="269"/>
      <c r="H249" s="269"/>
      <c r="I249" s="269"/>
      <c r="J249" s="45"/>
      <c r="L249" s="44">
        <f t="shared" si="7"/>
        <v>1</v>
      </c>
    </row>
    <row r="250" spans="1:12" s="44" customFormat="1" ht="130.5" customHeight="1" x14ac:dyDescent="0.2">
      <c r="A250" s="44">
        <v>240</v>
      </c>
      <c r="B250" s="44" t="str">
        <f t="shared" si="6"/>
        <v/>
      </c>
      <c r="C250" s="45" t="str">
        <f>IF($B250&lt;&gt;"",VLOOKUP($B250,CATLookup!$A$2:$E$271,2,FALSE),"")</f>
        <v/>
      </c>
      <c r="D250" s="45" t="str">
        <f>IF($B250&lt;&gt;"",VLOOKUP($B250,CATLookup!$A$2:$E$271,3,FALSE),"")</f>
        <v/>
      </c>
      <c r="E250" s="45" t="str">
        <f>IF($B250&lt;&gt;"",VLOOKUP($B250,CATLookup!$A$2:$E$271,4,FALSE),"")</f>
        <v/>
      </c>
      <c r="F250" s="269"/>
      <c r="G250" s="269"/>
      <c r="H250" s="269"/>
      <c r="I250" s="269"/>
      <c r="J250" s="45"/>
      <c r="L250" s="44">
        <f t="shared" si="7"/>
        <v>1</v>
      </c>
    </row>
    <row r="251" spans="1:12" s="44" customFormat="1" ht="130.5" customHeight="1" x14ac:dyDescent="0.2">
      <c r="A251" s="44">
        <v>241</v>
      </c>
      <c r="B251" s="44" t="str">
        <f t="shared" si="6"/>
        <v/>
      </c>
      <c r="C251" s="45" t="str">
        <f>IF($B251&lt;&gt;"",VLOOKUP($B251,CATLookup!$A$2:$E$271,2,FALSE),"")</f>
        <v/>
      </c>
      <c r="D251" s="45" t="str">
        <f>IF($B251&lt;&gt;"",VLOOKUP($B251,CATLookup!$A$2:$E$271,3,FALSE),"")</f>
        <v/>
      </c>
      <c r="E251" s="45" t="str">
        <f>IF($B251&lt;&gt;"",VLOOKUP($B251,CATLookup!$A$2:$E$271,4,FALSE),"")</f>
        <v/>
      </c>
      <c r="F251" s="269"/>
      <c r="G251" s="269"/>
      <c r="H251" s="269"/>
      <c r="I251" s="269"/>
      <c r="J251" s="45"/>
      <c r="L251" s="44">
        <f t="shared" si="7"/>
        <v>1</v>
      </c>
    </row>
    <row r="252" spans="1:12" s="44" customFormat="1" ht="130.5" customHeight="1" x14ac:dyDescent="0.2">
      <c r="A252" s="44">
        <v>242</v>
      </c>
      <c r="B252" s="44" t="str">
        <f t="shared" si="6"/>
        <v/>
      </c>
      <c r="C252" s="45" t="str">
        <f>IF($B252&lt;&gt;"",VLOOKUP($B252,CATLookup!$A$2:$E$271,2,FALSE),"")</f>
        <v/>
      </c>
      <c r="D252" s="45" t="str">
        <f>IF($B252&lt;&gt;"",VLOOKUP($B252,CATLookup!$A$2:$E$271,3,FALSE),"")</f>
        <v/>
      </c>
      <c r="E252" s="45" t="str">
        <f>IF($B252&lt;&gt;"",VLOOKUP($B252,CATLookup!$A$2:$E$271,4,FALSE),"")</f>
        <v/>
      </c>
      <c r="F252" s="269"/>
      <c r="G252" s="269"/>
      <c r="H252" s="269"/>
      <c r="I252" s="269"/>
      <c r="J252" s="45"/>
      <c r="L252" s="44">
        <f t="shared" si="7"/>
        <v>1</v>
      </c>
    </row>
    <row r="253" spans="1:12" s="44" customFormat="1" ht="130.5" customHeight="1" x14ac:dyDescent="0.2">
      <c r="A253" s="44">
        <v>243</v>
      </c>
      <c r="B253" s="44" t="str">
        <f t="shared" si="6"/>
        <v/>
      </c>
      <c r="C253" s="45" t="str">
        <f>IF($B253&lt;&gt;"",VLOOKUP($B253,CATLookup!$A$2:$E$271,2,FALSE),"")</f>
        <v/>
      </c>
      <c r="D253" s="45" t="str">
        <f>IF($B253&lt;&gt;"",VLOOKUP($B253,CATLookup!$A$2:$E$271,3,FALSE),"")</f>
        <v/>
      </c>
      <c r="E253" s="45" t="str">
        <f>IF($B253&lt;&gt;"",VLOOKUP($B253,CATLookup!$A$2:$E$271,4,FALSE),"")</f>
        <v/>
      </c>
      <c r="F253" s="269"/>
      <c r="G253" s="269"/>
      <c r="H253" s="269"/>
      <c r="I253" s="269"/>
      <c r="J253" s="45"/>
      <c r="L253" s="44">
        <f t="shared" si="7"/>
        <v>1</v>
      </c>
    </row>
    <row r="254" spans="1:12" s="44" customFormat="1" ht="130.5" customHeight="1" x14ac:dyDescent="0.2">
      <c r="A254" s="44">
        <v>244</v>
      </c>
      <c r="B254" s="44" t="str">
        <f t="shared" si="6"/>
        <v/>
      </c>
      <c r="C254" s="45" t="str">
        <f>IF($B254&lt;&gt;"",VLOOKUP($B254,CATLookup!$A$2:$E$271,2,FALSE),"")</f>
        <v/>
      </c>
      <c r="D254" s="45" t="str">
        <f>IF($B254&lt;&gt;"",VLOOKUP($B254,CATLookup!$A$2:$E$271,3,FALSE),"")</f>
        <v/>
      </c>
      <c r="E254" s="45" t="str">
        <f>IF($B254&lt;&gt;"",VLOOKUP($B254,CATLookup!$A$2:$E$271,4,FALSE),"")</f>
        <v/>
      </c>
      <c r="F254" s="269"/>
      <c r="G254" s="269"/>
      <c r="H254" s="269"/>
      <c r="I254" s="269"/>
      <c r="J254" s="45"/>
      <c r="L254" s="44">
        <f t="shared" si="7"/>
        <v>1</v>
      </c>
    </row>
    <row r="255" spans="1:12" s="44" customFormat="1" ht="130.5" customHeight="1" x14ac:dyDescent="0.2">
      <c r="A255" s="44">
        <v>245</v>
      </c>
      <c r="B255" s="44" t="str">
        <f t="shared" si="6"/>
        <v/>
      </c>
      <c r="C255" s="45" t="str">
        <f>IF($B255&lt;&gt;"",VLOOKUP($B255,CATLookup!$A$2:$E$271,2,FALSE),"")</f>
        <v/>
      </c>
      <c r="D255" s="45" t="str">
        <f>IF($B255&lt;&gt;"",VLOOKUP($B255,CATLookup!$A$2:$E$271,3,FALSE),"")</f>
        <v/>
      </c>
      <c r="E255" s="45" t="str">
        <f>IF($B255&lt;&gt;"",VLOOKUP($B255,CATLookup!$A$2:$E$271,4,FALSE),"")</f>
        <v/>
      </c>
      <c r="F255" s="269"/>
      <c r="G255" s="269"/>
      <c r="H255" s="269"/>
      <c r="I255" s="269"/>
      <c r="J255" s="45"/>
      <c r="L255" s="44">
        <f t="shared" si="7"/>
        <v>1</v>
      </c>
    </row>
    <row r="256" spans="1:12" s="44" customFormat="1" ht="130.5" customHeight="1" x14ac:dyDescent="0.2">
      <c r="A256" s="44">
        <v>246</v>
      </c>
      <c r="B256" s="44" t="str">
        <f t="shared" si="6"/>
        <v/>
      </c>
      <c r="C256" s="45" t="str">
        <f>IF($B256&lt;&gt;"",VLOOKUP($B256,CATLookup!$A$2:$E$271,2,FALSE),"")</f>
        <v/>
      </c>
      <c r="D256" s="45" t="str">
        <f>IF($B256&lt;&gt;"",VLOOKUP($B256,CATLookup!$A$2:$E$271,3,FALSE),"")</f>
        <v/>
      </c>
      <c r="E256" s="45" t="str">
        <f>IF($B256&lt;&gt;"",VLOOKUP($B256,CATLookup!$A$2:$E$271,4,FALSE),"")</f>
        <v/>
      </c>
      <c r="F256" s="269"/>
      <c r="G256" s="269"/>
      <c r="H256" s="269"/>
      <c r="I256" s="269"/>
      <c r="J256" s="45"/>
      <c r="L256" s="44">
        <f t="shared" si="7"/>
        <v>1</v>
      </c>
    </row>
    <row r="257" spans="1:12" s="44" customFormat="1" ht="130.5" customHeight="1" x14ac:dyDescent="0.2">
      <c r="A257" s="44">
        <v>247</v>
      </c>
      <c r="B257" s="44" t="str">
        <f t="shared" si="6"/>
        <v/>
      </c>
      <c r="C257" s="45" t="str">
        <f>IF($B257&lt;&gt;"",VLOOKUP($B257,CATLookup!$A$2:$E$271,2,FALSE),"")</f>
        <v/>
      </c>
      <c r="D257" s="45" t="str">
        <f>IF($B257&lt;&gt;"",VLOOKUP($B257,CATLookup!$A$2:$E$271,3,FALSE),"")</f>
        <v/>
      </c>
      <c r="E257" s="45" t="str">
        <f>IF($B257&lt;&gt;"",VLOOKUP($B257,CATLookup!$A$2:$E$271,4,FALSE),"")</f>
        <v/>
      </c>
      <c r="F257" s="269"/>
      <c r="G257" s="269"/>
      <c r="H257" s="269"/>
      <c r="I257" s="269"/>
      <c r="J257" s="45"/>
      <c r="L257" s="44">
        <f t="shared" si="7"/>
        <v>1</v>
      </c>
    </row>
    <row r="258" spans="1:12" s="44" customFormat="1" ht="130.5" customHeight="1" x14ac:dyDescent="0.2">
      <c r="A258" s="44">
        <v>248</v>
      </c>
      <c r="B258" s="44" t="str">
        <f t="shared" si="6"/>
        <v/>
      </c>
      <c r="C258" s="45" t="str">
        <f>IF($B258&lt;&gt;"",VLOOKUP($B258,CATLookup!$A$2:$E$271,2,FALSE),"")</f>
        <v/>
      </c>
      <c r="D258" s="45" t="str">
        <f>IF($B258&lt;&gt;"",VLOOKUP($B258,CATLookup!$A$2:$E$271,3,FALSE),"")</f>
        <v/>
      </c>
      <c r="E258" s="45" t="str">
        <f>IF($B258&lt;&gt;"",VLOOKUP($B258,CATLookup!$A$2:$E$271,4,FALSE),"")</f>
        <v/>
      </c>
      <c r="F258" s="269"/>
      <c r="G258" s="269"/>
      <c r="H258" s="269"/>
      <c r="I258" s="269"/>
      <c r="J258" s="45"/>
      <c r="L258" s="44">
        <f t="shared" si="7"/>
        <v>1</v>
      </c>
    </row>
    <row r="259" spans="1:12" s="44" customFormat="1" ht="130.5" customHeight="1" x14ac:dyDescent="0.2">
      <c r="A259" s="44">
        <v>249</v>
      </c>
      <c r="B259" s="44" t="str">
        <f t="shared" si="6"/>
        <v/>
      </c>
      <c r="C259" s="45" t="str">
        <f>IF($B259&lt;&gt;"",VLOOKUP($B259,CATLookup!$A$2:$E$271,2,FALSE),"")</f>
        <v/>
      </c>
      <c r="D259" s="45" t="str">
        <f>IF($B259&lt;&gt;"",VLOOKUP($B259,CATLookup!$A$2:$E$271,3,FALSE),"")</f>
        <v/>
      </c>
      <c r="E259" s="45" t="str">
        <f>IF($B259&lt;&gt;"",VLOOKUP($B259,CATLookup!$A$2:$E$271,4,FALSE),"")</f>
        <v/>
      </c>
      <c r="F259" s="269"/>
      <c r="G259" s="269"/>
      <c r="H259" s="269"/>
      <c r="I259" s="269"/>
      <c r="J259" s="45"/>
      <c r="L259" s="44">
        <f t="shared" si="7"/>
        <v>1</v>
      </c>
    </row>
    <row r="260" spans="1:12" s="44" customFormat="1" ht="130.5" customHeight="1" x14ac:dyDescent="0.2">
      <c r="A260" s="44">
        <v>250</v>
      </c>
      <c r="B260" s="44" t="str">
        <f t="shared" si="6"/>
        <v/>
      </c>
      <c r="C260" s="45" t="str">
        <f>IF($B260&lt;&gt;"",VLOOKUP($B260,CATLookup!$A$2:$E$271,2,FALSE),"")</f>
        <v/>
      </c>
      <c r="D260" s="45" t="str">
        <f>IF($B260&lt;&gt;"",VLOOKUP($B260,CATLookup!$A$2:$E$271,3,FALSE),"")</f>
        <v/>
      </c>
      <c r="E260" s="45" t="str">
        <f>IF($B260&lt;&gt;"",VLOOKUP($B260,CATLookup!$A$2:$E$271,4,FALSE),"")</f>
        <v/>
      </c>
      <c r="F260" s="269"/>
      <c r="G260" s="269"/>
      <c r="H260" s="269"/>
      <c r="I260" s="269"/>
      <c r="J260" s="45"/>
      <c r="L260" s="44">
        <f t="shared" si="7"/>
        <v>1</v>
      </c>
    </row>
    <row r="261" spans="1:12" s="44" customFormat="1" ht="130.5" customHeight="1" x14ac:dyDescent="0.2">
      <c r="A261" s="44">
        <v>251</v>
      </c>
      <c r="B261" s="44" t="str">
        <f t="shared" si="6"/>
        <v/>
      </c>
      <c r="C261" s="45" t="str">
        <f>IF($B261&lt;&gt;"",VLOOKUP($B261,CATLookup!$A$2:$E$271,2,FALSE),"")</f>
        <v/>
      </c>
      <c r="D261" s="45" t="str">
        <f>IF($B261&lt;&gt;"",VLOOKUP($B261,CATLookup!$A$2:$E$271,3,FALSE),"")</f>
        <v/>
      </c>
      <c r="E261" s="45" t="str">
        <f>IF($B261&lt;&gt;"",VLOOKUP($B261,CATLookup!$A$2:$E$271,4,FALSE),"")</f>
        <v/>
      </c>
      <c r="F261" s="269"/>
      <c r="G261" s="269"/>
      <c r="H261" s="269"/>
      <c r="I261" s="269"/>
      <c r="J261" s="45"/>
      <c r="L261" s="44">
        <f t="shared" si="7"/>
        <v>1</v>
      </c>
    </row>
    <row r="262" spans="1:12" s="44" customFormat="1" ht="130.5" customHeight="1" x14ac:dyDescent="0.2">
      <c r="A262" s="44">
        <v>252</v>
      </c>
      <c r="B262" s="44" t="str">
        <f t="shared" si="6"/>
        <v/>
      </c>
      <c r="C262" s="45" t="str">
        <f>IF($B262&lt;&gt;"",VLOOKUP($B262,CATLookup!$A$2:$E$271,2,FALSE),"")</f>
        <v/>
      </c>
      <c r="D262" s="45" t="str">
        <f>IF($B262&lt;&gt;"",VLOOKUP($B262,CATLookup!$A$2:$E$271,3,FALSE),"")</f>
        <v/>
      </c>
      <c r="E262" s="45" t="str">
        <f>IF($B262&lt;&gt;"",VLOOKUP($B262,CATLookup!$A$2:$E$271,4,FALSE),"")</f>
        <v/>
      </c>
      <c r="F262" s="269"/>
      <c r="G262" s="269"/>
      <c r="H262" s="269"/>
      <c r="I262" s="269"/>
      <c r="J262" s="45"/>
      <c r="L262" s="44">
        <f t="shared" si="7"/>
        <v>1</v>
      </c>
    </row>
    <row r="263" spans="1:12" s="44" customFormat="1" ht="130.5" customHeight="1" x14ac:dyDescent="0.2">
      <c r="A263" s="44">
        <v>253</v>
      </c>
      <c r="B263" s="44" t="str">
        <f t="shared" si="6"/>
        <v/>
      </c>
      <c r="C263" s="45" t="str">
        <f>IF($B263&lt;&gt;"",VLOOKUP($B263,CATLookup!$A$2:$E$271,2,FALSE),"")</f>
        <v/>
      </c>
      <c r="D263" s="45" t="str">
        <f>IF($B263&lt;&gt;"",VLOOKUP($B263,CATLookup!$A$2:$E$271,3,FALSE),"")</f>
        <v/>
      </c>
      <c r="E263" s="45" t="str">
        <f>IF($B263&lt;&gt;"",VLOOKUP($B263,CATLookup!$A$2:$E$271,4,FALSE),"")</f>
        <v/>
      </c>
      <c r="F263" s="269"/>
      <c r="G263" s="269"/>
      <c r="H263" s="269"/>
      <c r="I263" s="269"/>
      <c r="J263" s="45"/>
      <c r="L263" s="44">
        <f t="shared" si="7"/>
        <v>1</v>
      </c>
    </row>
    <row r="264" spans="1:12" s="44" customFormat="1" ht="130.5" customHeight="1" x14ac:dyDescent="0.2">
      <c r="A264" s="44">
        <v>254</v>
      </c>
      <c r="B264" s="44" t="str">
        <f t="shared" si="6"/>
        <v/>
      </c>
      <c r="C264" s="45" t="str">
        <f>IF($B264&lt;&gt;"",VLOOKUP($B264,CATLookup!$A$2:$E$271,2,FALSE),"")</f>
        <v/>
      </c>
      <c r="D264" s="45" t="str">
        <f>IF($B264&lt;&gt;"",VLOOKUP($B264,CATLookup!$A$2:$E$271,3,FALSE),"")</f>
        <v/>
      </c>
      <c r="E264" s="45" t="str">
        <f>IF($B264&lt;&gt;"",VLOOKUP($B264,CATLookup!$A$2:$E$271,4,FALSE),"")</f>
        <v/>
      </c>
      <c r="F264" s="269"/>
      <c r="G264" s="269"/>
      <c r="H264" s="269"/>
      <c r="I264" s="269"/>
      <c r="J264" s="45"/>
      <c r="L264" s="44">
        <f t="shared" si="7"/>
        <v>1</v>
      </c>
    </row>
    <row r="265" spans="1:12" s="44" customFormat="1" ht="130.5" customHeight="1" x14ac:dyDescent="0.2">
      <c r="A265" s="44">
        <v>255</v>
      </c>
      <c r="B265" s="44" t="str">
        <f t="shared" si="6"/>
        <v/>
      </c>
      <c r="C265" s="45" t="str">
        <f>IF($B265&lt;&gt;"",VLOOKUP($B265,CATLookup!$A$2:$E$271,2,FALSE),"")</f>
        <v/>
      </c>
      <c r="D265" s="45" t="str">
        <f>IF($B265&lt;&gt;"",VLOOKUP($B265,CATLookup!$A$2:$E$271,3,FALSE),"")</f>
        <v/>
      </c>
      <c r="E265" s="45" t="str">
        <f>IF($B265&lt;&gt;"",VLOOKUP($B265,CATLookup!$A$2:$E$271,4,FALSE),"")</f>
        <v/>
      </c>
      <c r="F265" s="269"/>
      <c r="G265" s="269"/>
      <c r="H265" s="269"/>
      <c r="I265" s="269"/>
      <c r="J265" s="45"/>
      <c r="L265" s="44">
        <f t="shared" si="7"/>
        <v>1</v>
      </c>
    </row>
    <row r="266" spans="1:12" s="44" customFormat="1" ht="130.5" customHeight="1" x14ac:dyDescent="0.2">
      <c r="A266" s="44">
        <v>256</v>
      </c>
      <c r="B266" s="44" t="str">
        <f t="shared" si="6"/>
        <v/>
      </c>
      <c r="C266" s="45" t="str">
        <f>IF($B266&lt;&gt;"",VLOOKUP($B266,CATLookup!$A$2:$E$271,2,FALSE),"")</f>
        <v/>
      </c>
      <c r="D266" s="45" t="str">
        <f>IF($B266&lt;&gt;"",VLOOKUP($B266,CATLookup!$A$2:$E$271,3,FALSE),"")</f>
        <v/>
      </c>
      <c r="E266" s="45" t="str">
        <f>IF($B266&lt;&gt;"",VLOOKUP($B266,CATLookup!$A$2:$E$271,4,FALSE),"")</f>
        <v/>
      </c>
      <c r="F266" s="269"/>
      <c r="G266" s="269"/>
      <c r="H266" s="269"/>
      <c r="I266" s="269"/>
      <c r="J266" s="45"/>
      <c r="L266" s="44">
        <f t="shared" si="7"/>
        <v>1</v>
      </c>
    </row>
    <row r="267" spans="1:12" s="44" customFormat="1" ht="130.5" customHeight="1" x14ac:dyDescent="0.2">
      <c r="A267" s="44">
        <v>257</v>
      </c>
      <c r="B267" s="44" t="str">
        <f t="shared" si="6"/>
        <v/>
      </c>
      <c r="C267" s="45" t="str">
        <f>IF($B267&lt;&gt;"",VLOOKUP($B267,CATLookup!$A$2:$E$271,2,FALSE),"")</f>
        <v/>
      </c>
      <c r="D267" s="45" t="str">
        <f>IF($B267&lt;&gt;"",VLOOKUP($B267,CATLookup!$A$2:$E$271,3,FALSE),"")</f>
        <v/>
      </c>
      <c r="E267" s="45" t="str">
        <f>IF($B267&lt;&gt;"",VLOOKUP($B267,CATLookup!$A$2:$E$271,4,FALSE),"")</f>
        <v/>
      </c>
      <c r="F267" s="269"/>
      <c r="G267" s="269"/>
      <c r="H267" s="269"/>
      <c r="I267" s="269"/>
      <c r="J267" s="45"/>
      <c r="L267" s="44">
        <f t="shared" si="7"/>
        <v>1</v>
      </c>
    </row>
    <row r="268" spans="1:12" s="44" customFormat="1" ht="130.5" customHeight="1" x14ac:dyDescent="0.2">
      <c r="A268" s="44">
        <v>258</v>
      </c>
      <c r="B268" s="44" t="str">
        <f t="shared" ref="B268:B310" si="8">IF(A$9=0,"No items for this report",IF(A268&lt;=A$9,A268,""))</f>
        <v/>
      </c>
      <c r="C268" s="45" t="str">
        <f>IF($B268&lt;&gt;"",VLOOKUP($B268,CATLookup!$A$2:$E$271,2,FALSE),"")</f>
        <v/>
      </c>
      <c r="D268" s="45" t="str">
        <f>IF($B268&lt;&gt;"",VLOOKUP($B268,CATLookup!$A$2:$E$271,3,FALSE),"")</f>
        <v/>
      </c>
      <c r="E268" s="45" t="str">
        <f>IF($B268&lt;&gt;"",VLOOKUP($B268,CATLookup!$A$2:$E$271,4,FALSE),"")</f>
        <v/>
      </c>
      <c r="F268" s="269"/>
      <c r="G268" s="269"/>
      <c r="H268" s="269"/>
      <c r="I268" s="269"/>
      <c r="J268" s="45"/>
      <c r="L268" s="44">
        <f t="shared" ref="L268:L310" si="9">IF(B268&lt;&gt;"",L267+1,1)</f>
        <v>1</v>
      </c>
    </row>
    <row r="269" spans="1:12" s="44" customFormat="1" ht="130.5" customHeight="1" x14ac:dyDescent="0.2">
      <c r="A269" s="44">
        <v>259</v>
      </c>
      <c r="B269" s="44" t="str">
        <f t="shared" si="8"/>
        <v/>
      </c>
      <c r="C269" s="45" t="str">
        <f>IF($B269&lt;&gt;"",VLOOKUP($B269,CATLookup!$A$2:$E$271,2,FALSE),"")</f>
        <v/>
      </c>
      <c r="D269" s="45" t="str">
        <f>IF($B269&lt;&gt;"",VLOOKUP($B269,CATLookup!$A$2:$E$271,3,FALSE),"")</f>
        <v/>
      </c>
      <c r="E269" s="45" t="str">
        <f>IF($B269&lt;&gt;"",VLOOKUP($B269,CATLookup!$A$2:$E$271,4,FALSE),"")</f>
        <v/>
      </c>
      <c r="F269" s="269"/>
      <c r="G269" s="269"/>
      <c r="H269" s="269"/>
      <c r="I269" s="269"/>
      <c r="J269" s="45"/>
      <c r="L269" s="44">
        <f t="shared" si="9"/>
        <v>1</v>
      </c>
    </row>
    <row r="270" spans="1:12" s="44" customFormat="1" ht="130.5" customHeight="1" x14ac:dyDescent="0.2">
      <c r="A270" s="44">
        <v>260</v>
      </c>
      <c r="B270" s="44" t="str">
        <f t="shared" si="8"/>
        <v/>
      </c>
      <c r="C270" s="45" t="str">
        <f>IF($B270&lt;&gt;"",VLOOKUP($B270,CATLookup!$A$2:$E$271,2,FALSE),"")</f>
        <v/>
      </c>
      <c r="D270" s="45" t="str">
        <f>IF($B270&lt;&gt;"",VLOOKUP($B270,CATLookup!$A$2:$E$271,3,FALSE),"")</f>
        <v/>
      </c>
      <c r="E270" s="45" t="str">
        <f>IF($B270&lt;&gt;"",VLOOKUP($B270,CATLookup!$A$2:$E$271,4,FALSE),"")</f>
        <v/>
      </c>
      <c r="F270" s="269"/>
      <c r="G270" s="269"/>
      <c r="H270" s="269"/>
      <c r="I270" s="269"/>
      <c r="J270" s="45"/>
      <c r="L270" s="44">
        <f t="shared" si="9"/>
        <v>1</v>
      </c>
    </row>
    <row r="271" spans="1:12" s="44" customFormat="1" ht="130.5" customHeight="1" x14ac:dyDescent="0.2">
      <c r="A271" s="44">
        <v>261</v>
      </c>
      <c r="B271" s="44" t="str">
        <f t="shared" si="8"/>
        <v/>
      </c>
      <c r="C271" s="45" t="str">
        <f>IF($B271&lt;&gt;"",VLOOKUP($B271,CATLookup!$A$2:$E$271,2,FALSE),"")</f>
        <v/>
      </c>
      <c r="D271" s="45" t="str">
        <f>IF($B271&lt;&gt;"",VLOOKUP($B271,CATLookup!$A$2:$E$271,3,FALSE),"")</f>
        <v/>
      </c>
      <c r="E271" s="45" t="str">
        <f>IF($B271&lt;&gt;"",VLOOKUP($B271,CATLookup!$A$2:$E$271,4,FALSE),"")</f>
        <v/>
      </c>
      <c r="F271" s="269"/>
      <c r="G271" s="269"/>
      <c r="H271" s="269"/>
      <c r="I271" s="269"/>
      <c r="J271" s="45"/>
      <c r="L271" s="44">
        <f t="shared" si="9"/>
        <v>1</v>
      </c>
    </row>
    <row r="272" spans="1:12" s="44" customFormat="1" ht="130.5" customHeight="1" x14ac:dyDescent="0.2">
      <c r="A272" s="44">
        <v>262</v>
      </c>
      <c r="B272" s="44" t="str">
        <f t="shared" si="8"/>
        <v/>
      </c>
      <c r="C272" s="45" t="str">
        <f>IF($B272&lt;&gt;"",VLOOKUP($B272,CATLookup!$A$2:$E$271,2,FALSE),"")</f>
        <v/>
      </c>
      <c r="D272" s="45" t="str">
        <f>IF($B272&lt;&gt;"",VLOOKUP($B272,CATLookup!$A$2:$E$271,3,FALSE),"")</f>
        <v/>
      </c>
      <c r="E272" s="45" t="str">
        <f>IF($B272&lt;&gt;"",VLOOKUP($B272,CATLookup!$A$2:$E$271,4,FALSE),"")</f>
        <v/>
      </c>
      <c r="F272" s="269"/>
      <c r="G272" s="269"/>
      <c r="H272" s="269"/>
      <c r="I272" s="269"/>
      <c r="J272" s="45"/>
      <c r="L272" s="44">
        <f t="shared" si="9"/>
        <v>1</v>
      </c>
    </row>
    <row r="273" spans="1:12" s="44" customFormat="1" ht="130.5" customHeight="1" x14ac:dyDescent="0.2">
      <c r="A273" s="44">
        <v>263</v>
      </c>
      <c r="B273" s="44" t="str">
        <f t="shared" si="8"/>
        <v/>
      </c>
      <c r="C273" s="45" t="str">
        <f>IF($B273&lt;&gt;"",VLOOKUP($B273,CATLookup!$A$2:$E$271,2,FALSE),"")</f>
        <v/>
      </c>
      <c r="D273" s="45" t="str">
        <f>IF($B273&lt;&gt;"",VLOOKUP($B273,CATLookup!$A$2:$E$271,3,FALSE),"")</f>
        <v/>
      </c>
      <c r="E273" s="45" t="str">
        <f>IF($B273&lt;&gt;"",VLOOKUP($B273,CATLookup!$A$2:$E$271,4,FALSE),"")</f>
        <v/>
      </c>
      <c r="F273" s="269"/>
      <c r="G273" s="269"/>
      <c r="H273" s="269"/>
      <c r="I273" s="269"/>
      <c r="J273" s="45"/>
      <c r="L273" s="44">
        <f t="shared" si="9"/>
        <v>1</v>
      </c>
    </row>
    <row r="274" spans="1:12" s="44" customFormat="1" ht="130.5" customHeight="1" x14ac:dyDescent="0.2">
      <c r="A274" s="44">
        <v>264</v>
      </c>
      <c r="B274" s="44" t="str">
        <f t="shared" si="8"/>
        <v/>
      </c>
      <c r="C274" s="45" t="str">
        <f>IF($B274&lt;&gt;"",VLOOKUP($B274,CATLookup!$A$2:$E$271,2,FALSE),"")</f>
        <v/>
      </c>
      <c r="D274" s="45" t="str">
        <f>IF($B274&lt;&gt;"",VLOOKUP($B274,CATLookup!$A$2:$E$271,3,FALSE),"")</f>
        <v/>
      </c>
      <c r="E274" s="45" t="str">
        <f>IF($B274&lt;&gt;"",VLOOKUP($B274,CATLookup!$A$2:$E$271,4,FALSE),"")</f>
        <v/>
      </c>
      <c r="F274" s="269"/>
      <c r="G274" s="269"/>
      <c r="H274" s="269"/>
      <c r="I274" s="269"/>
      <c r="J274" s="45"/>
      <c r="L274" s="44">
        <f t="shared" si="9"/>
        <v>1</v>
      </c>
    </row>
    <row r="275" spans="1:12" s="44" customFormat="1" ht="130.5" customHeight="1" x14ac:dyDescent="0.2">
      <c r="A275" s="44">
        <v>265</v>
      </c>
      <c r="B275" s="44" t="str">
        <f t="shared" si="8"/>
        <v/>
      </c>
      <c r="C275" s="45" t="str">
        <f>IF($B275&lt;&gt;"",VLOOKUP($B275,CATLookup!$A$2:$E$271,2,FALSE),"")</f>
        <v/>
      </c>
      <c r="D275" s="45" t="str">
        <f>IF($B275&lt;&gt;"",VLOOKUP($B275,CATLookup!$A$2:$E$271,3,FALSE),"")</f>
        <v/>
      </c>
      <c r="E275" s="45" t="str">
        <f>IF($B275&lt;&gt;"",VLOOKUP($B275,CATLookup!$A$2:$E$271,4,FALSE),"")</f>
        <v/>
      </c>
      <c r="F275" s="269"/>
      <c r="G275" s="269"/>
      <c r="H275" s="269"/>
      <c r="I275" s="269"/>
      <c r="J275" s="45"/>
      <c r="L275" s="44">
        <f t="shared" si="9"/>
        <v>1</v>
      </c>
    </row>
    <row r="276" spans="1:12" s="44" customFormat="1" ht="130.5" customHeight="1" x14ac:dyDescent="0.2">
      <c r="A276" s="44">
        <v>266</v>
      </c>
      <c r="B276" s="44" t="str">
        <f t="shared" si="8"/>
        <v/>
      </c>
      <c r="C276" s="45" t="str">
        <f>IF($B276&lt;&gt;"",VLOOKUP($B276,CATLookup!$A$2:$E$271,2,FALSE),"")</f>
        <v/>
      </c>
      <c r="D276" s="45" t="str">
        <f>IF($B276&lt;&gt;"",VLOOKUP($B276,CATLookup!$A$2:$E$271,3,FALSE),"")</f>
        <v/>
      </c>
      <c r="E276" s="45" t="str">
        <f>IF($B276&lt;&gt;"",VLOOKUP($B276,CATLookup!$A$2:$E$271,4,FALSE),"")</f>
        <v/>
      </c>
      <c r="F276" s="269"/>
      <c r="G276" s="269"/>
      <c r="H276" s="269"/>
      <c r="I276" s="269"/>
      <c r="J276" s="45"/>
      <c r="L276" s="44">
        <f t="shared" si="9"/>
        <v>1</v>
      </c>
    </row>
    <row r="277" spans="1:12" s="44" customFormat="1" ht="130.5" customHeight="1" x14ac:dyDescent="0.2">
      <c r="A277" s="44">
        <v>267</v>
      </c>
      <c r="B277" s="44" t="str">
        <f t="shared" si="8"/>
        <v/>
      </c>
      <c r="C277" s="45" t="str">
        <f>IF($B277&lt;&gt;"",VLOOKUP($B277,CATLookup!$A$2:$E$271,2,FALSE),"")</f>
        <v/>
      </c>
      <c r="D277" s="45" t="str">
        <f>IF($B277&lt;&gt;"",VLOOKUP($B277,CATLookup!$A$2:$E$271,3,FALSE),"")</f>
        <v/>
      </c>
      <c r="E277" s="45" t="str">
        <f>IF($B277&lt;&gt;"",VLOOKUP($B277,CATLookup!$A$2:$E$271,4,FALSE),"")</f>
        <v/>
      </c>
      <c r="F277" s="269"/>
      <c r="G277" s="269"/>
      <c r="H277" s="269"/>
      <c r="I277" s="269"/>
      <c r="J277" s="45"/>
      <c r="L277" s="44">
        <f t="shared" si="9"/>
        <v>1</v>
      </c>
    </row>
    <row r="278" spans="1:12" s="44" customFormat="1" ht="130.5" customHeight="1" x14ac:dyDescent="0.2">
      <c r="A278" s="44">
        <v>268</v>
      </c>
      <c r="B278" s="44" t="str">
        <f t="shared" si="8"/>
        <v/>
      </c>
      <c r="C278" s="45" t="str">
        <f>IF($B278&lt;&gt;"",VLOOKUP($B278,CATLookup!$A$2:$E$271,2,FALSE),"")</f>
        <v/>
      </c>
      <c r="D278" s="45" t="str">
        <f>IF($B278&lt;&gt;"",VLOOKUP($B278,CATLookup!$A$2:$E$271,3,FALSE),"")</f>
        <v/>
      </c>
      <c r="E278" s="45" t="str">
        <f>IF($B278&lt;&gt;"",VLOOKUP($B278,CATLookup!$A$2:$E$271,4,FALSE),"")</f>
        <v/>
      </c>
      <c r="F278" s="269"/>
      <c r="G278" s="269"/>
      <c r="H278" s="269"/>
      <c r="I278" s="269"/>
      <c r="J278" s="45"/>
      <c r="L278" s="44">
        <f t="shared" si="9"/>
        <v>1</v>
      </c>
    </row>
    <row r="279" spans="1:12" s="44" customFormat="1" ht="130.5" customHeight="1" x14ac:dyDescent="0.2">
      <c r="A279" s="44">
        <v>269</v>
      </c>
      <c r="B279" s="44" t="str">
        <f t="shared" si="8"/>
        <v/>
      </c>
      <c r="C279" s="45" t="str">
        <f>IF($B279&lt;&gt;"",VLOOKUP($B279,CATLookup!$A$2:$E$271,2,FALSE),"")</f>
        <v/>
      </c>
      <c r="D279" s="45" t="str">
        <f>IF($B279&lt;&gt;"",VLOOKUP($B279,CATLookup!$A$2:$E$271,3,FALSE),"")</f>
        <v/>
      </c>
      <c r="E279" s="45" t="str">
        <f>IF($B279&lt;&gt;"",VLOOKUP($B279,CATLookup!$A$2:$E$271,4,FALSE),"")</f>
        <v/>
      </c>
      <c r="F279" s="269"/>
      <c r="G279" s="269"/>
      <c r="H279" s="269"/>
      <c r="I279" s="269"/>
      <c r="J279" s="45"/>
      <c r="L279" s="44">
        <f t="shared" si="9"/>
        <v>1</v>
      </c>
    </row>
    <row r="280" spans="1:12" s="44" customFormat="1" ht="130.5" customHeight="1" x14ac:dyDescent="0.2">
      <c r="A280" s="44">
        <v>270</v>
      </c>
      <c r="B280" s="44" t="str">
        <f t="shared" si="8"/>
        <v/>
      </c>
      <c r="C280" s="45" t="str">
        <f>IF($B280&lt;&gt;"",VLOOKUP($B280,CATLookup!$A$2:$E$271,2,FALSE),"")</f>
        <v/>
      </c>
      <c r="D280" s="45" t="str">
        <f>IF($B280&lt;&gt;"",VLOOKUP($B280,CATLookup!$A$2:$E$271,3,FALSE),"")</f>
        <v/>
      </c>
      <c r="E280" s="45" t="str">
        <f>IF($B280&lt;&gt;"",VLOOKUP($B280,CATLookup!$A$2:$E$271,4,FALSE),"")</f>
        <v/>
      </c>
      <c r="F280" s="269"/>
      <c r="G280" s="269"/>
      <c r="H280" s="269"/>
      <c r="I280" s="269"/>
      <c r="J280" s="45"/>
      <c r="L280" s="44">
        <f t="shared" si="9"/>
        <v>1</v>
      </c>
    </row>
    <row r="281" spans="1:12" s="44" customFormat="1" ht="130.5" customHeight="1" x14ac:dyDescent="0.2">
      <c r="A281" s="44">
        <v>271</v>
      </c>
      <c r="B281" s="44" t="str">
        <f t="shared" si="8"/>
        <v/>
      </c>
      <c r="C281" s="45" t="str">
        <f>IF($B281&lt;&gt;"",VLOOKUP($B281,CATLookup!$A$2:$E$271,2,FALSE),"")</f>
        <v/>
      </c>
      <c r="D281" s="45" t="str">
        <f>IF($B281&lt;&gt;"",VLOOKUP($B281,CATLookup!$A$2:$E$271,3,FALSE),"")</f>
        <v/>
      </c>
      <c r="E281" s="45" t="str">
        <f>IF($B281&lt;&gt;"",VLOOKUP($B281,CATLookup!$A$2:$E$271,4,FALSE),"")</f>
        <v/>
      </c>
      <c r="F281" s="269"/>
      <c r="G281" s="269"/>
      <c r="H281" s="269"/>
      <c r="I281" s="269"/>
      <c r="J281" s="45"/>
      <c r="L281" s="44">
        <f t="shared" si="9"/>
        <v>1</v>
      </c>
    </row>
    <row r="282" spans="1:12" s="44" customFormat="1" ht="130.5" customHeight="1" x14ac:dyDescent="0.2">
      <c r="A282" s="44">
        <v>272</v>
      </c>
      <c r="B282" s="44" t="str">
        <f t="shared" si="8"/>
        <v/>
      </c>
      <c r="C282" s="45" t="str">
        <f>IF($B282&lt;&gt;"",VLOOKUP($B282,CATLookup!$A$2:$E$271,2,FALSE),"")</f>
        <v/>
      </c>
      <c r="D282" s="45" t="str">
        <f>IF($B282&lt;&gt;"",VLOOKUP($B282,CATLookup!$A$2:$E$271,3,FALSE),"")</f>
        <v/>
      </c>
      <c r="E282" s="45" t="str">
        <f>IF($B282&lt;&gt;"",VLOOKUP($B282,CATLookup!$A$2:$E$271,4,FALSE),"")</f>
        <v/>
      </c>
      <c r="F282" s="269"/>
      <c r="G282" s="269"/>
      <c r="H282" s="269"/>
      <c r="I282" s="269"/>
      <c r="J282" s="45"/>
      <c r="L282" s="44">
        <f t="shared" si="9"/>
        <v>1</v>
      </c>
    </row>
    <row r="283" spans="1:12" s="44" customFormat="1" ht="130.5" customHeight="1" x14ac:dyDescent="0.2">
      <c r="A283" s="44">
        <v>273</v>
      </c>
      <c r="B283" s="44" t="str">
        <f t="shared" si="8"/>
        <v/>
      </c>
      <c r="C283" s="45" t="str">
        <f>IF($B283&lt;&gt;"",VLOOKUP($B283,CATLookup!$A$2:$E$271,2,FALSE),"")</f>
        <v/>
      </c>
      <c r="D283" s="45" t="str">
        <f>IF($B283&lt;&gt;"",VLOOKUP($B283,CATLookup!$A$2:$E$271,3,FALSE),"")</f>
        <v/>
      </c>
      <c r="E283" s="45" t="str">
        <f>IF($B283&lt;&gt;"",VLOOKUP($B283,CATLookup!$A$2:$E$271,4,FALSE),"")</f>
        <v/>
      </c>
      <c r="F283" s="269"/>
      <c r="G283" s="269"/>
      <c r="H283" s="269"/>
      <c r="I283" s="269"/>
      <c r="J283" s="45"/>
      <c r="L283" s="44">
        <f t="shared" si="9"/>
        <v>1</v>
      </c>
    </row>
    <row r="284" spans="1:12" s="44" customFormat="1" ht="130.5" customHeight="1" x14ac:dyDescent="0.2">
      <c r="A284" s="44">
        <v>274</v>
      </c>
      <c r="B284" s="44" t="str">
        <f t="shared" si="8"/>
        <v/>
      </c>
      <c r="C284" s="45" t="str">
        <f>IF($B284&lt;&gt;"",VLOOKUP($B284,CATLookup!$A$2:$E$271,2,FALSE),"")</f>
        <v/>
      </c>
      <c r="D284" s="45" t="str">
        <f>IF($B284&lt;&gt;"",VLOOKUP($B284,CATLookup!$A$2:$E$271,3,FALSE),"")</f>
        <v/>
      </c>
      <c r="E284" s="45" t="str">
        <f>IF($B284&lt;&gt;"",VLOOKUP($B284,CATLookup!$A$2:$E$271,4,FALSE),"")</f>
        <v/>
      </c>
      <c r="F284" s="269"/>
      <c r="G284" s="269"/>
      <c r="H284" s="269"/>
      <c r="I284" s="269"/>
      <c r="J284" s="45"/>
      <c r="L284" s="44">
        <f t="shared" si="9"/>
        <v>1</v>
      </c>
    </row>
    <row r="285" spans="1:12" s="44" customFormat="1" ht="130.5" customHeight="1" x14ac:dyDescent="0.2">
      <c r="A285" s="44">
        <v>275</v>
      </c>
      <c r="B285" s="44" t="str">
        <f t="shared" si="8"/>
        <v/>
      </c>
      <c r="C285" s="45" t="str">
        <f>IF($B285&lt;&gt;"",VLOOKUP($B285,CATLookup!$A$2:$E$271,2,FALSE),"")</f>
        <v/>
      </c>
      <c r="D285" s="45" t="str">
        <f>IF($B285&lt;&gt;"",VLOOKUP($B285,CATLookup!$A$2:$E$271,3,FALSE),"")</f>
        <v/>
      </c>
      <c r="E285" s="45" t="str">
        <f>IF($B285&lt;&gt;"",VLOOKUP($B285,CATLookup!$A$2:$E$271,4,FALSE),"")</f>
        <v/>
      </c>
      <c r="F285" s="269"/>
      <c r="G285" s="269"/>
      <c r="H285" s="269"/>
      <c r="I285" s="269"/>
      <c r="J285" s="45"/>
      <c r="L285" s="44">
        <f t="shared" si="9"/>
        <v>1</v>
      </c>
    </row>
    <row r="286" spans="1:12" s="44" customFormat="1" ht="130.5" customHeight="1" x14ac:dyDescent="0.2">
      <c r="A286" s="44">
        <v>276</v>
      </c>
      <c r="B286" s="44" t="str">
        <f t="shared" si="8"/>
        <v/>
      </c>
      <c r="C286" s="45" t="str">
        <f>IF($B286&lt;&gt;"",VLOOKUP($B286,CATLookup!$A$2:$E$271,2,FALSE),"")</f>
        <v/>
      </c>
      <c r="D286" s="45" t="str">
        <f>IF($B286&lt;&gt;"",VLOOKUP($B286,CATLookup!$A$2:$E$271,3,FALSE),"")</f>
        <v/>
      </c>
      <c r="E286" s="45" t="str">
        <f>IF($B286&lt;&gt;"",VLOOKUP($B286,CATLookup!$A$2:$E$271,4,FALSE),"")</f>
        <v/>
      </c>
      <c r="F286" s="269"/>
      <c r="G286" s="269"/>
      <c r="H286" s="269"/>
      <c r="I286" s="269"/>
      <c r="J286" s="45"/>
      <c r="L286" s="44">
        <f t="shared" si="9"/>
        <v>1</v>
      </c>
    </row>
    <row r="287" spans="1:12" s="44" customFormat="1" ht="130.5" customHeight="1" x14ac:dyDescent="0.2">
      <c r="A287" s="44">
        <v>277</v>
      </c>
      <c r="B287" s="44" t="str">
        <f t="shared" si="8"/>
        <v/>
      </c>
      <c r="C287" s="45" t="str">
        <f>IF($B287&lt;&gt;"",VLOOKUP($B287,CATLookup!$A$2:$E$271,2,FALSE),"")</f>
        <v/>
      </c>
      <c r="D287" s="45" t="str">
        <f>IF($B287&lt;&gt;"",VLOOKUP($B287,CATLookup!$A$2:$E$271,3,FALSE),"")</f>
        <v/>
      </c>
      <c r="E287" s="45" t="str">
        <f>IF($B287&lt;&gt;"",VLOOKUP($B287,CATLookup!$A$2:$E$271,4,FALSE),"")</f>
        <v/>
      </c>
      <c r="F287" s="269"/>
      <c r="G287" s="269"/>
      <c r="H287" s="269"/>
      <c r="I287" s="269"/>
      <c r="J287" s="45"/>
      <c r="L287" s="44">
        <f t="shared" si="9"/>
        <v>1</v>
      </c>
    </row>
    <row r="288" spans="1:12" s="44" customFormat="1" ht="130.5" customHeight="1" x14ac:dyDescent="0.2">
      <c r="A288" s="44">
        <v>278</v>
      </c>
      <c r="B288" s="44" t="str">
        <f t="shared" si="8"/>
        <v/>
      </c>
      <c r="C288" s="45" t="str">
        <f>IF($B288&lt;&gt;"",VLOOKUP($B288,CATLookup!$A$2:$E$271,2,FALSE),"")</f>
        <v/>
      </c>
      <c r="D288" s="45" t="str">
        <f>IF($B288&lt;&gt;"",VLOOKUP($B288,CATLookup!$A$2:$E$271,3,FALSE),"")</f>
        <v/>
      </c>
      <c r="E288" s="45" t="str">
        <f>IF($B288&lt;&gt;"",VLOOKUP($B288,CATLookup!$A$2:$E$271,4,FALSE),"")</f>
        <v/>
      </c>
      <c r="F288" s="269"/>
      <c r="G288" s="269"/>
      <c r="H288" s="269"/>
      <c r="I288" s="269"/>
      <c r="J288" s="45"/>
      <c r="L288" s="44">
        <f t="shared" si="9"/>
        <v>1</v>
      </c>
    </row>
    <row r="289" spans="1:12" s="44" customFormat="1" ht="130.5" customHeight="1" x14ac:dyDescent="0.2">
      <c r="A289" s="44">
        <v>279</v>
      </c>
      <c r="B289" s="44" t="str">
        <f t="shared" si="8"/>
        <v/>
      </c>
      <c r="C289" s="45" t="str">
        <f>IF($B289&lt;&gt;"",VLOOKUP($B289,CATLookup!$A$2:$E$271,2,FALSE),"")</f>
        <v/>
      </c>
      <c r="D289" s="45" t="str">
        <f>IF($B289&lt;&gt;"",VLOOKUP($B289,CATLookup!$A$2:$E$271,3,FALSE),"")</f>
        <v/>
      </c>
      <c r="E289" s="45" t="str">
        <f>IF($B289&lt;&gt;"",VLOOKUP($B289,CATLookup!$A$2:$E$271,4,FALSE),"")</f>
        <v/>
      </c>
      <c r="F289" s="269"/>
      <c r="G289" s="269"/>
      <c r="H289" s="269"/>
      <c r="I289" s="269"/>
      <c r="J289" s="45"/>
      <c r="L289" s="44">
        <f t="shared" si="9"/>
        <v>1</v>
      </c>
    </row>
    <row r="290" spans="1:12" s="44" customFormat="1" ht="130.5" customHeight="1" x14ac:dyDescent="0.2">
      <c r="A290" s="44">
        <v>280</v>
      </c>
      <c r="B290" s="44" t="str">
        <f t="shared" si="8"/>
        <v/>
      </c>
      <c r="C290" s="45" t="str">
        <f>IF($B290&lt;&gt;"",VLOOKUP($B290,CATLookup!$A$2:$E$271,2,FALSE),"")</f>
        <v/>
      </c>
      <c r="D290" s="45" t="str">
        <f>IF($B290&lt;&gt;"",VLOOKUP($B290,CATLookup!$A$2:$E$271,3,FALSE),"")</f>
        <v/>
      </c>
      <c r="E290" s="45" t="str">
        <f>IF($B290&lt;&gt;"",VLOOKUP($B290,CATLookup!$A$2:$E$271,4,FALSE),"")</f>
        <v/>
      </c>
      <c r="F290" s="269"/>
      <c r="G290" s="269"/>
      <c r="H290" s="269"/>
      <c r="I290" s="269"/>
      <c r="J290" s="45"/>
      <c r="L290" s="44">
        <f t="shared" si="9"/>
        <v>1</v>
      </c>
    </row>
    <row r="291" spans="1:12" s="44" customFormat="1" ht="130.5" customHeight="1" x14ac:dyDescent="0.2">
      <c r="A291" s="44">
        <v>281</v>
      </c>
      <c r="B291" s="44" t="str">
        <f t="shared" si="8"/>
        <v/>
      </c>
      <c r="C291" s="45" t="str">
        <f>IF($B291&lt;&gt;"",VLOOKUP($B291,CATLookup!$A$2:$E$271,2,FALSE),"")</f>
        <v/>
      </c>
      <c r="D291" s="45" t="str">
        <f>IF($B291&lt;&gt;"",VLOOKUP($B291,CATLookup!$A$2:$E$271,3,FALSE),"")</f>
        <v/>
      </c>
      <c r="E291" s="45" t="str">
        <f>IF($B291&lt;&gt;"",VLOOKUP($B291,CATLookup!$A$2:$E$271,4,FALSE),"")</f>
        <v/>
      </c>
      <c r="F291" s="269"/>
      <c r="G291" s="269"/>
      <c r="H291" s="269"/>
      <c r="I291" s="269"/>
      <c r="J291" s="45"/>
      <c r="L291" s="44">
        <f t="shared" si="9"/>
        <v>1</v>
      </c>
    </row>
    <row r="292" spans="1:12" s="44" customFormat="1" ht="130.5" customHeight="1" x14ac:dyDescent="0.2">
      <c r="A292" s="44">
        <v>282</v>
      </c>
      <c r="B292" s="44" t="str">
        <f t="shared" si="8"/>
        <v/>
      </c>
      <c r="C292" s="45" t="str">
        <f>IF($B292&lt;&gt;"",VLOOKUP($B292,CATLookup!$A$2:$E$271,2,FALSE),"")</f>
        <v/>
      </c>
      <c r="D292" s="45" t="str">
        <f>IF($B292&lt;&gt;"",VLOOKUP($B292,CATLookup!$A$2:$E$271,3,FALSE),"")</f>
        <v/>
      </c>
      <c r="E292" s="45" t="str">
        <f>IF($B292&lt;&gt;"",VLOOKUP($B292,CATLookup!$A$2:$E$271,4,FALSE),"")</f>
        <v/>
      </c>
      <c r="F292" s="269"/>
      <c r="G292" s="269"/>
      <c r="H292" s="269"/>
      <c r="I292" s="269"/>
      <c r="J292" s="45"/>
      <c r="L292" s="44">
        <f t="shared" si="9"/>
        <v>1</v>
      </c>
    </row>
    <row r="293" spans="1:12" s="44" customFormat="1" ht="130.5" customHeight="1" x14ac:dyDescent="0.2">
      <c r="A293" s="44">
        <v>283</v>
      </c>
      <c r="B293" s="44" t="str">
        <f t="shared" si="8"/>
        <v/>
      </c>
      <c r="C293" s="45" t="str">
        <f>IF($B293&lt;&gt;"",VLOOKUP($B293,CATLookup!$A$2:$E$271,2,FALSE),"")</f>
        <v/>
      </c>
      <c r="D293" s="45" t="str">
        <f>IF($B293&lt;&gt;"",VLOOKUP($B293,CATLookup!$A$2:$E$271,3,FALSE),"")</f>
        <v/>
      </c>
      <c r="E293" s="45" t="str">
        <f>IF($B293&lt;&gt;"",VLOOKUP($B293,CATLookup!$A$2:$E$271,4,FALSE),"")</f>
        <v/>
      </c>
      <c r="F293" s="269"/>
      <c r="G293" s="269"/>
      <c r="H293" s="269"/>
      <c r="I293" s="269"/>
      <c r="J293" s="45"/>
      <c r="L293" s="44">
        <f t="shared" si="9"/>
        <v>1</v>
      </c>
    </row>
    <row r="294" spans="1:12" s="44" customFormat="1" ht="130.5" customHeight="1" x14ac:dyDescent="0.2">
      <c r="A294" s="44">
        <v>284</v>
      </c>
      <c r="B294" s="44" t="str">
        <f t="shared" si="8"/>
        <v/>
      </c>
      <c r="C294" s="45" t="str">
        <f>IF($B294&lt;&gt;"",VLOOKUP($B294,CATLookup!$A$2:$E$271,2,FALSE),"")</f>
        <v/>
      </c>
      <c r="D294" s="45" t="str">
        <f>IF($B294&lt;&gt;"",VLOOKUP($B294,CATLookup!$A$2:$E$271,3,FALSE),"")</f>
        <v/>
      </c>
      <c r="E294" s="45" t="str">
        <f>IF($B294&lt;&gt;"",VLOOKUP($B294,CATLookup!$A$2:$E$271,4,FALSE),"")</f>
        <v/>
      </c>
      <c r="F294" s="269"/>
      <c r="G294" s="269"/>
      <c r="H294" s="269"/>
      <c r="I294" s="269"/>
      <c r="J294" s="45"/>
      <c r="L294" s="44">
        <f t="shared" si="9"/>
        <v>1</v>
      </c>
    </row>
    <row r="295" spans="1:12" s="44" customFormat="1" ht="130.5" customHeight="1" x14ac:dyDescent="0.2">
      <c r="A295" s="44">
        <v>285</v>
      </c>
      <c r="B295" s="44" t="str">
        <f t="shared" si="8"/>
        <v/>
      </c>
      <c r="C295" s="45" t="str">
        <f>IF($B295&lt;&gt;"",VLOOKUP($B295,CATLookup!$A$2:$E$271,2,FALSE),"")</f>
        <v/>
      </c>
      <c r="D295" s="45" t="str">
        <f>IF($B295&lt;&gt;"",VLOOKUP($B295,CATLookup!$A$2:$E$271,3,FALSE),"")</f>
        <v/>
      </c>
      <c r="E295" s="45" t="str">
        <f>IF($B295&lt;&gt;"",VLOOKUP($B295,CATLookup!$A$2:$E$271,4,FALSE),"")</f>
        <v/>
      </c>
      <c r="F295" s="269"/>
      <c r="G295" s="269"/>
      <c r="H295" s="269"/>
      <c r="I295" s="269"/>
      <c r="J295" s="45"/>
      <c r="L295" s="44">
        <f t="shared" si="9"/>
        <v>1</v>
      </c>
    </row>
    <row r="296" spans="1:12" s="44" customFormat="1" ht="130.5" customHeight="1" x14ac:dyDescent="0.2">
      <c r="A296" s="44">
        <v>286</v>
      </c>
      <c r="B296" s="44" t="str">
        <f t="shared" si="8"/>
        <v/>
      </c>
      <c r="C296" s="45" t="str">
        <f>IF($B296&lt;&gt;"",VLOOKUP($B296,CATLookup!$A$2:$E$271,2,FALSE),"")</f>
        <v/>
      </c>
      <c r="D296" s="45" t="str">
        <f>IF($B296&lt;&gt;"",VLOOKUP($B296,CATLookup!$A$2:$E$271,3,FALSE),"")</f>
        <v/>
      </c>
      <c r="E296" s="45" t="str">
        <f>IF($B296&lt;&gt;"",VLOOKUP($B296,CATLookup!$A$2:$E$271,4,FALSE),"")</f>
        <v/>
      </c>
      <c r="F296" s="269"/>
      <c r="G296" s="269"/>
      <c r="H296" s="269"/>
      <c r="I296" s="269"/>
      <c r="J296" s="45"/>
      <c r="L296" s="44">
        <f t="shared" si="9"/>
        <v>1</v>
      </c>
    </row>
    <row r="297" spans="1:12" s="44" customFormat="1" ht="130.5" customHeight="1" x14ac:dyDescent="0.2">
      <c r="A297" s="44">
        <v>287</v>
      </c>
      <c r="B297" s="44" t="str">
        <f t="shared" si="8"/>
        <v/>
      </c>
      <c r="C297" s="45" t="str">
        <f>IF($B297&lt;&gt;"",VLOOKUP($B297,CATLookup!$A$2:$E$271,2,FALSE),"")</f>
        <v/>
      </c>
      <c r="D297" s="45" t="str">
        <f>IF($B297&lt;&gt;"",VLOOKUP($B297,CATLookup!$A$2:$E$271,3,FALSE),"")</f>
        <v/>
      </c>
      <c r="E297" s="45" t="str">
        <f>IF($B297&lt;&gt;"",VLOOKUP($B297,CATLookup!$A$2:$E$271,4,FALSE),"")</f>
        <v/>
      </c>
      <c r="F297" s="269"/>
      <c r="G297" s="269"/>
      <c r="H297" s="269"/>
      <c r="I297" s="269"/>
      <c r="J297" s="45"/>
      <c r="L297" s="44">
        <f t="shared" si="9"/>
        <v>1</v>
      </c>
    </row>
    <row r="298" spans="1:12" s="44" customFormat="1" ht="130.5" customHeight="1" x14ac:dyDescent="0.2">
      <c r="A298" s="44">
        <v>288</v>
      </c>
      <c r="B298" s="44" t="str">
        <f t="shared" si="8"/>
        <v/>
      </c>
      <c r="C298" s="45" t="str">
        <f>IF($B298&lt;&gt;"",VLOOKUP($B298,CATLookup!$A$2:$E$271,2,FALSE),"")</f>
        <v/>
      </c>
      <c r="D298" s="45" t="str">
        <f>IF($B298&lt;&gt;"",VLOOKUP($B298,CATLookup!$A$2:$E$271,3,FALSE),"")</f>
        <v/>
      </c>
      <c r="E298" s="45" t="str">
        <f>IF($B298&lt;&gt;"",VLOOKUP($B298,CATLookup!$A$2:$E$271,4,FALSE),"")</f>
        <v/>
      </c>
      <c r="F298" s="269"/>
      <c r="G298" s="269"/>
      <c r="H298" s="269"/>
      <c r="I298" s="269"/>
      <c r="J298" s="45"/>
      <c r="L298" s="44">
        <f t="shared" si="9"/>
        <v>1</v>
      </c>
    </row>
    <row r="299" spans="1:12" s="44" customFormat="1" ht="130.5" customHeight="1" x14ac:dyDescent="0.2">
      <c r="A299" s="44">
        <v>289</v>
      </c>
      <c r="B299" s="44" t="str">
        <f t="shared" si="8"/>
        <v/>
      </c>
      <c r="C299" s="45" t="str">
        <f>IF($B299&lt;&gt;"",VLOOKUP($B299,CATLookup!$A$2:$E$271,2,FALSE),"")</f>
        <v/>
      </c>
      <c r="D299" s="45" t="str">
        <f>IF($B299&lt;&gt;"",VLOOKUP($B299,CATLookup!$A$2:$E$271,3,FALSE),"")</f>
        <v/>
      </c>
      <c r="E299" s="45" t="str">
        <f>IF($B299&lt;&gt;"",VLOOKUP($B299,CATLookup!$A$2:$E$271,4,FALSE),"")</f>
        <v/>
      </c>
      <c r="F299" s="269"/>
      <c r="G299" s="269"/>
      <c r="H299" s="269"/>
      <c r="I299" s="269"/>
      <c r="J299" s="45"/>
      <c r="L299" s="44">
        <f t="shared" si="9"/>
        <v>1</v>
      </c>
    </row>
    <row r="300" spans="1:12" s="44" customFormat="1" ht="130.5" customHeight="1" x14ac:dyDescent="0.2">
      <c r="A300" s="44">
        <v>290</v>
      </c>
      <c r="B300" s="44" t="str">
        <f t="shared" si="8"/>
        <v/>
      </c>
      <c r="C300" s="45" t="str">
        <f>IF($B300&lt;&gt;"",VLOOKUP($B300,CATLookup!$A$2:$E$271,2,FALSE),"")</f>
        <v/>
      </c>
      <c r="D300" s="45" t="str">
        <f>IF($B300&lt;&gt;"",VLOOKUP($B300,CATLookup!$A$2:$E$271,3,FALSE),"")</f>
        <v/>
      </c>
      <c r="E300" s="45" t="str">
        <f>IF($B300&lt;&gt;"",VLOOKUP($B300,CATLookup!$A$2:$E$271,4,FALSE),"")</f>
        <v/>
      </c>
      <c r="F300" s="269"/>
      <c r="G300" s="269"/>
      <c r="H300" s="269"/>
      <c r="I300" s="269"/>
      <c r="J300" s="45"/>
      <c r="L300" s="44">
        <f t="shared" si="9"/>
        <v>1</v>
      </c>
    </row>
    <row r="301" spans="1:12" s="44" customFormat="1" ht="130.5" customHeight="1" x14ac:dyDescent="0.2">
      <c r="A301" s="44">
        <v>291</v>
      </c>
      <c r="B301" s="44" t="str">
        <f t="shared" si="8"/>
        <v/>
      </c>
      <c r="C301" s="45" t="str">
        <f>IF($B301&lt;&gt;"",VLOOKUP($B301,CATLookup!$A$2:$E$271,2,FALSE),"")</f>
        <v/>
      </c>
      <c r="D301" s="45" t="str">
        <f>IF($B301&lt;&gt;"",VLOOKUP($B301,CATLookup!$A$2:$E$271,3,FALSE),"")</f>
        <v/>
      </c>
      <c r="E301" s="45" t="str">
        <f>IF($B301&lt;&gt;"",VLOOKUP($B301,CATLookup!$A$2:$E$271,4,FALSE),"")</f>
        <v/>
      </c>
      <c r="F301" s="269"/>
      <c r="G301" s="269"/>
      <c r="H301" s="269"/>
      <c r="I301" s="269"/>
      <c r="J301" s="45"/>
      <c r="L301" s="44">
        <f t="shared" si="9"/>
        <v>1</v>
      </c>
    </row>
    <row r="302" spans="1:12" s="44" customFormat="1" ht="130.5" customHeight="1" x14ac:dyDescent="0.2">
      <c r="A302" s="44">
        <v>292</v>
      </c>
      <c r="B302" s="44" t="str">
        <f t="shared" si="8"/>
        <v/>
      </c>
      <c r="C302" s="45" t="str">
        <f>IF($B302&lt;&gt;"",VLOOKUP($B302,CATLookup!$A$2:$E$271,2,FALSE),"")</f>
        <v/>
      </c>
      <c r="D302" s="45" t="str">
        <f>IF($B302&lt;&gt;"",VLOOKUP($B302,CATLookup!$A$2:$E$271,3,FALSE),"")</f>
        <v/>
      </c>
      <c r="E302" s="45" t="str">
        <f>IF($B302&lt;&gt;"",VLOOKUP($B302,CATLookup!$A$2:$E$271,4,FALSE),"")</f>
        <v/>
      </c>
      <c r="F302" s="269"/>
      <c r="G302" s="269"/>
      <c r="H302" s="269"/>
      <c r="I302" s="269"/>
      <c r="J302" s="45"/>
      <c r="L302" s="44">
        <f t="shared" si="9"/>
        <v>1</v>
      </c>
    </row>
    <row r="303" spans="1:12" s="44" customFormat="1" ht="130.5" customHeight="1" x14ac:dyDescent="0.2">
      <c r="A303" s="44">
        <v>293</v>
      </c>
      <c r="B303" s="44" t="str">
        <f t="shared" si="8"/>
        <v/>
      </c>
      <c r="C303" s="45" t="str">
        <f>IF($B303&lt;&gt;"",VLOOKUP($B303,CATLookup!$A$2:$E$271,2,FALSE),"")</f>
        <v/>
      </c>
      <c r="D303" s="45" t="str">
        <f>IF($B303&lt;&gt;"",VLOOKUP($B303,CATLookup!$A$2:$E$271,3,FALSE),"")</f>
        <v/>
      </c>
      <c r="E303" s="45" t="str">
        <f>IF($B303&lt;&gt;"",VLOOKUP($B303,CATLookup!$A$2:$E$271,4,FALSE),"")</f>
        <v/>
      </c>
      <c r="F303" s="269"/>
      <c r="G303" s="269"/>
      <c r="H303" s="269"/>
      <c r="I303" s="269"/>
      <c r="J303" s="45"/>
      <c r="L303" s="44">
        <f t="shared" si="9"/>
        <v>1</v>
      </c>
    </row>
    <row r="304" spans="1:12" s="44" customFormat="1" ht="130.5" customHeight="1" x14ac:dyDescent="0.2">
      <c r="A304" s="44">
        <v>294</v>
      </c>
      <c r="B304" s="44" t="str">
        <f t="shared" si="8"/>
        <v/>
      </c>
      <c r="C304" s="45" t="str">
        <f>IF($B304&lt;&gt;"",VLOOKUP($B304,CATLookup!$A$2:$E$271,2,FALSE),"")</f>
        <v/>
      </c>
      <c r="D304" s="45" t="str">
        <f>IF($B304&lt;&gt;"",VLOOKUP($B304,CATLookup!$A$2:$E$271,3,FALSE),"")</f>
        <v/>
      </c>
      <c r="E304" s="45" t="str">
        <f>IF($B304&lt;&gt;"",VLOOKUP($B304,CATLookup!$A$2:$E$271,4,FALSE),"")</f>
        <v/>
      </c>
      <c r="F304" s="269"/>
      <c r="G304" s="269"/>
      <c r="H304" s="269"/>
      <c r="I304" s="269"/>
      <c r="J304" s="45"/>
      <c r="L304" s="44">
        <f t="shared" si="9"/>
        <v>1</v>
      </c>
    </row>
    <row r="305" spans="1:12" s="44" customFormat="1" ht="130.5" customHeight="1" x14ac:dyDescent="0.2">
      <c r="A305" s="44">
        <v>295</v>
      </c>
      <c r="B305" s="44" t="str">
        <f t="shared" si="8"/>
        <v/>
      </c>
      <c r="C305" s="45" t="str">
        <f>IF($B305&lt;&gt;"",VLOOKUP($B305,CATLookup!$A$2:$E$271,2,FALSE),"")</f>
        <v/>
      </c>
      <c r="D305" s="45" t="str">
        <f>IF($B305&lt;&gt;"",VLOOKUP($B305,CATLookup!$A$2:$E$271,3,FALSE),"")</f>
        <v/>
      </c>
      <c r="E305" s="45" t="str">
        <f>IF($B305&lt;&gt;"",VLOOKUP($B305,CATLookup!$A$2:$E$271,4,FALSE),"")</f>
        <v/>
      </c>
      <c r="F305" s="269"/>
      <c r="G305" s="269"/>
      <c r="H305" s="269"/>
      <c r="I305" s="269"/>
      <c r="J305" s="45"/>
      <c r="L305" s="44">
        <f t="shared" si="9"/>
        <v>1</v>
      </c>
    </row>
    <row r="306" spans="1:12" s="44" customFormat="1" ht="130.5" customHeight="1" x14ac:dyDescent="0.2">
      <c r="A306" s="44">
        <v>296</v>
      </c>
      <c r="B306" s="44" t="str">
        <f t="shared" si="8"/>
        <v/>
      </c>
      <c r="C306" s="45" t="str">
        <f>IF($B306&lt;&gt;"",VLOOKUP($B306,CATLookup!$A$2:$E$271,2,FALSE),"")</f>
        <v/>
      </c>
      <c r="D306" s="45" t="str">
        <f>IF($B306&lt;&gt;"",VLOOKUP($B306,CATLookup!$A$2:$E$271,3,FALSE),"")</f>
        <v/>
      </c>
      <c r="E306" s="45" t="str">
        <f>IF($B306&lt;&gt;"",VLOOKUP($B306,CATLookup!$A$2:$E$271,4,FALSE),"")</f>
        <v/>
      </c>
      <c r="F306" s="269"/>
      <c r="G306" s="269"/>
      <c r="H306" s="269"/>
      <c r="I306" s="269"/>
      <c r="J306" s="45"/>
      <c r="L306" s="44">
        <f t="shared" si="9"/>
        <v>1</v>
      </c>
    </row>
    <row r="307" spans="1:12" s="44" customFormat="1" ht="130.5" customHeight="1" x14ac:dyDescent="0.2">
      <c r="A307" s="44">
        <v>297</v>
      </c>
      <c r="B307" s="44" t="str">
        <f t="shared" si="8"/>
        <v/>
      </c>
      <c r="C307" s="45" t="str">
        <f>IF($B307&lt;&gt;"",VLOOKUP($B307,CATLookup!$A$2:$E$271,2,FALSE),"")</f>
        <v/>
      </c>
      <c r="D307" s="45" t="str">
        <f>IF($B307&lt;&gt;"",VLOOKUP($B307,CATLookup!$A$2:$E$271,3,FALSE),"")</f>
        <v/>
      </c>
      <c r="E307" s="45" t="str">
        <f>IF($B307&lt;&gt;"",VLOOKUP($B307,CATLookup!$A$2:$E$271,4,FALSE),"")</f>
        <v/>
      </c>
      <c r="F307" s="269"/>
      <c r="G307" s="269"/>
      <c r="H307" s="269"/>
      <c r="I307" s="269"/>
      <c r="J307" s="45"/>
      <c r="L307" s="44">
        <f t="shared" si="9"/>
        <v>1</v>
      </c>
    </row>
    <row r="308" spans="1:12" s="44" customFormat="1" ht="130.5" customHeight="1" x14ac:dyDescent="0.2">
      <c r="A308" s="44">
        <v>298</v>
      </c>
      <c r="B308" s="44" t="str">
        <f t="shared" si="8"/>
        <v/>
      </c>
      <c r="C308" s="45" t="str">
        <f>IF($B308&lt;&gt;"",VLOOKUP($B308,CATLookup!$A$2:$E$271,2,FALSE),"")</f>
        <v/>
      </c>
      <c r="D308" s="45" t="str">
        <f>IF($B308&lt;&gt;"",VLOOKUP($B308,CATLookup!$A$2:$E$271,3,FALSE),"")</f>
        <v/>
      </c>
      <c r="E308" s="45" t="str">
        <f>IF($B308&lt;&gt;"",VLOOKUP($B308,CATLookup!$A$2:$E$271,4,FALSE),"")</f>
        <v/>
      </c>
      <c r="F308" s="269"/>
      <c r="G308" s="269"/>
      <c r="H308" s="269"/>
      <c r="I308" s="269"/>
      <c r="J308" s="45"/>
      <c r="L308" s="44">
        <f t="shared" si="9"/>
        <v>1</v>
      </c>
    </row>
    <row r="309" spans="1:12" s="44" customFormat="1" ht="130.5" customHeight="1" x14ac:dyDescent="0.2">
      <c r="A309" s="44">
        <v>299</v>
      </c>
      <c r="B309" s="44" t="str">
        <f t="shared" si="8"/>
        <v/>
      </c>
      <c r="C309" s="45" t="str">
        <f>IF($B309&lt;&gt;"",VLOOKUP($B309,CATLookup!$A$2:$E$271,2,FALSE),"")</f>
        <v/>
      </c>
      <c r="D309" s="45" t="str">
        <f>IF($B309&lt;&gt;"",VLOOKUP($B309,CATLookup!$A$2:$E$271,3,FALSE),"")</f>
        <v/>
      </c>
      <c r="E309" s="45" t="str">
        <f>IF($B309&lt;&gt;"",VLOOKUP($B309,CATLookup!$A$2:$E$271,4,FALSE),"")</f>
        <v/>
      </c>
      <c r="F309" s="269"/>
      <c r="G309" s="269"/>
      <c r="H309" s="269"/>
      <c r="I309" s="269"/>
      <c r="J309" s="45"/>
      <c r="L309" s="44">
        <f t="shared" si="9"/>
        <v>1</v>
      </c>
    </row>
    <row r="310" spans="1:12" s="44" customFormat="1" ht="130.5" customHeight="1" x14ac:dyDescent="0.2">
      <c r="A310" s="44">
        <v>300</v>
      </c>
      <c r="B310" s="44" t="str">
        <f t="shared" si="8"/>
        <v/>
      </c>
      <c r="C310" s="45" t="str">
        <f>IF($B310&lt;&gt;"",VLOOKUP($B310,CATLookup!$A$2:$E$271,2,FALSE),"")</f>
        <v/>
      </c>
      <c r="D310" s="45" t="str">
        <f>IF($B310&lt;&gt;"",VLOOKUP($B310,CATLookup!$A$2:$E$271,3,FALSE),"")</f>
        <v/>
      </c>
      <c r="E310" s="45" t="str">
        <f>IF($B310&lt;&gt;"",VLOOKUP($B310,CATLookup!$A$2:$E$271,4,FALSE),"")</f>
        <v/>
      </c>
      <c r="F310" s="269"/>
      <c r="G310" s="269"/>
      <c r="H310" s="269"/>
      <c r="I310" s="269"/>
      <c r="J310" s="45"/>
      <c r="L310" s="44">
        <f t="shared" si="9"/>
        <v>1</v>
      </c>
    </row>
  </sheetData>
  <sheetProtection password="EA21" sheet="1" objects="1" scenarios="1"/>
  <mergeCells count="604">
    <mergeCell ref="D6:E6"/>
    <mergeCell ref="F20:G20"/>
    <mergeCell ref="H20:I20"/>
    <mergeCell ref="F21:G21"/>
    <mergeCell ref="H21:I21"/>
    <mergeCell ref="F22:G22"/>
    <mergeCell ref="H22:I22"/>
    <mergeCell ref="F17:G17"/>
    <mergeCell ref="H17:I17"/>
    <mergeCell ref="F18:G18"/>
    <mergeCell ref="H18:I18"/>
    <mergeCell ref="F19:G19"/>
    <mergeCell ref="H19:I19"/>
    <mergeCell ref="F14:G14"/>
    <mergeCell ref="F15:G15"/>
    <mergeCell ref="F16:G16"/>
    <mergeCell ref="H14:I14"/>
    <mergeCell ref="H15:I15"/>
    <mergeCell ref="H16:I16"/>
    <mergeCell ref="H4:K4"/>
    <mergeCell ref="F10:G10"/>
    <mergeCell ref="F11:G11"/>
    <mergeCell ref="F12:G12"/>
    <mergeCell ref="F13:G13"/>
    <mergeCell ref="H10:I10"/>
    <mergeCell ref="H11:I11"/>
    <mergeCell ref="H12:I12"/>
    <mergeCell ref="H13:I13"/>
    <mergeCell ref="F34:G34"/>
    <mergeCell ref="H34:I34"/>
    <mergeCell ref="F23:G23"/>
    <mergeCell ref="H23:I23"/>
    <mergeCell ref="F24:G24"/>
    <mergeCell ref="H24:I24"/>
    <mergeCell ref="F25:G25"/>
    <mergeCell ref="H25:I25"/>
    <mergeCell ref="F26:G26"/>
    <mergeCell ref="H26:I26"/>
    <mergeCell ref="F27:G27"/>
    <mergeCell ref="H27:I27"/>
    <mergeCell ref="F28:G28"/>
    <mergeCell ref="H28:I28"/>
    <mergeCell ref="F29:G29"/>
    <mergeCell ref="H29:I29"/>
    <mergeCell ref="F30:G30"/>
    <mergeCell ref="H30:I30"/>
    <mergeCell ref="F31:G31"/>
    <mergeCell ref="H31:I31"/>
    <mergeCell ref="F32:G32"/>
    <mergeCell ref="H32:I32"/>
    <mergeCell ref="F33:G33"/>
    <mergeCell ref="H33:I33"/>
    <mergeCell ref="F46:G46"/>
    <mergeCell ref="H46:I46"/>
    <mergeCell ref="F35:G35"/>
    <mergeCell ref="H35:I35"/>
    <mergeCell ref="F36:G36"/>
    <mergeCell ref="H36:I36"/>
    <mergeCell ref="F37:G37"/>
    <mergeCell ref="H37:I37"/>
    <mergeCell ref="F38:G38"/>
    <mergeCell ref="H38:I38"/>
    <mergeCell ref="F39:G39"/>
    <mergeCell ref="H39:I39"/>
    <mergeCell ref="F40:G40"/>
    <mergeCell ref="H40:I40"/>
    <mergeCell ref="F41:G41"/>
    <mergeCell ref="H41:I41"/>
    <mergeCell ref="F42:G42"/>
    <mergeCell ref="H42:I42"/>
    <mergeCell ref="F43:G43"/>
    <mergeCell ref="H43:I43"/>
    <mergeCell ref="F44:G44"/>
    <mergeCell ref="H44:I44"/>
    <mergeCell ref="F45:G45"/>
    <mergeCell ref="H45:I45"/>
    <mergeCell ref="F58:G58"/>
    <mergeCell ref="H58:I58"/>
    <mergeCell ref="F47:G47"/>
    <mergeCell ref="H47:I47"/>
    <mergeCell ref="F48:G48"/>
    <mergeCell ref="H48:I48"/>
    <mergeCell ref="F49:G49"/>
    <mergeCell ref="H49:I49"/>
    <mergeCell ref="F50:G50"/>
    <mergeCell ref="H50:I50"/>
    <mergeCell ref="F51:G51"/>
    <mergeCell ref="H51:I51"/>
    <mergeCell ref="F52:G52"/>
    <mergeCell ref="H52:I52"/>
    <mergeCell ref="F53:G53"/>
    <mergeCell ref="H53:I53"/>
    <mergeCell ref="F54:G54"/>
    <mergeCell ref="H54:I54"/>
    <mergeCell ref="F55:G55"/>
    <mergeCell ref="H55:I55"/>
    <mergeCell ref="F56:G56"/>
    <mergeCell ref="H56:I56"/>
    <mergeCell ref="F57:G57"/>
    <mergeCell ref="H57:I57"/>
    <mergeCell ref="F70:G70"/>
    <mergeCell ref="H70:I70"/>
    <mergeCell ref="F59:G59"/>
    <mergeCell ref="H59:I59"/>
    <mergeCell ref="F60:G60"/>
    <mergeCell ref="H60:I60"/>
    <mergeCell ref="F61:G61"/>
    <mergeCell ref="H61:I61"/>
    <mergeCell ref="F62:G62"/>
    <mergeCell ref="H62:I62"/>
    <mergeCell ref="F63:G63"/>
    <mergeCell ref="H63:I63"/>
    <mergeCell ref="F64:G64"/>
    <mergeCell ref="H64:I64"/>
    <mergeCell ref="F65:G65"/>
    <mergeCell ref="H65:I65"/>
    <mergeCell ref="F66:G66"/>
    <mergeCell ref="H66:I66"/>
    <mergeCell ref="F67:G67"/>
    <mergeCell ref="H67:I67"/>
    <mergeCell ref="F68:G68"/>
    <mergeCell ref="H68:I68"/>
    <mergeCell ref="F69:G69"/>
    <mergeCell ref="H69:I69"/>
    <mergeCell ref="F82:G82"/>
    <mergeCell ref="H82:I82"/>
    <mergeCell ref="F71:G71"/>
    <mergeCell ref="H71:I71"/>
    <mergeCell ref="F72:G72"/>
    <mergeCell ref="H72:I72"/>
    <mergeCell ref="F73:G73"/>
    <mergeCell ref="H73:I73"/>
    <mergeCell ref="F74:G74"/>
    <mergeCell ref="H74:I74"/>
    <mergeCell ref="F75:G75"/>
    <mergeCell ref="H75:I75"/>
    <mergeCell ref="F76:G76"/>
    <mergeCell ref="H76:I76"/>
    <mergeCell ref="F77:G77"/>
    <mergeCell ref="H77:I77"/>
    <mergeCell ref="F78:G78"/>
    <mergeCell ref="H78:I78"/>
    <mergeCell ref="F79:G79"/>
    <mergeCell ref="H79:I79"/>
    <mergeCell ref="F80:G80"/>
    <mergeCell ref="H80:I80"/>
    <mergeCell ref="F81:G81"/>
    <mergeCell ref="H81:I81"/>
    <mergeCell ref="F94:G94"/>
    <mergeCell ref="H94:I94"/>
    <mergeCell ref="F83:G83"/>
    <mergeCell ref="H83:I83"/>
    <mergeCell ref="F84:G84"/>
    <mergeCell ref="H84:I84"/>
    <mergeCell ref="F85:G85"/>
    <mergeCell ref="H85:I85"/>
    <mergeCell ref="F86:G86"/>
    <mergeCell ref="H86:I86"/>
    <mergeCell ref="F87:G87"/>
    <mergeCell ref="H87:I87"/>
    <mergeCell ref="F88:G88"/>
    <mergeCell ref="H88:I88"/>
    <mergeCell ref="F89:G89"/>
    <mergeCell ref="H89:I89"/>
    <mergeCell ref="F90:G90"/>
    <mergeCell ref="H90:I90"/>
    <mergeCell ref="F91:G91"/>
    <mergeCell ref="H91:I91"/>
    <mergeCell ref="F92:G92"/>
    <mergeCell ref="H92:I92"/>
    <mergeCell ref="F93:G93"/>
    <mergeCell ref="H93:I93"/>
    <mergeCell ref="F106:G106"/>
    <mergeCell ref="H106:I106"/>
    <mergeCell ref="F95:G95"/>
    <mergeCell ref="H95:I95"/>
    <mergeCell ref="F96:G96"/>
    <mergeCell ref="H96:I96"/>
    <mergeCell ref="F97:G97"/>
    <mergeCell ref="H97:I97"/>
    <mergeCell ref="F98:G98"/>
    <mergeCell ref="H98:I98"/>
    <mergeCell ref="F99:G99"/>
    <mergeCell ref="H99:I99"/>
    <mergeCell ref="F100:G100"/>
    <mergeCell ref="H100:I100"/>
    <mergeCell ref="F101:G101"/>
    <mergeCell ref="H101:I101"/>
    <mergeCell ref="F102:G102"/>
    <mergeCell ref="H102:I102"/>
    <mergeCell ref="F103:G103"/>
    <mergeCell ref="H103:I103"/>
    <mergeCell ref="F104:G104"/>
    <mergeCell ref="H104:I104"/>
    <mergeCell ref="F105:G105"/>
    <mergeCell ref="H105:I105"/>
    <mergeCell ref="F118:G118"/>
    <mergeCell ref="H118:I118"/>
    <mergeCell ref="F107:G107"/>
    <mergeCell ref="H107:I107"/>
    <mergeCell ref="F108:G108"/>
    <mergeCell ref="H108:I108"/>
    <mergeCell ref="F109:G109"/>
    <mergeCell ref="H109:I109"/>
    <mergeCell ref="F110:G110"/>
    <mergeCell ref="H110:I110"/>
    <mergeCell ref="F111:G111"/>
    <mergeCell ref="H111:I111"/>
    <mergeCell ref="F112:G112"/>
    <mergeCell ref="H112:I112"/>
    <mergeCell ref="F113:G113"/>
    <mergeCell ref="H113:I113"/>
    <mergeCell ref="F114:G114"/>
    <mergeCell ref="H114:I114"/>
    <mergeCell ref="F115:G115"/>
    <mergeCell ref="H115:I115"/>
    <mergeCell ref="F116:G116"/>
    <mergeCell ref="H116:I116"/>
    <mergeCell ref="F117:G117"/>
    <mergeCell ref="H117:I117"/>
    <mergeCell ref="F130:G130"/>
    <mergeCell ref="H130:I130"/>
    <mergeCell ref="F119:G119"/>
    <mergeCell ref="H119:I119"/>
    <mergeCell ref="F120:G120"/>
    <mergeCell ref="H120:I120"/>
    <mergeCell ref="F121:G121"/>
    <mergeCell ref="H121:I121"/>
    <mergeCell ref="F122:G122"/>
    <mergeCell ref="H122:I122"/>
    <mergeCell ref="F123:G123"/>
    <mergeCell ref="H123:I123"/>
    <mergeCell ref="F124:G124"/>
    <mergeCell ref="H124:I124"/>
    <mergeCell ref="F125:G125"/>
    <mergeCell ref="H125:I125"/>
    <mergeCell ref="F126:G126"/>
    <mergeCell ref="H126:I126"/>
    <mergeCell ref="F127:G127"/>
    <mergeCell ref="H127:I127"/>
    <mergeCell ref="F128:G128"/>
    <mergeCell ref="H128:I128"/>
    <mergeCell ref="F129:G129"/>
    <mergeCell ref="H129:I129"/>
    <mergeCell ref="F142:G142"/>
    <mergeCell ref="H142:I142"/>
    <mergeCell ref="F131:G131"/>
    <mergeCell ref="H131:I131"/>
    <mergeCell ref="F132:G132"/>
    <mergeCell ref="H132:I132"/>
    <mergeCell ref="F133:G133"/>
    <mergeCell ref="H133:I133"/>
    <mergeCell ref="F134:G134"/>
    <mergeCell ref="H134:I134"/>
    <mergeCell ref="F135:G135"/>
    <mergeCell ref="H135:I135"/>
    <mergeCell ref="F136:G136"/>
    <mergeCell ref="H136:I136"/>
    <mergeCell ref="F137:G137"/>
    <mergeCell ref="H137:I137"/>
    <mergeCell ref="F138:G138"/>
    <mergeCell ref="H138:I138"/>
    <mergeCell ref="F139:G139"/>
    <mergeCell ref="H139:I139"/>
    <mergeCell ref="F140:G140"/>
    <mergeCell ref="H140:I140"/>
    <mergeCell ref="F141:G141"/>
    <mergeCell ref="H141:I141"/>
    <mergeCell ref="F154:G154"/>
    <mergeCell ref="H154:I154"/>
    <mergeCell ref="F143:G143"/>
    <mergeCell ref="H143:I143"/>
    <mergeCell ref="F144:G144"/>
    <mergeCell ref="H144:I144"/>
    <mergeCell ref="F145:G145"/>
    <mergeCell ref="H145:I145"/>
    <mergeCell ref="F146:G146"/>
    <mergeCell ref="H146:I146"/>
    <mergeCell ref="F147:G147"/>
    <mergeCell ref="H147:I147"/>
    <mergeCell ref="F148:G148"/>
    <mergeCell ref="H148:I148"/>
    <mergeCell ref="F149:G149"/>
    <mergeCell ref="H149:I149"/>
    <mergeCell ref="F150:G150"/>
    <mergeCell ref="H150:I150"/>
    <mergeCell ref="F151:G151"/>
    <mergeCell ref="H151:I151"/>
    <mergeCell ref="F152:G152"/>
    <mergeCell ref="H152:I152"/>
    <mergeCell ref="F153:G153"/>
    <mergeCell ref="H153:I153"/>
    <mergeCell ref="F166:G166"/>
    <mergeCell ref="H166:I166"/>
    <mergeCell ref="F155:G155"/>
    <mergeCell ref="H155:I155"/>
    <mergeCell ref="F156:G156"/>
    <mergeCell ref="H156:I156"/>
    <mergeCell ref="F157:G157"/>
    <mergeCell ref="H157:I157"/>
    <mergeCell ref="F158:G158"/>
    <mergeCell ref="H158:I158"/>
    <mergeCell ref="F159:G159"/>
    <mergeCell ref="H159:I159"/>
    <mergeCell ref="F160:G160"/>
    <mergeCell ref="H160:I160"/>
    <mergeCell ref="F161:G161"/>
    <mergeCell ref="H161:I161"/>
    <mergeCell ref="F162:G162"/>
    <mergeCell ref="H162:I162"/>
    <mergeCell ref="F163:G163"/>
    <mergeCell ref="H163:I163"/>
    <mergeCell ref="F164:G164"/>
    <mergeCell ref="H164:I164"/>
    <mergeCell ref="F165:G165"/>
    <mergeCell ref="H165:I165"/>
    <mergeCell ref="F178:G178"/>
    <mergeCell ref="H178:I178"/>
    <mergeCell ref="F167:G167"/>
    <mergeCell ref="H167:I167"/>
    <mergeCell ref="F168:G168"/>
    <mergeCell ref="H168:I168"/>
    <mergeCell ref="F169:G169"/>
    <mergeCell ref="H169:I169"/>
    <mergeCell ref="F170:G170"/>
    <mergeCell ref="H170:I170"/>
    <mergeCell ref="F171:G171"/>
    <mergeCell ref="H171:I171"/>
    <mergeCell ref="F172:G172"/>
    <mergeCell ref="H172:I172"/>
    <mergeCell ref="F173:G173"/>
    <mergeCell ref="H173:I173"/>
    <mergeCell ref="F174:G174"/>
    <mergeCell ref="H174:I174"/>
    <mergeCell ref="F175:G175"/>
    <mergeCell ref="H175:I175"/>
    <mergeCell ref="F176:G176"/>
    <mergeCell ref="H176:I176"/>
    <mergeCell ref="F177:G177"/>
    <mergeCell ref="H177:I177"/>
    <mergeCell ref="F190:G190"/>
    <mergeCell ref="H190:I190"/>
    <mergeCell ref="F179:G179"/>
    <mergeCell ref="H179:I179"/>
    <mergeCell ref="F180:G180"/>
    <mergeCell ref="H180:I180"/>
    <mergeCell ref="F181:G181"/>
    <mergeCell ref="H181:I181"/>
    <mergeCell ref="F182:G182"/>
    <mergeCell ref="H182:I182"/>
    <mergeCell ref="F183:G183"/>
    <mergeCell ref="H183:I183"/>
    <mergeCell ref="F184:G184"/>
    <mergeCell ref="H184:I184"/>
    <mergeCell ref="F185:G185"/>
    <mergeCell ref="H185:I185"/>
    <mergeCell ref="F186:G186"/>
    <mergeCell ref="H186:I186"/>
    <mergeCell ref="F187:G187"/>
    <mergeCell ref="H187:I187"/>
    <mergeCell ref="F188:G188"/>
    <mergeCell ref="H188:I188"/>
    <mergeCell ref="F189:G189"/>
    <mergeCell ref="H189:I189"/>
    <mergeCell ref="F202:G202"/>
    <mergeCell ref="H202:I202"/>
    <mergeCell ref="F191:G191"/>
    <mergeCell ref="H191:I191"/>
    <mergeCell ref="F192:G192"/>
    <mergeCell ref="H192:I192"/>
    <mergeCell ref="F193:G193"/>
    <mergeCell ref="H193:I193"/>
    <mergeCell ref="F194:G194"/>
    <mergeCell ref="H194:I194"/>
    <mergeCell ref="F195:G195"/>
    <mergeCell ref="H195:I195"/>
    <mergeCell ref="F196:G196"/>
    <mergeCell ref="H196:I196"/>
    <mergeCell ref="F197:G197"/>
    <mergeCell ref="H197:I197"/>
    <mergeCell ref="F198:G198"/>
    <mergeCell ref="H198:I198"/>
    <mergeCell ref="F199:G199"/>
    <mergeCell ref="H199:I199"/>
    <mergeCell ref="F200:G200"/>
    <mergeCell ref="H200:I200"/>
    <mergeCell ref="F201:G201"/>
    <mergeCell ref="H201:I201"/>
    <mergeCell ref="F214:G214"/>
    <mergeCell ref="H214:I214"/>
    <mergeCell ref="F203:G203"/>
    <mergeCell ref="H203:I203"/>
    <mergeCell ref="F204:G204"/>
    <mergeCell ref="H204:I204"/>
    <mergeCell ref="F205:G205"/>
    <mergeCell ref="H205:I205"/>
    <mergeCell ref="F206:G206"/>
    <mergeCell ref="H206:I206"/>
    <mergeCell ref="F207:G207"/>
    <mergeCell ref="H207:I207"/>
    <mergeCell ref="F208:G208"/>
    <mergeCell ref="H208:I208"/>
    <mergeCell ref="F209:G209"/>
    <mergeCell ref="H209:I209"/>
    <mergeCell ref="F210:G210"/>
    <mergeCell ref="H210:I210"/>
    <mergeCell ref="F211:G211"/>
    <mergeCell ref="H211:I211"/>
    <mergeCell ref="F212:G212"/>
    <mergeCell ref="H212:I212"/>
    <mergeCell ref="F213:G213"/>
    <mergeCell ref="H213:I213"/>
    <mergeCell ref="F226:G226"/>
    <mergeCell ref="H226:I226"/>
    <mergeCell ref="F215:G215"/>
    <mergeCell ref="H215:I215"/>
    <mergeCell ref="F216:G216"/>
    <mergeCell ref="H216:I216"/>
    <mergeCell ref="F217:G217"/>
    <mergeCell ref="H217:I217"/>
    <mergeCell ref="F218:G218"/>
    <mergeCell ref="H218:I218"/>
    <mergeCell ref="F219:G219"/>
    <mergeCell ref="H219:I219"/>
    <mergeCell ref="F220:G220"/>
    <mergeCell ref="H220:I220"/>
    <mergeCell ref="F221:G221"/>
    <mergeCell ref="H221:I221"/>
    <mergeCell ref="F222:G222"/>
    <mergeCell ref="H222:I222"/>
    <mergeCell ref="F223:G223"/>
    <mergeCell ref="H223:I223"/>
    <mergeCell ref="F224:G224"/>
    <mergeCell ref="H224:I224"/>
    <mergeCell ref="F225:G225"/>
    <mergeCell ref="H225:I225"/>
    <mergeCell ref="F238:G238"/>
    <mergeCell ref="H238:I238"/>
    <mergeCell ref="F227:G227"/>
    <mergeCell ref="H227:I227"/>
    <mergeCell ref="F228:G228"/>
    <mergeCell ref="H228:I228"/>
    <mergeCell ref="F229:G229"/>
    <mergeCell ref="H229:I229"/>
    <mergeCell ref="F230:G230"/>
    <mergeCell ref="H230:I230"/>
    <mergeCell ref="F231:G231"/>
    <mergeCell ref="H231:I231"/>
    <mergeCell ref="F232:G232"/>
    <mergeCell ref="H232:I232"/>
    <mergeCell ref="F233:G233"/>
    <mergeCell ref="H233:I233"/>
    <mergeCell ref="F234:G234"/>
    <mergeCell ref="H234:I234"/>
    <mergeCell ref="F235:G235"/>
    <mergeCell ref="H235:I235"/>
    <mergeCell ref="F236:G236"/>
    <mergeCell ref="H236:I236"/>
    <mergeCell ref="F237:G237"/>
    <mergeCell ref="H237:I237"/>
    <mergeCell ref="F250:G250"/>
    <mergeCell ref="H250:I250"/>
    <mergeCell ref="F239:G239"/>
    <mergeCell ref="H239:I239"/>
    <mergeCell ref="F240:G240"/>
    <mergeCell ref="H240:I240"/>
    <mergeCell ref="F241:G241"/>
    <mergeCell ref="H241:I241"/>
    <mergeCell ref="F242:G242"/>
    <mergeCell ref="H242:I242"/>
    <mergeCell ref="F243:G243"/>
    <mergeCell ref="H243:I243"/>
    <mergeCell ref="F244:G244"/>
    <mergeCell ref="H244:I244"/>
    <mergeCell ref="F245:G245"/>
    <mergeCell ref="H245:I245"/>
    <mergeCell ref="F246:G246"/>
    <mergeCell ref="H246:I246"/>
    <mergeCell ref="F247:G247"/>
    <mergeCell ref="H247:I247"/>
    <mergeCell ref="F248:G248"/>
    <mergeCell ref="H248:I248"/>
    <mergeCell ref="F249:G249"/>
    <mergeCell ref="H249:I249"/>
    <mergeCell ref="F262:G262"/>
    <mergeCell ref="H262:I262"/>
    <mergeCell ref="F251:G251"/>
    <mergeCell ref="H251:I251"/>
    <mergeCell ref="F252:G252"/>
    <mergeCell ref="H252:I252"/>
    <mergeCell ref="F253:G253"/>
    <mergeCell ref="H253:I253"/>
    <mergeCell ref="F254:G254"/>
    <mergeCell ref="H254:I254"/>
    <mergeCell ref="F255:G255"/>
    <mergeCell ref="H255:I255"/>
    <mergeCell ref="F256:G256"/>
    <mergeCell ref="H256:I256"/>
    <mergeCell ref="F257:G257"/>
    <mergeCell ref="H257:I257"/>
    <mergeCell ref="F258:G258"/>
    <mergeCell ref="H258:I258"/>
    <mergeCell ref="F259:G259"/>
    <mergeCell ref="H259:I259"/>
    <mergeCell ref="F260:G260"/>
    <mergeCell ref="H260:I260"/>
    <mergeCell ref="F261:G261"/>
    <mergeCell ref="H261:I261"/>
    <mergeCell ref="F274:G274"/>
    <mergeCell ref="H274:I274"/>
    <mergeCell ref="F263:G263"/>
    <mergeCell ref="H263:I263"/>
    <mergeCell ref="F264:G264"/>
    <mergeCell ref="H264:I264"/>
    <mergeCell ref="F265:G265"/>
    <mergeCell ref="H265:I265"/>
    <mergeCell ref="F266:G266"/>
    <mergeCell ref="H266:I266"/>
    <mergeCell ref="F267:G267"/>
    <mergeCell ref="H267:I267"/>
    <mergeCell ref="F268:G268"/>
    <mergeCell ref="H268:I268"/>
    <mergeCell ref="F269:G269"/>
    <mergeCell ref="H269:I269"/>
    <mergeCell ref="F270:G270"/>
    <mergeCell ref="H270:I270"/>
    <mergeCell ref="F271:G271"/>
    <mergeCell ref="H271:I271"/>
    <mergeCell ref="F272:G272"/>
    <mergeCell ref="H272:I272"/>
    <mergeCell ref="F273:G273"/>
    <mergeCell ref="H273:I273"/>
    <mergeCell ref="F286:G286"/>
    <mergeCell ref="H286:I286"/>
    <mergeCell ref="F275:G275"/>
    <mergeCell ref="H275:I275"/>
    <mergeCell ref="F276:G276"/>
    <mergeCell ref="H276:I276"/>
    <mergeCell ref="F277:G277"/>
    <mergeCell ref="H277:I277"/>
    <mergeCell ref="F278:G278"/>
    <mergeCell ref="H278:I278"/>
    <mergeCell ref="F279:G279"/>
    <mergeCell ref="H279:I279"/>
    <mergeCell ref="F280:G280"/>
    <mergeCell ref="H280:I280"/>
    <mergeCell ref="F281:G281"/>
    <mergeCell ref="H281:I281"/>
    <mergeCell ref="F282:G282"/>
    <mergeCell ref="H282:I282"/>
    <mergeCell ref="F283:G283"/>
    <mergeCell ref="H283:I283"/>
    <mergeCell ref="F284:G284"/>
    <mergeCell ref="H284:I284"/>
    <mergeCell ref="F285:G285"/>
    <mergeCell ref="H285:I285"/>
    <mergeCell ref="F298:G298"/>
    <mergeCell ref="H298:I298"/>
    <mergeCell ref="F287:G287"/>
    <mergeCell ref="H287:I287"/>
    <mergeCell ref="F288:G288"/>
    <mergeCell ref="H288:I288"/>
    <mergeCell ref="F289:G289"/>
    <mergeCell ref="H289:I289"/>
    <mergeCell ref="F290:G290"/>
    <mergeCell ref="H290:I290"/>
    <mergeCell ref="F291:G291"/>
    <mergeCell ref="H291:I291"/>
    <mergeCell ref="F292:G292"/>
    <mergeCell ref="H292:I292"/>
    <mergeCell ref="F293:G293"/>
    <mergeCell ref="H293:I293"/>
    <mergeCell ref="F294:G294"/>
    <mergeCell ref="H294:I294"/>
    <mergeCell ref="F295:G295"/>
    <mergeCell ref="H295:I295"/>
    <mergeCell ref="F296:G296"/>
    <mergeCell ref="H296:I296"/>
    <mergeCell ref="F297:G297"/>
    <mergeCell ref="H297:I297"/>
    <mergeCell ref="F310:G310"/>
    <mergeCell ref="H310:I310"/>
    <mergeCell ref="F299:G299"/>
    <mergeCell ref="H299:I299"/>
    <mergeCell ref="F300:G300"/>
    <mergeCell ref="H300:I300"/>
    <mergeCell ref="F301:G301"/>
    <mergeCell ref="H301:I301"/>
    <mergeCell ref="F302:G302"/>
    <mergeCell ref="H302:I302"/>
    <mergeCell ref="F303:G303"/>
    <mergeCell ref="H303:I303"/>
    <mergeCell ref="F304:G304"/>
    <mergeCell ref="H304:I304"/>
    <mergeCell ref="F305:G305"/>
    <mergeCell ref="H305:I305"/>
    <mergeCell ref="F306:G306"/>
    <mergeCell ref="H306:I306"/>
    <mergeCell ref="F307:G307"/>
    <mergeCell ref="H307:I307"/>
    <mergeCell ref="F308:G308"/>
    <mergeCell ref="H308:I308"/>
    <mergeCell ref="F309:G309"/>
    <mergeCell ref="H309:I309"/>
  </mergeCells>
  <conditionalFormatting sqref="B11:L310">
    <cfRule type="expression" dxfId="0" priority="1" stopIfTrue="1">
      <formula>MOD($L11,2)=0</formula>
    </cfRule>
  </conditionalFormatting>
  <dataValidations count="2">
    <dataValidation type="list" allowBlank="1" showInputMessage="1" showErrorMessage="1" sqref="J11:J310">
      <formula1>$O$11:$O$25</formula1>
    </dataValidation>
    <dataValidation type="list" allowBlank="1" showInputMessage="1" showErrorMessage="1" sqref="F11:G310">
      <formula1>$M$11:$M$19</formula1>
    </dataValidation>
  </dataValidations>
  <printOptions horizontalCentered="1" verticalCentered="1"/>
  <pageMargins left="0.37" right="0.28999999999999998" top="0.44" bottom="0.5" header="0.2" footer="0.2"/>
  <pageSetup scale="48" fitToHeight="0" orientation="portrait" horizontalDpi="4294967293" r:id="rId1"/>
  <headerFooter alignWithMargins="0">
    <oddFooter>&amp;L&amp;F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E271"/>
  <sheetViews>
    <sheetView workbookViewId="0">
      <selection activeCell="C6" sqref="C6"/>
    </sheetView>
  </sheetViews>
  <sheetFormatPr defaultRowHeight="12.75" x14ac:dyDescent="0.2"/>
  <cols>
    <col min="2" max="2" width="17.85546875" customWidth="1"/>
    <col min="3" max="3" width="26.85546875" customWidth="1"/>
    <col min="4" max="4" width="41.5703125" customWidth="1"/>
    <col min="5" max="5" width="11.28515625" customWidth="1"/>
  </cols>
  <sheetData>
    <row r="1" spans="1:5" x14ac:dyDescent="0.2">
      <c r="A1" s="46" t="s">
        <v>144</v>
      </c>
      <c r="B1" s="46" t="s">
        <v>143</v>
      </c>
      <c r="C1" s="46" t="s">
        <v>129</v>
      </c>
      <c r="D1" s="46" t="str">
        <f>'Circuit Criminal'!D51</f>
        <v>Issue</v>
      </c>
      <c r="E1" s="46" t="s">
        <v>145</v>
      </c>
    </row>
    <row r="2" spans="1:5" ht="25.5" x14ac:dyDescent="0.2">
      <c r="A2" s="43">
        <f>IF(E2="YES",1,0)</f>
        <v>0</v>
      </c>
      <c r="B2" s="43" t="str">
        <f>'Circuit Criminal'!A52</f>
        <v>Circuit Criminal</v>
      </c>
      <c r="C2" s="43" t="str">
        <f>'Circuit Criminal'!C52</f>
        <v>CGE CQ1-17</v>
      </c>
      <c r="D2" s="43" t="str">
        <f>'Circuit Criminal'!D52</f>
        <v>After 3rd Q, Collections went up by more than set percentage of: 500%</v>
      </c>
      <c r="E2" s="43" t="str">
        <f>'Circuit Criminal'!E52</f>
        <v>NO</v>
      </c>
    </row>
    <row r="3" spans="1:5" ht="25.5" x14ac:dyDescent="0.2">
      <c r="A3" s="43">
        <f>IF(E3="YES",MAX(A$2:A2)+1,0)</f>
        <v>0</v>
      </c>
      <c r="B3" s="43" t="str">
        <f>'Circuit Criminal'!A53</f>
        <v>Circuit Criminal</v>
      </c>
      <c r="C3" s="43" t="str">
        <f>'Circuit Criminal'!C53</f>
        <v>CGE CQ1-17</v>
      </c>
      <c r="D3" s="43" t="str">
        <f>'Circuit Criminal'!D53</f>
        <v>Assessments dropped by more than set percentage of: 15%</v>
      </c>
      <c r="E3" s="43" t="str">
        <f>'Circuit Criminal'!E53</f>
        <v>NO</v>
      </c>
    </row>
    <row r="4" spans="1:5" ht="38.25" x14ac:dyDescent="0.2">
      <c r="A4" s="43">
        <f>IF(E4="YES",MAX(A$2:A3)+1,0)</f>
        <v>0</v>
      </c>
      <c r="B4" s="43" t="str">
        <f>'Circuit Criminal'!A54</f>
        <v>Circuit Criminal</v>
      </c>
      <c r="C4" s="43" t="str">
        <f>'Circuit Criminal'!C54</f>
        <v>CGE CQ1-17</v>
      </c>
      <c r="D4" s="43" t="str">
        <f>'Circuit Criminal'!D54</f>
        <v>The 5th Quarter Collection Rate did not meet the established performance measure standard of: 9%</v>
      </c>
      <c r="E4" s="43" t="str">
        <f>'Circuit Criminal'!E54</f>
        <v>NO</v>
      </c>
    </row>
    <row r="5" spans="1:5" x14ac:dyDescent="0.2">
      <c r="A5" s="43">
        <f>IF(E5="YES",MAX(A$2:A4)+1,0)</f>
        <v>0</v>
      </c>
      <c r="B5" s="43" t="str">
        <f>'Circuit Criminal'!A55</f>
        <v>Circuit Criminal</v>
      </c>
      <c r="C5" s="43" t="str">
        <f>'Circuit Criminal'!C55</f>
        <v>CGE CQ1-17</v>
      </c>
      <c r="D5" s="43" t="str">
        <f>'Circuit Criminal'!D55</f>
        <v>Collections amount decreased from prior quarter</v>
      </c>
      <c r="E5" s="43" t="str">
        <f>'Circuit Criminal'!E55</f>
        <v>NO</v>
      </c>
    </row>
    <row r="6" spans="1:5" ht="25.5" x14ac:dyDescent="0.2">
      <c r="A6" s="43">
        <f>IF(E6="YES",MAX(A$2:A5)+1,0)</f>
        <v>0</v>
      </c>
      <c r="B6" s="43" t="str">
        <f>'Circuit Criminal'!A56</f>
        <v>Circuit Criminal</v>
      </c>
      <c r="C6" s="43" t="str">
        <f>'Circuit Criminal'!C56</f>
        <v>CGE CQ1-17</v>
      </c>
      <c r="D6" s="43" t="str">
        <f>'Circuit Criminal'!D56</f>
        <v>Assessment amount increased from prior quarter</v>
      </c>
      <c r="E6" s="43" t="str">
        <f>'Circuit Criminal'!E56</f>
        <v>NO</v>
      </c>
    </row>
    <row r="7" spans="1:5" ht="25.5" x14ac:dyDescent="0.2">
      <c r="A7" s="43">
        <f>IF(E7="YES",MAX(A$2:A6)+1,0)</f>
        <v>0</v>
      </c>
      <c r="B7" t="str">
        <f>'County Criminal'!A57</f>
        <v>County Criminal</v>
      </c>
      <c r="C7" t="str">
        <f>'County Criminal'!C57</f>
        <v>CGE CQ1-17</v>
      </c>
      <c r="D7" s="43" t="str">
        <f>'County Criminal'!D57</f>
        <v>After 3rd Q, Collections went up by more than set percentage of: 500%</v>
      </c>
      <c r="E7" t="str">
        <f>'County Criminal'!E57</f>
        <v>NO</v>
      </c>
    </row>
    <row r="8" spans="1:5" ht="25.5" x14ac:dyDescent="0.2">
      <c r="A8" s="43">
        <f>IF(E8="YES",MAX(A$2:A7)+1,0)</f>
        <v>0</v>
      </c>
      <c r="B8" t="str">
        <f>'County Criminal'!A58</f>
        <v>County Criminal</v>
      </c>
      <c r="C8" t="str">
        <f>'County Criminal'!C58</f>
        <v>CGE CQ1-17</v>
      </c>
      <c r="D8" s="43" t="str">
        <f>'County Criminal'!D58</f>
        <v>Assessments dropped by more than set percentage of: 15%</v>
      </c>
      <c r="E8" t="str">
        <f>'County Criminal'!E58</f>
        <v>NO</v>
      </c>
    </row>
    <row r="9" spans="1:5" ht="38.25" x14ac:dyDescent="0.2">
      <c r="A9" s="43">
        <f>IF(E9="YES",MAX(A$2:A8)+1,0)</f>
        <v>1</v>
      </c>
      <c r="B9" t="str">
        <f>'County Criminal'!A59</f>
        <v>County Criminal</v>
      </c>
      <c r="C9" t="str">
        <f>'County Criminal'!C59</f>
        <v>CGE CQ1-17</v>
      </c>
      <c r="D9" s="43" t="str">
        <f>'County Criminal'!D59</f>
        <v>The 5th Quarter Collection Rate did not meet the established performance measure standard of: 40%</v>
      </c>
      <c r="E9" t="str">
        <f>'County Criminal'!E59</f>
        <v>YES</v>
      </c>
    </row>
    <row r="10" spans="1:5" x14ac:dyDescent="0.2">
      <c r="A10" s="43">
        <f>IF(E10="YES",MAX(A$2:A9)+1,0)</f>
        <v>0</v>
      </c>
      <c r="B10" t="str">
        <f>'County Criminal'!A60</f>
        <v>County Criminal</v>
      </c>
      <c r="C10" t="str">
        <f>'County Criminal'!C60</f>
        <v>CGE CQ1-17</v>
      </c>
      <c r="D10" s="43" t="str">
        <f>'County Criminal'!D60</f>
        <v>Collections amount decreased from prior quarter</v>
      </c>
      <c r="E10" t="str">
        <f>'County Criminal'!E60</f>
        <v>NO</v>
      </c>
    </row>
    <row r="11" spans="1:5" ht="25.5" x14ac:dyDescent="0.2">
      <c r="A11" s="43">
        <f>IF(E11="YES",MAX(A$2:A10)+1,0)</f>
        <v>0</v>
      </c>
      <c r="B11" t="str">
        <f>'County Criminal'!A61</f>
        <v>County Criminal</v>
      </c>
      <c r="C11" t="str">
        <f>'County Criminal'!C61</f>
        <v>CGE CQ1-17</v>
      </c>
      <c r="D11" s="43" t="str">
        <f>'County Criminal'!D61</f>
        <v>Assessment amount increased from prior quarter</v>
      </c>
      <c r="E11" t="str">
        <f>'County Criminal'!E61</f>
        <v>NO</v>
      </c>
    </row>
    <row r="12" spans="1:5" ht="25.5" x14ac:dyDescent="0.2">
      <c r="A12" s="43">
        <f>IF(E12="YES",MAX(A$2:A11)+1,0)</f>
        <v>0</v>
      </c>
      <c r="B12" t="str">
        <f>'Juvenile Delinquency'!A57</f>
        <v>Juvenile Delinquency</v>
      </c>
      <c r="C12" t="str">
        <f>'Juvenile Delinquency'!C57</f>
        <v>CGE CQ1-17</v>
      </c>
      <c r="D12" s="43" t="str">
        <f>'Juvenile Delinquency'!D57</f>
        <v>After 3rd Q, Collections went up by more than set percentage of: 500%</v>
      </c>
      <c r="E12" t="str">
        <f>'Juvenile Delinquency'!E57</f>
        <v>NO</v>
      </c>
    </row>
    <row r="13" spans="1:5" ht="25.5" x14ac:dyDescent="0.2">
      <c r="A13" s="43">
        <f>IF(E13="YES",MAX(A$2:A12)+1,0)</f>
        <v>0</v>
      </c>
      <c r="B13" t="str">
        <f>'Juvenile Delinquency'!A58</f>
        <v>Juvenile Delinquency</v>
      </c>
      <c r="C13" t="str">
        <f>'Juvenile Delinquency'!C58</f>
        <v>CGE CQ1-17</v>
      </c>
      <c r="D13" s="43" t="str">
        <f>'Juvenile Delinquency'!D58</f>
        <v>Assessments dropped by more than set percentage of: 15%</v>
      </c>
      <c r="E13" t="str">
        <f>'Juvenile Delinquency'!E58</f>
        <v>NO</v>
      </c>
    </row>
    <row r="14" spans="1:5" ht="38.25" x14ac:dyDescent="0.2">
      <c r="A14" s="43">
        <f>IF(E14="YES",MAX(A$2:A13)+1,0)</f>
        <v>0</v>
      </c>
      <c r="B14" t="str">
        <f>'Juvenile Delinquency'!A59</f>
        <v>Juvenile Delinquency</v>
      </c>
      <c r="C14" t="str">
        <f>'Juvenile Delinquency'!C59</f>
        <v>CGE CQ1-17</v>
      </c>
      <c r="D14" s="43" t="str">
        <f>'Juvenile Delinquency'!D59</f>
        <v>The 5th Quarter Collection Rate did not meet the established performance measure standard of: 9%</v>
      </c>
      <c r="E14" t="str">
        <f>'Juvenile Delinquency'!E59</f>
        <v>NO</v>
      </c>
    </row>
    <row r="15" spans="1:5" x14ac:dyDescent="0.2">
      <c r="A15" s="43">
        <f>IF(E15="YES",MAX(A$2:A14)+1,0)</f>
        <v>0</v>
      </c>
      <c r="B15" t="str">
        <f>'Juvenile Delinquency'!A60</f>
        <v>Juvenile Delinquency</v>
      </c>
      <c r="C15" t="str">
        <f>'Juvenile Delinquency'!C60</f>
        <v>CGE CQ1-17</v>
      </c>
      <c r="D15" s="43" t="str">
        <f>'Juvenile Delinquency'!D60</f>
        <v>Collections amount decreased from prior quarter</v>
      </c>
      <c r="E15" t="str">
        <f>'Juvenile Delinquency'!E60</f>
        <v>NO</v>
      </c>
    </row>
    <row r="16" spans="1:5" ht="25.5" x14ac:dyDescent="0.2">
      <c r="A16" s="43">
        <f>IF(E16="YES",MAX(A$2:A15)+1,0)</f>
        <v>0</v>
      </c>
      <c r="B16" t="str">
        <f>'Juvenile Delinquency'!A61</f>
        <v>Juvenile Delinquency</v>
      </c>
      <c r="C16" t="str">
        <f>'Juvenile Delinquency'!C61</f>
        <v>CGE CQ1-17</v>
      </c>
      <c r="D16" s="43" t="str">
        <f>'Juvenile Delinquency'!D61</f>
        <v>Assessment amount increased from prior quarter</v>
      </c>
      <c r="E16" t="str">
        <f>'Juvenile Delinquency'!E61</f>
        <v>NO</v>
      </c>
    </row>
    <row r="17" spans="1:5" ht="25.5" x14ac:dyDescent="0.2">
      <c r="A17" s="43">
        <f>IF(E17="YES",MAX(A$2:A16)+1,0)</f>
        <v>0</v>
      </c>
      <c r="B17" t="str">
        <f>'Criminal Traffic'!A57</f>
        <v>Criminal Traffic</v>
      </c>
      <c r="C17" t="str">
        <f>'Criminal Traffic'!C57</f>
        <v>CGE CQ1-17</v>
      </c>
      <c r="D17" s="43" t="str">
        <f>'Criminal Traffic'!D57</f>
        <v>After 3rd Q, Collections went up by more than set percentage of: 500%</v>
      </c>
      <c r="E17" t="str">
        <f>'Criminal Traffic'!E57</f>
        <v>NO</v>
      </c>
    </row>
    <row r="18" spans="1:5" ht="25.5" x14ac:dyDescent="0.2">
      <c r="A18" s="43">
        <f>IF(E18="YES",MAX(A$2:A17)+1,0)</f>
        <v>0</v>
      </c>
      <c r="B18" t="str">
        <f>'Criminal Traffic'!A58</f>
        <v>Criminal Traffic</v>
      </c>
      <c r="C18" t="str">
        <f>'Criminal Traffic'!C58</f>
        <v>CGE CQ1-17</v>
      </c>
      <c r="D18" s="43" t="str">
        <f>'Criminal Traffic'!D58</f>
        <v>Assessments dropped by more than set percentage of: 15%</v>
      </c>
      <c r="E18" t="str">
        <f>'Criminal Traffic'!E58</f>
        <v>NO</v>
      </c>
    </row>
    <row r="19" spans="1:5" ht="38.25" x14ac:dyDescent="0.2">
      <c r="A19" s="43">
        <f>IF(E19="YES",MAX(A$2:A18)+1,0)</f>
        <v>0</v>
      </c>
      <c r="B19" t="str">
        <f>'Criminal Traffic'!A59</f>
        <v>Criminal Traffic</v>
      </c>
      <c r="C19" t="str">
        <f>'Criminal Traffic'!C59</f>
        <v>CGE CQ1-17</v>
      </c>
      <c r="D19" s="43" t="str">
        <f>'Criminal Traffic'!D59</f>
        <v>The 5th Quarter Collection Rate did not meet the established performance measure standard of: 40%</v>
      </c>
      <c r="E19" t="str">
        <f>'Criminal Traffic'!E59</f>
        <v>NO</v>
      </c>
    </row>
    <row r="20" spans="1:5" x14ac:dyDescent="0.2">
      <c r="A20" s="43">
        <f>IF(E20="YES",MAX(A$2:A19)+1,0)</f>
        <v>0</v>
      </c>
      <c r="B20" t="str">
        <f>'Criminal Traffic'!A60</f>
        <v>Criminal Traffic</v>
      </c>
      <c r="C20" t="str">
        <f>'Criminal Traffic'!C60</f>
        <v>CGE CQ1-17</v>
      </c>
      <c r="D20" s="43" t="str">
        <f>'Criminal Traffic'!D60</f>
        <v>Collections amount decreased from prior quarter</v>
      </c>
      <c r="E20" t="str">
        <f>'Criminal Traffic'!E60</f>
        <v>NO</v>
      </c>
    </row>
    <row r="21" spans="1:5" ht="25.5" x14ac:dyDescent="0.2">
      <c r="A21" s="43">
        <f>IF(E21="YES",MAX(A$2:A20)+1,0)</f>
        <v>0</v>
      </c>
      <c r="B21" t="str">
        <f>'Criminal Traffic'!A61</f>
        <v>Criminal Traffic</v>
      </c>
      <c r="C21" t="str">
        <f>'Criminal Traffic'!C61</f>
        <v>CGE CQ1-17</v>
      </c>
      <c r="D21" s="43" t="str">
        <f>'Criminal Traffic'!D61</f>
        <v>Assessment amount increased from prior quarter</v>
      </c>
      <c r="E21" t="str">
        <f>'Criminal Traffic'!E61</f>
        <v>NO</v>
      </c>
    </row>
    <row r="22" spans="1:5" ht="25.5" x14ac:dyDescent="0.2">
      <c r="A22" s="43">
        <f>IF(E22="YES",MAX(A$2:A21)+1,0)</f>
        <v>0</v>
      </c>
      <c r="B22" t="str">
        <f>'Circuit Civil'!A57</f>
        <v>Circuit Civil</v>
      </c>
      <c r="C22" t="str">
        <f>'Circuit Civil'!C57</f>
        <v>CGE CQ1-17</v>
      </c>
      <c r="D22" s="43" t="str">
        <f>'Circuit Civil'!D57</f>
        <v>After 3rd Q, Collections went up by more than set percentage of: 500%</v>
      </c>
      <c r="E22" t="str">
        <f>'Circuit Civil'!E57</f>
        <v>NO</v>
      </c>
    </row>
    <row r="23" spans="1:5" ht="25.5" x14ac:dyDescent="0.2">
      <c r="A23" s="43">
        <f>IF(E23="YES",MAX(A$2:A22)+1,0)</f>
        <v>0</v>
      </c>
      <c r="B23" t="str">
        <f>'Circuit Civil'!A58</f>
        <v>Circuit Civil</v>
      </c>
      <c r="C23" t="str">
        <f>'Circuit Civil'!C58</f>
        <v>CGE CQ1-17</v>
      </c>
      <c r="D23" s="43" t="str">
        <f>'Circuit Civil'!D58</f>
        <v>Assessments dropped by more than set percentage of: 15%</v>
      </c>
      <c r="E23" t="str">
        <f>'Circuit Civil'!E58</f>
        <v>NO</v>
      </c>
    </row>
    <row r="24" spans="1:5" ht="38.25" x14ac:dyDescent="0.2">
      <c r="A24" s="43">
        <f>IF(E24="YES",MAX(A$2:A23)+1,0)</f>
        <v>0</v>
      </c>
      <c r="B24" t="str">
        <f>'Circuit Civil'!A59</f>
        <v>Circuit Civil</v>
      </c>
      <c r="C24" t="str">
        <f>'Circuit Civil'!C59</f>
        <v>CGE CQ1-17</v>
      </c>
      <c r="D24" s="43" t="str">
        <f>'Circuit Civil'!D59</f>
        <v>The 5th Quarter Collection Rate did not meet the established performance measure standard of: 90%</v>
      </c>
      <c r="E24" t="str">
        <f>'Circuit Civil'!E59</f>
        <v>NO</v>
      </c>
    </row>
    <row r="25" spans="1:5" x14ac:dyDescent="0.2">
      <c r="A25" s="43">
        <f>IF(E25="YES",MAX(A$2:A24)+1,0)</f>
        <v>2</v>
      </c>
      <c r="B25" t="str">
        <f>'Circuit Civil'!A60</f>
        <v>Circuit Civil</v>
      </c>
      <c r="C25" t="str">
        <f>'Circuit Civil'!C60</f>
        <v>CGE CQ1-17</v>
      </c>
      <c r="D25" s="43" t="str">
        <f>'Circuit Civil'!D60</f>
        <v>Collections amount decreased from prior quarter</v>
      </c>
      <c r="E25" t="str">
        <f>'Circuit Civil'!E60</f>
        <v>YES</v>
      </c>
    </row>
    <row r="26" spans="1:5" ht="25.5" x14ac:dyDescent="0.2">
      <c r="A26" s="43">
        <f>IF(E26="YES",MAX(A$2:A25)+1,0)</f>
        <v>0</v>
      </c>
      <c r="B26" t="str">
        <f>'Circuit Civil'!A61</f>
        <v>Circuit Civil</v>
      </c>
      <c r="C26" t="str">
        <f>'Circuit Civil'!C61</f>
        <v>CGE CQ1-17</v>
      </c>
      <c r="D26" s="43" t="str">
        <f>'Circuit Civil'!D61</f>
        <v>Assessment amount increased from prior quarter</v>
      </c>
      <c r="E26" t="str">
        <f>'Circuit Civil'!E61</f>
        <v>NO</v>
      </c>
    </row>
    <row r="27" spans="1:5" ht="25.5" x14ac:dyDescent="0.2">
      <c r="A27" s="43">
        <f>IF(E27="YES",MAX(A$2:A26)+1,0)</f>
        <v>0</v>
      </c>
      <c r="B27" t="str">
        <f>'County Civil'!A57</f>
        <v>County Civil</v>
      </c>
      <c r="C27" t="str">
        <f>'County Civil'!C57</f>
        <v>CGE CQ1-17</v>
      </c>
      <c r="D27" s="43" t="str">
        <f>'County Civil'!D57</f>
        <v>After 3rd Q, Collections went up by more than set percentage of: 500%</v>
      </c>
      <c r="E27" t="str">
        <f>'County Civil'!E57</f>
        <v>NO</v>
      </c>
    </row>
    <row r="28" spans="1:5" ht="25.5" x14ac:dyDescent="0.2">
      <c r="A28" s="43">
        <f>IF(E28="YES",MAX(A$2:A27)+1,0)</f>
        <v>0</v>
      </c>
      <c r="B28" t="str">
        <f>'County Civil'!A58</f>
        <v>County Civil</v>
      </c>
      <c r="C28" t="str">
        <f>'County Civil'!C58</f>
        <v>CGE CQ1-17</v>
      </c>
      <c r="D28" s="43" t="str">
        <f>'County Civil'!D58</f>
        <v>Assessments dropped by more than set percentage of: 15%</v>
      </c>
      <c r="E28" t="str">
        <f>'County Civil'!E58</f>
        <v>NO</v>
      </c>
    </row>
    <row r="29" spans="1:5" ht="38.25" x14ac:dyDescent="0.2">
      <c r="A29" s="43">
        <f>IF(E29="YES",MAX(A$2:A28)+1,0)</f>
        <v>0</v>
      </c>
      <c r="B29" t="str">
        <f>'County Civil'!A59</f>
        <v>County Civil</v>
      </c>
      <c r="C29" t="str">
        <f>'County Civil'!C59</f>
        <v>CGE CQ1-17</v>
      </c>
      <c r="D29" s="43" t="str">
        <f>'County Civil'!D59</f>
        <v>The 5th Quarter Collection Rate did not meet the established performance measure standard of: 90%</v>
      </c>
      <c r="E29" t="str">
        <f>'County Civil'!E59</f>
        <v>NO</v>
      </c>
    </row>
    <row r="30" spans="1:5" x14ac:dyDescent="0.2">
      <c r="A30" s="43">
        <f>IF(E30="YES",MAX(A$2:A29)+1,0)</f>
        <v>0</v>
      </c>
      <c r="B30" t="str">
        <f>'County Civil'!A60</f>
        <v>County Civil</v>
      </c>
      <c r="C30" t="str">
        <f>'County Civil'!C60</f>
        <v>CGE CQ1-17</v>
      </c>
      <c r="D30" s="43" t="str">
        <f>'County Civil'!D60</f>
        <v>Collections amount decreased from prior quarter</v>
      </c>
      <c r="E30" t="str">
        <f>'County Civil'!E60</f>
        <v>NO</v>
      </c>
    </row>
    <row r="31" spans="1:5" ht="25.5" x14ac:dyDescent="0.2">
      <c r="A31" s="43">
        <f>IF(E31="YES",MAX(A$2:A30)+1,0)</f>
        <v>0</v>
      </c>
      <c r="B31" t="str">
        <f>'County Civil'!A61</f>
        <v>County Civil</v>
      </c>
      <c r="C31" t="str">
        <f>'County Civil'!C61</f>
        <v>CGE CQ1-17</v>
      </c>
      <c r="D31" s="43" t="str">
        <f>'County Civil'!D61</f>
        <v>Assessment amount increased from prior quarter</v>
      </c>
      <c r="E31" t="str">
        <f>'County Civil'!E61</f>
        <v>NO</v>
      </c>
    </row>
    <row r="32" spans="1:5" ht="25.5" x14ac:dyDescent="0.2">
      <c r="A32" s="43">
        <f>IF(E32="YES",MAX(A$2:A31)+1,0)</f>
        <v>0</v>
      </c>
      <c r="B32" t="str">
        <f>'Civil Traffic'!A57</f>
        <v>Civil Traffic</v>
      </c>
      <c r="C32" t="str">
        <f>'Civil Traffic'!C57</f>
        <v>CGE CQ1-17</v>
      </c>
      <c r="D32" s="43" t="str">
        <f>'Civil Traffic'!D57</f>
        <v>After 3rd Q, Collections went up by more than set percentage of: 500%</v>
      </c>
      <c r="E32" t="str">
        <f>'Civil Traffic'!E57</f>
        <v>NO</v>
      </c>
    </row>
    <row r="33" spans="1:5" ht="25.5" x14ac:dyDescent="0.2">
      <c r="A33" s="43">
        <f>IF(E33="YES",MAX(A$2:A32)+1,0)</f>
        <v>0</v>
      </c>
      <c r="B33" t="str">
        <f>'Civil Traffic'!A58</f>
        <v>Civil Traffic</v>
      </c>
      <c r="C33" t="str">
        <f>'Civil Traffic'!C58</f>
        <v>CGE CQ1-17</v>
      </c>
      <c r="D33" s="43" t="str">
        <f>'Civil Traffic'!D58</f>
        <v>Assessments dropped by more than set percentage of: 15%</v>
      </c>
      <c r="E33" t="str">
        <f>'Civil Traffic'!E58</f>
        <v>NO</v>
      </c>
    </row>
    <row r="34" spans="1:5" ht="38.25" x14ac:dyDescent="0.2">
      <c r="A34" s="43">
        <f>IF(E34="YES",MAX(A$2:A33)+1,0)</f>
        <v>0</v>
      </c>
      <c r="B34" t="str">
        <f>'Civil Traffic'!A59</f>
        <v>Civil Traffic</v>
      </c>
      <c r="C34" t="str">
        <f>'Civil Traffic'!C59</f>
        <v>CGE CQ1-17</v>
      </c>
      <c r="D34" s="43" t="str">
        <f>'Civil Traffic'!D59</f>
        <v>The 5th Quarter Collection Rate did not meet the established performance measure standard of: 90%</v>
      </c>
      <c r="E34" t="str">
        <f>'Civil Traffic'!E59</f>
        <v>NO</v>
      </c>
    </row>
    <row r="35" spans="1:5" x14ac:dyDescent="0.2">
      <c r="A35" s="43">
        <f>IF(E35="YES",MAX(A$2:A34)+1,0)</f>
        <v>0</v>
      </c>
      <c r="B35" t="str">
        <f>'Civil Traffic'!A60</f>
        <v>Civil Traffic</v>
      </c>
      <c r="C35" t="str">
        <f>'Civil Traffic'!C60</f>
        <v>CGE CQ1-17</v>
      </c>
      <c r="D35" s="43" t="str">
        <f>'Civil Traffic'!D60</f>
        <v>Collections amount decreased from prior quarter</v>
      </c>
      <c r="E35" t="str">
        <f>'Civil Traffic'!E60</f>
        <v>NO</v>
      </c>
    </row>
    <row r="36" spans="1:5" ht="25.5" x14ac:dyDescent="0.2">
      <c r="A36" s="43">
        <f>IF(E36="YES",MAX(A$2:A35)+1,0)</f>
        <v>0</v>
      </c>
      <c r="B36" t="str">
        <f>'Civil Traffic'!A61</f>
        <v>Civil Traffic</v>
      </c>
      <c r="C36" t="str">
        <f>'Civil Traffic'!C61</f>
        <v>CGE CQ1-17</v>
      </c>
      <c r="D36" s="43" t="str">
        <f>'Civil Traffic'!D61</f>
        <v>Assessment amount increased from prior quarter</v>
      </c>
      <c r="E36" t="str">
        <f>'Civil Traffic'!E61</f>
        <v>NO</v>
      </c>
    </row>
    <row r="37" spans="1:5" ht="25.5" x14ac:dyDescent="0.2">
      <c r="A37" s="43">
        <f>IF(E37="YES",MAX(A$2:A36)+1,0)</f>
        <v>0</v>
      </c>
      <c r="B37" t="str">
        <f>Probate!A62</f>
        <v>Probate</v>
      </c>
      <c r="C37" t="str">
        <f>Probate!C62</f>
        <v>CGE CQ1-17</v>
      </c>
      <c r="D37" s="43" t="str">
        <f>Probate!D62</f>
        <v>After 3rd Q, Collections went up by more than set percentage of: 500%</v>
      </c>
      <c r="E37" t="str">
        <f>Probate!E62</f>
        <v>NO</v>
      </c>
    </row>
    <row r="38" spans="1:5" ht="25.5" x14ac:dyDescent="0.2">
      <c r="A38" s="43">
        <f>IF(E38="YES",MAX(A$2:A37)+1,0)</f>
        <v>0</v>
      </c>
      <c r="B38" t="str">
        <f>Probate!A63</f>
        <v>Probate</v>
      </c>
      <c r="C38" t="str">
        <f>Probate!C63</f>
        <v>CGE CQ1-17</v>
      </c>
      <c r="D38" s="43" t="str">
        <f>Probate!D63</f>
        <v>Assessments dropped by more than set percentage of: 15%</v>
      </c>
      <c r="E38" t="str">
        <f>Probate!E63</f>
        <v>NO</v>
      </c>
    </row>
    <row r="39" spans="1:5" ht="38.25" x14ac:dyDescent="0.2">
      <c r="A39" s="43">
        <f>IF(E39="YES",MAX(A$2:A38)+1,0)</f>
        <v>0</v>
      </c>
      <c r="B39" t="str">
        <f>Probate!A64</f>
        <v>Probate</v>
      </c>
      <c r="C39" t="str">
        <f>Probate!C64</f>
        <v>CGE CQ1-17</v>
      </c>
      <c r="D39" s="43" t="str">
        <f>Probate!D64</f>
        <v>The 5th Quarter Collection Rate did not meet the established performance measure standard of: 90%</v>
      </c>
      <c r="E39" t="str">
        <f>Probate!E64</f>
        <v>NO</v>
      </c>
    </row>
    <row r="40" spans="1:5" x14ac:dyDescent="0.2">
      <c r="A40" s="43">
        <f>IF(E40="YES",MAX(A$2:A39)+1,0)</f>
        <v>0</v>
      </c>
      <c r="B40" t="str">
        <f>Probate!A65</f>
        <v>Probate</v>
      </c>
      <c r="C40" t="str">
        <f>Probate!C65</f>
        <v>CGE CQ1-17</v>
      </c>
      <c r="D40" s="43" t="str">
        <f>Probate!D65</f>
        <v>Collections amount decreased from prior quarter</v>
      </c>
      <c r="E40" t="str">
        <f>Probate!E65</f>
        <v>NO</v>
      </c>
    </row>
    <row r="41" spans="1:5" ht="25.5" x14ac:dyDescent="0.2">
      <c r="A41" s="43">
        <f>IF(E41="YES",MAX(A$2:A40)+1,0)</f>
        <v>0</v>
      </c>
      <c r="B41" t="str">
        <f>Probate!A66</f>
        <v>Probate</v>
      </c>
      <c r="C41" t="str">
        <f>Probate!C66</f>
        <v>CGE CQ1-17</v>
      </c>
      <c r="D41" s="43" t="str">
        <f>Probate!D66</f>
        <v>Assessment amount increased from prior quarter</v>
      </c>
      <c r="E41" t="str">
        <f>Probate!E66</f>
        <v>NO</v>
      </c>
    </row>
    <row r="42" spans="1:5" ht="25.5" x14ac:dyDescent="0.2">
      <c r="A42" s="43">
        <f>IF(E42="YES",MAX(A$2:A41)+1,0)</f>
        <v>0</v>
      </c>
      <c r="B42" t="str">
        <f>Family!A57</f>
        <v>Family</v>
      </c>
      <c r="C42" t="str">
        <f>Family!C57</f>
        <v>CGE CQ1-17</v>
      </c>
      <c r="D42" s="43" t="str">
        <f>Family!D57</f>
        <v>After 3rd Q, Collections went up by more than set percentage of: 500%</v>
      </c>
      <c r="E42" t="str">
        <f>Family!E57</f>
        <v>NO</v>
      </c>
    </row>
    <row r="43" spans="1:5" ht="25.5" x14ac:dyDescent="0.2">
      <c r="A43" s="43">
        <f>IF(E43="YES",MAX(A$2:A42)+1,0)</f>
        <v>0</v>
      </c>
      <c r="B43" t="str">
        <f>Family!A58</f>
        <v>Family</v>
      </c>
      <c r="C43" t="str">
        <f>Family!C58</f>
        <v>CGE CQ1-17</v>
      </c>
      <c r="D43" s="43" t="str">
        <f>Family!D58</f>
        <v>Assessments dropped by more than set percentage of: 15%</v>
      </c>
      <c r="E43" t="str">
        <f>Family!E58</f>
        <v>NO</v>
      </c>
    </row>
    <row r="44" spans="1:5" ht="38.25" x14ac:dyDescent="0.2">
      <c r="A44" s="43">
        <f>IF(E44="YES",MAX(A$2:A43)+1,0)</f>
        <v>0</v>
      </c>
      <c r="B44" t="str">
        <f>Family!A59</f>
        <v>Family</v>
      </c>
      <c r="C44" t="str">
        <f>Family!C59</f>
        <v>CGE CQ1-17</v>
      </c>
      <c r="D44" s="43" t="str">
        <f>Family!D59</f>
        <v>The 5th Quarter Collection Rate did not meet the established performance measure standard of: 75%</v>
      </c>
      <c r="E44" t="str">
        <f>Family!E59</f>
        <v>NO</v>
      </c>
    </row>
    <row r="45" spans="1:5" x14ac:dyDescent="0.2">
      <c r="A45" s="43">
        <f>IF(E45="YES",MAX(A$2:A44)+1,0)</f>
        <v>0</v>
      </c>
      <c r="B45" t="str">
        <f>Family!A60</f>
        <v>Family</v>
      </c>
      <c r="C45" t="str">
        <f>Family!C60</f>
        <v>CGE CQ1-17</v>
      </c>
      <c r="D45" s="43" t="str">
        <f>Family!D60</f>
        <v>Collections amount decreased from prior quarter</v>
      </c>
      <c r="E45" t="str">
        <f>Family!E60</f>
        <v>NO</v>
      </c>
    </row>
    <row r="46" spans="1:5" ht="25.5" x14ac:dyDescent="0.2">
      <c r="A46" s="43">
        <f>IF(E46="YES",MAX(A$2:A45)+1,0)</f>
        <v>0</v>
      </c>
      <c r="B46" t="str">
        <f>Family!A61</f>
        <v>Family</v>
      </c>
      <c r="C46" t="str">
        <f>Family!C61</f>
        <v>CGE CQ1-17</v>
      </c>
      <c r="D46" s="43" t="str">
        <f>Family!D61</f>
        <v>Assessment amount increased from prior quarter</v>
      </c>
      <c r="E46" t="str">
        <f>Family!E61</f>
        <v>NO</v>
      </c>
    </row>
    <row r="47" spans="1:5" ht="25.5" x14ac:dyDescent="0.2">
      <c r="A47" s="43">
        <f>IF(E47="YES",MAX(A$2:A46)+1,0)</f>
        <v>0</v>
      </c>
      <c r="B47" s="43" t="str">
        <f>'Circuit Criminal'!A57</f>
        <v>Circuit Criminal</v>
      </c>
      <c r="C47" s="43" t="str">
        <f>'Circuit Criminal'!C57</f>
        <v>CGE CQ2-17</v>
      </c>
      <c r="D47" s="43" t="str">
        <f>'Circuit Criminal'!D57</f>
        <v>After 3rd Q, Collections went up by more than set percentage of: 500%</v>
      </c>
      <c r="E47" s="43" t="str">
        <f>'Circuit Criminal'!E57</f>
        <v>NO</v>
      </c>
    </row>
    <row r="48" spans="1:5" ht="25.5" x14ac:dyDescent="0.2">
      <c r="A48" s="43">
        <f>IF(E48="YES",MAX(A$2:A47)+1,0)</f>
        <v>0</v>
      </c>
      <c r="B48" s="43" t="str">
        <f>'Circuit Criminal'!A58</f>
        <v>Circuit Criminal</v>
      </c>
      <c r="C48" s="43" t="str">
        <f>'Circuit Criminal'!C58</f>
        <v>CGE CQ2-17</v>
      </c>
      <c r="D48" s="43" t="str">
        <f>'Circuit Criminal'!D58</f>
        <v>Assessments dropped by more than set percentage of: 15%</v>
      </c>
      <c r="E48" s="43" t="str">
        <f>'Circuit Criminal'!E58</f>
        <v>NO</v>
      </c>
    </row>
    <row r="49" spans="1:5" x14ac:dyDescent="0.2">
      <c r="A49" s="43">
        <f>IF(E49="YES",MAX(A$2:A48)+1,0)</f>
        <v>0</v>
      </c>
      <c r="B49" s="43" t="str">
        <f>'Circuit Criminal'!A59</f>
        <v>Circuit Criminal</v>
      </c>
      <c r="C49" s="43" t="str">
        <f>'Circuit Criminal'!C59</f>
        <v>CGE CQ2-17</v>
      </c>
      <c r="D49" s="43" t="str">
        <f>'Circuit Criminal'!D59</f>
        <v>Collections amount decreased from prior quarter</v>
      </c>
      <c r="E49" s="43" t="str">
        <f>'Circuit Criminal'!E59</f>
        <v>NO</v>
      </c>
    </row>
    <row r="50" spans="1:5" ht="25.5" x14ac:dyDescent="0.2">
      <c r="A50" s="43">
        <f>IF(E50="YES",MAX(A$2:A49)+1,0)</f>
        <v>0</v>
      </c>
      <c r="B50" s="43" t="str">
        <f>'Circuit Criminal'!A60</f>
        <v>Circuit Criminal</v>
      </c>
      <c r="C50" s="43" t="str">
        <f>'Circuit Criminal'!C60</f>
        <v>CGE CQ2-17</v>
      </c>
      <c r="D50" s="43" t="str">
        <f>'Circuit Criminal'!D60</f>
        <v>Assessment amount increased from prior quarter</v>
      </c>
      <c r="E50" s="43" t="str">
        <f>'Circuit Criminal'!E60</f>
        <v>NO</v>
      </c>
    </row>
    <row r="51" spans="1:5" ht="38.25" x14ac:dyDescent="0.2">
      <c r="A51" s="43">
        <f>IF(E51="YES",MAX(A$2:A50)+1,0)</f>
        <v>0</v>
      </c>
      <c r="B51" s="43" t="str">
        <f>'Circuit Criminal'!A61</f>
        <v>Circuit Criminal</v>
      </c>
      <c r="C51" s="43" t="str">
        <f>'Circuit Criminal'!C61</f>
        <v>CGE CQ2-17</v>
      </c>
      <c r="D51" s="43" t="str">
        <f>'Circuit Criminal'!D61</f>
        <v>The 5th Quarter Collection Rate did not meet the established performance measure standard of: 9%</v>
      </c>
      <c r="E51" s="43" t="str">
        <f>'Circuit Criminal'!E61</f>
        <v>NO</v>
      </c>
    </row>
    <row r="52" spans="1:5" ht="25.5" x14ac:dyDescent="0.2">
      <c r="A52" s="43">
        <f>IF(E52="YES",MAX(A$2:A51)+1,0)</f>
        <v>0</v>
      </c>
      <c r="B52" t="str">
        <f>'County Criminal'!A62</f>
        <v>County Criminal</v>
      </c>
      <c r="C52" t="str">
        <f>'County Criminal'!C62</f>
        <v>CGE CQ2-17</v>
      </c>
      <c r="D52" s="43" t="str">
        <f>'County Criminal'!D62</f>
        <v>After 3rd Q, Collections went up by more than set percentage of: 500%</v>
      </c>
      <c r="E52" t="str">
        <f>'County Criminal'!E62</f>
        <v>NO</v>
      </c>
    </row>
    <row r="53" spans="1:5" ht="25.5" x14ac:dyDescent="0.2">
      <c r="A53" s="43">
        <f>IF(E53="YES",MAX(A$2:A52)+1,0)</f>
        <v>0</v>
      </c>
      <c r="B53" t="str">
        <f>'County Criminal'!A63</f>
        <v>County Criminal</v>
      </c>
      <c r="C53" t="str">
        <f>'County Criminal'!C63</f>
        <v>CGE CQ2-17</v>
      </c>
      <c r="D53" s="43" t="str">
        <f>'County Criminal'!D63</f>
        <v>Assessments dropped by more than set percentage of: 15%</v>
      </c>
      <c r="E53" t="str">
        <f>'County Criminal'!E63</f>
        <v>NO</v>
      </c>
    </row>
    <row r="54" spans="1:5" x14ac:dyDescent="0.2">
      <c r="A54" s="43">
        <f>IF(E54="YES",MAX(A$2:A53)+1,0)</f>
        <v>0</v>
      </c>
      <c r="B54" t="str">
        <f>'County Criminal'!A64</f>
        <v>County Criminal</v>
      </c>
      <c r="C54" t="str">
        <f>'County Criminal'!C64</f>
        <v>CGE CQ2-17</v>
      </c>
      <c r="D54" s="43" t="str">
        <f>'County Criminal'!D64</f>
        <v>Collections amount decreased from prior quarter</v>
      </c>
      <c r="E54" t="str">
        <f>'County Criminal'!E64</f>
        <v>NO</v>
      </c>
    </row>
    <row r="55" spans="1:5" ht="25.5" x14ac:dyDescent="0.2">
      <c r="A55" s="43">
        <f>IF(E55="YES",MAX(A$2:A54)+1,0)</f>
        <v>0</v>
      </c>
      <c r="B55" t="str">
        <f>'County Criminal'!A65</f>
        <v>County Criminal</v>
      </c>
      <c r="C55" t="str">
        <f>'County Criminal'!C65</f>
        <v>CGE CQ2-17</v>
      </c>
      <c r="D55" s="43" t="str">
        <f>'County Criminal'!D65</f>
        <v>Assessment amount increased from prior quarter</v>
      </c>
      <c r="E55" t="str">
        <f>'County Criminal'!E65</f>
        <v>NO</v>
      </c>
    </row>
    <row r="56" spans="1:5" ht="38.25" x14ac:dyDescent="0.2">
      <c r="A56" s="43">
        <f>IF(E56="YES",MAX(A$2:A55)+1,0)</f>
        <v>0</v>
      </c>
      <c r="B56" t="str">
        <f>'County Criminal'!A66</f>
        <v>County Criminal</v>
      </c>
      <c r="C56" t="str">
        <f>'County Criminal'!C66</f>
        <v>CGE CQ2-17</v>
      </c>
      <c r="D56" s="43" t="str">
        <f>'County Criminal'!D66</f>
        <v>The 5th Quarter Collection Rate did not meet the established performance measure standard of: 40%</v>
      </c>
      <c r="E56" t="str">
        <f>'County Criminal'!E66</f>
        <v>NO</v>
      </c>
    </row>
    <row r="57" spans="1:5" ht="25.5" x14ac:dyDescent="0.2">
      <c r="A57" s="43">
        <f>IF(E57="YES",MAX(A$2:A56)+1,0)</f>
        <v>0</v>
      </c>
      <c r="B57" t="str">
        <f>'Juvenile Delinquency'!A62</f>
        <v>Juvenile Delinquency</v>
      </c>
      <c r="C57" t="str">
        <f>'Juvenile Delinquency'!C62</f>
        <v>CGE CQ2-17</v>
      </c>
      <c r="D57" s="43" t="str">
        <f>'Juvenile Delinquency'!D62</f>
        <v>After 3rd Q, Collections went up by more than set percentage of: 500%</v>
      </c>
      <c r="E57" t="str">
        <f>'Juvenile Delinquency'!E62</f>
        <v>NO</v>
      </c>
    </row>
    <row r="58" spans="1:5" ht="25.5" x14ac:dyDescent="0.2">
      <c r="A58" s="43">
        <f>IF(E58="YES",MAX(A$2:A57)+1,0)</f>
        <v>0</v>
      </c>
      <c r="B58" t="str">
        <f>'Juvenile Delinquency'!A63</f>
        <v>Juvenile Delinquency</v>
      </c>
      <c r="C58" t="str">
        <f>'Juvenile Delinquency'!C63</f>
        <v>CGE CQ2-17</v>
      </c>
      <c r="D58" s="43" t="str">
        <f>'Juvenile Delinquency'!D63</f>
        <v>Assessments dropped by more than set percentage of: 15%</v>
      </c>
      <c r="E58" t="str">
        <f>'Juvenile Delinquency'!E63</f>
        <v>NO</v>
      </c>
    </row>
    <row r="59" spans="1:5" x14ac:dyDescent="0.2">
      <c r="A59" s="43">
        <f>IF(E59="YES",MAX(A$2:A58)+1,0)</f>
        <v>0</v>
      </c>
      <c r="B59" t="str">
        <f>'Juvenile Delinquency'!A64</f>
        <v>Juvenile Delinquency</v>
      </c>
      <c r="C59" t="str">
        <f>'Juvenile Delinquency'!C64</f>
        <v>CGE CQ2-17</v>
      </c>
      <c r="D59" s="43" t="str">
        <f>'Juvenile Delinquency'!D64</f>
        <v>Collections amount decreased from prior quarter</v>
      </c>
      <c r="E59" t="str">
        <f>'Juvenile Delinquency'!E64</f>
        <v>NO</v>
      </c>
    </row>
    <row r="60" spans="1:5" ht="25.5" x14ac:dyDescent="0.2">
      <c r="A60" s="43">
        <f>IF(E60="YES",MAX(A$2:A59)+1,0)</f>
        <v>0</v>
      </c>
      <c r="B60" t="str">
        <f>'Juvenile Delinquency'!A65</f>
        <v>Juvenile Delinquency</v>
      </c>
      <c r="C60" t="str">
        <f>'Juvenile Delinquency'!C65</f>
        <v>CGE CQ2-17</v>
      </c>
      <c r="D60" s="43" t="str">
        <f>'Juvenile Delinquency'!D65</f>
        <v>Assessment amount increased from prior quarter</v>
      </c>
      <c r="E60" t="str">
        <f>'Juvenile Delinquency'!E65</f>
        <v>NO</v>
      </c>
    </row>
    <row r="61" spans="1:5" ht="38.25" x14ac:dyDescent="0.2">
      <c r="A61" s="43">
        <f>IF(E61="YES",MAX(A$2:A60)+1,0)</f>
        <v>3</v>
      </c>
      <c r="B61" t="str">
        <f>'Juvenile Delinquency'!A66</f>
        <v>Juvenile Delinquency</v>
      </c>
      <c r="C61" t="str">
        <f>'Juvenile Delinquency'!C66</f>
        <v>CGE CQ2-17</v>
      </c>
      <c r="D61" s="43" t="str">
        <f>'Juvenile Delinquency'!D66</f>
        <v>The 5th Quarter Collection Rate did not meet the established performance measure standard of: 9%</v>
      </c>
      <c r="E61" t="str">
        <f>'Juvenile Delinquency'!E66</f>
        <v>YES</v>
      </c>
    </row>
    <row r="62" spans="1:5" ht="25.5" x14ac:dyDescent="0.2">
      <c r="A62" s="43">
        <f>IF(E62="YES",MAX(A$2:A61)+1,0)</f>
        <v>0</v>
      </c>
      <c r="B62" t="str">
        <f>'Criminal Traffic'!A62</f>
        <v>Criminal Traffic</v>
      </c>
      <c r="C62" t="str">
        <f>'Criminal Traffic'!C62</f>
        <v>CGE CQ2-17</v>
      </c>
      <c r="D62" s="43" t="str">
        <f>'Criminal Traffic'!D62</f>
        <v>After 3rd Q, Collections went up by more than set percentage of: 500%</v>
      </c>
      <c r="E62" t="str">
        <f>'Criminal Traffic'!E62</f>
        <v>NO</v>
      </c>
    </row>
    <row r="63" spans="1:5" ht="25.5" x14ac:dyDescent="0.2">
      <c r="A63" s="43">
        <f>IF(E63="YES",MAX(A$2:A62)+1,0)</f>
        <v>0</v>
      </c>
      <c r="B63" t="str">
        <f>'Criminal Traffic'!A63</f>
        <v>Criminal Traffic</v>
      </c>
      <c r="C63" t="str">
        <f>'Criminal Traffic'!C63</f>
        <v>CGE CQ2-17</v>
      </c>
      <c r="D63" s="43" t="str">
        <f>'Criminal Traffic'!D63</f>
        <v>Assessments dropped by more than set percentage of: 15%</v>
      </c>
      <c r="E63" t="str">
        <f>'Criminal Traffic'!E63</f>
        <v>NO</v>
      </c>
    </row>
    <row r="64" spans="1:5" x14ac:dyDescent="0.2">
      <c r="A64" s="43">
        <f>IF(E64="YES",MAX(A$2:A63)+1,0)</f>
        <v>0</v>
      </c>
      <c r="B64" t="str">
        <f>'Criminal Traffic'!A64</f>
        <v>Criminal Traffic</v>
      </c>
      <c r="C64" t="str">
        <f>'Criminal Traffic'!C64</f>
        <v>CGE CQ2-17</v>
      </c>
      <c r="D64" s="43" t="str">
        <f>'Criminal Traffic'!D64</f>
        <v>Collections amount decreased from prior quarter</v>
      </c>
      <c r="E64" t="str">
        <f>'Criminal Traffic'!E64</f>
        <v>NO</v>
      </c>
    </row>
    <row r="65" spans="1:5" ht="25.5" x14ac:dyDescent="0.2">
      <c r="A65" s="43">
        <f>IF(E65="YES",MAX(A$2:A64)+1,0)</f>
        <v>0</v>
      </c>
      <c r="B65" t="str">
        <f>'Criminal Traffic'!A65</f>
        <v>Criminal Traffic</v>
      </c>
      <c r="C65" t="str">
        <f>'Criminal Traffic'!C65</f>
        <v>CGE CQ2-17</v>
      </c>
      <c r="D65" s="43" t="str">
        <f>'Criminal Traffic'!D65</f>
        <v>Assessment amount increased from prior quarter</v>
      </c>
      <c r="E65" t="str">
        <f>'Criminal Traffic'!E65</f>
        <v>NO</v>
      </c>
    </row>
    <row r="66" spans="1:5" ht="38.25" x14ac:dyDescent="0.2">
      <c r="A66" s="43">
        <f>IF(E66="YES",MAX(A$2:A65)+1,0)</f>
        <v>0</v>
      </c>
      <c r="B66" t="str">
        <f>'Criminal Traffic'!A66</f>
        <v>Criminal Traffic</v>
      </c>
      <c r="C66" t="str">
        <f>'Criminal Traffic'!C66</f>
        <v>CGE CQ2-17</v>
      </c>
      <c r="D66" s="43" t="str">
        <f>'Criminal Traffic'!D66</f>
        <v>The 5th Quarter Collection Rate did not meet the established performance measure standard of: 40%</v>
      </c>
      <c r="E66" t="str">
        <f>'Criminal Traffic'!E66</f>
        <v>NO</v>
      </c>
    </row>
    <row r="67" spans="1:5" ht="25.5" x14ac:dyDescent="0.2">
      <c r="A67" s="43">
        <f>IF(E67="YES",MAX(A$2:A66)+1,0)</f>
        <v>0</v>
      </c>
      <c r="B67" t="str">
        <f>'Circuit Civil'!A62</f>
        <v>Circuit Civil</v>
      </c>
      <c r="C67" t="str">
        <f>'Circuit Civil'!C62</f>
        <v>CGE CQ2-17</v>
      </c>
      <c r="D67" s="43" t="str">
        <f>'Circuit Civil'!D62</f>
        <v>After 3rd Q, Collections went up by more than set percentage of: 500%</v>
      </c>
      <c r="E67" t="str">
        <f>'Circuit Civil'!E62</f>
        <v>NO</v>
      </c>
    </row>
    <row r="68" spans="1:5" ht="25.5" x14ac:dyDescent="0.2">
      <c r="A68" s="43">
        <f>IF(E68="YES",MAX(A$2:A67)+1,0)</f>
        <v>0</v>
      </c>
      <c r="B68" t="str">
        <f>'Circuit Civil'!A63</f>
        <v>Circuit Civil</v>
      </c>
      <c r="C68" t="str">
        <f>'Circuit Civil'!C63</f>
        <v>CGE CQ2-17</v>
      </c>
      <c r="D68" s="43" t="str">
        <f>'Circuit Civil'!D63</f>
        <v>Assessments dropped by more than set percentage of: 15%</v>
      </c>
      <c r="E68" t="str">
        <f>'Circuit Civil'!E63</f>
        <v>NO</v>
      </c>
    </row>
    <row r="69" spans="1:5" x14ac:dyDescent="0.2">
      <c r="A69" s="43">
        <f>IF(E69="YES",MAX(A$2:A68)+1,0)</f>
        <v>4</v>
      </c>
      <c r="B69" t="str">
        <f>'Circuit Civil'!A64</f>
        <v>Circuit Civil</v>
      </c>
      <c r="C69" t="str">
        <f>'Circuit Civil'!C64</f>
        <v>CGE CQ2-17</v>
      </c>
      <c r="D69" s="43" t="str">
        <f>'Circuit Civil'!D64</f>
        <v>Collections amount decreased from prior quarter</v>
      </c>
      <c r="E69" t="str">
        <f>'Circuit Civil'!E64</f>
        <v>YES</v>
      </c>
    </row>
    <row r="70" spans="1:5" ht="25.5" x14ac:dyDescent="0.2">
      <c r="A70" s="43">
        <f>IF(E70="YES",MAX(A$2:A69)+1,0)</f>
        <v>0</v>
      </c>
      <c r="B70" t="str">
        <f>'Circuit Civil'!A65</f>
        <v>Circuit Civil</v>
      </c>
      <c r="C70" t="str">
        <f>'Circuit Civil'!C65</f>
        <v>CGE CQ2-17</v>
      </c>
      <c r="D70" s="43" t="str">
        <f>'Circuit Civil'!D65</f>
        <v>Assessment amount increased from prior quarter</v>
      </c>
      <c r="E70" t="str">
        <f>'Circuit Civil'!E65</f>
        <v>NO</v>
      </c>
    </row>
    <row r="71" spans="1:5" ht="38.25" x14ac:dyDescent="0.2">
      <c r="A71" s="43">
        <f>IF(E71="YES",MAX(A$2:A70)+1,0)</f>
        <v>0</v>
      </c>
      <c r="B71" t="str">
        <f>'Circuit Civil'!A66</f>
        <v>Circuit Civil</v>
      </c>
      <c r="C71" t="str">
        <f>'Circuit Civil'!C66</f>
        <v>CGE CQ2-17</v>
      </c>
      <c r="D71" s="43" t="str">
        <f>'Circuit Civil'!D66</f>
        <v>The 5th Quarter Collection Rate did not meet the established performance measure standard of: 90%</v>
      </c>
      <c r="E71" t="str">
        <f>'Circuit Civil'!E66</f>
        <v>NO</v>
      </c>
    </row>
    <row r="72" spans="1:5" ht="25.5" x14ac:dyDescent="0.2">
      <c r="A72" s="43">
        <f>IF(E72="YES",MAX(A$2:A71)+1,0)</f>
        <v>0</v>
      </c>
      <c r="B72" t="str">
        <f>'County Civil'!A62</f>
        <v>County Civil</v>
      </c>
      <c r="C72" t="str">
        <f>'County Civil'!C62</f>
        <v>CGE CQ2-17</v>
      </c>
      <c r="D72" s="43" t="str">
        <f>'County Civil'!D62</f>
        <v>After 3rd Q, Collections went up by more than set percentage of: 500%</v>
      </c>
      <c r="E72" t="str">
        <f>'County Civil'!E62</f>
        <v>NO</v>
      </c>
    </row>
    <row r="73" spans="1:5" ht="25.5" x14ac:dyDescent="0.2">
      <c r="A73" s="43">
        <f>IF(E73="YES",MAX(A$2:A72)+1,0)</f>
        <v>0</v>
      </c>
      <c r="B73" t="str">
        <f>'County Civil'!A63</f>
        <v>County Civil</v>
      </c>
      <c r="C73" t="str">
        <f>'County Civil'!C63</f>
        <v>CGE CQ2-17</v>
      </c>
      <c r="D73" s="43" t="str">
        <f>'County Civil'!D63</f>
        <v>Assessments dropped by more than set percentage of: 15%</v>
      </c>
      <c r="E73" t="str">
        <f>'County Civil'!E63</f>
        <v>NO</v>
      </c>
    </row>
    <row r="74" spans="1:5" x14ac:dyDescent="0.2">
      <c r="A74" s="43">
        <f>IF(E74="YES",MAX(A$2:A73)+1,0)</f>
        <v>0</v>
      </c>
      <c r="B74" t="str">
        <f>'County Civil'!A64</f>
        <v>County Civil</v>
      </c>
      <c r="C74" t="str">
        <f>'County Civil'!C64</f>
        <v>CGE CQ2-17</v>
      </c>
      <c r="D74" s="43" t="str">
        <f>'County Civil'!D64</f>
        <v>Collections amount decreased from prior quarter</v>
      </c>
      <c r="E74" t="str">
        <f>'County Civil'!E64</f>
        <v>NO</v>
      </c>
    </row>
    <row r="75" spans="1:5" ht="25.5" x14ac:dyDescent="0.2">
      <c r="A75" s="43">
        <f>IF(E75="YES",MAX(A$2:A74)+1,0)</f>
        <v>0</v>
      </c>
      <c r="B75" t="str">
        <f>'County Civil'!A65</f>
        <v>County Civil</v>
      </c>
      <c r="C75" t="str">
        <f>'County Civil'!C65</f>
        <v>CGE CQ2-17</v>
      </c>
      <c r="D75" s="43" t="str">
        <f>'County Civil'!D65</f>
        <v>Assessment amount increased from prior quarter</v>
      </c>
      <c r="E75" t="str">
        <f>'County Civil'!E65</f>
        <v>NO</v>
      </c>
    </row>
    <row r="76" spans="1:5" ht="38.25" x14ac:dyDescent="0.2">
      <c r="A76" s="43">
        <f>IF(E76="YES",MAX(A$2:A75)+1,0)</f>
        <v>0</v>
      </c>
      <c r="B76" t="str">
        <f>'County Civil'!A66</f>
        <v>County Civil</v>
      </c>
      <c r="C76" t="str">
        <f>'County Civil'!C66</f>
        <v>CGE CQ2-17</v>
      </c>
      <c r="D76" s="43" t="str">
        <f>'County Civil'!D66</f>
        <v>The 5th Quarter Collection Rate did not meet the established performance measure standard of: 90%</v>
      </c>
      <c r="E76" t="str">
        <f>'County Civil'!E66</f>
        <v>NO</v>
      </c>
    </row>
    <row r="77" spans="1:5" ht="25.5" x14ac:dyDescent="0.2">
      <c r="A77" s="43">
        <f>IF(E77="YES",MAX(A$2:A76)+1,0)</f>
        <v>0</v>
      </c>
      <c r="B77" t="str">
        <f>'Civil Traffic'!A62</f>
        <v>Civil Traffic</v>
      </c>
      <c r="C77" t="str">
        <f>'Civil Traffic'!C62</f>
        <v>CGE CQ2-17</v>
      </c>
      <c r="D77" s="43" t="str">
        <f>'Civil Traffic'!D62</f>
        <v>After 3rd Q, Collections went up by more than set percentage of: 500%</v>
      </c>
      <c r="E77" t="str">
        <f>'Civil Traffic'!E62</f>
        <v>NO</v>
      </c>
    </row>
    <row r="78" spans="1:5" ht="25.5" x14ac:dyDescent="0.2">
      <c r="A78" s="43">
        <f>IF(E78="YES",MAX(A$2:A77)+1,0)</f>
        <v>0</v>
      </c>
      <c r="B78" t="str">
        <f>'Civil Traffic'!A63</f>
        <v>Civil Traffic</v>
      </c>
      <c r="C78" t="str">
        <f>'Civil Traffic'!C63</f>
        <v>CGE CQ2-17</v>
      </c>
      <c r="D78" s="43" t="str">
        <f>'Civil Traffic'!D63</f>
        <v>Assessments dropped by more than set percentage of: 15%</v>
      </c>
      <c r="E78" t="str">
        <f>'Civil Traffic'!E63</f>
        <v>NO</v>
      </c>
    </row>
    <row r="79" spans="1:5" x14ac:dyDescent="0.2">
      <c r="A79" s="43">
        <f>IF(E79="YES",MAX(A$2:A78)+1,0)</f>
        <v>0</v>
      </c>
      <c r="B79" t="str">
        <f>'Civil Traffic'!A64</f>
        <v>Civil Traffic</v>
      </c>
      <c r="C79" t="str">
        <f>'Civil Traffic'!C64</f>
        <v>CGE CQ2-17</v>
      </c>
      <c r="D79" s="43" t="str">
        <f>'Civil Traffic'!D64</f>
        <v>Collections amount decreased from prior quarter</v>
      </c>
      <c r="E79" t="str">
        <f>'Civil Traffic'!E64</f>
        <v>NO</v>
      </c>
    </row>
    <row r="80" spans="1:5" ht="25.5" x14ac:dyDescent="0.2">
      <c r="A80" s="43">
        <f>IF(E80="YES",MAX(A$2:A79)+1,0)</f>
        <v>0</v>
      </c>
      <c r="B80" t="str">
        <f>'Civil Traffic'!A65</f>
        <v>Civil Traffic</v>
      </c>
      <c r="C80" t="str">
        <f>'Civil Traffic'!C65</f>
        <v>CGE CQ2-17</v>
      </c>
      <c r="D80" s="43" t="str">
        <f>'Civil Traffic'!D65</f>
        <v>Assessment amount increased from prior quarter</v>
      </c>
      <c r="E80" t="str">
        <f>'Civil Traffic'!E65</f>
        <v>NO</v>
      </c>
    </row>
    <row r="81" spans="1:5" ht="38.25" x14ac:dyDescent="0.2">
      <c r="A81" s="43">
        <f>IF(E81="YES",MAX(A$2:A80)+1,0)</f>
        <v>0</v>
      </c>
      <c r="B81" t="str">
        <f>'Civil Traffic'!A66</f>
        <v>Civil Traffic</v>
      </c>
      <c r="C81" t="str">
        <f>'Civil Traffic'!C66</f>
        <v>CGE CQ2-17</v>
      </c>
      <c r="D81" s="43" t="str">
        <f>'Civil Traffic'!D66</f>
        <v>The 5th Quarter Collection Rate did not meet the established performance measure standard of: 90%</v>
      </c>
      <c r="E81" t="str">
        <f>'Civil Traffic'!E66</f>
        <v>NO</v>
      </c>
    </row>
    <row r="82" spans="1:5" ht="25.5" x14ac:dyDescent="0.2">
      <c r="A82" s="43">
        <f>IF(E82="YES",MAX(A$2:A81)+1,0)</f>
        <v>0</v>
      </c>
      <c r="B82" t="str">
        <f>Probate!A67</f>
        <v>Probate</v>
      </c>
      <c r="C82" t="str">
        <f>Probate!C67</f>
        <v>CGE CQ2-17</v>
      </c>
      <c r="D82" s="43" t="str">
        <f>Probate!D67</f>
        <v>After 3rd Q, Collections went up by more than set percentage of: 500%</v>
      </c>
      <c r="E82" t="str">
        <f>Probate!E67</f>
        <v>NO</v>
      </c>
    </row>
    <row r="83" spans="1:5" ht="25.5" x14ac:dyDescent="0.2">
      <c r="A83" s="43">
        <f>IF(E83="YES",MAX(A$2:A82)+1,0)</f>
        <v>0</v>
      </c>
      <c r="B83" t="str">
        <f>Probate!A68</f>
        <v>Probate</v>
      </c>
      <c r="C83" t="str">
        <f>Probate!C68</f>
        <v>CGE CQ2-17</v>
      </c>
      <c r="D83" s="43" t="str">
        <f>Probate!D68</f>
        <v>Assessments dropped by more than set percentage of: 15%</v>
      </c>
      <c r="E83" t="str">
        <f>Probate!E68</f>
        <v>NO</v>
      </c>
    </row>
    <row r="84" spans="1:5" x14ac:dyDescent="0.2">
      <c r="A84" s="43">
        <f>IF(E84="YES",MAX(A$2:A83)+1,0)</f>
        <v>5</v>
      </c>
      <c r="B84" t="str">
        <f>Probate!A69</f>
        <v>Probate</v>
      </c>
      <c r="C84" t="str">
        <f>Probate!C69</f>
        <v>CGE CQ2-17</v>
      </c>
      <c r="D84" s="43" t="str">
        <f>Probate!D69</f>
        <v>Collections amount decreased from prior quarter</v>
      </c>
      <c r="E84" t="str">
        <f>Probate!E69</f>
        <v>YES</v>
      </c>
    </row>
    <row r="85" spans="1:5" ht="25.5" x14ac:dyDescent="0.2">
      <c r="A85" s="43">
        <f>IF(E85="YES",MAX(A$2:A84)+1,0)</f>
        <v>0</v>
      </c>
      <c r="B85" t="str">
        <f>Probate!A70</f>
        <v>Probate</v>
      </c>
      <c r="C85" t="str">
        <f>Probate!C70</f>
        <v>CGE CQ2-17</v>
      </c>
      <c r="D85" s="43" t="str">
        <f>Probate!D70</f>
        <v>Assessment amount increased from prior quarter</v>
      </c>
      <c r="E85" t="str">
        <f>Probate!E70</f>
        <v>NO</v>
      </c>
    </row>
    <row r="86" spans="1:5" ht="38.25" x14ac:dyDescent="0.2">
      <c r="A86" s="43">
        <f>IF(E86="YES",MAX(A$2:A85)+1,0)</f>
        <v>0</v>
      </c>
      <c r="B86" t="str">
        <f>Probate!A71</f>
        <v>Probate</v>
      </c>
      <c r="C86" t="str">
        <f>Probate!C71</f>
        <v>CGE CQ2-17</v>
      </c>
      <c r="D86" s="43" t="str">
        <f>Probate!D71</f>
        <v>The 5th Quarter Collection Rate did not meet the established performance measure standard of: 90%</v>
      </c>
      <c r="E86" t="str">
        <f>Probate!E71</f>
        <v>NO</v>
      </c>
    </row>
    <row r="87" spans="1:5" ht="25.5" x14ac:dyDescent="0.2">
      <c r="A87" s="43">
        <f>IF(E87="YES",MAX(A$2:A86)+1,0)</f>
        <v>0</v>
      </c>
      <c r="B87" t="str">
        <f>Family!A62</f>
        <v>Family</v>
      </c>
      <c r="C87" t="str">
        <f>Family!C62</f>
        <v>CGE CQ2-17</v>
      </c>
      <c r="D87" s="43" t="str">
        <f>Family!D62</f>
        <v>After 3rd Q, Collections went up by more than set percentage of: 500%</v>
      </c>
      <c r="E87" t="str">
        <f>Family!E62</f>
        <v>NO</v>
      </c>
    </row>
    <row r="88" spans="1:5" ht="25.5" x14ac:dyDescent="0.2">
      <c r="A88" s="43">
        <f>IF(E88="YES",MAX(A$2:A87)+1,0)</f>
        <v>0</v>
      </c>
      <c r="B88" t="str">
        <f>Family!A63</f>
        <v>Family</v>
      </c>
      <c r="C88" t="str">
        <f>Family!C63</f>
        <v>CGE CQ2-17</v>
      </c>
      <c r="D88" s="43" t="str">
        <f>Family!D63</f>
        <v>Assessments dropped by more than set percentage of: 15%</v>
      </c>
      <c r="E88" t="str">
        <f>Family!E63</f>
        <v>NO</v>
      </c>
    </row>
    <row r="89" spans="1:5" x14ac:dyDescent="0.2">
      <c r="A89" s="43">
        <f>IF(E89="YES",MAX(A$2:A88)+1,0)</f>
        <v>0</v>
      </c>
      <c r="B89" t="str">
        <f>Family!A64</f>
        <v>Family</v>
      </c>
      <c r="C89" t="str">
        <f>Family!C64</f>
        <v>CGE CQ2-17</v>
      </c>
      <c r="D89" s="43" t="str">
        <f>Family!D64</f>
        <v>Collections amount decreased from prior quarter</v>
      </c>
      <c r="E89" t="str">
        <f>Family!E64</f>
        <v>NO</v>
      </c>
    </row>
    <row r="90" spans="1:5" ht="25.5" x14ac:dyDescent="0.2">
      <c r="A90" s="43">
        <f>IF(E90="YES",MAX(A$2:A89)+1,0)</f>
        <v>0</v>
      </c>
      <c r="B90" t="str">
        <f>Family!A65</f>
        <v>Family</v>
      </c>
      <c r="C90" t="str">
        <f>Family!C65</f>
        <v>CGE CQ2-17</v>
      </c>
      <c r="D90" s="43" t="str">
        <f>Family!D65</f>
        <v>Assessment amount increased from prior quarter</v>
      </c>
      <c r="E90" t="str">
        <f>Family!E65</f>
        <v>NO</v>
      </c>
    </row>
    <row r="91" spans="1:5" ht="38.25" x14ac:dyDescent="0.2">
      <c r="A91" s="43">
        <f>IF(E91="YES",MAX(A$2:A90)+1,0)</f>
        <v>0</v>
      </c>
      <c r="B91" t="str">
        <f>Family!A66</f>
        <v>Family</v>
      </c>
      <c r="C91" t="str">
        <f>Family!C66</f>
        <v>CGE CQ2-17</v>
      </c>
      <c r="D91" s="43" t="str">
        <f>Family!D66</f>
        <v>The 5th Quarter Collection Rate did not meet the established performance measure standard of: 75%</v>
      </c>
      <c r="E91" t="str">
        <f>Family!E66</f>
        <v>NO</v>
      </c>
    </row>
    <row r="92" spans="1:5" ht="25.5" x14ac:dyDescent="0.2">
      <c r="A92" s="43">
        <f>IF(E92="YES",MAX(A$2:A91)+1,0)</f>
        <v>0</v>
      </c>
      <c r="B92" s="43" t="str">
        <f>'Circuit Criminal'!A62</f>
        <v>Circuit Criminal</v>
      </c>
      <c r="C92" s="43" t="str">
        <f>'Circuit Criminal'!C62</f>
        <v>CGE CQ3-17</v>
      </c>
      <c r="D92" s="43" t="str">
        <f>'Circuit Criminal'!D62</f>
        <v>After 3rd Q, Collections went up by more than set percentage of: 500%</v>
      </c>
      <c r="E92" s="43" t="str">
        <f>'Circuit Criminal'!E62</f>
        <v>NO</v>
      </c>
    </row>
    <row r="93" spans="1:5" ht="25.5" x14ac:dyDescent="0.2">
      <c r="A93" s="43">
        <f>IF(E93="YES",MAX(A$2:A92)+1,0)</f>
        <v>0</v>
      </c>
      <c r="B93" s="43" t="str">
        <f>'Circuit Criminal'!A63</f>
        <v>Circuit Criminal</v>
      </c>
      <c r="C93" s="43" t="str">
        <f>'Circuit Criminal'!C63</f>
        <v>CGE CQ3-17</v>
      </c>
      <c r="D93" s="43" t="str">
        <f>'Circuit Criminal'!D63</f>
        <v>Assessments dropped by more than set percentage of: 15%</v>
      </c>
      <c r="E93" s="43" t="str">
        <f>'Circuit Criminal'!E63</f>
        <v>NO</v>
      </c>
    </row>
    <row r="94" spans="1:5" x14ac:dyDescent="0.2">
      <c r="A94" s="43">
        <f>IF(E94="YES",MAX(A$2:A93)+1,0)</f>
        <v>0</v>
      </c>
      <c r="B94" s="43" t="str">
        <f>'Circuit Criminal'!A64</f>
        <v>Circuit Criminal</v>
      </c>
      <c r="C94" s="43" t="str">
        <f>'Circuit Criminal'!C64</f>
        <v>CGE CQ3-17</v>
      </c>
      <c r="D94" s="43" t="str">
        <f>'Circuit Criminal'!D64</f>
        <v>Collections amount decreased from prior quarter</v>
      </c>
      <c r="E94" s="43" t="str">
        <f>'Circuit Criminal'!E64</f>
        <v>NO</v>
      </c>
    </row>
    <row r="95" spans="1:5" ht="25.5" x14ac:dyDescent="0.2">
      <c r="A95" s="43">
        <f>IF(E95="YES",MAX(A$2:A94)+1,0)</f>
        <v>0</v>
      </c>
      <c r="B95" s="43" t="str">
        <f>'Circuit Criminal'!A65</f>
        <v>Circuit Criminal</v>
      </c>
      <c r="C95" s="43" t="str">
        <f>'Circuit Criminal'!C65</f>
        <v>CGE CQ3-17</v>
      </c>
      <c r="D95" s="43" t="str">
        <f>'Circuit Criminal'!D65</f>
        <v>Assessment amount increased from prior quarter</v>
      </c>
      <c r="E95" s="43" t="str">
        <f>'Circuit Criminal'!E65</f>
        <v>NO</v>
      </c>
    </row>
    <row r="96" spans="1:5" ht="38.25" x14ac:dyDescent="0.2">
      <c r="A96" s="43">
        <f>IF(E96="YES",MAX(A$2:A95)+1,0)</f>
        <v>0</v>
      </c>
      <c r="B96" s="43" t="str">
        <f>'Circuit Criminal'!A66</f>
        <v>Circuit Criminal</v>
      </c>
      <c r="C96" s="43" t="str">
        <f>'Circuit Criminal'!C66</f>
        <v>CGE CQ3-17</v>
      </c>
      <c r="D96" s="43" t="str">
        <f>'Circuit Criminal'!D66</f>
        <v>The 5th Quarter Collection Rate did not meet the established performance measure standard of: 9%</v>
      </c>
      <c r="E96" s="43" t="str">
        <f>'Circuit Criminal'!E66</f>
        <v>NO</v>
      </c>
    </row>
    <row r="97" spans="1:5" ht="25.5" x14ac:dyDescent="0.2">
      <c r="A97" s="43">
        <f>IF(E97="YES",MAX(A$2:A96)+1,0)</f>
        <v>0</v>
      </c>
      <c r="B97" t="str">
        <f>'County Criminal'!A67</f>
        <v>County Criminal</v>
      </c>
      <c r="C97" t="str">
        <f>'County Criminal'!C67</f>
        <v>CGE CQ3-17</v>
      </c>
      <c r="D97" s="43" t="str">
        <f>'County Criminal'!D67</f>
        <v>After 3rd Q, Collections went up by more than set percentage of: 500%</v>
      </c>
      <c r="E97" t="str">
        <f>'County Criminal'!E67</f>
        <v>NO</v>
      </c>
    </row>
    <row r="98" spans="1:5" ht="25.5" x14ac:dyDescent="0.2">
      <c r="A98" s="43">
        <f>IF(E98="YES",MAX(A$2:A97)+1,0)</f>
        <v>0</v>
      </c>
      <c r="B98" t="str">
        <f>'County Criminal'!A68</f>
        <v>County Criminal</v>
      </c>
      <c r="C98" t="str">
        <f>'County Criminal'!C68</f>
        <v>CGE CQ3-17</v>
      </c>
      <c r="D98" s="43" t="str">
        <f>'County Criminal'!D68</f>
        <v>Assessments dropped by more than set percentage of: 15%</v>
      </c>
      <c r="E98" t="str">
        <f>'County Criminal'!E68</f>
        <v>NO</v>
      </c>
    </row>
    <row r="99" spans="1:5" x14ac:dyDescent="0.2">
      <c r="A99" s="43">
        <f>IF(E99="YES",MAX(A$2:A98)+1,0)</f>
        <v>0</v>
      </c>
      <c r="B99" t="str">
        <f>'County Criminal'!A69</f>
        <v>County Criminal</v>
      </c>
      <c r="C99" t="str">
        <f>'County Criminal'!C69</f>
        <v>CGE CQ3-17</v>
      </c>
      <c r="D99" s="43" t="str">
        <f>'County Criminal'!D69</f>
        <v>Collections amount decreased from prior quarter</v>
      </c>
      <c r="E99" t="str">
        <f>'County Criminal'!E69</f>
        <v>NO</v>
      </c>
    </row>
    <row r="100" spans="1:5" ht="25.5" x14ac:dyDescent="0.2">
      <c r="A100" s="43">
        <f>IF(E100="YES",MAX(A$2:A99)+1,0)</f>
        <v>0</v>
      </c>
      <c r="B100" t="str">
        <f>'County Criminal'!A70</f>
        <v>County Criminal</v>
      </c>
      <c r="C100" t="str">
        <f>'County Criminal'!C70</f>
        <v>CGE CQ3-17</v>
      </c>
      <c r="D100" s="43" t="str">
        <f>'County Criminal'!D70</f>
        <v>Assessment amount increased from prior quarter</v>
      </c>
      <c r="E100" t="str">
        <f>'County Criminal'!E70</f>
        <v>NO</v>
      </c>
    </row>
    <row r="101" spans="1:5" ht="38.25" x14ac:dyDescent="0.2">
      <c r="A101" s="43">
        <f>IF(E101="YES",MAX(A$2:A100)+1,0)</f>
        <v>6</v>
      </c>
      <c r="B101" t="str">
        <f>'County Criminal'!A71</f>
        <v>County Criminal</v>
      </c>
      <c r="C101" t="str">
        <f>'County Criminal'!C71</f>
        <v>CGE CQ3-17</v>
      </c>
      <c r="D101" s="43" t="str">
        <f>'County Criminal'!D71</f>
        <v>The 5th Quarter Collection Rate did not meet the established performance measure standard of: 40%</v>
      </c>
      <c r="E101" t="str">
        <f>'County Criminal'!E71</f>
        <v>YES</v>
      </c>
    </row>
    <row r="102" spans="1:5" ht="25.5" x14ac:dyDescent="0.2">
      <c r="A102" s="43">
        <f>IF(E102="YES",MAX(A$2:A101)+1,0)</f>
        <v>0</v>
      </c>
      <c r="B102" t="str">
        <f>'Juvenile Delinquency'!A67</f>
        <v>Juvenile Delinquency</v>
      </c>
      <c r="C102" t="str">
        <f>'Juvenile Delinquency'!C67</f>
        <v>CGE CQ3-17</v>
      </c>
      <c r="D102" s="43" t="str">
        <f>'Juvenile Delinquency'!D67</f>
        <v>After 3rd Q, Collections went up by more than set percentage of: 500%</v>
      </c>
      <c r="E102" t="str">
        <f>'Juvenile Delinquency'!E67</f>
        <v>NO</v>
      </c>
    </row>
    <row r="103" spans="1:5" ht="25.5" x14ac:dyDescent="0.2">
      <c r="A103" s="43">
        <f>IF(E103="YES",MAX(A$2:A102)+1,0)</f>
        <v>0</v>
      </c>
      <c r="B103" t="str">
        <f>'Juvenile Delinquency'!A68</f>
        <v>Juvenile Delinquency</v>
      </c>
      <c r="C103" t="str">
        <f>'Juvenile Delinquency'!C68</f>
        <v>CGE CQ3-17</v>
      </c>
      <c r="D103" s="43" t="str">
        <f>'Juvenile Delinquency'!D68</f>
        <v>Assessments dropped by more than set percentage of: 15%</v>
      </c>
      <c r="E103" t="str">
        <f>'Juvenile Delinquency'!E68</f>
        <v>NO</v>
      </c>
    </row>
    <row r="104" spans="1:5" x14ac:dyDescent="0.2">
      <c r="A104" s="43">
        <f>IF(E104="YES",MAX(A$2:A103)+1,0)</f>
        <v>0</v>
      </c>
      <c r="B104" t="str">
        <f>'Juvenile Delinquency'!A69</f>
        <v>Juvenile Delinquency</v>
      </c>
      <c r="C104" t="str">
        <f>'Juvenile Delinquency'!C69</f>
        <v>CGE CQ3-17</v>
      </c>
      <c r="D104" s="43" t="str">
        <f>'Juvenile Delinquency'!D69</f>
        <v>Collections amount decreased from prior quarter</v>
      </c>
      <c r="E104" t="str">
        <f>'Juvenile Delinquency'!E69</f>
        <v>NO</v>
      </c>
    </row>
    <row r="105" spans="1:5" ht="25.5" x14ac:dyDescent="0.2">
      <c r="A105" s="43">
        <f>IF(E105="YES",MAX(A$2:A104)+1,0)</f>
        <v>0</v>
      </c>
      <c r="B105" t="str">
        <f>'Juvenile Delinquency'!A70</f>
        <v>Juvenile Delinquency</v>
      </c>
      <c r="C105" t="str">
        <f>'Juvenile Delinquency'!C70</f>
        <v>CGE CQ3-17</v>
      </c>
      <c r="D105" s="43" t="str">
        <f>'Juvenile Delinquency'!D70</f>
        <v>Assessment amount increased from prior quarter</v>
      </c>
      <c r="E105" t="str">
        <f>'Juvenile Delinquency'!E70</f>
        <v>NO</v>
      </c>
    </row>
    <row r="106" spans="1:5" ht="38.25" x14ac:dyDescent="0.2">
      <c r="A106" s="43">
        <f>IF(E106="YES",MAX(A$2:A105)+1,0)</f>
        <v>7</v>
      </c>
      <c r="B106" t="str">
        <f>'Juvenile Delinquency'!A71</f>
        <v>Juvenile Delinquency</v>
      </c>
      <c r="C106" t="str">
        <f>'Juvenile Delinquency'!C71</f>
        <v>CGE CQ3-17</v>
      </c>
      <c r="D106" s="43" t="str">
        <f>'Juvenile Delinquency'!D71</f>
        <v>The 5th Quarter Collection Rate did not meet the established performance measure standard of: 9%</v>
      </c>
      <c r="E106" t="str">
        <f>'Juvenile Delinquency'!E71</f>
        <v>YES</v>
      </c>
    </row>
    <row r="107" spans="1:5" ht="25.5" x14ac:dyDescent="0.2">
      <c r="A107" s="43">
        <f>IF(E107="YES",MAX(A$2:A106)+1,0)</f>
        <v>0</v>
      </c>
      <c r="B107" t="str">
        <f>'Criminal Traffic'!A67</f>
        <v>Criminal Traffic</v>
      </c>
      <c r="C107" t="str">
        <f>'Criminal Traffic'!C67</f>
        <v>CGE CQ3-17</v>
      </c>
      <c r="D107" s="43" t="str">
        <f>'Criminal Traffic'!D67</f>
        <v>After 3rd Q, Collections went up by more than set percentage of: 500%</v>
      </c>
      <c r="E107" t="str">
        <f>'Criminal Traffic'!E67</f>
        <v>NO</v>
      </c>
    </row>
    <row r="108" spans="1:5" ht="25.5" x14ac:dyDescent="0.2">
      <c r="A108" s="43">
        <f>IF(E108="YES",MAX(A$2:A107)+1,0)</f>
        <v>0</v>
      </c>
      <c r="B108" t="str">
        <f>'Criminal Traffic'!A68</f>
        <v>Criminal Traffic</v>
      </c>
      <c r="C108" t="str">
        <f>'Criminal Traffic'!C68</f>
        <v>CGE CQ3-17</v>
      </c>
      <c r="D108" s="43" t="str">
        <f>'Criminal Traffic'!D68</f>
        <v>Assessments dropped by more than set percentage of: 15%</v>
      </c>
      <c r="E108" t="str">
        <f>'Criminal Traffic'!E68</f>
        <v>NO</v>
      </c>
    </row>
    <row r="109" spans="1:5" x14ac:dyDescent="0.2">
      <c r="A109" s="43">
        <f>IF(E109="YES",MAX(A$2:A108)+1,0)</f>
        <v>0</v>
      </c>
      <c r="B109" t="str">
        <f>'Criminal Traffic'!A69</f>
        <v>Criminal Traffic</v>
      </c>
      <c r="C109" t="str">
        <f>'Criminal Traffic'!C69</f>
        <v>CGE CQ3-17</v>
      </c>
      <c r="D109" s="43" t="str">
        <f>'Criminal Traffic'!D69</f>
        <v>Collections amount decreased from prior quarter</v>
      </c>
      <c r="E109" t="str">
        <f>'Criminal Traffic'!E69</f>
        <v>NO</v>
      </c>
    </row>
    <row r="110" spans="1:5" ht="25.5" x14ac:dyDescent="0.2">
      <c r="A110" s="43">
        <f>IF(E110="YES",MAX(A$2:A109)+1,0)</f>
        <v>0</v>
      </c>
      <c r="B110" t="str">
        <f>'Criminal Traffic'!A70</f>
        <v>Criminal Traffic</v>
      </c>
      <c r="C110" t="str">
        <f>'Criminal Traffic'!C70</f>
        <v>CGE CQ3-17</v>
      </c>
      <c r="D110" s="43" t="str">
        <f>'Criminal Traffic'!D70</f>
        <v>Assessment amount increased from prior quarter</v>
      </c>
      <c r="E110" t="str">
        <f>'Criminal Traffic'!E70</f>
        <v>NO</v>
      </c>
    </row>
    <row r="111" spans="1:5" ht="38.25" x14ac:dyDescent="0.2">
      <c r="A111" s="43">
        <f>IF(E111="YES",MAX(A$2:A110)+1,0)</f>
        <v>0</v>
      </c>
      <c r="B111" t="str">
        <f>'Criminal Traffic'!A71</f>
        <v>Criminal Traffic</v>
      </c>
      <c r="C111" t="str">
        <f>'Criminal Traffic'!C71</f>
        <v>CGE CQ3-17</v>
      </c>
      <c r="D111" s="43" t="str">
        <f>'Criminal Traffic'!D71</f>
        <v>The 5th Quarter Collection Rate did not meet the established performance measure standard of: 40%</v>
      </c>
      <c r="E111" t="str">
        <f>'Criminal Traffic'!E71</f>
        <v>NO</v>
      </c>
    </row>
    <row r="112" spans="1:5" ht="25.5" x14ac:dyDescent="0.2">
      <c r="A112" s="43">
        <f>IF(E112="YES",MAX(A$2:A111)+1,0)</f>
        <v>0</v>
      </c>
      <c r="B112" t="str">
        <f>'Circuit Civil'!A67</f>
        <v>Circuit Civil</v>
      </c>
      <c r="C112" t="str">
        <f>'Circuit Civil'!C67</f>
        <v>CGE CQ3-17</v>
      </c>
      <c r="D112" s="43" t="str">
        <f>'Circuit Civil'!D67</f>
        <v>After 3rd Q, Collections went up by more than set percentage of: 500%</v>
      </c>
      <c r="E112" t="str">
        <f>'Circuit Civil'!E67</f>
        <v>NO</v>
      </c>
    </row>
    <row r="113" spans="1:5" ht="25.5" x14ac:dyDescent="0.2">
      <c r="A113" s="43">
        <f>IF(E113="YES",MAX(A$2:A112)+1,0)</f>
        <v>0</v>
      </c>
      <c r="B113" t="str">
        <f>'Circuit Civil'!A68</f>
        <v>Circuit Civil</v>
      </c>
      <c r="C113" t="str">
        <f>'Circuit Civil'!C68</f>
        <v>CGE CQ3-17</v>
      </c>
      <c r="D113" s="43" t="str">
        <f>'Circuit Civil'!D68</f>
        <v>Assessments dropped by more than set percentage of: 15%</v>
      </c>
      <c r="E113" t="str">
        <f>'Circuit Civil'!E68</f>
        <v>NO</v>
      </c>
    </row>
    <row r="114" spans="1:5" x14ac:dyDescent="0.2">
      <c r="A114" s="43">
        <f>IF(E114="YES",MAX(A$2:A113)+1,0)</f>
        <v>8</v>
      </c>
      <c r="B114" t="str">
        <f>'Circuit Civil'!A69</f>
        <v>Circuit Civil</v>
      </c>
      <c r="C114" t="str">
        <f>'Circuit Civil'!C69</f>
        <v>CGE CQ3-17</v>
      </c>
      <c r="D114" s="43" t="str">
        <f>'Circuit Civil'!D69</f>
        <v>Collections amount decreased from prior quarter</v>
      </c>
      <c r="E114" t="str">
        <f>'Circuit Civil'!E69</f>
        <v>YES</v>
      </c>
    </row>
    <row r="115" spans="1:5" ht="25.5" x14ac:dyDescent="0.2">
      <c r="A115" s="43">
        <f>IF(E115="YES",MAX(A$2:A114)+1,0)</f>
        <v>0</v>
      </c>
      <c r="B115" t="str">
        <f>'Circuit Civil'!A70</f>
        <v>Circuit Civil</v>
      </c>
      <c r="C115" t="str">
        <f>'Circuit Civil'!C70</f>
        <v>CGE CQ3-17</v>
      </c>
      <c r="D115" s="43" t="str">
        <f>'Circuit Civil'!D70</f>
        <v>Assessment amount increased from prior quarter</v>
      </c>
      <c r="E115" t="str">
        <f>'Circuit Civil'!E70</f>
        <v>NO</v>
      </c>
    </row>
    <row r="116" spans="1:5" ht="38.25" x14ac:dyDescent="0.2">
      <c r="A116" s="43">
        <f>IF(E116="YES",MAX(A$2:A115)+1,0)</f>
        <v>0</v>
      </c>
      <c r="B116" t="str">
        <f>'Circuit Civil'!A71</f>
        <v>Circuit Civil</v>
      </c>
      <c r="C116" t="str">
        <f>'Circuit Civil'!C71</f>
        <v>CGE CQ3-17</v>
      </c>
      <c r="D116" s="43" t="str">
        <f>'Circuit Civil'!D71</f>
        <v>The 5th Quarter Collection Rate did not meet the established performance measure standard of: 90%</v>
      </c>
      <c r="E116" t="str">
        <f>'Circuit Civil'!E71</f>
        <v>NO</v>
      </c>
    </row>
    <row r="117" spans="1:5" ht="25.5" x14ac:dyDescent="0.2">
      <c r="A117" s="43">
        <f>IF(E117="YES",MAX(A$2:A116)+1,0)</f>
        <v>0</v>
      </c>
      <c r="B117" t="str">
        <f>'County Civil'!A67</f>
        <v>County Civil</v>
      </c>
      <c r="C117" t="str">
        <f>'County Civil'!C67</f>
        <v>CGE CQ3-17</v>
      </c>
      <c r="D117" s="43" t="str">
        <f>'County Civil'!D67</f>
        <v>After 3rd Q, Collections went up by more than set percentage of: 500%</v>
      </c>
      <c r="E117" t="str">
        <f>'County Civil'!E67</f>
        <v>NO</v>
      </c>
    </row>
    <row r="118" spans="1:5" ht="25.5" x14ac:dyDescent="0.2">
      <c r="A118" s="43">
        <f>IF(E118="YES",MAX(A$2:A117)+1,0)</f>
        <v>0</v>
      </c>
      <c r="B118" t="str">
        <f>'County Civil'!A68</f>
        <v>County Civil</v>
      </c>
      <c r="C118" t="str">
        <f>'County Civil'!C68</f>
        <v>CGE CQ3-17</v>
      </c>
      <c r="D118" s="43" t="str">
        <f>'County Civil'!D68</f>
        <v>Assessments dropped by more than set percentage of: 15%</v>
      </c>
      <c r="E118" t="str">
        <f>'County Civil'!E68</f>
        <v>NO</v>
      </c>
    </row>
    <row r="119" spans="1:5" x14ac:dyDescent="0.2">
      <c r="A119" s="43">
        <f>IF(E119="YES",MAX(A$2:A118)+1,0)</f>
        <v>0</v>
      </c>
      <c r="B119" t="str">
        <f>'County Civil'!A69</f>
        <v>County Civil</v>
      </c>
      <c r="C119" t="str">
        <f>'County Civil'!C69</f>
        <v>CGE CQ3-17</v>
      </c>
      <c r="D119" s="43" t="str">
        <f>'County Civil'!D69</f>
        <v>Collections amount decreased from prior quarter</v>
      </c>
      <c r="E119" t="str">
        <f>'County Civil'!E69</f>
        <v>NO</v>
      </c>
    </row>
    <row r="120" spans="1:5" ht="25.5" x14ac:dyDescent="0.2">
      <c r="A120" s="43">
        <f>IF(E120="YES",MAX(A$2:A119)+1,0)</f>
        <v>0</v>
      </c>
      <c r="B120" t="str">
        <f>'County Civil'!A70</f>
        <v>County Civil</v>
      </c>
      <c r="C120" t="str">
        <f>'County Civil'!C70</f>
        <v>CGE CQ3-17</v>
      </c>
      <c r="D120" s="43" t="str">
        <f>'County Civil'!D70</f>
        <v>Assessment amount increased from prior quarter</v>
      </c>
      <c r="E120" t="str">
        <f>'County Civil'!E70</f>
        <v>NO</v>
      </c>
    </row>
    <row r="121" spans="1:5" ht="38.25" x14ac:dyDescent="0.2">
      <c r="A121" s="43">
        <f>IF(E121="YES",MAX(A$2:A120)+1,0)</f>
        <v>0</v>
      </c>
      <c r="B121" t="str">
        <f>'County Civil'!A71</f>
        <v>County Civil</v>
      </c>
      <c r="C121" t="str">
        <f>'County Civil'!C71</f>
        <v>CGE CQ3-17</v>
      </c>
      <c r="D121" s="43" t="str">
        <f>'County Civil'!D71</f>
        <v>The 5th Quarter Collection Rate did not meet the established performance measure standard of: 90%</v>
      </c>
      <c r="E121" t="str">
        <f>'County Civil'!E71</f>
        <v>NO</v>
      </c>
    </row>
    <row r="122" spans="1:5" ht="25.5" x14ac:dyDescent="0.2">
      <c r="A122" s="43">
        <f>IF(E122="YES",MAX(A$2:A121)+1,0)</f>
        <v>0</v>
      </c>
      <c r="B122" t="str">
        <f>'Civil Traffic'!A67</f>
        <v>Civil Traffic</v>
      </c>
      <c r="C122" t="str">
        <f>'Civil Traffic'!C67</f>
        <v>CGE CQ3-17</v>
      </c>
      <c r="D122" s="43" t="str">
        <f>'Civil Traffic'!D67</f>
        <v>After 3rd Q, Collections went up by more than set percentage of: 500%</v>
      </c>
      <c r="E122" t="str">
        <f>'Civil Traffic'!E67</f>
        <v>NO</v>
      </c>
    </row>
    <row r="123" spans="1:5" ht="25.5" x14ac:dyDescent="0.2">
      <c r="A123" s="43">
        <f>IF(E123="YES",MAX(A$2:A122)+1,0)</f>
        <v>0</v>
      </c>
      <c r="B123" t="str">
        <f>'Civil Traffic'!A68</f>
        <v>Civil Traffic</v>
      </c>
      <c r="C123" t="str">
        <f>'Civil Traffic'!C68</f>
        <v>CGE CQ3-17</v>
      </c>
      <c r="D123" s="43" t="str">
        <f>'Civil Traffic'!D68</f>
        <v>Assessments dropped by more than set percentage of: 15%</v>
      </c>
      <c r="E123" t="str">
        <f>'Civil Traffic'!E68</f>
        <v>NO</v>
      </c>
    </row>
    <row r="124" spans="1:5" x14ac:dyDescent="0.2">
      <c r="A124" s="43">
        <f>IF(E124="YES",MAX(A$2:A123)+1,0)</f>
        <v>0</v>
      </c>
      <c r="B124" t="str">
        <f>'Civil Traffic'!A69</f>
        <v>Civil Traffic</v>
      </c>
      <c r="C124" t="str">
        <f>'Civil Traffic'!C69</f>
        <v>CGE CQ3-17</v>
      </c>
      <c r="D124" s="43" t="str">
        <f>'Civil Traffic'!D69</f>
        <v>Collections amount decreased from prior quarter</v>
      </c>
      <c r="E124" t="str">
        <f>'Civil Traffic'!E69</f>
        <v>NO</v>
      </c>
    </row>
    <row r="125" spans="1:5" ht="25.5" x14ac:dyDescent="0.2">
      <c r="A125" s="43">
        <f>IF(E125="YES",MAX(A$2:A124)+1,0)</f>
        <v>0</v>
      </c>
      <c r="B125" t="str">
        <f>'Civil Traffic'!A70</f>
        <v>Civil Traffic</v>
      </c>
      <c r="C125" t="str">
        <f>'Civil Traffic'!C70</f>
        <v>CGE CQ3-17</v>
      </c>
      <c r="D125" s="43" t="str">
        <f>'Civil Traffic'!D70</f>
        <v>Assessment amount increased from prior quarter</v>
      </c>
      <c r="E125" t="str">
        <f>'Civil Traffic'!E70</f>
        <v>NO</v>
      </c>
    </row>
    <row r="126" spans="1:5" ht="38.25" x14ac:dyDescent="0.2">
      <c r="A126" s="43">
        <f>IF(E126="YES",MAX(A$2:A125)+1,0)</f>
        <v>0</v>
      </c>
      <c r="B126" t="str">
        <f>'Civil Traffic'!A71</f>
        <v>Civil Traffic</v>
      </c>
      <c r="C126" t="str">
        <f>'Civil Traffic'!C71</f>
        <v>CGE CQ3-17</v>
      </c>
      <c r="D126" s="43" t="str">
        <f>'Civil Traffic'!D71</f>
        <v>The 5th Quarter Collection Rate did not meet the established performance measure standard of: 90%</v>
      </c>
      <c r="E126" t="str">
        <f>'Civil Traffic'!E71</f>
        <v>NO</v>
      </c>
    </row>
    <row r="127" spans="1:5" ht="25.5" x14ac:dyDescent="0.2">
      <c r="A127" s="43">
        <f>IF(E127="YES",MAX(A$2:A126)+1,0)</f>
        <v>0</v>
      </c>
      <c r="B127" t="str">
        <f>Probate!A72</f>
        <v>Probate</v>
      </c>
      <c r="C127" t="str">
        <f>Probate!C72</f>
        <v>CGE CQ3-17</v>
      </c>
      <c r="D127" s="43" t="str">
        <f>Probate!D72</f>
        <v>After 3rd Q, Collections went up by more than set percentage of: 500%</v>
      </c>
      <c r="E127" t="str">
        <f>Probate!E72</f>
        <v>NO</v>
      </c>
    </row>
    <row r="128" spans="1:5" ht="25.5" x14ac:dyDescent="0.2">
      <c r="A128" s="43">
        <f>IF(E128="YES",MAX(A$2:A127)+1,0)</f>
        <v>0</v>
      </c>
      <c r="B128" t="str">
        <f>Probate!A73</f>
        <v>Probate</v>
      </c>
      <c r="C128" t="str">
        <f>Probate!C73</f>
        <v>CGE CQ3-17</v>
      </c>
      <c r="D128" s="43" t="str">
        <f>Probate!D73</f>
        <v>Assessments dropped by more than set percentage of: 15%</v>
      </c>
      <c r="E128" t="str">
        <f>Probate!E73</f>
        <v>NO</v>
      </c>
    </row>
    <row r="129" spans="1:5" x14ac:dyDescent="0.2">
      <c r="A129" s="43">
        <f>IF(E129="YES",MAX(A$2:A128)+1,0)</f>
        <v>0</v>
      </c>
      <c r="B129" t="str">
        <f>Probate!A74</f>
        <v>Probate</v>
      </c>
      <c r="C129" t="str">
        <f>Probate!C74</f>
        <v>CGE CQ3-17</v>
      </c>
      <c r="D129" s="43" t="str">
        <f>Probate!D74</f>
        <v>Collections amount decreased from prior quarter</v>
      </c>
      <c r="E129" t="str">
        <f>Probate!E74</f>
        <v>NO</v>
      </c>
    </row>
    <row r="130" spans="1:5" ht="25.5" x14ac:dyDescent="0.2">
      <c r="A130" s="43">
        <f>IF(E130="YES",MAX(A$2:A129)+1,0)</f>
        <v>0</v>
      </c>
      <c r="B130" t="str">
        <f>Probate!A75</f>
        <v>Probate</v>
      </c>
      <c r="C130" t="str">
        <f>Probate!C75</f>
        <v>CGE CQ3-17</v>
      </c>
      <c r="D130" s="43" t="str">
        <f>Probate!D75</f>
        <v>Assessment amount increased from prior quarter</v>
      </c>
      <c r="E130" t="str">
        <f>Probate!E75</f>
        <v>NO</v>
      </c>
    </row>
    <row r="131" spans="1:5" ht="38.25" x14ac:dyDescent="0.2">
      <c r="A131" s="43">
        <f>IF(E131="YES",MAX(A$2:A130)+1,0)</f>
        <v>0</v>
      </c>
      <c r="B131" t="str">
        <f>Probate!A76</f>
        <v>Probate</v>
      </c>
      <c r="C131" t="str">
        <f>Probate!C76</f>
        <v>CGE CQ3-17</v>
      </c>
      <c r="D131" s="43" t="str">
        <f>Probate!D76</f>
        <v>The 5th Quarter Collection Rate did not meet the established performance measure standard of: 90%</v>
      </c>
      <c r="E131" t="str">
        <f>Probate!E76</f>
        <v>NO</v>
      </c>
    </row>
    <row r="132" spans="1:5" ht="25.5" x14ac:dyDescent="0.2">
      <c r="A132" s="43">
        <f>IF(E132="YES",MAX(A$2:A131)+1,0)</f>
        <v>0</v>
      </c>
      <c r="B132" t="str">
        <f>Family!A67</f>
        <v>Family</v>
      </c>
      <c r="C132" t="str">
        <f>Family!C67</f>
        <v>CGE CQ3-17</v>
      </c>
      <c r="D132" s="43" t="str">
        <f>Family!D67</f>
        <v>After 3rd Q, Collections went up by more than set percentage of: 500%</v>
      </c>
      <c r="E132" t="str">
        <f>Family!E67</f>
        <v>NO</v>
      </c>
    </row>
    <row r="133" spans="1:5" ht="25.5" x14ac:dyDescent="0.2">
      <c r="A133" s="43">
        <f>IF(E133="YES",MAX(A$2:A132)+1,0)</f>
        <v>0</v>
      </c>
      <c r="B133" t="str">
        <f>Family!A68</f>
        <v>Family</v>
      </c>
      <c r="C133" t="str">
        <f>Family!C68</f>
        <v>CGE CQ3-17</v>
      </c>
      <c r="D133" s="43" t="str">
        <f>Family!D68</f>
        <v>Assessments dropped by more than set percentage of: 15%</v>
      </c>
      <c r="E133" t="str">
        <f>Family!E68</f>
        <v>NO</v>
      </c>
    </row>
    <row r="134" spans="1:5" x14ac:dyDescent="0.2">
      <c r="A134" s="43">
        <f>IF(E134="YES",MAX(A$2:A133)+1,0)</f>
        <v>0</v>
      </c>
      <c r="B134" t="str">
        <f>Family!A69</f>
        <v>Family</v>
      </c>
      <c r="C134" t="str">
        <f>Family!C69</f>
        <v>CGE CQ3-17</v>
      </c>
      <c r="D134" s="43" t="str">
        <f>Family!D69</f>
        <v>Collections amount decreased from prior quarter</v>
      </c>
      <c r="E134" t="str">
        <f>Family!E69</f>
        <v>NO</v>
      </c>
    </row>
    <row r="135" spans="1:5" ht="25.5" x14ac:dyDescent="0.2">
      <c r="A135" s="43">
        <f>IF(E135="YES",MAX(A$2:A134)+1,0)</f>
        <v>0</v>
      </c>
      <c r="B135" t="str">
        <f>Family!A70</f>
        <v>Family</v>
      </c>
      <c r="C135" t="str">
        <f>Family!C70</f>
        <v>CGE CQ3-17</v>
      </c>
      <c r="D135" s="43" t="str">
        <f>Family!D70</f>
        <v>Assessment amount increased from prior quarter</v>
      </c>
      <c r="E135" t="str">
        <f>Family!E70</f>
        <v>NO</v>
      </c>
    </row>
    <row r="136" spans="1:5" ht="38.25" x14ac:dyDescent="0.2">
      <c r="A136" s="43">
        <f>IF(E136="YES",MAX(A$2:A135)+1,0)</f>
        <v>0</v>
      </c>
      <c r="B136" t="str">
        <f>Family!A71</f>
        <v>Family</v>
      </c>
      <c r="C136" t="str">
        <f>Family!C71</f>
        <v>CGE CQ3-17</v>
      </c>
      <c r="D136" s="43" t="str">
        <f>Family!D71</f>
        <v>The 5th Quarter Collection Rate did not meet the established performance measure standard of: 75%</v>
      </c>
      <c r="E136" t="str">
        <f>Family!E71</f>
        <v>NO</v>
      </c>
    </row>
    <row r="137" spans="1:5" ht="25.5" x14ac:dyDescent="0.2">
      <c r="A137" s="43">
        <f>IF(E137="YES",MAX(A$2:A136)+1,0)</f>
        <v>0</v>
      </c>
      <c r="B137" s="43" t="str">
        <f>'Circuit Criminal'!A67</f>
        <v>Circuit Criminal</v>
      </c>
      <c r="C137" s="43" t="str">
        <f>'Circuit Criminal'!C67</f>
        <v>CGE CQ4-17</v>
      </c>
      <c r="D137" s="43" t="str">
        <f>'Circuit Criminal'!D67</f>
        <v>After 3rd Q, Collections went up by more than set percentage of: 500%</v>
      </c>
      <c r="E137" s="43" t="str">
        <f>'Circuit Criminal'!E67</f>
        <v>NO</v>
      </c>
    </row>
    <row r="138" spans="1:5" ht="25.5" x14ac:dyDescent="0.2">
      <c r="A138" s="43">
        <f>IF(E138="YES",MAX(A$2:A137)+1,0)</f>
        <v>0</v>
      </c>
      <c r="B138" s="43" t="str">
        <f>'Circuit Criminal'!A68</f>
        <v>Circuit Criminal</v>
      </c>
      <c r="C138" s="43" t="str">
        <f>'Circuit Criminal'!C68</f>
        <v>CGE CQ4-17</v>
      </c>
      <c r="D138" s="43" t="str">
        <f>'Circuit Criminal'!D68</f>
        <v>Assessments dropped by more than set percentage of: 15%</v>
      </c>
      <c r="E138" s="43" t="str">
        <f>'Circuit Criminal'!E68</f>
        <v>NO</v>
      </c>
    </row>
    <row r="139" spans="1:5" x14ac:dyDescent="0.2">
      <c r="A139" s="43">
        <f>IF(E139="YES",MAX(A$2:A138)+1,0)</f>
        <v>0</v>
      </c>
      <c r="B139" s="43" t="str">
        <f>'Circuit Criminal'!A69</f>
        <v>Circuit Criminal</v>
      </c>
      <c r="C139" s="43" t="str">
        <f>'Circuit Criminal'!C69</f>
        <v>CGE CQ4-17</v>
      </c>
      <c r="D139" s="43" t="str">
        <f>'Circuit Criminal'!D69</f>
        <v>Collections amount decreased from prior quarter</v>
      </c>
      <c r="E139" s="43" t="str">
        <f>'Circuit Criminal'!E69</f>
        <v>NO</v>
      </c>
    </row>
    <row r="140" spans="1:5" ht="25.5" x14ac:dyDescent="0.2">
      <c r="A140" s="43">
        <f>IF(E140="YES",MAX(A$2:A139)+1,0)</f>
        <v>0</v>
      </c>
      <c r="B140" s="43" t="str">
        <f>'Circuit Criminal'!A70</f>
        <v>Circuit Criminal</v>
      </c>
      <c r="C140" s="43" t="str">
        <f>'Circuit Criminal'!C70</f>
        <v>CGE CQ4-17</v>
      </c>
      <c r="D140" s="43" t="str">
        <f>'Circuit Criminal'!D70</f>
        <v>Assessment amount increased from prior quarter</v>
      </c>
      <c r="E140" s="43" t="str">
        <f>'Circuit Criminal'!E70</f>
        <v>NO</v>
      </c>
    </row>
    <row r="141" spans="1:5" ht="38.25" x14ac:dyDescent="0.2">
      <c r="A141" s="43">
        <f>IF(E141="YES",MAX(A$2:A140)+1,0)</f>
        <v>0</v>
      </c>
      <c r="B141" s="43" t="str">
        <f>'Circuit Criminal'!A71</f>
        <v>Circuit Criminal</v>
      </c>
      <c r="C141" s="43" t="str">
        <f>'Circuit Criminal'!C71</f>
        <v>CGE CQ4-17</v>
      </c>
      <c r="D141" s="43" t="str">
        <f>'Circuit Criminal'!D71</f>
        <v>The 5th Quarter Collection Rate did not meet the established performance measure standard of: 9%</v>
      </c>
      <c r="E141" s="43" t="str">
        <f>'Circuit Criminal'!E71</f>
        <v>NO</v>
      </c>
    </row>
    <row r="142" spans="1:5" ht="25.5" x14ac:dyDescent="0.2">
      <c r="A142" s="43">
        <f>IF(E142="YES",MAX(A$2:A141)+1,0)</f>
        <v>0</v>
      </c>
      <c r="B142" t="str">
        <f>'County Criminal'!A72</f>
        <v>County Criminal</v>
      </c>
      <c r="C142" t="str">
        <f>'County Criminal'!C72</f>
        <v>CGE CQ4-17</v>
      </c>
      <c r="D142" s="43" t="str">
        <f>'County Criminal'!D72</f>
        <v>After 3rd Q, Collections went up by more than set percentage of: 500%</v>
      </c>
      <c r="E142" t="str">
        <f>'County Criminal'!E72</f>
        <v>NO</v>
      </c>
    </row>
    <row r="143" spans="1:5" ht="25.5" x14ac:dyDescent="0.2">
      <c r="A143" s="43">
        <f>IF(E143="YES",MAX(A$2:A142)+1,0)</f>
        <v>0</v>
      </c>
      <c r="B143" t="str">
        <f>'County Criminal'!A73</f>
        <v>County Criminal</v>
      </c>
      <c r="C143" t="str">
        <f>'County Criminal'!C73</f>
        <v>CGE CQ4-17</v>
      </c>
      <c r="D143" s="43" t="str">
        <f>'County Criminal'!D73</f>
        <v>Assessments dropped by more than set percentage of: 15%</v>
      </c>
      <c r="E143" t="str">
        <f>'County Criminal'!E73</f>
        <v>NO</v>
      </c>
    </row>
    <row r="144" spans="1:5" x14ac:dyDescent="0.2">
      <c r="A144" s="43">
        <f>IF(E144="YES",MAX(A$2:A143)+1,0)</f>
        <v>0</v>
      </c>
      <c r="B144" t="str">
        <f>'County Criminal'!A74</f>
        <v>County Criminal</v>
      </c>
      <c r="C144" t="str">
        <f>'County Criminal'!C74</f>
        <v>CGE CQ4-17</v>
      </c>
      <c r="D144" s="43" t="str">
        <f>'County Criminal'!D74</f>
        <v>Collections amount decreased from prior quarter</v>
      </c>
      <c r="E144" t="str">
        <f>'County Criminal'!E74</f>
        <v>NO</v>
      </c>
    </row>
    <row r="145" spans="1:5" ht="25.5" x14ac:dyDescent="0.2">
      <c r="A145" s="43">
        <f>IF(E145="YES",MAX(A$2:A144)+1,0)</f>
        <v>0</v>
      </c>
      <c r="B145" t="str">
        <f>'County Criminal'!A75</f>
        <v>County Criminal</v>
      </c>
      <c r="C145" t="str">
        <f>'County Criminal'!C75</f>
        <v>CGE CQ4-17</v>
      </c>
      <c r="D145" s="43" t="str">
        <f>'County Criminal'!D75</f>
        <v>Assessment amount increased from prior quarter</v>
      </c>
      <c r="E145" t="str">
        <f>'County Criminal'!E75</f>
        <v>NO</v>
      </c>
    </row>
    <row r="146" spans="1:5" ht="38.25" x14ac:dyDescent="0.2">
      <c r="A146" s="43">
        <f>IF(E146="YES",MAX(A$2:A145)+1,0)</f>
        <v>0</v>
      </c>
      <c r="B146" t="str">
        <f>'County Criminal'!A76</f>
        <v>County Criminal</v>
      </c>
      <c r="C146" t="str">
        <f>'County Criminal'!C76</f>
        <v>CGE CQ4-17</v>
      </c>
      <c r="D146" s="43" t="str">
        <f>'County Criminal'!D76</f>
        <v>The 5th Quarter Collection Rate did not meet the established performance measure standard of: 40%</v>
      </c>
      <c r="E146" t="str">
        <f>'County Criminal'!E76</f>
        <v>NO</v>
      </c>
    </row>
    <row r="147" spans="1:5" ht="25.5" x14ac:dyDescent="0.2">
      <c r="A147" s="43">
        <f>IF(E147="YES",MAX(A$2:A146)+1,0)</f>
        <v>0</v>
      </c>
      <c r="B147" t="str">
        <f>'Juvenile Delinquency'!A72</f>
        <v>Juvenile Delinquency</v>
      </c>
      <c r="C147" t="str">
        <f>'Juvenile Delinquency'!C72</f>
        <v>CGE CQ4-17</v>
      </c>
      <c r="D147" s="43" t="str">
        <f>'Juvenile Delinquency'!D72</f>
        <v>After 3rd Q, Collections went up by more than set percentage of: 500%</v>
      </c>
      <c r="E147" t="str">
        <f>'Juvenile Delinquency'!E72</f>
        <v>NO</v>
      </c>
    </row>
    <row r="148" spans="1:5" ht="25.5" x14ac:dyDescent="0.2">
      <c r="A148" s="43">
        <f>IF(E148="YES",MAX(A$2:A147)+1,0)</f>
        <v>0</v>
      </c>
      <c r="B148" t="str">
        <f>'Juvenile Delinquency'!A73</f>
        <v>Juvenile Delinquency</v>
      </c>
      <c r="C148" t="str">
        <f>'Juvenile Delinquency'!C73</f>
        <v>CGE CQ4-17</v>
      </c>
      <c r="D148" s="43" t="str">
        <f>'Juvenile Delinquency'!D73</f>
        <v>Assessments dropped by more than set percentage of: 15%</v>
      </c>
      <c r="E148" t="str">
        <f>'Juvenile Delinquency'!E73</f>
        <v>NO</v>
      </c>
    </row>
    <row r="149" spans="1:5" x14ac:dyDescent="0.2">
      <c r="A149" s="43">
        <f>IF(E149="YES",MAX(A$2:A148)+1,0)</f>
        <v>0</v>
      </c>
      <c r="B149" t="str">
        <f>'Juvenile Delinquency'!A74</f>
        <v>Juvenile Delinquency</v>
      </c>
      <c r="C149" t="str">
        <f>'Juvenile Delinquency'!C74</f>
        <v>CGE CQ4-17</v>
      </c>
      <c r="D149" s="43" t="str">
        <f>'Juvenile Delinquency'!D74</f>
        <v>Collections amount decreased from prior quarter</v>
      </c>
      <c r="E149" t="str">
        <f>'Juvenile Delinquency'!E74</f>
        <v>NO</v>
      </c>
    </row>
    <row r="150" spans="1:5" ht="25.5" x14ac:dyDescent="0.2">
      <c r="A150" s="43">
        <f>IF(E150="YES",MAX(A$2:A149)+1,0)</f>
        <v>0</v>
      </c>
      <c r="B150" t="str">
        <f>'Juvenile Delinquency'!A75</f>
        <v>Juvenile Delinquency</v>
      </c>
      <c r="C150" t="str">
        <f>'Juvenile Delinquency'!C75</f>
        <v>CGE CQ4-17</v>
      </c>
      <c r="D150" s="43" t="str">
        <f>'Juvenile Delinquency'!D75</f>
        <v>Assessment amount increased from prior quarter</v>
      </c>
      <c r="E150" t="str">
        <f>'Juvenile Delinquency'!E75</f>
        <v>NO</v>
      </c>
    </row>
    <row r="151" spans="1:5" ht="38.25" x14ac:dyDescent="0.2">
      <c r="A151" s="43">
        <f>IF(E151="YES",MAX(A$2:A150)+1,0)</f>
        <v>9</v>
      </c>
      <c r="B151" t="str">
        <f>'Juvenile Delinquency'!A76</f>
        <v>Juvenile Delinquency</v>
      </c>
      <c r="C151" t="str">
        <f>'Juvenile Delinquency'!C76</f>
        <v>CGE CQ4-17</v>
      </c>
      <c r="D151" s="43" t="str">
        <f>'Juvenile Delinquency'!D76</f>
        <v>The 5th Quarter Collection Rate did not meet the established performance measure standard of: 9%</v>
      </c>
      <c r="E151" t="str">
        <f>'Juvenile Delinquency'!E76</f>
        <v>YES</v>
      </c>
    </row>
    <row r="152" spans="1:5" ht="25.5" x14ac:dyDescent="0.2">
      <c r="A152" s="43">
        <f>IF(E152="YES",MAX(A$2:A151)+1,0)</f>
        <v>0</v>
      </c>
      <c r="B152" t="str">
        <f>'Criminal Traffic'!A72</f>
        <v>Criminal Traffic</v>
      </c>
      <c r="C152" t="str">
        <f>'Criminal Traffic'!C72</f>
        <v>CGE CQ4-17</v>
      </c>
      <c r="D152" s="43" t="str">
        <f>'Criminal Traffic'!D72</f>
        <v>After 3rd Q, Collections went up by more than set percentage of: 500%</v>
      </c>
      <c r="E152" t="str">
        <f>'Criminal Traffic'!E72</f>
        <v>NO</v>
      </c>
    </row>
    <row r="153" spans="1:5" ht="25.5" x14ac:dyDescent="0.2">
      <c r="A153" s="43">
        <f>IF(E153="YES",MAX(A$2:A152)+1,0)</f>
        <v>0</v>
      </c>
      <c r="B153" t="str">
        <f>'Criminal Traffic'!A73</f>
        <v>Criminal Traffic</v>
      </c>
      <c r="C153" t="str">
        <f>'Criminal Traffic'!C73</f>
        <v>CGE CQ4-17</v>
      </c>
      <c r="D153" s="43" t="str">
        <f>'Criminal Traffic'!D73</f>
        <v>Assessments dropped by more than set percentage of: 15%</v>
      </c>
      <c r="E153" t="str">
        <f>'Criminal Traffic'!E73</f>
        <v>NO</v>
      </c>
    </row>
    <row r="154" spans="1:5" x14ac:dyDescent="0.2">
      <c r="A154" s="43">
        <f>IF(E154="YES",MAX(A$2:A153)+1,0)</f>
        <v>0</v>
      </c>
      <c r="B154" t="str">
        <f>'Criminal Traffic'!A74</f>
        <v>Criminal Traffic</v>
      </c>
      <c r="C154" t="str">
        <f>'Criminal Traffic'!C74</f>
        <v>CGE CQ4-17</v>
      </c>
      <c r="D154" s="43" t="str">
        <f>'Criminal Traffic'!D74</f>
        <v>Collections amount decreased from prior quarter</v>
      </c>
      <c r="E154" t="str">
        <f>'Criminal Traffic'!E74</f>
        <v>NO</v>
      </c>
    </row>
    <row r="155" spans="1:5" ht="25.5" x14ac:dyDescent="0.2">
      <c r="A155" s="43">
        <f>IF(E155="YES",MAX(A$2:A154)+1,0)</f>
        <v>0</v>
      </c>
      <c r="B155" t="str">
        <f>'Criminal Traffic'!A75</f>
        <v>Criminal Traffic</v>
      </c>
      <c r="C155" t="str">
        <f>'Criminal Traffic'!C75</f>
        <v>CGE CQ4-17</v>
      </c>
      <c r="D155" s="43" t="str">
        <f>'Criminal Traffic'!D75</f>
        <v>Assessment amount increased from prior quarter</v>
      </c>
      <c r="E155" t="str">
        <f>'Criminal Traffic'!E75</f>
        <v>NO</v>
      </c>
    </row>
    <row r="156" spans="1:5" ht="38.25" x14ac:dyDescent="0.2">
      <c r="A156" s="43">
        <f>IF(E156="YES",MAX(A$2:A155)+1,0)</f>
        <v>0</v>
      </c>
      <c r="B156" t="str">
        <f>'Criminal Traffic'!A76</f>
        <v>Criminal Traffic</v>
      </c>
      <c r="C156" t="str">
        <f>'Criminal Traffic'!C76</f>
        <v>CGE CQ4-17</v>
      </c>
      <c r="D156" s="43" t="str">
        <f>'Criminal Traffic'!D76</f>
        <v>The 5th Quarter Collection Rate did not meet the established performance measure standard of: 40%</v>
      </c>
      <c r="E156" t="str">
        <f>'Criminal Traffic'!E76</f>
        <v>NO</v>
      </c>
    </row>
    <row r="157" spans="1:5" ht="25.5" x14ac:dyDescent="0.2">
      <c r="A157" s="43">
        <f>IF(E157="YES",MAX(A$2:A156)+1,0)</f>
        <v>0</v>
      </c>
      <c r="B157" t="str">
        <f>'Circuit Civil'!A72</f>
        <v>Circuit Civil</v>
      </c>
      <c r="C157" t="str">
        <f>'Circuit Civil'!C72</f>
        <v>CGE CQ4-17</v>
      </c>
      <c r="D157" s="43" t="str">
        <f>'Circuit Civil'!D72</f>
        <v>After 3rd Q, Collections went up by more than set percentage of: 500%</v>
      </c>
      <c r="E157" t="str">
        <f>'Circuit Civil'!E72</f>
        <v>NO</v>
      </c>
    </row>
    <row r="158" spans="1:5" ht="25.5" x14ac:dyDescent="0.2">
      <c r="A158" s="43">
        <f>IF(E158="YES",MAX(A$2:A157)+1,0)</f>
        <v>0</v>
      </c>
      <c r="B158" t="str">
        <f>'Circuit Civil'!A73</f>
        <v>Circuit Civil</v>
      </c>
      <c r="C158" t="str">
        <f>'Circuit Civil'!C73</f>
        <v>CGE CQ4-17</v>
      </c>
      <c r="D158" s="43" t="str">
        <f>'Circuit Civil'!D73</f>
        <v>Assessments dropped by more than set percentage of: 15%</v>
      </c>
      <c r="E158" t="str">
        <f>'Circuit Civil'!E73</f>
        <v>NO</v>
      </c>
    </row>
    <row r="159" spans="1:5" x14ac:dyDescent="0.2">
      <c r="A159" s="43">
        <f>IF(E159="YES",MAX(A$2:A158)+1,0)</f>
        <v>10</v>
      </c>
      <c r="B159" t="str">
        <f>'Circuit Civil'!A74</f>
        <v>Circuit Civil</v>
      </c>
      <c r="C159" t="str">
        <f>'Circuit Civil'!C74</f>
        <v>CGE CQ4-17</v>
      </c>
      <c r="D159" s="43" t="str">
        <f>'Circuit Civil'!D74</f>
        <v>Collections amount decreased from prior quarter</v>
      </c>
      <c r="E159" t="str">
        <f>'Circuit Civil'!E74</f>
        <v>YES</v>
      </c>
    </row>
    <row r="160" spans="1:5" ht="25.5" x14ac:dyDescent="0.2">
      <c r="A160" s="43">
        <f>IF(E160="YES",MAX(A$2:A159)+1,0)</f>
        <v>0</v>
      </c>
      <c r="B160" t="str">
        <f>'Circuit Civil'!A75</f>
        <v>Circuit Civil</v>
      </c>
      <c r="C160" t="str">
        <f>'Circuit Civil'!C75</f>
        <v>CGE CQ4-17</v>
      </c>
      <c r="D160" s="43" t="str">
        <f>'Circuit Civil'!D75</f>
        <v>Assessment amount increased from prior quarter</v>
      </c>
      <c r="E160" t="str">
        <f>'Circuit Civil'!E75</f>
        <v>NO</v>
      </c>
    </row>
    <row r="161" spans="1:5" ht="38.25" x14ac:dyDescent="0.2">
      <c r="A161" s="43">
        <f>IF(E161="YES",MAX(A$2:A160)+1,0)</f>
        <v>0</v>
      </c>
      <c r="B161" t="str">
        <f>'Circuit Civil'!A76</f>
        <v>Circuit Civil</v>
      </c>
      <c r="C161" t="str">
        <f>'Circuit Civil'!C76</f>
        <v>CGE CQ4-17</v>
      </c>
      <c r="D161" s="43" t="str">
        <f>'Circuit Civil'!D76</f>
        <v>The 5th Quarter Collection Rate did not meet the established performance measure standard of: 90%</v>
      </c>
      <c r="E161" t="str">
        <f>'Circuit Civil'!E76</f>
        <v>NO</v>
      </c>
    </row>
    <row r="162" spans="1:5" ht="25.5" x14ac:dyDescent="0.2">
      <c r="A162" s="43">
        <f>IF(E162="YES",MAX(A$2:A161)+1,0)</f>
        <v>0</v>
      </c>
      <c r="B162" t="str">
        <f>'County Civil'!A72</f>
        <v>County Civil</v>
      </c>
      <c r="C162" t="str">
        <f>'County Civil'!C72</f>
        <v>CGE CQ4-17</v>
      </c>
      <c r="D162" s="43" t="str">
        <f>'County Civil'!D72</f>
        <v>After 3rd Q, Collections went up by more than set percentage of: 500%</v>
      </c>
      <c r="E162" t="str">
        <f>'County Civil'!E72</f>
        <v>NO</v>
      </c>
    </row>
    <row r="163" spans="1:5" ht="25.5" x14ac:dyDescent="0.2">
      <c r="A163" s="43">
        <f>IF(E163="YES",MAX(A$2:A162)+1,0)</f>
        <v>0</v>
      </c>
      <c r="B163" t="str">
        <f>'County Civil'!A73</f>
        <v>County Civil</v>
      </c>
      <c r="C163" t="str">
        <f>'County Civil'!C73</f>
        <v>CGE CQ4-17</v>
      </c>
      <c r="D163" s="43" t="str">
        <f>'County Civil'!D73</f>
        <v>Assessments dropped by more than set percentage of: 15%</v>
      </c>
      <c r="E163" t="str">
        <f>'County Civil'!E73</f>
        <v>NO</v>
      </c>
    </row>
    <row r="164" spans="1:5" x14ac:dyDescent="0.2">
      <c r="A164" s="43">
        <f>IF(E164="YES",MAX(A$2:A163)+1,0)</f>
        <v>11</v>
      </c>
      <c r="B164" t="str">
        <f>'County Civil'!A74</f>
        <v>County Civil</v>
      </c>
      <c r="C164" t="str">
        <f>'County Civil'!C74</f>
        <v>CGE CQ4-17</v>
      </c>
      <c r="D164" s="43" t="str">
        <f>'County Civil'!D74</f>
        <v>Collections amount decreased from prior quarter</v>
      </c>
      <c r="E164" t="str">
        <f>'County Civil'!E74</f>
        <v>YES</v>
      </c>
    </row>
    <row r="165" spans="1:5" ht="25.5" x14ac:dyDescent="0.2">
      <c r="A165" s="43">
        <f>IF(E165="YES",MAX(A$2:A164)+1,0)</f>
        <v>0</v>
      </c>
      <c r="B165" t="str">
        <f>'County Civil'!A75</f>
        <v>County Civil</v>
      </c>
      <c r="C165" t="str">
        <f>'County Civil'!C75</f>
        <v>CGE CQ4-17</v>
      </c>
      <c r="D165" s="43" t="str">
        <f>'County Civil'!D75</f>
        <v>Assessment amount increased from prior quarter</v>
      </c>
      <c r="E165" t="str">
        <f>'County Civil'!E75</f>
        <v>NO</v>
      </c>
    </row>
    <row r="166" spans="1:5" ht="38.25" x14ac:dyDescent="0.2">
      <c r="A166" s="43">
        <f>IF(E166="YES",MAX(A$2:A165)+1,0)</f>
        <v>0</v>
      </c>
      <c r="B166" t="str">
        <f>'County Civil'!A76</f>
        <v>County Civil</v>
      </c>
      <c r="C166" t="str">
        <f>'County Civil'!C76</f>
        <v>CGE CQ4-17</v>
      </c>
      <c r="D166" s="43" t="str">
        <f>'County Civil'!D76</f>
        <v>The 5th Quarter Collection Rate did not meet the established performance measure standard of: 90%</v>
      </c>
      <c r="E166" t="str">
        <f>'County Civil'!E76</f>
        <v>NO</v>
      </c>
    </row>
    <row r="167" spans="1:5" ht="25.5" x14ac:dyDescent="0.2">
      <c r="A167" s="43">
        <f>IF(E167="YES",MAX(A$2:A166)+1,0)</f>
        <v>0</v>
      </c>
      <c r="B167" t="str">
        <f>'Civil Traffic'!A72</f>
        <v>Civil Traffic</v>
      </c>
      <c r="C167" t="str">
        <f>'Civil Traffic'!C72</f>
        <v>CGE CQ4-17</v>
      </c>
      <c r="D167" s="43" t="str">
        <f>'Civil Traffic'!D72</f>
        <v>After 3rd Q, Collections went up by more than set percentage of: 500%</v>
      </c>
      <c r="E167" t="str">
        <f>'Civil Traffic'!E72</f>
        <v>NO</v>
      </c>
    </row>
    <row r="168" spans="1:5" ht="25.5" x14ac:dyDescent="0.2">
      <c r="A168" s="43">
        <f>IF(E168="YES",MAX(A$2:A167)+1,0)</f>
        <v>0</v>
      </c>
      <c r="B168" t="str">
        <f>'Civil Traffic'!A73</f>
        <v>Civil Traffic</v>
      </c>
      <c r="C168" t="str">
        <f>'Civil Traffic'!C73</f>
        <v>CGE CQ4-17</v>
      </c>
      <c r="D168" s="43" t="str">
        <f>'Civil Traffic'!D73</f>
        <v>Assessments dropped by more than set percentage of: 15%</v>
      </c>
      <c r="E168" t="str">
        <f>'Civil Traffic'!E73</f>
        <v>NO</v>
      </c>
    </row>
    <row r="169" spans="1:5" x14ac:dyDescent="0.2">
      <c r="A169" s="43">
        <f>IF(E169="YES",MAX(A$2:A168)+1,0)</f>
        <v>0</v>
      </c>
      <c r="B169" t="str">
        <f>'Civil Traffic'!A74</f>
        <v>Civil Traffic</v>
      </c>
      <c r="C169" t="str">
        <f>'Civil Traffic'!C74</f>
        <v>CGE CQ4-17</v>
      </c>
      <c r="D169" s="43" t="str">
        <f>'Civil Traffic'!D74</f>
        <v>Collections amount decreased from prior quarter</v>
      </c>
      <c r="E169" t="str">
        <f>'Civil Traffic'!E74</f>
        <v>NO</v>
      </c>
    </row>
    <row r="170" spans="1:5" ht="25.5" x14ac:dyDescent="0.2">
      <c r="A170" s="43">
        <f>IF(E170="YES",MAX(A$2:A169)+1,0)</f>
        <v>0</v>
      </c>
      <c r="B170" t="str">
        <f>'Civil Traffic'!A75</f>
        <v>Civil Traffic</v>
      </c>
      <c r="C170" t="str">
        <f>'Civil Traffic'!C75</f>
        <v>CGE CQ4-17</v>
      </c>
      <c r="D170" s="43" t="str">
        <f>'Civil Traffic'!D75</f>
        <v>Assessment amount increased from prior quarter</v>
      </c>
      <c r="E170" t="str">
        <f>'Civil Traffic'!E75</f>
        <v>NO</v>
      </c>
    </row>
    <row r="171" spans="1:5" ht="38.25" x14ac:dyDescent="0.2">
      <c r="A171" s="43">
        <f>IF(E171="YES",MAX(A$2:A170)+1,0)</f>
        <v>0</v>
      </c>
      <c r="B171" t="str">
        <f>'Civil Traffic'!A76</f>
        <v>Civil Traffic</v>
      </c>
      <c r="C171" t="str">
        <f>'Civil Traffic'!C76</f>
        <v>CGE CQ4-17</v>
      </c>
      <c r="D171" s="43" t="str">
        <f>'Civil Traffic'!D76</f>
        <v>The 5th Quarter Collection Rate did not meet the established performance measure standard of: 90%</v>
      </c>
      <c r="E171" t="str">
        <f>'Civil Traffic'!E76</f>
        <v>NO</v>
      </c>
    </row>
    <row r="172" spans="1:5" ht="25.5" x14ac:dyDescent="0.2">
      <c r="A172" s="43">
        <f>IF(E172="YES",MAX(A$2:A171)+1,0)</f>
        <v>0</v>
      </c>
      <c r="B172" t="str">
        <f>Probate!A77</f>
        <v>Probate</v>
      </c>
      <c r="C172" t="str">
        <f>Probate!C77</f>
        <v>CGE CQ4-17</v>
      </c>
      <c r="D172" s="43" t="str">
        <f>Probate!D77</f>
        <v>After 3rd Q, Collections went up by more than set percentage of: 500%</v>
      </c>
      <c r="E172" t="str">
        <f>Probate!E77</f>
        <v>NO</v>
      </c>
    </row>
    <row r="173" spans="1:5" ht="25.5" x14ac:dyDescent="0.2">
      <c r="A173" s="43">
        <f>IF(E173="YES",MAX(A$2:A172)+1,0)</f>
        <v>0</v>
      </c>
      <c r="B173" t="str">
        <f>Probate!A78</f>
        <v>Probate</v>
      </c>
      <c r="C173" t="str">
        <f>Probate!C78</f>
        <v>CGE CQ4-17</v>
      </c>
      <c r="D173" s="43" t="str">
        <f>Probate!D78</f>
        <v>Assessments dropped by more than set percentage of: 15%</v>
      </c>
      <c r="E173" t="str">
        <f>Probate!E78</f>
        <v>NO</v>
      </c>
    </row>
    <row r="174" spans="1:5" x14ac:dyDescent="0.2">
      <c r="A174" s="43">
        <f>IF(E174="YES",MAX(A$2:A173)+1,0)</f>
        <v>0</v>
      </c>
      <c r="B174" t="str">
        <f>Probate!A79</f>
        <v>Probate</v>
      </c>
      <c r="C174" t="str">
        <f>Probate!C79</f>
        <v>CGE CQ4-17</v>
      </c>
      <c r="D174" s="43" t="str">
        <f>Probate!D79</f>
        <v>Collections amount decreased from prior quarter</v>
      </c>
      <c r="E174" t="str">
        <f>Probate!E79</f>
        <v>NO</v>
      </c>
    </row>
    <row r="175" spans="1:5" ht="25.5" x14ac:dyDescent="0.2">
      <c r="A175" s="43">
        <f>IF(E175="YES",MAX(A$2:A174)+1,0)</f>
        <v>0</v>
      </c>
      <c r="B175" t="str">
        <f>Probate!A80</f>
        <v>Probate</v>
      </c>
      <c r="C175" t="str">
        <f>Probate!C80</f>
        <v>CGE CQ4-17</v>
      </c>
      <c r="D175" s="43" t="str">
        <f>Probate!D80</f>
        <v>Assessment amount increased from prior quarter</v>
      </c>
      <c r="E175" t="str">
        <f>Probate!E80</f>
        <v>NO</v>
      </c>
    </row>
    <row r="176" spans="1:5" ht="38.25" x14ac:dyDescent="0.2">
      <c r="A176" s="43">
        <f>IF(E176="YES",MAX(A$2:A175)+1,0)</f>
        <v>0</v>
      </c>
      <c r="B176" t="str">
        <f>Probate!A81</f>
        <v>Probate</v>
      </c>
      <c r="C176" t="str">
        <f>Probate!C81</f>
        <v>CGE CQ4-17</v>
      </c>
      <c r="D176" s="43" t="str">
        <f>Probate!D81</f>
        <v>The 5th Quarter Collection Rate did not meet the established performance measure standard of: 90%</v>
      </c>
      <c r="E176" t="str">
        <f>Probate!E81</f>
        <v>NO</v>
      </c>
    </row>
    <row r="177" spans="1:5" ht="25.5" x14ac:dyDescent="0.2">
      <c r="A177" s="43">
        <f>IF(E177="YES",MAX(A$2:A176)+1,0)</f>
        <v>0</v>
      </c>
      <c r="B177" t="str">
        <f>Family!A72</f>
        <v>Family</v>
      </c>
      <c r="C177" t="str">
        <f>Family!C72</f>
        <v>CGE CQ4-17</v>
      </c>
      <c r="D177" s="43" t="str">
        <f>Family!D72</f>
        <v>After 3rd Q, Collections went up by more than set percentage of: 500%</v>
      </c>
      <c r="E177" t="str">
        <f>Family!E72</f>
        <v>NO</v>
      </c>
    </row>
    <row r="178" spans="1:5" ht="25.5" x14ac:dyDescent="0.2">
      <c r="A178" s="43">
        <f>IF(E178="YES",MAX(A$2:A177)+1,0)</f>
        <v>0</v>
      </c>
      <c r="B178" t="str">
        <f>Family!A73</f>
        <v>Family</v>
      </c>
      <c r="C178" t="str">
        <f>Family!C73</f>
        <v>CGE CQ4-17</v>
      </c>
      <c r="D178" s="43" t="str">
        <f>Family!D73</f>
        <v>Assessments dropped by more than set percentage of: 15%</v>
      </c>
      <c r="E178" t="str">
        <f>Family!E73</f>
        <v>NO</v>
      </c>
    </row>
    <row r="179" spans="1:5" x14ac:dyDescent="0.2">
      <c r="A179" s="43">
        <f>IF(E179="YES",MAX(A$2:A178)+1,0)</f>
        <v>0</v>
      </c>
      <c r="B179" t="str">
        <f>Family!A74</f>
        <v>Family</v>
      </c>
      <c r="C179" t="str">
        <f>Family!C74</f>
        <v>CGE CQ4-17</v>
      </c>
      <c r="D179" s="43" t="str">
        <f>Family!D74</f>
        <v>Collections amount decreased from prior quarter</v>
      </c>
      <c r="E179" t="str">
        <f>Family!E74</f>
        <v>NO</v>
      </c>
    </row>
    <row r="180" spans="1:5" ht="25.5" x14ac:dyDescent="0.2">
      <c r="A180" s="43">
        <f>IF(E180="YES",MAX(A$2:A179)+1,0)</f>
        <v>0</v>
      </c>
      <c r="B180" t="str">
        <f>Family!A75</f>
        <v>Family</v>
      </c>
      <c r="C180" t="str">
        <f>Family!C75</f>
        <v>CGE CQ4-17</v>
      </c>
      <c r="D180" s="43" t="str">
        <f>Family!D75</f>
        <v>Assessment amount increased from prior quarter</v>
      </c>
      <c r="E180" t="str">
        <f>Family!E75</f>
        <v>NO</v>
      </c>
    </row>
    <row r="181" spans="1:5" ht="38.25" x14ac:dyDescent="0.2">
      <c r="A181" s="43">
        <f>IF(E181="YES",MAX(A$2:A180)+1,0)</f>
        <v>0</v>
      </c>
      <c r="B181" t="str">
        <f>Family!A76</f>
        <v>Family</v>
      </c>
      <c r="C181" t="str">
        <f>Family!C76</f>
        <v>CGE CQ4-17</v>
      </c>
      <c r="D181" s="43" t="str">
        <f>Family!D76</f>
        <v>The 5th Quarter Collection Rate did not meet the established performance measure standard of: 75%</v>
      </c>
      <c r="E181" t="str">
        <f>Family!E76</f>
        <v>NO</v>
      </c>
    </row>
    <row r="182" spans="1:5" ht="25.5" x14ac:dyDescent="0.2">
      <c r="A182" s="43">
        <f>IF(E182="YES",MAX(A$2:A181)+1,0)</f>
        <v>0</v>
      </c>
      <c r="B182" s="43" t="str">
        <f>'Circuit Criminal'!A72</f>
        <v>Circuit Criminal</v>
      </c>
      <c r="C182" s="43" t="str">
        <f>'Circuit Criminal'!C72</f>
        <v>CGE CQ1-18</v>
      </c>
      <c r="D182" s="43" t="str">
        <f>'Circuit Criminal'!D72</f>
        <v>After 3rd Q, Collections went up by more than set percentage of: 500%</v>
      </c>
      <c r="E182" s="43" t="str">
        <f>'Circuit Criminal'!E72</f>
        <v>NO</v>
      </c>
    </row>
    <row r="183" spans="1:5" ht="25.5" x14ac:dyDescent="0.2">
      <c r="A183" s="43">
        <f>IF(E183="YES",MAX(A$2:A182)+1,0)</f>
        <v>0</v>
      </c>
      <c r="B183" s="43" t="str">
        <f>'Circuit Criminal'!A73</f>
        <v>Circuit Criminal</v>
      </c>
      <c r="C183" s="43" t="str">
        <f>'Circuit Criminal'!C73</f>
        <v>CGE CQ1-18</v>
      </c>
      <c r="D183" s="43" t="str">
        <f>'Circuit Criminal'!D73</f>
        <v>Assessments dropped by more than set percentage of: 15%</v>
      </c>
      <c r="E183" s="43" t="str">
        <f>'Circuit Criminal'!E73</f>
        <v>NO</v>
      </c>
    </row>
    <row r="184" spans="1:5" x14ac:dyDescent="0.2">
      <c r="A184" s="43">
        <f>IF(E184="YES",MAX(A$2:A183)+1,0)</f>
        <v>0</v>
      </c>
      <c r="B184" s="43" t="str">
        <f>'Circuit Criminal'!A74</f>
        <v>Circuit Criminal</v>
      </c>
      <c r="C184" s="43" t="str">
        <f>'Circuit Criminal'!C74</f>
        <v>CGE CQ1-18</v>
      </c>
      <c r="D184" s="43" t="str">
        <f>'Circuit Criminal'!D74</f>
        <v>Collections amount decreased from prior quarter</v>
      </c>
      <c r="E184" s="43" t="str">
        <f>'Circuit Criminal'!E74</f>
        <v>NO</v>
      </c>
    </row>
    <row r="185" spans="1:5" ht="25.5" x14ac:dyDescent="0.2">
      <c r="A185" s="43">
        <f>IF(E185="YES",MAX(A$2:A184)+1,0)</f>
        <v>0</v>
      </c>
      <c r="B185" s="43" t="str">
        <f>'Circuit Criminal'!A75</f>
        <v>Circuit Criminal</v>
      </c>
      <c r="C185" s="43" t="str">
        <f>'Circuit Criminal'!C75</f>
        <v>CGE CQ1-18</v>
      </c>
      <c r="D185" s="43" t="str">
        <f>'Circuit Criminal'!D75</f>
        <v>Assessment amount increased from prior quarter</v>
      </c>
      <c r="E185" s="43" t="str">
        <f>'Circuit Criminal'!E75</f>
        <v>NO</v>
      </c>
    </row>
    <row r="186" spans="1:5" ht="25.5" x14ac:dyDescent="0.2">
      <c r="A186" s="43">
        <f>IF(E186="YES",MAX(A$2:A185)+1,0)</f>
        <v>0</v>
      </c>
      <c r="B186" t="str">
        <f>'County Criminal'!A77</f>
        <v>County Criminal</v>
      </c>
      <c r="C186" t="str">
        <f>'County Criminal'!C77</f>
        <v>CGE CQ1-18</v>
      </c>
      <c r="D186" s="43" t="str">
        <f>'County Criminal'!D77</f>
        <v>After 3rd Q, Collections went up by more than set percentage of: 500%</v>
      </c>
      <c r="E186" t="str">
        <f>'County Criminal'!E77</f>
        <v>NO</v>
      </c>
    </row>
    <row r="187" spans="1:5" ht="25.5" x14ac:dyDescent="0.2">
      <c r="A187" s="43">
        <f>IF(E187="YES",MAX(A$2:A186)+1,0)</f>
        <v>0</v>
      </c>
      <c r="B187" t="str">
        <f>'County Criminal'!A78</f>
        <v>County Criminal</v>
      </c>
      <c r="C187" t="str">
        <f>'County Criminal'!C78</f>
        <v>CGE CQ1-18</v>
      </c>
      <c r="D187" s="43" t="str">
        <f>'County Criminal'!D78</f>
        <v>Assessments dropped by more than set percentage of: 15%</v>
      </c>
      <c r="E187" t="str">
        <f>'County Criminal'!E78</f>
        <v>NO</v>
      </c>
    </row>
    <row r="188" spans="1:5" x14ac:dyDescent="0.2">
      <c r="A188" s="43">
        <f>IF(E188="YES",MAX(A$2:A187)+1,0)</f>
        <v>0</v>
      </c>
      <c r="B188" t="str">
        <f>'County Criminal'!A79</f>
        <v>County Criminal</v>
      </c>
      <c r="C188" t="str">
        <f>'County Criminal'!C79</f>
        <v>CGE CQ1-18</v>
      </c>
      <c r="D188" s="43" t="str">
        <f>'County Criminal'!D79</f>
        <v>Collections amount decreased from prior quarter</v>
      </c>
      <c r="E188" t="str">
        <f>'County Criminal'!E79</f>
        <v>NO</v>
      </c>
    </row>
    <row r="189" spans="1:5" ht="25.5" x14ac:dyDescent="0.2">
      <c r="A189" s="43">
        <f>IF(E189="YES",MAX(A$2:A188)+1,0)</f>
        <v>0</v>
      </c>
      <c r="B189" t="str">
        <f>'County Criminal'!A80</f>
        <v>County Criminal</v>
      </c>
      <c r="C189" t="str">
        <f>'County Criminal'!C80</f>
        <v>CGE CQ1-18</v>
      </c>
      <c r="D189" s="43" t="str">
        <f>'County Criminal'!D80</f>
        <v>Assessment amount increased from prior quarter</v>
      </c>
      <c r="E189" t="str">
        <f>'County Criminal'!E80</f>
        <v>NO</v>
      </c>
    </row>
    <row r="190" spans="1:5" ht="25.5" x14ac:dyDescent="0.2">
      <c r="A190" s="43">
        <f>IF(E190="YES",MAX(A$2:A189)+1,0)</f>
        <v>0</v>
      </c>
      <c r="B190" t="str">
        <f>'Juvenile Delinquency'!A77</f>
        <v>Juvenile Delinquency</v>
      </c>
      <c r="C190" t="str">
        <f>'Juvenile Delinquency'!C77</f>
        <v>CGE CQ1-18</v>
      </c>
      <c r="D190" s="43" t="str">
        <f>'Juvenile Delinquency'!D77</f>
        <v>After 3rd Q, Collections went up by more than set percentage of: 500%</v>
      </c>
      <c r="E190" t="str">
        <f>'Juvenile Delinquency'!E77</f>
        <v>NO</v>
      </c>
    </row>
    <row r="191" spans="1:5" ht="25.5" x14ac:dyDescent="0.2">
      <c r="A191" s="43">
        <f>IF(E191="YES",MAX(A$2:A190)+1,0)</f>
        <v>0</v>
      </c>
      <c r="B191" t="str">
        <f>'Juvenile Delinquency'!A78</f>
        <v>Juvenile Delinquency</v>
      </c>
      <c r="C191" t="str">
        <f>'Juvenile Delinquency'!C78</f>
        <v>CGE CQ1-18</v>
      </c>
      <c r="D191" s="43" t="str">
        <f>'Juvenile Delinquency'!D78</f>
        <v>Assessments dropped by more than set percentage of: 15%</v>
      </c>
      <c r="E191" t="str">
        <f>'Juvenile Delinquency'!E78</f>
        <v>NO</v>
      </c>
    </row>
    <row r="192" spans="1:5" x14ac:dyDescent="0.2">
      <c r="A192" s="43">
        <f>IF(E192="YES",MAX(A$2:A191)+1,0)</f>
        <v>0</v>
      </c>
      <c r="B192" t="str">
        <f>'Juvenile Delinquency'!A79</f>
        <v>Juvenile Delinquency</v>
      </c>
      <c r="C192" t="str">
        <f>'Juvenile Delinquency'!C79</f>
        <v>CGE CQ1-18</v>
      </c>
      <c r="D192" s="43" t="str">
        <f>'Juvenile Delinquency'!D79</f>
        <v>Collections amount decreased from prior quarter</v>
      </c>
      <c r="E192" t="str">
        <f>'Juvenile Delinquency'!E79</f>
        <v>NO</v>
      </c>
    </row>
    <row r="193" spans="1:5" ht="25.5" x14ac:dyDescent="0.2">
      <c r="A193" s="43">
        <f>IF(E193="YES",MAX(A$2:A192)+1,0)</f>
        <v>0</v>
      </c>
      <c r="B193" t="str">
        <f>'Juvenile Delinquency'!A80</f>
        <v>Juvenile Delinquency</v>
      </c>
      <c r="C193" t="str">
        <f>'Juvenile Delinquency'!C80</f>
        <v>CGE CQ1-18</v>
      </c>
      <c r="D193" s="43" t="str">
        <f>'Juvenile Delinquency'!D80</f>
        <v>Assessment amount increased from prior quarter</v>
      </c>
      <c r="E193" t="str">
        <f>'Juvenile Delinquency'!E80</f>
        <v>NO</v>
      </c>
    </row>
    <row r="194" spans="1:5" ht="25.5" x14ac:dyDescent="0.2">
      <c r="A194" s="43">
        <f>IF(E194="YES",MAX(A$2:A193)+1,0)</f>
        <v>0</v>
      </c>
      <c r="B194" t="str">
        <f>'Criminal Traffic'!A77</f>
        <v>Criminal Traffic</v>
      </c>
      <c r="C194" t="str">
        <f>'Criminal Traffic'!C77</f>
        <v>CGE CQ1-18</v>
      </c>
      <c r="D194" s="43" t="str">
        <f>'Criminal Traffic'!D77</f>
        <v>After 3rd Q, Collections went up by more than set percentage of: 500%</v>
      </c>
      <c r="E194" t="str">
        <f>'Criminal Traffic'!E77</f>
        <v>NO</v>
      </c>
    </row>
    <row r="195" spans="1:5" ht="25.5" x14ac:dyDescent="0.2">
      <c r="A195" s="43">
        <f>IF(E195="YES",MAX(A$2:A194)+1,0)</f>
        <v>0</v>
      </c>
      <c r="B195" t="str">
        <f>'Criminal Traffic'!A78</f>
        <v>Criminal Traffic</v>
      </c>
      <c r="C195" t="str">
        <f>'Criminal Traffic'!C78</f>
        <v>CGE CQ1-18</v>
      </c>
      <c r="D195" s="43" t="str">
        <f>'Criminal Traffic'!D78</f>
        <v>Assessments dropped by more than set percentage of: 15%</v>
      </c>
      <c r="E195" t="str">
        <f>'Criminal Traffic'!E78</f>
        <v>NO</v>
      </c>
    </row>
    <row r="196" spans="1:5" x14ac:dyDescent="0.2">
      <c r="A196" s="43">
        <f>IF(E196="YES",MAX(A$2:A195)+1,0)</f>
        <v>0</v>
      </c>
      <c r="B196" t="str">
        <f>'Criminal Traffic'!A79</f>
        <v>Criminal Traffic</v>
      </c>
      <c r="C196" t="str">
        <f>'Criminal Traffic'!C79</f>
        <v>CGE CQ1-18</v>
      </c>
      <c r="D196" s="43" t="str">
        <f>'Criminal Traffic'!D79</f>
        <v>Collections amount decreased from prior quarter</v>
      </c>
      <c r="E196" t="str">
        <f>'Criminal Traffic'!E79</f>
        <v>NO</v>
      </c>
    </row>
    <row r="197" spans="1:5" ht="25.5" x14ac:dyDescent="0.2">
      <c r="A197" s="43">
        <f>IF(E197="YES",MAX(A$2:A196)+1,0)</f>
        <v>0</v>
      </c>
      <c r="B197" t="str">
        <f>'Criminal Traffic'!A80</f>
        <v>Criminal Traffic</v>
      </c>
      <c r="C197" t="str">
        <f>'Criminal Traffic'!C80</f>
        <v>CGE CQ1-18</v>
      </c>
      <c r="D197" s="43" t="str">
        <f>'Criminal Traffic'!D80</f>
        <v>Assessment amount increased from prior quarter</v>
      </c>
      <c r="E197" t="str">
        <f>'Criminal Traffic'!E80</f>
        <v>NO</v>
      </c>
    </row>
    <row r="198" spans="1:5" ht="25.5" x14ac:dyDescent="0.2">
      <c r="A198" s="43">
        <f>IF(E198="YES",MAX(A$2:A197)+1,0)</f>
        <v>0</v>
      </c>
      <c r="B198" t="str">
        <f>'Circuit Civil'!A77</f>
        <v>Circuit Civil</v>
      </c>
      <c r="C198" t="str">
        <f>'Circuit Civil'!C77</f>
        <v>CGE CQ1-18</v>
      </c>
      <c r="D198" s="43" t="str">
        <f>'Circuit Civil'!D77</f>
        <v>After 3rd Q, Collections went up by more than set percentage of: 500%</v>
      </c>
      <c r="E198" t="str">
        <f>'Circuit Civil'!E77</f>
        <v>NO</v>
      </c>
    </row>
    <row r="199" spans="1:5" ht="25.5" x14ac:dyDescent="0.2">
      <c r="A199" s="43">
        <f>IF(E199="YES",MAX(A$2:A198)+1,0)</f>
        <v>0</v>
      </c>
      <c r="B199" t="str">
        <f>'Circuit Civil'!A78</f>
        <v>Circuit Civil</v>
      </c>
      <c r="C199" t="str">
        <f>'Circuit Civil'!C78</f>
        <v>CGE CQ1-18</v>
      </c>
      <c r="D199" s="43" t="str">
        <f>'Circuit Civil'!D78</f>
        <v>Assessments dropped by more than set percentage of: 15%</v>
      </c>
      <c r="E199" t="str">
        <f>'Circuit Civil'!E78</f>
        <v>NO</v>
      </c>
    </row>
    <row r="200" spans="1:5" x14ac:dyDescent="0.2">
      <c r="A200" s="43">
        <f>IF(E200="YES",MAX(A$2:A199)+1,0)</f>
        <v>12</v>
      </c>
      <c r="B200" t="str">
        <f>'Circuit Civil'!A79</f>
        <v>Circuit Civil</v>
      </c>
      <c r="C200" t="str">
        <f>'Circuit Civil'!C79</f>
        <v>CGE CQ1-18</v>
      </c>
      <c r="D200" s="43" t="str">
        <f>'Circuit Civil'!D79</f>
        <v>Collections amount decreased from prior quarter</v>
      </c>
      <c r="E200" t="str">
        <f>'Circuit Civil'!E79</f>
        <v>YES</v>
      </c>
    </row>
    <row r="201" spans="1:5" ht="25.5" x14ac:dyDescent="0.2">
      <c r="A201" s="43">
        <f>IF(E201="YES",MAX(A$2:A200)+1,0)</f>
        <v>0</v>
      </c>
      <c r="B201" t="str">
        <f>'Circuit Civil'!A80</f>
        <v>Circuit Civil</v>
      </c>
      <c r="C201" t="str">
        <f>'Circuit Civil'!C80</f>
        <v>CGE CQ1-18</v>
      </c>
      <c r="D201" s="43" t="str">
        <f>'Circuit Civil'!D80</f>
        <v>Assessment amount increased from prior quarter</v>
      </c>
      <c r="E201" t="str">
        <f>'Circuit Civil'!E80</f>
        <v>NO</v>
      </c>
    </row>
    <row r="202" spans="1:5" ht="25.5" x14ac:dyDescent="0.2">
      <c r="A202" s="43">
        <f>IF(E202="YES",MAX(A$2:A201)+1,0)</f>
        <v>0</v>
      </c>
      <c r="B202" t="str">
        <f>'County Civil'!A77</f>
        <v>County Civil</v>
      </c>
      <c r="C202" t="str">
        <f>'County Civil'!C77</f>
        <v>CGE CQ1-18</v>
      </c>
      <c r="D202" s="43" t="str">
        <f>'County Civil'!D77</f>
        <v>After 3rd Q, Collections went up by more than set percentage of: 500%</v>
      </c>
      <c r="E202" t="str">
        <f>'County Civil'!E77</f>
        <v>NO</v>
      </c>
    </row>
    <row r="203" spans="1:5" ht="25.5" x14ac:dyDescent="0.2">
      <c r="A203" s="43">
        <f>IF(E203="YES",MAX(A$2:A202)+1,0)</f>
        <v>0</v>
      </c>
      <c r="B203" t="str">
        <f>'County Civil'!A78</f>
        <v>County Civil</v>
      </c>
      <c r="C203" t="str">
        <f>'County Civil'!C78</f>
        <v>CGE CQ1-18</v>
      </c>
      <c r="D203" s="43" t="str">
        <f>'County Civil'!D78</f>
        <v>Assessments dropped by more than set percentage of: 15%</v>
      </c>
      <c r="E203" t="str">
        <f>'County Civil'!E78</f>
        <v>NO</v>
      </c>
    </row>
    <row r="204" spans="1:5" x14ac:dyDescent="0.2">
      <c r="A204" s="43">
        <f>IF(E204="YES",MAX(A$2:A203)+1,0)</f>
        <v>0</v>
      </c>
      <c r="B204" t="str">
        <f>'County Civil'!A79</f>
        <v>County Civil</v>
      </c>
      <c r="C204" t="str">
        <f>'County Civil'!C79</f>
        <v>CGE CQ1-18</v>
      </c>
      <c r="D204" s="43" t="str">
        <f>'County Civil'!D79</f>
        <v>Collections amount decreased from prior quarter</v>
      </c>
      <c r="E204" t="str">
        <f>'County Civil'!E79</f>
        <v>NO</v>
      </c>
    </row>
    <row r="205" spans="1:5" ht="25.5" x14ac:dyDescent="0.2">
      <c r="A205" s="43">
        <f>IF(E205="YES",MAX(A$2:A204)+1,0)</f>
        <v>0</v>
      </c>
      <c r="B205" t="str">
        <f>'County Civil'!A80</f>
        <v>County Civil</v>
      </c>
      <c r="C205" t="str">
        <f>'County Civil'!C80</f>
        <v>CGE CQ1-18</v>
      </c>
      <c r="D205" s="43" t="str">
        <f>'County Civil'!D80</f>
        <v>Assessment amount increased from prior quarter</v>
      </c>
      <c r="E205" t="str">
        <f>'County Civil'!E80</f>
        <v>NO</v>
      </c>
    </row>
    <row r="206" spans="1:5" ht="25.5" x14ac:dyDescent="0.2">
      <c r="A206" s="43">
        <f>IF(E206="YES",MAX(A$2:A205)+1,0)</f>
        <v>0</v>
      </c>
      <c r="B206" t="str">
        <f>'Civil Traffic'!A77</f>
        <v>Civil Traffic</v>
      </c>
      <c r="C206" t="str">
        <f>'Civil Traffic'!C77</f>
        <v>CGE CQ1-18</v>
      </c>
      <c r="D206" s="43" t="str">
        <f>'Civil Traffic'!D77</f>
        <v>After 3rd Q, Collections went up by more than set percentage of: 500%</v>
      </c>
      <c r="E206" t="str">
        <f>'Civil Traffic'!E77</f>
        <v>NO</v>
      </c>
    </row>
    <row r="207" spans="1:5" ht="25.5" x14ac:dyDescent="0.2">
      <c r="A207" s="43">
        <f>IF(E207="YES",MAX(A$2:A206)+1,0)</f>
        <v>0</v>
      </c>
      <c r="B207" t="str">
        <f>'Civil Traffic'!A78</f>
        <v>Civil Traffic</v>
      </c>
      <c r="C207" t="str">
        <f>'Civil Traffic'!C78</f>
        <v>CGE CQ1-18</v>
      </c>
      <c r="D207" s="43" t="str">
        <f>'Civil Traffic'!D78</f>
        <v>Assessments dropped by more than set percentage of: 15%</v>
      </c>
      <c r="E207" t="str">
        <f>'Civil Traffic'!E78</f>
        <v>NO</v>
      </c>
    </row>
    <row r="208" spans="1:5" x14ac:dyDescent="0.2">
      <c r="A208" s="43">
        <f>IF(E208="YES",MAX(A$2:A207)+1,0)</f>
        <v>0</v>
      </c>
      <c r="B208" t="str">
        <f>'Civil Traffic'!A79</f>
        <v>Civil Traffic</v>
      </c>
      <c r="C208" t="str">
        <f>'Civil Traffic'!C79</f>
        <v>CGE CQ1-18</v>
      </c>
      <c r="D208" s="43" t="str">
        <f>'Civil Traffic'!D79</f>
        <v>Collections amount decreased from prior quarter</v>
      </c>
      <c r="E208" t="str">
        <f>'Civil Traffic'!E79</f>
        <v>NO</v>
      </c>
    </row>
    <row r="209" spans="1:5" ht="25.5" x14ac:dyDescent="0.2">
      <c r="A209" s="43">
        <f>IF(E209="YES",MAX(A$2:A208)+1,0)</f>
        <v>0</v>
      </c>
      <c r="B209" t="str">
        <f>'Civil Traffic'!A80</f>
        <v>Civil Traffic</v>
      </c>
      <c r="C209" t="str">
        <f>'Civil Traffic'!C80</f>
        <v>CGE CQ1-18</v>
      </c>
      <c r="D209" s="43" t="str">
        <f>'Civil Traffic'!D80</f>
        <v>Assessment amount increased from prior quarter</v>
      </c>
      <c r="E209" t="str">
        <f>'Civil Traffic'!E80</f>
        <v>NO</v>
      </c>
    </row>
    <row r="210" spans="1:5" ht="25.5" x14ac:dyDescent="0.2">
      <c r="A210" s="43">
        <f>IF(E210="YES",MAX(A$2:A209)+1,0)</f>
        <v>0</v>
      </c>
      <c r="B210" t="str">
        <f>Probate!A82</f>
        <v>Probate</v>
      </c>
      <c r="C210" t="str">
        <f>Probate!C82</f>
        <v>CGE CQ1-18</v>
      </c>
      <c r="D210" s="43" t="str">
        <f>Probate!D82</f>
        <v>After 3rd Q, Collections went up by more than set percentage of: 500%</v>
      </c>
      <c r="E210" t="str">
        <f>Probate!E82</f>
        <v>NO</v>
      </c>
    </row>
    <row r="211" spans="1:5" ht="25.5" x14ac:dyDescent="0.2">
      <c r="A211" s="43">
        <f>IF(E211="YES",MAX(A$2:A210)+1,0)</f>
        <v>0</v>
      </c>
      <c r="B211" t="str">
        <f>Probate!A83</f>
        <v>Probate</v>
      </c>
      <c r="C211" t="str">
        <f>Probate!C83</f>
        <v>CGE CQ1-18</v>
      </c>
      <c r="D211" s="43" t="str">
        <f>Probate!D83</f>
        <v>Assessments dropped by more than set percentage of: 15%</v>
      </c>
      <c r="E211" t="str">
        <f>Probate!E83</f>
        <v>NO</v>
      </c>
    </row>
    <row r="212" spans="1:5" x14ac:dyDescent="0.2">
      <c r="A212" s="43">
        <f>IF(E212="YES",MAX(A$2:A211)+1,0)</f>
        <v>0</v>
      </c>
      <c r="B212" t="str">
        <f>Probate!A84</f>
        <v>Probate</v>
      </c>
      <c r="C212" t="str">
        <f>Probate!C84</f>
        <v>CGE CQ1-18</v>
      </c>
      <c r="D212" s="43" t="str">
        <f>Probate!D84</f>
        <v>Collections amount decreased from prior quarter</v>
      </c>
      <c r="E212" t="str">
        <f>Probate!E84</f>
        <v>NO</v>
      </c>
    </row>
    <row r="213" spans="1:5" ht="25.5" x14ac:dyDescent="0.2">
      <c r="A213" s="43">
        <f>IF(E213="YES",MAX(A$2:A212)+1,0)</f>
        <v>0</v>
      </c>
      <c r="B213" t="str">
        <f>Probate!A85</f>
        <v>Probate</v>
      </c>
      <c r="C213" t="str">
        <f>Probate!C85</f>
        <v>CGE CQ1-18</v>
      </c>
      <c r="D213" s="43" t="str">
        <f>Probate!D85</f>
        <v>Assessment amount increased from prior quarter</v>
      </c>
      <c r="E213" t="str">
        <f>Probate!E85</f>
        <v>NO</v>
      </c>
    </row>
    <row r="214" spans="1:5" ht="25.5" x14ac:dyDescent="0.2">
      <c r="A214" s="43">
        <f>IF(E214="YES",MAX(A$2:A213)+1,0)</f>
        <v>0</v>
      </c>
      <c r="B214" t="str">
        <f>Family!A77</f>
        <v>Family</v>
      </c>
      <c r="C214" t="str">
        <f>Family!C77</f>
        <v>CGE CQ1-18</v>
      </c>
      <c r="D214" s="43" t="str">
        <f>Family!D77</f>
        <v>After 3rd Q, Collections went up by more than set percentage of: 500%</v>
      </c>
      <c r="E214" t="str">
        <f>Family!E77</f>
        <v>NO</v>
      </c>
    </row>
    <row r="215" spans="1:5" ht="25.5" x14ac:dyDescent="0.2">
      <c r="A215" s="43">
        <f>IF(E215="YES",MAX(A$2:A214)+1,0)</f>
        <v>13</v>
      </c>
      <c r="B215" t="str">
        <f>Family!A78</f>
        <v>Family</v>
      </c>
      <c r="C215" t="str">
        <f>Family!C78</f>
        <v>CGE CQ1-18</v>
      </c>
      <c r="D215" s="43" t="str">
        <f>Family!D78</f>
        <v>Assessments dropped by more than set percentage of: 15%</v>
      </c>
      <c r="E215" t="str">
        <f>Family!E78</f>
        <v>YES</v>
      </c>
    </row>
    <row r="216" spans="1:5" x14ac:dyDescent="0.2">
      <c r="A216" s="43">
        <f>IF(E216="YES",MAX(A$2:A215)+1,0)</f>
        <v>0</v>
      </c>
      <c r="B216" t="str">
        <f>Family!A79</f>
        <v>Family</v>
      </c>
      <c r="C216" t="str">
        <f>Family!C79</f>
        <v>CGE CQ1-18</v>
      </c>
      <c r="D216" s="43" t="str">
        <f>Family!D79</f>
        <v>Collections amount decreased from prior quarter</v>
      </c>
      <c r="E216" t="str">
        <f>Family!E79</f>
        <v>NO</v>
      </c>
    </row>
    <row r="217" spans="1:5" ht="25.5" x14ac:dyDescent="0.2">
      <c r="A217" s="43">
        <f>IF(E217="YES",MAX(A$2:A216)+1,0)</f>
        <v>14</v>
      </c>
      <c r="B217" t="str">
        <f>Family!A80</f>
        <v>Family</v>
      </c>
      <c r="C217" t="str">
        <f>Family!C80</f>
        <v>CGE CQ1-18</v>
      </c>
      <c r="D217" s="43" t="str">
        <f>Family!D80</f>
        <v>Assessment amount increased from prior quarter</v>
      </c>
      <c r="E217" t="str">
        <f>Family!E80</f>
        <v>YES</v>
      </c>
    </row>
    <row r="218" spans="1:5" ht="25.5" x14ac:dyDescent="0.2">
      <c r="A218" s="43">
        <f>IF(E218="YES",MAX(A$2:A217)+1,0)</f>
        <v>0</v>
      </c>
      <c r="B218" s="43" t="str">
        <f>'Circuit Criminal'!A76</f>
        <v>Circuit Criminal</v>
      </c>
      <c r="C218" s="43" t="str">
        <f>'Circuit Criminal'!C76</f>
        <v>CGE CQ2-18</v>
      </c>
      <c r="D218" s="43" t="str">
        <f>'Circuit Criminal'!D76</f>
        <v>Assessments dropped by more than set percentage of: 15%</v>
      </c>
      <c r="E218" s="43" t="str">
        <f>'Circuit Criminal'!E76</f>
        <v>NO</v>
      </c>
    </row>
    <row r="219" spans="1:5" x14ac:dyDescent="0.2">
      <c r="A219" s="43">
        <f>IF(E219="YES",MAX(A$2:A218)+1,0)</f>
        <v>0</v>
      </c>
      <c r="B219" s="43" t="str">
        <f>'Circuit Criminal'!A77</f>
        <v>Circuit Criminal</v>
      </c>
      <c r="C219" s="43" t="str">
        <f>'Circuit Criminal'!C77</f>
        <v>CGE CQ2-18</v>
      </c>
      <c r="D219" s="43" t="str">
        <f>'Circuit Criminal'!D77</f>
        <v>Collections amount decreased from prior quarter</v>
      </c>
      <c r="E219" s="43" t="str">
        <f>'Circuit Criminal'!E77</f>
        <v>NO</v>
      </c>
    </row>
    <row r="220" spans="1:5" ht="25.5" x14ac:dyDescent="0.2">
      <c r="A220" s="43">
        <f>IF(E220="YES",MAX(A$2:A219)+1,0)</f>
        <v>0</v>
      </c>
      <c r="B220" s="43" t="str">
        <f>'Circuit Criminal'!A78</f>
        <v>Circuit Criminal</v>
      </c>
      <c r="C220" s="43" t="str">
        <f>'Circuit Criminal'!C78</f>
        <v>CGE CQ2-18</v>
      </c>
      <c r="D220" s="43" t="str">
        <f>'Circuit Criminal'!D78</f>
        <v>Assessment amount increased from prior quarter</v>
      </c>
      <c r="E220" s="43" t="str">
        <f>'Circuit Criminal'!E78</f>
        <v>NO</v>
      </c>
    </row>
    <row r="221" spans="1:5" ht="25.5" x14ac:dyDescent="0.2">
      <c r="A221" s="43">
        <f>IF(E221="YES",MAX(A$2:A220)+1,0)</f>
        <v>0</v>
      </c>
      <c r="B221" t="str">
        <f>'County Criminal'!A81</f>
        <v>County Criminal</v>
      </c>
      <c r="C221" t="str">
        <f>'County Criminal'!C81</f>
        <v>CGE CQ2-18</v>
      </c>
      <c r="D221" s="43" t="str">
        <f>'County Criminal'!D81</f>
        <v>Assessments dropped by more than set percentage of: 15%</v>
      </c>
      <c r="E221" t="str">
        <f>'County Criminal'!E81</f>
        <v>NO</v>
      </c>
    </row>
    <row r="222" spans="1:5" x14ac:dyDescent="0.2">
      <c r="A222" s="43">
        <f>IF(E222="YES",MAX(A$2:A221)+1,0)</f>
        <v>0</v>
      </c>
      <c r="B222" t="str">
        <f>'County Criminal'!A82</f>
        <v>County Criminal</v>
      </c>
      <c r="C222" t="str">
        <f>'County Criminal'!C82</f>
        <v>CGE CQ2-18</v>
      </c>
      <c r="D222" s="43" t="str">
        <f>'County Criminal'!D82</f>
        <v>Collections amount decreased from prior quarter</v>
      </c>
      <c r="E222" t="str">
        <f>'County Criminal'!E82</f>
        <v>NO</v>
      </c>
    </row>
    <row r="223" spans="1:5" ht="25.5" x14ac:dyDescent="0.2">
      <c r="A223" s="43">
        <f>IF(E223="YES",MAX(A$2:A222)+1,0)</f>
        <v>0</v>
      </c>
      <c r="B223" t="str">
        <f>'County Criminal'!A83</f>
        <v>County Criminal</v>
      </c>
      <c r="C223" t="str">
        <f>'County Criminal'!C83</f>
        <v>CGE CQ2-18</v>
      </c>
      <c r="D223" s="43" t="str">
        <f>'County Criminal'!D83</f>
        <v>Assessment amount increased from prior quarter</v>
      </c>
      <c r="E223" t="str">
        <f>'County Criminal'!E83</f>
        <v>NO</v>
      </c>
    </row>
    <row r="224" spans="1:5" ht="25.5" x14ac:dyDescent="0.2">
      <c r="A224" s="43">
        <f>IF(E224="YES",MAX(A$2:A223)+1,0)</f>
        <v>0</v>
      </c>
      <c r="B224" t="str">
        <f>'Juvenile Delinquency'!A81</f>
        <v>Juvenile Delinquency</v>
      </c>
      <c r="C224" t="str">
        <f>'Juvenile Delinquency'!C81</f>
        <v>CGE CQ2-18</v>
      </c>
      <c r="D224" s="43" t="str">
        <f>'Juvenile Delinquency'!D81</f>
        <v>Assessments dropped by more than set percentage of: 15%</v>
      </c>
      <c r="E224" t="str">
        <f>'Juvenile Delinquency'!E81</f>
        <v>NO</v>
      </c>
    </row>
    <row r="225" spans="1:5" x14ac:dyDescent="0.2">
      <c r="A225" s="43">
        <f>IF(E225="YES",MAX(A$2:A224)+1,0)</f>
        <v>0</v>
      </c>
      <c r="B225" t="str">
        <f>'Juvenile Delinquency'!A82</f>
        <v>Juvenile Delinquency</v>
      </c>
      <c r="C225" t="str">
        <f>'Juvenile Delinquency'!C82</f>
        <v>CGE CQ2-18</v>
      </c>
      <c r="D225" s="43" t="str">
        <f>'Juvenile Delinquency'!D82</f>
        <v>Collections amount decreased from prior quarter</v>
      </c>
      <c r="E225" t="str">
        <f>'Juvenile Delinquency'!E82</f>
        <v>NO</v>
      </c>
    </row>
    <row r="226" spans="1:5" ht="25.5" x14ac:dyDescent="0.2">
      <c r="A226" s="43">
        <f>IF(E226="YES",MAX(A$2:A225)+1,0)</f>
        <v>0</v>
      </c>
      <c r="B226" t="str">
        <f>'Juvenile Delinquency'!A83</f>
        <v>Juvenile Delinquency</v>
      </c>
      <c r="C226" t="str">
        <f>'Juvenile Delinquency'!C83</f>
        <v>CGE CQ2-18</v>
      </c>
      <c r="D226" s="43" t="str">
        <f>'Juvenile Delinquency'!D83</f>
        <v>Assessment amount increased from prior quarter</v>
      </c>
      <c r="E226" t="str">
        <f>'Juvenile Delinquency'!E83</f>
        <v>NO</v>
      </c>
    </row>
    <row r="227" spans="1:5" ht="25.5" x14ac:dyDescent="0.2">
      <c r="A227" s="43">
        <f>IF(E227="YES",MAX(A$2:A226)+1,0)</f>
        <v>0</v>
      </c>
      <c r="B227" t="str">
        <f>'Criminal Traffic'!A81</f>
        <v>Criminal Traffic</v>
      </c>
      <c r="C227" t="str">
        <f>'Criminal Traffic'!C81</f>
        <v>CGE CQ2-18</v>
      </c>
      <c r="D227" s="43" t="str">
        <f>'Criminal Traffic'!D81</f>
        <v>Assessments dropped by more than set percentage of: 15%</v>
      </c>
      <c r="E227" t="str">
        <f>'Criminal Traffic'!E81</f>
        <v>NO</v>
      </c>
    </row>
    <row r="228" spans="1:5" x14ac:dyDescent="0.2">
      <c r="A228" s="43">
        <f>IF(E228="YES",MAX(A$2:A227)+1,0)</f>
        <v>0</v>
      </c>
      <c r="B228" t="str">
        <f>'Criminal Traffic'!A82</f>
        <v>Criminal Traffic</v>
      </c>
      <c r="C228" t="str">
        <f>'Criminal Traffic'!C82</f>
        <v>CGE CQ2-18</v>
      </c>
      <c r="D228" s="43" t="str">
        <f>'Criminal Traffic'!D82</f>
        <v>Collections amount decreased from prior quarter</v>
      </c>
      <c r="E228" t="str">
        <f>'Criminal Traffic'!E82</f>
        <v>NO</v>
      </c>
    </row>
    <row r="229" spans="1:5" ht="25.5" x14ac:dyDescent="0.2">
      <c r="A229" s="43">
        <f>IF(E229="YES",MAX(A$2:A228)+1,0)</f>
        <v>0</v>
      </c>
      <c r="B229" t="str">
        <f>'Criminal Traffic'!A83</f>
        <v>Criminal Traffic</v>
      </c>
      <c r="C229" t="str">
        <f>'Criminal Traffic'!C83</f>
        <v>CGE CQ2-18</v>
      </c>
      <c r="D229" s="43" t="str">
        <f>'Criminal Traffic'!D83</f>
        <v>Assessment amount increased from prior quarter</v>
      </c>
      <c r="E229" t="str">
        <f>'Criminal Traffic'!E83</f>
        <v>NO</v>
      </c>
    </row>
    <row r="230" spans="1:5" ht="25.5" x14ac:dyDescent="0.2">
      <c r="A230" s="43">
        <f>IF(E230="YES",MAX(A$2:A229)+1,0)</f>
        <v>0</v>
      </c>
      <c r="B230" t="str">
        <f>'Circuit Civil'!A81</f>
        <v>Circuit Civil</v>
      </c>
      <c r="C230" t="str">
        <f>'Circuit Civil'!C81</f>
        <v>CGE CQ2-18</v>
      </c>
      <c r="D230" s="43" t="str">
        <f>'Circuit Civil'!D81</f>
        <v>Assessments dropped by more than set percentage of: 15%</v>
      </c>
      <c r="E230" t="str">
        <f>'Circuit Civil'!E81</f>
        <v>NO</v>
      </c>
    </row>
    <row r="231" spans="1:5" x14ac:dyDescent="0.2">
      <c r="A231" s="43">
        <f>IF(E231="YES",MAX(A$2:A230)+1,0)</f>
        <v>15</v>
      </c>
      <c r="B231" t="str">
        <f>'Circuit Civil'!A82</f>
        <v>Circuit Civil</v>
      </c>
      <c r="C231" t="str">
        <f>'Circuit Civil'!C82</f>
        <v>CGE CQ2-18</v>
      </c>
      <c r="D231" s="43" t="str">
        <f>'Circuit Civil'!D82</f>
        <v>Collections amount decreased from prior quarter</v>
      </c>
      <c r="E231" t="str">
        <f>'Circuit Civil'!E82</f>
        <v>YES</v>
      </c>
    </row>
    <row r="232" spans="1:5" ht="25.5" x14ac:dyDescent="0.2">
      <c r="A232" s="43">
        <f>IF(E232="YES",MAX(A$2:A231)+1,0)</f>
        <v>0</v>
      </c>
      <c r="B232" t="str">
        <f>'Circuit Civil'!A83</f>
        <v>Circuit Civil</v>
      </c>
      <c r="C232" t="str">
        <f>'Circuit Civil'!C83</f>
        <v>CGE CQ2-18</v>
      </c>
      <c r="D232" s="43" t="str">
        <f>'Circuit Civil'!D83</f>
        <v>Assessment amount increased from prior quarter</v>
      </c>
      <c r="E232" t="str">
        <f>'Circuit Civil'!E83</f>
        <v>NO</v>
      </c>
    </row>
    <row r="233" spans="1:5" ht="25.5" x14ac:dyDescent="0.2">
      <c r="A233" s="43">
        <f>IF(E233="YES",MAX(A$2:A232)+1,0)</f>
        <v>0</v>
      </c>
      <c r="B233" t="str">
        <f>'County Civil'!A81</f>
        <v>County Civil</v>
      </c>
      <c r="C233" t="str">
        <f>'County Civil'!C81</f>
        <v>CGE CQ2-18</v>
      </c>
      <c r="D233" s="43" t="str">
        <f>'County Civil'!D81</f>
        <v>Assessments dropped by more than set percentage of: 15%</v>
      </c>
      <c r="E233" t="str">
        <f>'County Civil'!E81</f>
        <v>NO</v>
      </c>
    </row>
    <row r="234" spans="1:5" x14ac:dyDescent="0.2">
      <c r="A234" s="43">
        <f>IF(E234="YES",MAX(A$2:A233)+1,0)</f>
        <v>0</v>
      </c>
      <c r="B234" t="str">
        <f>'County Civil'!A82</f>
        <v>County Civil</v>
      </c>
      <c r="C234" t="str">
        <f>'County Civil'!C82</f>
        <v>CGE CQ2-18</v>
      </c>
      <c r="D234" s="43" t="str">
        <f>'County Civil'!D82</f>
        <v>Collections amount decreased from prior quarter</v>
      </c>
      <c r="E234" t="str">
        <f>'County Civil'!E82</f>
        <v>NO</v>
      </c>
    </row>
    <row r="235" spans="1:5" ht="25.5" x14ac:dyDescent="0.2">
      <c r="A235" s="43">
        <f>IF(E235="YES",MAX(A$2:A234)+1,0)</f>
        <v>0</v>
      </c>
      <c r="B235" t="str">
        <f>'County Civil'!A83</f>
        <v>County Civil</v>
      </c>
      <c r="C235" t="str">
        <f>'County Civil'!C83</f>
        <v>CGE CQ2-18</v>
      </c>
      <c r="D235" s="43" t="str">
        <f>'County Civil'!D83</f>
        <v>Assessment amount increased from prior quarter</v>
      </c>
      <c r="E235" t="str">
        <f>'County Civil'!E83</f>
        <v>NO</v>
      </c>
    </row>
    <row r="236" spans="1:5" ht="25.5" x14ac:dyDescent="0.2">
      <c r="A236" s="43">
        <f>IF(E236="YES",MAX(A$2:A235)+1,0)</f>
        <v>0</v>
      </c>
      <c r="B236" t="str">
        <f>'Civil Traffic'!A81</f>
        <v>Civil Traffic</v>
      </c>
      <c r="C236" t="str">
        <f>'Civil Traffic'!C81</f>
        <v>CGE CQ2-18</v>
      </c>
      <c r="D236" s="43" t="str">
        <f>'Civil Traffic'!D81</f>
        <v>Assessments dropped by more than set percentage of: 15%</v>
      </c>
      <c r="E236" t="str">
        <f>'Civil Traffic'!E81</f>
        <v>NO</v>
      </c>
    </row>
    <row r="237" spans="1:5" x14ac:dyDescent="0.2">
      <c r="A237" s="43">
        <f>IF(E237="YES",MAX(A$2:A236)+1,0)</f>
        <v>0</v>
      </c>
      <c r="B237" t="str">
        <f>'Civil Traffic'!A82</f>
        <v>Civil Traffic</v>
      </c>
      <c r="C237" t="str">
        <f>'Civil Traffic'!C82</f>
        <v>CGE CQ2-18</v>
      </c>
      <c r="D237" s="43" t="str">
        <f>'Civil Traffic'!D82</f>
        <v>Collections amount decreased from prior quarter</v>
      </c>
      <c r="E237" t="str">
        <f>'Civil Traffic'!E82</f>
        <v>NO</v>
      </c>
    </row>
    <row r="238" spans="1:5" ht="25.5" x14ac:dyDescent="0.2">
      <c r="A238" s="43">
        <f>IF(E238="YES",MAX(A$2:A237)+1,0)</f>
        <v>0</v>
      </c>
      <c r="B238" t="str">
        <f>'Civil Traffic'!A83</f>
        <v>Civil Traffic</v>
      </c>
      <c r="C238" t="str">
        <f>'Civil Traffic'!C83</f>
        <v>CGE CQ2-18</v>
      </c>
      <c r="D238" s="43" t="str">
        <f>'Civil Traffic'!D83</f>
        <v>Assessment amount increased from prior quarter</v>
      </c>
      <c r="E238" t="str">
        <f>'Civil Traffic'!E83</f>
        <v>NO</v>
      </c>
    </row>
    <row r="239" spans="1:5" ht="25.5" x14ac:dyDescent="0.2">
      <c r="A239" s="43">
        <f>IF(E239="YES",MAX(A$2:A238)+1,0)</f>
        <v>0</v>
      </c>
      <c r="B239" t="str">
        <f>Probate!A86</f>
        <v>Probate</v>
      </c>
      <c r="C239" t="str">
        <f>Probate!C86</f>
        <v>CGE CQ2-18</v>
      </c>
      <c r="D239" s="43" t="str">
        <f>Probate!D86</f>
        <v>Assessments dropped by more than set percentage of: 15%</v>
      </c>
      <c r="E239" t="str">
        <f>Probate!E86</f>
        <v>NO</v>
      </c>
    </row>
    <row r="240" spans="1:5" x14ac:dyDescent="0.2">
      <c r="A240" s="43">
        <f>IF(E240="YES",MAX(A$2:A239)+1,0)</f>
        <v>0</v>
      </c>
      <c r="B240" t="str">
        <f>Probate!A87</f>
        <v>Probate</v>
      </c>
      <c r="C240" t="str">
        <f>Probate!C87</f>
        <v>CGE CQ2-18</v>
      </c>
      <c r="D240" s="43" t="str">
        <f>Probate!D87</f>
        <v>Collections amount decreased from prior quarter</v>
      </c>
      <c r="E240" t="str">
        <f>Probate!E87</f>
        <v>NO</v>
      </c>
    </row>
    <row r="241" spans="1:5" ht="25.5" x14ac:dyDescent="0.2">
      <c r="A241" s="43">
        <f>IF(E241="YES",MAX(A$2:A240)+1,0)</f>
        <v>0</v>
      </c>
      <c r="B241" t="str">
        <f>Probate!A88</f>
        <v>Probate</v>
      </c>
      <c r="C241" t="str">
        <f>Probate!C88</f>
        <v>CGE CQ2-18</v>
      </c>
      <c r="D241" s="43" t="str">
        <f>Probate!D88</f>
        <v>Assessment amount increased from prior quarter</v>
      </c>
      <c r="E241" t="str">
        <f>Probate!E88</f>
        <v>NO</v>
      </c>
    </row>
    <row r="242" spans="1:5" ht="25.5" x14ac:dyDescent="0.2">
      <c r="A242" s="43">
        <f>IF(E242="YES",MAX(A$2:A241)+1,0)</f>
        <v>0</v>
      </c>
      <c r="B242" t="str">
        <f>Family!A81</f>
        <v>Family</v>
      </c>
      <c r="C242" t="str">
        <f>Family!C81</f>
        <v>CGE CQ2-18</v>
      </c>
      <c r="D242" s="43" t="str">
        <f>Family!D81</f>
        <v>Assessments dropped by more than set percentage of: 15%</v>
      </c>
      <c r="E242" t="str">
        <f>Family!E81</f>
        <v>NO</v>
      </c>
    </row>
    <row r="243" spans="1:5" x14ac:dyDescent="0.2">
      <c r="A243" s="43">
        <f>IF(E243="YES",MAX(A$2:A242)+1,0)</f>
        <v>0</v>
      </c>
      <c r="B243" t="str">
        <f>Family!A82</f>
        <v>Family</v>
      </c>
      <c r="C243" t="str">
        <f>Family!C82</f>
        <v>CGE CQ2-18</v>
      </c>
      <c r="D243" s="43" t="str">
        <f>Family!D82</f>
        <v>Collections amount decreased from prior quarter</v>
      </c>
      <c r="E243" t="str">
        <f>Family!E82</f>
        <v>NO</v>
      </c>
    </row>
    <row r="244" spans="1:5" ht="25.5" x14ac:dyDescent="0.2">
      <c r="A244" s="43">
        <f>IF(E244="YES",MAX(A$2:A243)+1,0)</f>
        <v>0</v>
      </c>
      <c r="B244" t="str">
        <f>Family!A83</f>
        <v>Family</v>
      </c>
      <c r="C244" t="str">
        <f>Family!C83</f>
        <v>CGE CQ2-18</v>
      </c>
      <c r="D244" s="43" t="str">
        <f>Family!D83</f>
        <v>Assessment amount increased from prior quarter</v>
      </c>
      <c r="E244" t="str">
        <f>Family!E83</f>
        <v>NO</v>
      </c>
    </row>
    <row r="245" spans="1:5" ht="25.5" x14ac:dyDescent="0.2">
      <c r="A245" s="43">
        <f>IF(E245="YES",MAX(A$2:A244)+1,0)</f>
        <v>0</v>
      </c>
      <c r="B245" s="43" t="str">
        <f>'Circuit Criminal'!A79</f>
        <v>Circuit Criminal</v>
      </c>
      <c r="C245" s="43" t="str">
        <f>'Circuit Criminal'!C79</f>
        <v>CGE CQ3-18</v>
      </c>
      <c r="D245" s="43" t="str">
        <f>'Circuit Criminal'!D79</f>
        <v>Assessments dropped by more than set percentage of: 15%</v>
      </c>
      <c r="E245" s="43" t="str">
        <f>'Circuit Criminal'!E79</f>
        <v>NO</v>
      </c>
    </row>
    <row r="246" spans="1:5" x14ac:dyDescent="0.2">
      <c r="A246" s="43">
        <f>IF(E246="YES",MAX(A$2:A245)+1,0)</f>
        <v>0</v>
      </c>
      <c r="B246" s="43" t="str">
        <f>'Circuit Criminal'!A80</f>
        <v>Circuit Criminal</v>
      </c>
      <c r="C246" s="43" t="str">
        <f>'Circuit Criminal'!C80</f>
        <v>CGE CQ3-18</v>
      </c>
      <c r="D246" s="43" t="str">
        <f>'Circuit Criminal'!D80</f>
        <v>Collections amount decreased from prior quarter</v>
      </c>
      <c r="E246" s="43" t="str">
        <f>'Circuit Criminal'!E80</f>
        <v>NO</v>
      </c>
    </row>
    <row r="247" spans="1:5" ht="25.5" x14ac:dyDescent="0.2">
      <c r="A247" s="43">
        <f>IF(E247="YES",MAX(A$2:A246)+1,0)</f>
        <v>0</v>
      </c>
      <c r="B247" s="43" t="str">
        <f>'Circuit Criminal'!A81</f>
        <v>Circuit Criminal</v>
      </c>
      <c r="C247" s="43" t="str">
        <f>'Circuit Criminal'!C81</f>
        <v>CGE CQ3-18</v>
      </c>
      <c r="D247" s="43" t="str">
        <f>'Circuit Criminal'!D81</f>
        <v>Assessment amount increased from prior quarter</v>
      </c>
      <c r="E247" s="43" t="str">
        <f>'Circuit Criminal'!E81</f>
        <v>NO</v>
      </c>
    </row>
    <row r="248" spans="1:5" ht="25.5" x14ac:dyDescent="0.2">
      <c r="A248" s="43">
        <f>IF(E248="YES",MAX(A$2:A247)+1,0)</f>
        <v>0</v>
      </c>
      <c r="B248" t="str">
        <f>'County Criminal'!A84</f>
        <v>County Criminal</v>
      </c>
      <c r="C248" t="str">
        <f>'County Criminal'!C84</f>
        <v>CGE CQ3-18</v>
      </c>
      <c r="D248" s="43" t="str">
        <f>'County Criminal'!D84</f>
        <v>Assessments dropped by more than set percentage of: 15%</v>
      </c>
      <c r="E248" t="str">
        <f>'County Criminal'!E84</f>
        <v>NO</v>
      </c>
    </row>
    <row r="249" spans="1:5" x14ac:dyDescent="0.2">
      <c r="A249" s="43">
        <f>IF(E249="YES",MAX(A$2:A248)+1,0)</f>
        <v>0</v>
      </c>
      <c r="B249" t="str">
        <f>'County Criminal'!A85</f>
        <v>County Criminal</v>
      </c>
      <c r="C249" t="str">
        <f>'County Criminal'!C85</f>
        <v>CGE CQ3-18</v>
      </c>
      <c r="D249" s="43" t="str">
        <f>'County Criminal'!D85</f>
        <v>Collections amount decreased from prior quarter</v>
      </c>
      <c r="E249" t="str">
        <f>'County Criminal'!E85</f>
        <v>NO</v>
      </c>
    </row>
    <row r="250" spans="1:5" ht="25.5" x14ac:dyDescent="0.2">
      <c r="A250" s="43">
        <f>IF(E250="YES",MAX(A$2:A249)+1,0)</f>
        <v>0</v>
      </c>
      <c r="B250" t="str">
        <f>'County Criminal'!A86</f>
        <v>County Criminal</v>
      </c>
      <c r="C250" t="str">
        <f>'County Criminal'!C86</f>
        <v>CGE CQ3-18</v>
      </c>
      <c r="D250" s="43" t="str">
        <f>'County Criminal'!D86</f>
        <v>Assessment amount increased from prior quarter</v>
      </c>
      <c r="E250" t="str">
        <f>'County Criminal'!E86</f>
        <v>NO</v>
      </c>
    </row>
    <row r="251" spans="1:5" ht="25.5" x14ac:dyDescent="0.2">
      <c r="A251" s="43">
        <f>IF(E251="YES",MAX(A$2:A250)+1,0)</f>
        <v>0</v>
      </c>
      <c r="B251" t="str">
        <f>'Juvenile Delinquency'!A84</f>
        <v>Juvenile Delinquency</v>
      </c>
      <c r="C251" t="str">
        <f>'Juvenile Delinquency'!C84</f>
        <v>CGE CQ3-18</v>
      </c>
      <c r="D251" s="43" t="str">
        <f>'Juvenile Delinquency'!D84</f>
        <v>Assessments dropped by more than set percentage of: 15%</v>
      </c>
      <c r="E251" t="str">
        <f>'Juvenile Delinquency'!E84</f>
        <v>NO</v>
      </c>
    </row>
    <row r="252" spans="1:5" x14ac:dyDescent="0.2">
      <c r="A252" s="43">
        <f>IF(E252="YES",MAX(A$2:A251)+1,0)</f>
        <v>0</v>
      </c>
      <c r="B252" t="str">
        <f>'Juvenile Delinquency'!A85</f>
        <v>Juvenile Delinquency</v>
      </c>
      <c r="C252" t="str">
        <f>'Juvenile Delinquency'!C85</f>
        <v>CGE CQ3-18</v>
      </c>
      <c r="D252" s="43" t="str">
        <f>'Juvenile Delinquency'!D85</f>
        <v>Collections amount decreased from prior quarter</v>
      </c>
      <c r="E252" t="str">
        <f>'Juvenile Delinquency'!E85</f>
        <v>NO</v>
      </c>
    </row>
    <row r="253" spans="1:5" ht="25.5" x14ac:dyDescent="0.2">
      <c r="A253" s="43">
        <f>IF(E253="YES",MAX(A$2:A252)+1,0)</f>
        <v>0</v>
      </c>
      <c r="B253" t="str">
        <f>'Juvenile Delinquency'!A86</f>
        <v>Juvenile Delinquency</v>
      </c>
      <c r="C253" t="str">
        <f>'Juvenile Delinquency'!C86</f>
        <v>CGE CQ3-18</v>
      </c>
      <c r="D253" s="43" t="str">
        <f>'Juvenile Delinquency'!D86</f>
        <v>Assessment amount increased from prior quarter</v>
      </c>
      <c r="E253" t="str">
        <f>'Juvenile Delinquency'!E86</f>
        <v>NO</v>
      </c>
    </row>
    <row r="254" spans="1:5" ht="25.5" x14ac:dyDescent="0.2">
      <c r="A254" s="43">
        <f>IF(E254="YES",MAX(A$2:A253)+1,0)</f>
        <v>0</v>
      </c>
      <c r="B254" t="str">
        <f>'Criminal Traffic'!A84</f>
        <v>Criminal Traffic</v>
      </c>
      <c r="C254" t="str">
        <f>'Criminal Traffic'!C84</f>
        <v>CGE CQ3-18</v>
      </c>
      <c r="D254" s="43" t="str">
        <f>'Criminal Traffic'!D84</f>
        <v>Assessments dropped by more than set percentage of: 15%</v>
      </c>
      <c r="E254" t="str">
        <f>'Criminal Traffic'!E84</f>
        <v>NO</v>
      </c>
    </row>
    <row r="255" spans="1:5" x14ac:dyDescent="0.2">
      <c r="A255" s="43">
        <f>IF(E255="YES",MAX(A$2:A254)+1,0)</f>
        <v>0</v>
      </c>
      <c r="B255" t="str">
        <f>'Criminal Traffic'!A85</f>
        <v>Criminal Traffic</v>
      </c>
      <c r="C255" t="str">
        <f>'Criminal Traffic'!C85</f>
        <v>CGE CQ3-18</v>
      </c>
      <c r="D255" s="43" t="str">
        <f>'Criminal Traffic'!D85</f>
        <v>Collections amount decreased from prior quarter</v>
      </c>
      <c r="E255" t="str">
        <f>'Criminal Traffic'!E85</f>
        <v>NO</v>
      </c>
    </row>
    <row r="256" spans="1:5" ht="25.5" x14ac:dyDescent="0.2">
      <c r="A256" s="43">
        <f>IF(E256="YES",MAX(A$2:A255)+1,0)</f>
        <v>0</v>
      </c>
      <c r="B256" t="str">
        <f>'Criminal Traffic'!A86</f>
        <v>Criminal Traffic</v>
      </c>
      <c r="C256" t="str">
        <f>'Criminal Traffic'!C86</f>
        <v>CGE CQ3-18</v>
      </c>
      <c r="D256" s="43" t="str">
        <f>'Criminal Traffic'!D86</f>
        <v>Assessment amount increased from prior quarter</v>
      </c>
      <c r="E256" t="str">
        <f>'Criminal Traffic'!E86</f>
        <v>NO</v>
      </c>
    </row>
    <row r="257" spans="1:5" ht="25.5" x14ac:dyDescent="0.2">
      <c r="A257" s="43">
        <f>IF(E257="YES",MAX(A$2:A256)+1,0)</f>
        <v>0</v>
      </c>
      <c r="B257" t="str">
        <f>'Circuit Civil'!A84</f>
        <v>Circuit Civil</v>
      </c>
      <c r="C257" t="str">
        <f>'Circuit Civil'!C84</f>
        <v>CGE CQ3-18</v>
      </c>
      <c r="D257" s="43" t="str">
        <f>'Circuit Civil'!D84</f>
        <v>Assessments dropped by more than set percentage of: 15%</v>
      </c>
      <c r="E257" t="str">
        <f>'Circuit Civil'!E84</f>
        <v>NO</v>
      </c>
    </row>
    <row r="258" spans="1:5" x14ac:dyDescent="0.2">
      <c r="A258" s="43">
        <f>IF(E258="YES",MAX(A$2:A257)+1,0)</f>
        <v>0</v>
      </c>
      <c r="B258" t="str">
        <f>'Circuit Civil'!A85</f>
        <v>Circuit Civil</v>
      </c>
      <c r="C258" t="str">
        <f>'Circuit Civil'!C85</f>
        <v>CGE CQ3-18</v>
      </c>
      <c r="D258" s="43" t="str">
        <f>'Circuit Civil'!D85</f>
        <v>Collections amount decreased from prior quarter</v>
      </c>
      <c r="E258" t="str">
        <f>'Circuit Civil'!E85</f>
        <v>NO</v>
      </c>
    </row>
    <row r="259" spans="1:5" ht="25.5" x14ac:dyDescent="0.2">
      <c r="A259" s="43">
        <f>IF(E259="YES",MAX(A$2:A258)+1,0)</f>
        <v>0</v>
      </c>
      <c r="B259" t="str">
        <f>'Circuit Civil'!A86</f>
        <v>Circuit Civil</v>
      </c>
      <c r="C259" t="str">
        <f>'Circuit Civil'!C86</f>
        <v>CGE CQ3-18</v>
      </c>
      <c r="D259" s="43" t="str">
        <f>'Circuit Civil'!D86</f>
        <v>Assessment amount increased from prior quarter</v>
      </c>
      <c r="E259" t="str">
        <f>'Circuit Civil'!E86</f>
        <v>NO</v>
      </c>
    </row>
    <row r="260" spans="1:5" ht="25.5" x14ac:dyDescent="0.2">
      <c r="A260" s="43">
        <f>IF(E260="YES",MAX(A$2:A259)+1,0)</f>
        <v>0</v>
      </c>
      <c r="B260" t="str">
        <f>'County Civil'!A84</f>
        <v>County Civil</v>
      </c>
      <c r="C260" t="str">
        <f>'County Civil'!C84</f>
        <v>CGE CQ3-18</v>
      </c>
      <c r="D260" s="43" t="str">
        <f>'County Civil'!D84</f>
        <v>Assessments dropped by more than set percentage of: 15%</v>
      </c>
      <c r="E260" t="str">
        <f>'County Civil'!E84</f>
        <v>NO</v>
      </c>
    </row>
    <row r="261" spans="1:5" x14ac:dyDescent="0.2">
      <c r="A261" s="43">
        <f>IF(E261="YES",MAX(A$2:A260)+1,0)</f>
        <v>0</v>
      </c>
      <c r="B261" t="str">
        <f>'County Civil'!A85</f>
        <v>County Civil</v>
      </c>
      <c r="C261" t="str">
        <f>'County Civil'!C85</f>
        <v>CGE CQ3-18</v>
      </c>
      <c r="D261" s="43" t="str">
        <f>'County Civil'!D85</f>
        <v>Collections amount decreased from prior quarter</v>
      </c>
      <c r="E261" t="str">
        <f>'County Civil'!E85</f>
        <v>NO</v>
      </c>
    </row>
    <row r="262" spans="1:5" ht="25.5" x14ac:dyDescent="0.2">
      <c r="A262" s="43">
        <f>IF(E262="YES",MAX(A$2:A261)+1,0)</f>
        <v>0</v>
      </c>
      <c r="B262" t="str">
        <f>'County Civil'!A86</f>
        <v>County Civil</v>
      </c>
      <c r="C262" t="str">
        <f>'County Civil'!C86</f>
        <v>CGE CQ3-18</v>
      </c>
      <c r="D262" s="43" t="str">
        <f>'County Civil'!D86</f>
        <v>Assessment amount increased from prior quarter</v>
      </c>
      <c r="E262" t="str">
        <f>'County Civil'!E86</f>
        <v>NO</v>
      </c>
    </row>
    <row r="263" spans="1:5" ht="25.5" x14ac:dyDescent="0.2">
      <c r="A263" s="43">
        <f>IF(E263="YES",MAX(A$2:A262)+1,0)</f>
        <v>0</v>
      </c>
      <c r="B263" t="str">
        <f>'Civil Traffic'!A84</f>
        <v>Civil Traffic</v>
      </c>
      <c r="C263" t="str">
        <f>'Civil Traffic'!C84</f>
        <v>CGE CQ3-18</v>
      </c>
      <c r="D263" s="43" t="str">
        <f>'Civil Traffic'!D84</f>
        <v>Assessments dropped by more than set percentage of: 15%</v>
      </c>
      <c r="E263" t="str">
        <f>'Civil Traffic'!E84</f>
        <v>NO</v>
      </c>
    </row>
    <row r="264" spans="1:5" x14ac:dyDescent="0.2">
      <c r="A264" s="43">
        <f>IF(E264="YES",MAX(A$2:A263)+1,0)</f>
        <v>0</v>
      </c>
      <c r="B264" t="str">
        <f>'Civil Traffic'!A85</f>
        <v>Civil Traffic</v>
      </c>
      <c r="C264" t="str">
        <f>'Civil Traffic'!C85</f>
        <v>CGE CQ3-18</v>
      </c>
      <c r="D264" s="43" t="str">
        <f>'Civil Traffic'!D85</f>
        <v>Collections amount decreased from prior quarter</v>
      </c>
      <c r="E264" t="str">
        <f>'Civil Traffic'!E85</f>
        <v>NO</v>
      </c>
    </row>
    <row r="265" spans="1:5" ht="25.5" x14ac:dyDescent="0.2">
      <c r="A265" s="43">
        <f>IF(E265="YES",MAX(A$2:A264)+1,0)</f>
        <v>0</v>
      </c>
      <c r="B265" t="str">
        <f>'Civil Traffic'!A86</f>
        <v>Civil Traffic</v>
      </c>
      <c r="C265" t="str">
        <f>'Civil Traffic'!C86</f>
        <v>CGE CQ3-18</v>
      </c>
      <c r="D265" s="43" t="str">
        <f>'Civil Traffic'!D86</f>
        <v>Assessment amount increased from prior quarter</v>
      </c>
      <c r="E265" t="str">
        <f>'Civil Traffic'!E86</f>
        <v>NO</v>
      </c>
    </row>
    <row r="266" spans="1:5" ht="25.5" x14ac:dyDescent="0.2">
      <c r="A266" s="43">
        <f>IF(E266="YES",MAX(A$2:A265)+1,0)</f>
        <v>0</v>
      </c>
      <c r="B266" t="str">
        <f>Probate!A89</f>
        <v>Probate</v>
      </c>
      <c r="C266" t="str">
        <f>Probate!C89</f>
        <v>CGE CQ3-18</v>
      </c>
      <c r="D266" s="43" t="str">
        <f>Probate!D89</f>
        <v>Assessments dropped by more than set percentage of: 15%</v>
      </c>
      <c r="E266" t="str">
        <f>Probate!E89</f>
        <v>NO</v>
      </c>
    </row>
    <row r="267" spans="1:5" x14ac:dyDescent="0.2">
      <c r="A267" s="43">
        <f>IF(E267="YES",MAX(A$2:A266)+1,0)</f>
        <v>0</v>
      </c>
      <c r="B267" t="str">
        <f>Probate!A90</f>
        <v>Probate</v>
      </c>
      <c r="C267" t="str">
        <f>Probate!C90</f>
        <v>CGE CQ3-18</v>
      </c>
      <c r="D267" s="43" t="str">
        <f>Probate!D90</f>
        <v>Collections amount decreased from prior quarter</v>
      </c>
      <c r="E267" t="str">
        <f>Probate!E90</f>
        <v>NO</v>
      </c>
    </row>
    <row r="268" spans="1:5" ht="25.5" x14ac:dyDescent="0.2">
      <c r="A268" s="43">
        <f>IF(E268="YES",MAX(A$2:A267)+1,0)</f>
        <v>0</v>
      </c>
      <c r="B268" t="str">
        <f>Probate!A91</f>
        <v>Probate</v>
      </c>
      <c r="C268" t="str">
        <f>Probate!C91</f>
        <v>CGE CQ3-18</v>
      </c>
      <c r="D268" s="43" t="str">
        <f>Probate!D91</f>
        <v>Assessment amount increased from prior quarter</v>
      </c>
      <c r="E268" t="str">
        <f>Probate!E91</f>
        <v>NO</v>
      </c>
    </row>
    <row r="269" spans="1:5" ht="25.5" x14ac:dyDescent="0.2">
      <c r="A269" s="43">
        <f>IF(E269="YES",MAX(A$2:A268)+1,0)</f>
        <v>0</v>
      </c>
      <c r="B269" t="str">
        <f>Family!A84</f>
        <v>Family</v>
      </c>
      <c r="C269" t="str">
        <f>Family!C84</f>
        <v>CGE CQ3-18</v>
      </c>
      <c r="D269" s="43" t="str">
        <f>Family!D84</f>
        <v>Assessments dropped by more than set percentage of: 15%</v>
      </c>
      <c r="E269" t="str">
        <f>Family!E84</f>
        <v>NO</v>
      </c>
    </row>
    <row r="270" spans="1:5" x14ac:dyDescent="0.2">
      <c r="A270" s="43">
        <f>IF(E270="YES",MAX(A$2:A269)+1,0)</f>
        <v>0</v>
      </c>
      <c r="B270" t="str">
        <f>Family!A85</f>
        <v>Family</v>
      </c>
      <c r="C270" t="str">
        <f>Family!C85</f>
        <v>CGE CQ3-18</v>
      </c>
      <c r="D270" s="43" t="str">
        <f>Family!D85</f>
        <v>Collections amount decreased from prior quarter</v>
      </c>
      <c r="E270" t="str">
        <f>Family!E85</f>
        <v>NO</v>
      </c>
    </row>
    <row r="271" spans="1:5" ht="25.5" x14ac:dyDescent="0.2">
      <c r="A271" s="43">
        <f>IF(E271="YES",MAX(A$2:A270)+1,0)</f>
        <v>0</v>
      </c>
      <c r="B271" t="str">
        <f>Family!A86</f>
        <v>Family</v>
      </c>
      <c r="C271" t="str">
        <f>Family!C86</f>
        <v>CGE CQ3-18</v>
      </c>
      <c r="D271" s="43" t="str">
        <f>Family!D86</f>
        <v>Assessment amount increased from prior quarter</v>
      </c>
      <c r="E271" t="str">
        <f>Family!E86</f>
        <v>NO</v>
      </c>
    </row>
  </sheetData>
  <sheetProtection password="EA21" sheet="1" objects="1" scenario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F45"/>
  <sheetViews>
    <sheetView zoomScale="90" zoomScaleNormal="90" workbookViewId="0">
      <selection activeCell="D9" sqref="D9"/>
    </sheetView>
  </sheetViews>
  <sheetFormatPr defaultColWidth="9.140625" defaultRowHeight="12.75" x14ac:dyDescent="0.2"/>
  <cols>
    <col min="1" max="1" width="19.42578125" style="71" bestFit="1" customWidth="1"/>
    <col min="2" max="2" width="17.85546875" style="71" customWidth="1"/>
    <col min="3" max="3" width="10.140625" style="71" customWidth="1"/>
    <col min="4" max="4" width="13.42578125" style="71" customWidth="1"/>
    <col min="5" max="5" width="24" style="71" customWidth="1"/>
    <col min="6" max="6" width="150.7109375" style="71" customWidth="1"/>
    <col min="7" max="16384" width="9.140625" style="71"/>
  </cols>
  <sheetData>
    <row r="1" spans="1:6" ht="33" customHeight="1" x14ac:dyDescent="0.25">
      <c r="A1" s="145" t="s">
        <v>250</v>
      </c>
    </row>
    <row r="2" spans="1:6" ht="20.45" customHeight="1" x14ac:dyDescent="0.25">
      <c r="A2" s="145" t="s">
        <v>192</v>
      </c>
    </row>
    <row r="4" spans="1:6" ht="15" x14ac:dyDescent="0.25">
      <c r="B4" s="146" t="s">
        <v>193</v>
      </c>
      <c r="C4" s="147" t="str">
        <f>'Circuit Criminal'!D4</f>
        <v>September 2017</v>
      </c>
      <c r="D4" s="148"/>
      <c r="E4" s="22" t="s">
        <v>194</v>
      </c>
      <c r="F4" s="173"/>
    </row>
    <row r="5" spans="1:6" ht="15" x14ac:dyDescent="0.25">
      <c r="B5" s="146" t="s">
        <v>195</v>
      </c>
      <c r="C5" s="147">
        <f>'Circuit Criminal'!D5</f>
        <v>1</v>
      </c>
      <c r="D5" s="148"/>
      <c r="E5" s="22" t="s">
        <v>196</v>
      </c>
      <c r="F5" s="173"/>
    </row>
    <row r="6" spans="1:6" ht="15" x14ac:dyDescent="0.25">
      <c r="B6" s="146" t="s">
        <v>197</v>
      </c>
      <c r="C6" s="272" t="str">
        <f>'Circuit Criminal'!D6</f>
        <v>Brevard</v>
      </c>
      <c r="D6" s="272"/>
      <c r="E6" s="22" t="s">
        <v>198</v>
      </c>
      <c r="F6" s="173"/>
    </row>
    <row r="8" spans="1:6" ht="27" customHeight="1" thickBot="1" x14ac:dyDescent="0.25">
      <c r="A8" s="157" t="s">
        <v>184</v>
      </c>
      <c r="B8" s="158" t="s">
        <v>175</v>
      </c>
      <c r="C8" s="157" t="s">
        <v>185</v>
      </c>
      <c r="D8" s="157" t="s">
        <v>186</v>
      </c>
      <c r="E8" s="157" t="s">
        <v>174</v>
      </c>
      <c r="F8" s="157" t="s">
        <v>179</v>
      </c>
    </row>
    <row r="9" spans="1:6" x14ac:dyDescent="0.2">
      <c r="A9" s="273" t="s">
        <v>38</v>
      </c>
      <c r="B9" s="159" t="str">
        <f>'Circuit Criminal'!H10</f>
        <v>10/01/16 - 12/31/16</v>
      </c>
      <c r="C9" s="160">
        <f>'Circuit Criminal'!$H$8</f>
        <v>0.09</v>
      </c>
      <c r="D9" s="161" t="str">
        <f>IF('Circuit Criminal'!$H$14&lt;C9, 'Circuit Criminal'!$H$14, "")</f>
        <v/>
      </c>
      <c r="E9" s="162" t="str">
        <f>IF(IFERROR('Circuit Criminal'!L11:L11,"ERROR")="ERROR","",IF('Circuit Criminal'!L11:L11 =0,"",'Circuit Criminal'!L11:L11))</f>
        <v/>
      </c>
      <c r="F9" s="180" t="str">
        <f>IF(IFERROR('Circuit Criminal'!M11:M11,"ERROR")="ERROR","",IF('Circuit Criminal'!M11:M11 =0,"",'Circuit Criminal'!M11:M11))</f>
        <v/>
      </c>
    </row>
    <row r="10" spans="1:6" x14ac:dyDescent="0.2">
      <c r="A10" s="274"/>
      <c r="B10" s="163" t="str">
        <f>'Circuit Criminal'!I10</f>
        <v>01/01/17 - 03/31/17</v>
      </c>
      <c r="C10" s="164">
        <f>'Circuit Criminal'!$H$8</f>
        <v>0.09</v>
      </c>
      <c r="D10" s="161" t="str">
        <f>IF('Circuit Criminal'!$I$18&lt;C10, 'Circuit Criminal'!$I$18, "")</f>
        <v/>
      </c>
      <c r="E10" s="162" t="str">
        <f>IF(IFERROR('Circuit Criminal'!L15:L15,"ERROR")="ERROR","",IF('Circuit Criminal'!L15:L15 =0,"",'Circuit Criminal'!L15:L15))</f>
        <v/>
      </c>
      <c r="F10" s="180" t="str">
        <f>IF(IFERROR('Circuit Criminal'!M15:M15,"ERROR")="ERROR","",IF('Circuit Criminal'!M15:M15 =0,"",'Circuit Criminal'!M15:M15))</f>
        <v/>
      </c>
    </row>
    <row r="11" spans="1:6" x14ac:dyDescent="0.2">
      <c r="A11" s="274"/>
      <c r="B11" s="163" t="str">
        <f>'Circuit Criminal'!J10</f>
        <v>04/01/17 - 06/30/17</v>
      </c>
      <c r="C11" s="164">
        <f>'Circuit Criminal'!$H$8</f>
        <v>0.09</v>
      </c>
      <c r="D11" s="161" t="str">
        <f>IF('Circuit Criminal'!$J$22&lt;C11, 'Circuit Criminal'!$J$22, "")</f>
        <v/>
      </c>
      <c r="E11" s="162" t="str">
        <f>IF(IFERROR('Circuit Criminal'!L19:L19,"ERROR")="ERROR","",IF('Circuit Criminal'!L19:L19 =0,"",'Circuit Criminal'!L19:L19))</f>
        <v/>
      </c>
      <c r="F11" s="180" t="str">
        <f>IF(IFERROR('Circuit Criminal'!M19:M19,"ERROR")="ERROR","",IF('Circuit Criminal'!M19:M19 =0,"",'Circuit Criminal'!M19:M19))</f>
        <v/>
      </c>
    </row>
    <row r="12" spans="1:6" ht="13.5" thickBot="1" x14ac:dyDescent="0.25">
      <c r="A12" s="275"/>
      <c r="B12" s="165" t="str">
        <f>'Circuit Criminal'!K10</f>
        <v>07/01/17- 09/30/17</v>
      </c>
      <c r="C12" s="166">
        <f>'Circuit Criminal'!$H$8</f>
        <v>0.09</v>
      </c>
      <c r="D12" s="167" t="str">
        <f>IF('Circuit Criminal'!$K$26&lt;C12, 'Circuit Criminal'!$K$26, "")</f>
        <v/>
      </c>
      <c r="E12" s="168" t="str">
        <f>IF(IFERROR('Circuit Criminal'!L23:L23,"ERROR")="ERROR","",IF('Circuit Criminal'!L23:L23 =0,"",'Circuit Criminal'!L23:L23))</f>
        <v/>
      </c>
      <c r="F12" s="181" t="str">
        <f>IF(IFERROR('Circuit Criminal'!M23:M23,"ERROR")="ERROR","",IF('Circuit Criminal'!M23:M23 =0,"",'Circuit Criminal'!M23:M23))</f>
        <v/>
      </c>
    </row>
    <row r="13" spans="1:6" x14ac:dyDescent="0.2">
      <c r="A13" s="273" t="s">
        <v>39</v>
      </c>
      <c r="B13" s="159" t="str">
        <f>'County Criminal'!H10</f>
        <v>10/01/16 - 12/31/16</v>
      </c>
      <c r="C13" s="160">
        <f>'County Criminal'!$H$8</f>
        <v>0.4</v>
      </c>
      <c r="D13" s="161">
        <f>IF('County Criminal'!$H$14&lt;C13, 'County Criminal'!$H$14, "")</f>
        <v>0.39080958088469975</v>
      </c>
      <c r="E13" s="162" t="str">
        <f>IF(IFERROR('County Criminal'!L11:L11,"ERROR")="ERROR","",IF('County Criminal'!L11:L11 =0,"",'County Criminal'!L11:L11))</f>
        <v/>
      </c>
      <c r="F13" s="180" t="str">
        <f>IF(IFERROR('County Criminal'!M11:M11,"ERROR")="ERROR","",IF('County Criminal'!M11:M11 =0,"",'County Criminal'!M11:M11))</f>
        <v/>
      </c>
    </row>
    <row r="14" spans="1:6" x14ac:dyDescent="0.2">
      <c r="A14" s="274"/>
      <c r="B14" s="163" t="str">
        <f>'County Criminal'!I10</f>
        <v>01/01/17 - 03/31/17</v>
      </c>
      <c r="C14" s="160">
        <f>'County Criminal'!$H$8</f>
        <v>0.4</v>
      </c>
      <c r="D14" s="161" t="str">
        <f>IF('County Criminal'!$I$18&lt;C14, 'County Criminal'!$I$18, "")</f>
        <v/>
      </c>
      <c r="E14" s="162" t="str">
        <f>IF(IFERROR('County Criminal'!L15:L15,"ERROR")="ERROR","",IF('County Criminal'!L15:L15 =0,"",'County Criminal'!L15:L15))</f>
        <v/>
      </c>
      <c r="F14" s="180" t="str">
        <f>IF(IFERROR('County Criminal'!M15:M15,"ERROR")="ERROR","",IF('County Criminal'!M15:M15 =0,"",'County Criminal'!M15:M15))</f>
        <v/>
      </c>
    </row>
    <row r="15" spans="1:6" x14ac:dyDescent="0.2">
      <c r="A15" s="274"/>
      <c r="B15" s="163" t="str">
        <f>'County Criminal'!J10</f>
        <v>04/01/17 - 06/30/17</v>
      </c>
      <c r="C15" s="160">
        <f>'County Criminal'!$H$8</f>
        <v>0.4</v>
      </c>
      <c r="D15" s="161">
        <f>IF('County Criminal'!$J$22&lt;C15, 'County Criminal'!$J$22, "")</f>
        <v>0.37225814189251843</v>
      </c>
      <c r="E15" s="162" t="str">
        <f>IF(IFERROR('County Criminal'!L19:L19,"ERROR")="ERROR","",IF('County Criminal'!L19:L19 =0,"",'County Criminal'!L19:L19))</f>
        <v>Internal</v>
      </c>
      <c r="F15" s="180" t="str">
        <f>IF(IFERROR('County Criminal'!M19:M19,"ERROR")="ERROR","",IF('County Criminal'!M19:M19 =0,"",'County Criminal'!M19:M19))</f>
        <v>The standard was not met despite pursuit of all collection efforts within the control of the Clerk</v>
      </c>
    </row>
    <row r="16" spans="1:6" ht="13.5" thickBot="1" x14ac:dyDescent="0.25">
      <c r="A16" s="275"/>
      <c r="B16" s="165" t="str">
        <f>'County Criminal'!K10</f>
        <v>07/01/17- 09/30/17</v>
      </c>
      <c r="C16" s="169">
        <f>'County Criminal'!$H$8</f>
        <v>0.4</v>
      </c>
      <c r="D16" s="167" t="str">
        <f>IF('County Criminal'!$K$26&lt;C16, 'County Criminal'!$K$26, "")</f>
        <v/>
      </c>
      <c r="E16" s="168" t="str">
        <f>IF(IFERROR('County Criminal'!L23:L23,"ERROR")="ERROR","",IF('County Criminal'!L23:L23 =0,"",'County Criminal'!L23:L23))</f>
        <v/>
      </c>
      <c r="F16" s="181" t="str">
        <f>IF(IFERROR('County Criminal'!M23:M23,"ERROR")="ERROR","",IF('County Criminal'!M23:M23 =0,"",'County Criminal'!M23:M23))</f>
        <v/>
      </c>
    </row>
    <row r="17" spans="1:6" x14ac:dyDescent="0.2">
      <c r="A17" s="273" t="s">
        <v>40</v>
      </c>
      <c r="B17" s="159" t="str">
        <f>'Juvenile Delinquency'!H10</f>
        <v>10/01/16 - 12/31/16</v>
      </c>
      <c r="C17" s="160">
        <f>'Juvenile Delinquency'!$H$8</f>
        <v>0.09</v>
      </c>
      <c r="D17" s="161" t="str">
        <f>IF('Juvenile Delinquency'!$H$14&lt;C17, 'Juvenile Delinquency'!H14, "")</f>
        <v/>
      </c>
      <c r="E17" s="162" t="str">
        <f>IF(IFERROR('Juvenile Delinquency'!L11:L11,"ERROR")="ERROR","",IF('Juvenile Delinquency'!L11:L11 =0,"",'Juvenile Delinquency'!L11:L11))</f>
        <v/>
      </c>
      <c r="F17" s="180" t="str">
        <f>IF(IFERROR('Juvenile Delinquency'!M11:M11,"ERROR")="ERROR","",IF('Juvenile Delinquency'!M11:M11 =0,"",'Juvenile Delinquency'!M11:M11))</f>
        <v/>
      </c>
    </row>
    <row r="18" spans="1:6" x14ac:dyDescent="0.2">
      <c r="A18" s="274"/>
      <c r="B18" s="163" t="str">
        <f>'Juvenile Delinquency'!I10</f>
        <v>01/01/17 - 03/31/17</v>
      </c>
      <c r="C18" s="160">
        <f>'Juvenile Delinquency'!$H$8</f>
        <v>0.09</v>
      </c>
      <c r="D18" s="161">
        <f>IF('Juvenile Delinquency'!$I$18&lt;C18, 'Juvenile Delinquency'!$I$18, "")</f>
        <v>6.3753690221443601E-2</v>
      </c>
      <c r="E18" s="162" t="str">
        <f>IF(IFERROR('Juvenile Delinquency'!L15:L15,"ERROR")="ERROR","",IF('Juvenile Delinquency'!L15:L15 =0,"",'Juvenile Delinquency'!L15:L15))</f>
        <v/>
      </c>
      <c r="F18" s="180" t="str">
        <f>IF(IFERROR('Juvenile Delinquency'!M15:M15,"ERROR")="ERROR","",IF('Juvenile Delinquency'!M15:M15 =0,"",'Juvenile Delinquency'!M15:M15))</f>
        <v/>
      </c>
    </row>
    <row r="19" spans="1:6" x14ac:dyDescent="0.2">
      <c r="A19" s="274"/>
      <c r="B19" s="163" t="str">
        <f>'Juvenile Delinquency'!J10</f>
        <v>04/01/17 - 06/30/17</v>
      </c>
      <c r="C19" s="160">
        <f>'Juvenile Delinquency'!$H$8</f>
        <v>0.09</v>
      </c>
      <c r="D19" s="161">
        <f>IF('Juvenile Delinquency'!$J$22&lt;C19, 'Juvenile Delinquency'!$J$22, "")</f>
        <v>4.9197046137602958E-2</v>
      </c>
      <c r="E19" s="162" t="str">
        <f>IF(IFERROR('Juvenile Delinquency'!L19:L19,"ERROR")="ERROR","",IF('Juvenile Delinquency'!L19:L19 =0,"",'Juvenile Delinquency'!L19:L19))</f>
        <v>Internal</v>
      </c>
      <c r="F19" s="180" t="str">
        <f>IF(IFERROR('Juvenile Delinquency'!M19:M19,"ERROR")="ERROR","",IF('Juvenile Delinquency'!M19:M19 =0,"",'Juvenile Delinquency'!M19:M19))</f>
        <v>Balance Adjustments</v>
      </c>
    </row>
    <row r="20" spans="1:6" ht="13.5" thickBot="1" x14ac:dyDescent="0.25">
      <c r="A20" s="275"/>
      <c r="B20" s="165" t="str">
        <f>'Juvenile Delinquency'!K10</f>
        <v>07/01/17- 09/30/17</v>
      </c>
      <c r="C20" s="169">
        <f>'Juvenile Delinquency'!$H$8</f>
        <v>0.09</v>
      </c>
      <c r="D20" s="167">
        <f>IF('Juvenile Delinquency'!$K$26&lt;C20, 'Juvenile Delinquency'!$K$26, "")</f>
        <v>4.9857788398706186E-2</v>
      </c>
      <c r="E20" s="168" t="str">
        <f>IF(IFERROR('Juvenile Delinquency'!L23:L23,"ERROR")="ERROR","",IF('Juvenile Delinquency'!L23:L23 =0,"",'Juvenile Delinquency'!L23:L23))</f>
        <v>Internal</v>
      </c>
      <c r="F20" s="181" t="str">
        <f>IF(IFERROR('Juvenile Delinquency'!M23:M23,"ERROR")="ERROR","",IF('Juvenile Delinquency'!M23:M23 =0,"",'Juvenile Delinquency'!M23:M23))</f>
        <v xml:space="preserve">The standard was not met despite pursuit of all collection efforts within the Clerk's Office. </v>
      </c>
    </row>
    <row r="21" spans="1:6" x14ac:dyDescent="0.2">
      <c r="A21" s="273" t="s">
        <v>41</v>
      </c>
      <c r="B21" s="159" t="str">
        <f>'Criminal Traffic'!H10</f>
        <v>10/01/16 - 12/31/16</v>
      </c>
      <c r="C21" s="160">
        <f>'Criminal Traffic'!$H$8</f>
        <v>0.4</v>
      </c>
      <c r="D21" s="161" t="str">
        <f>IF('Criminal Traffic'!$H$14&lt;C21, 'Criminal Traffic'!$H$14, "")</f>
        <v/>
      </c>
      <c r="E21" s="162" t="str">
        <f>IF(IFERROR('Criminal Traffic'!L11:L11,"ERROR")="ERROR","",IF('Criminal Traffic'!L11:L11 =0,"",'Criminal Traffic'!L11:L11))</f>
        <v/>
      </c>
      <c r="F21" s="180" t="str">
        <f>IF(IFERROR('Criminal Traffic'!M11:M11,"ERROR")="ERROR","",IF('Criminal Traffic'!M11:M11 =0,"",'Criminal Traffic'!M11:M11))</f>
        <v/>
      </c>
    </row>
    <row r="22" spans="1:6" x14ac:dyDescent="0.2">
      <c r="A22" s="274"/>
      <c r="B22" s="163" t="str">
        <f>'Criminal Traffic'!I10</f>
        <v>01/01/17 - 03/31/17</v>
      </c>
      <c r="C22" s="160">
        <f>'Criminal Traffic'!$H$8</f>
        <v>0.4</v>
      </c>
      <c r="D22" s="161" t="str">
        <f>IF('Criminal Traffic'!$I$18&lt;C22, 'Criminal Traffic'!$I$18, "")</f>
        <v/>
      </c>
      <c r="E22" s="162" t="str">
        <f>IF(IFERROR('Criminal Traffic'!L15:L15,"ERROR")="ERROR","",IF('Criminal Traffic'!L15:L15 =0,"",'Criminal Traffic'!L15:L15))</f>
        <v/>
      </c>
      <c r="F22" s="180"/>
    </row>
    <row r="23" spans="1:6" x14ac:dyDescent="0.2">
      <c r="A23" s="274"/>
      <c r="B23" s="163" t="str">
        <f>'Criminal Traffic'!J10</f>
        <v>04/01/17 - 06/30/17</v>
      </c>
      <c r="C23" s="160">
        <f>'Criminal Traffic'!$H$8</f>
        <v>0.4</v>
      </c>
      <c r="D23" s="161" t="str">
        <f>IF('Criminal Traffic'!$J$22&lt;C23, 'Criminal Traffic'!$J$22, "")</f>
        <v/>
      </c>
      <c r="E23" s="162" t="str">
        <f>IF(IFERROR('Criminal Traffic'!L19:L19,"ERROR")="ERROR","",IF('Criminal Traffic'!L19:L19 =0,"",'Criminal Traffic'!L19:L19))</f>
        <v/>
      </c>
      <c r="F23" s="180" t="str">
        <f>IF(IFERROR('Criminal Traffic'!M19:M19,"ERROR")="ERROR","",IF('Criminal Traffic'!M19:M19 =0,"",'Criminal Traffic'!M19:M19))</f>
        <v/>
      </c>
    </row>
    <row r="24" spans="1:6" ht="13.5" thickBot="1" x14ac:dyDescent="0.25">
      <c r="A24" s="275"/>
      <c r="B24" s="165" t="str">
        <f>'Criminal Traffic'!K10</f>
        <v>07/01/17- 09/30/17</v>
      </c>
      <c r="C24" s="169">
        <f>'Criminal Traffic'!$H$8</f>
        <v>0.4</v>
      </c>
      <c r="D24" s="167" t="str">
        <f>IF('Criminal Traffic'!$K$26&lt;C24, 'Criminal Traffic'!$K$26, "")</f>
        <v/>
      </c>
      <c r="E24" s="168" t="str">
        <f>IF(IFERROR('Criminal Traffic'!L23:L23,"ERROR")="ERROR","",IF('Criminal Traffic'!L23:L23 =0,"",'Criminal Traffic'!L23:L23))</f>
        <v/>
      </c>
      <c r="F24" s="181" t="str">
        <f>IF(IFERROR('Criminal Traffic'!M23:M23,"ERROR")="ERROR","",IF('Criminal Traffic'!M23:M23 =0,"",'Criminal Traffic'!M23:M23))</f>
        <v/>
      </c>
    </row>
    <row r="25" spans="1:6" x14ac:dyDescent="0.2">
      <c r="A25" s="273" t="s">
        <v>42</v>
      </c>
      <c r="B25" s="159" t="str">
        <f>'Circuit Civil'!H10</f>
        <v>10/01/16 - 12/31/16</v>
      </c>
      <c r="C25" s="160">
        <f>'Circuit Civil'!$H$8</f>
        <v>0.9</v>
      </c>
      <c r="D25" s="161" t="str">
        <f>IF('Circuit Civil'!$H$14&lt;C25, 'Circuit Civil'!$H$14, "")</f>
        <v/>
      </c>
      <c r="E25" s="162" t="str">
        <f>IF(IFERROR('Circuit Civil'!L11:L11,"ERROR")="ERROR","",IF('Circuit Civil'!L11:L11 =0,"",'Circuit Civil'!L11:L11))</f>
        <v/>
      </c>
      <c r="F25" s="180" t="str">
        <f>IF(IFERROR('Circuit Civil'!M11:M11,"ERROR")="ERROR","",IF('Circuit Civil'!M11:M11 =0,"",'Circuit Civil'!M11:M11))</f>
        <v/>
      </c>
    </row>
    <row r="26" spans="1:6" x14ac:dyDescent="0.2">
      <c r="A26" s="274"/>
      <c r="B26" s="163" t="str">
        <f>'Circuit Civil'!I10</f>
        <v>01/01/17 - 03/31/17</v>
      </c>
      <c r="C26" s="160">
        <f>'Circuit Civil'!$H$8</f>
        <v>0.9</v>
      </c>
      <c r="D26" s="161" t="str">
        <f>IF('Circuit Civil'!$I$18&lt;C26, 'Circuit Civil'!$I$18, "")</f>
        <v/>
      </c>
      <c r="E26" s="162" t="str">
        <f>IF(IFERROR('Circuit Civil'!L15:L15,"ERROR")="ERROR","",IF('Circuit Civil'!L15:L15 =0,"",'Circuit Civil'!L15:L15))</f>
        <v/>
      </c>
      <c r="F26" s="180" t="str">
        <f>IF(IFERROR('Circuit Civil'!M15:M15,"ERROR")="ERROR","",IF('Circuit Civil'!M15:M15 =0,"",'Circuit Civil'!M15:M15))</f>
        <v/>
      </c>
    </row>
    <row r="27" spans="1:6" x14ac:dyDescent="0.2">
      <c r="A27" s="274"/>
      <c r="B27" s="163" t="str">
        <f>'Circuit Civil'!J10</f>
        <v>04/01/17 - 06/30/17</v>
      </c>
      <c r="C27" s="160">
        <f>'Circuit Civil'!$H$8</f>
        <v>0.9</v>
      </c>
      <c r="D27" s="161" t="str">
        <f>IF('Circuit Civil'!$J$22&lt;C27, 'Circuit Civil'!$J$22, "")</f>
        <v/>
      </c>
      <c r="E27" s="162" t="str">
        <f>IF(IFERROR('Circuit Civil'!L19:L19,"ERROR")="ERROR","",IF('Circuit Civil'!L19:L19 =0,"",'Circuit Civil'!L19:L19))</f>
        <v>Internal</v>
      </c>
      <c r="F27" s="180" t="str">
        <f>IF(IFERROR('Circuit Civil'!M19:M19,"ERROR")="ERROR","",IF('Circuit Civil'!M19:M19 =0,"",'Circuit Civil'!M19:M19))</f>
        <v>The standard was not met despite pursuit of all collection efforts within the control of the Clerk</v>
      </c>
    </row>
    <row r="28" spans="1:6" ht="13.5" thickBot="1" x14ac:dyDescent="0.25">
      <c r="A28" s="275"/>
      <c r="B28" s="165" t="str">
        <f>'Circuit Civil'!K10</f>
        <v>07/01/17- 09/30/17</v>
      </c>
      <c r="C28" s="169">
        <f>'Circuit Civil'!$H$8</f>
        <v>0.9</v>
      </c>
      <c r="D28" s="167" t="str">
        <f>IF('Circuit Civil'!$K$26&lt;C28, 'Circuit Civil'!$K$26, "")</f>
        <v/>
      </c>
      <c r="E28" s="168" t="str">
        <f>IF(IFERROR('Circuit Civil'!L23:L23,"ERROR")="ERROR","",IF('Circuit Civil'!L23:L23 =0,"",'Circuit Civil'!L23:L23))</f>
        <v>Internal</v>
      </c>
      <c r="F28" s="181" t="str">
        <f>IF(IFERROR('Circuit Civil'!M23:M23,"ERROR")="ERROR","",IF('Circuit Civil'!M23:M23 =0,"",'Circuit Civil'!M23:M23))</f>
        <v>Internal Balance Adjustments</v>
      </c>
    </row>
    <row r="29" spans="1:6" x14ac:dyDescent="0.2">
      <c r="A29" s="273" t="s">
        <v>43</v>
      </c>
      <c r="B29" s="159" t="str">
        <f>'County Civil'!H10</f>
        <v>10/01/16 - 12/31/16</v>
      </c>
      <c r="C29" s="160">
        <f>'County Civil'!$H$8</f>
        <v>0.9</v>
      </c>
      <c r="D29" s="161" t="str">
        <f>IF('County Civil'!$H$14&lt;C29, 'County Civil'!$H$14, "")</f>
        <v/>
      </c>
      <c r="E29" s="162" t="str">
        <f>IF(IFERROR('County Civil'!L11:L11,"ERROR")="ERROR","",IF('County Civil'!L11:L11 =0,"",'County Civil'!L11:L11))</f>
        <v/>
      </c>
      <c r="F29" s="180" t="str">
        <f>IF(IFERROR('County Civil'!M11:M11,"ERROR")="ERROR","",IF('County Civil'!M11:M11 =0,"",'County Civil'!M11:M11))</f>
        <v/>
      </c>
    </row>
    <row r="30" spans="1:6" x14ac:dyDescent="0.2">
      <c r="A30" s="274"/>
      <c r="B30" s="163" t="str">
        <f>'County Civil'!I10</f>
        <v>01/01/17 - 03/31/17</v>
      </c>
      <c r="C30" s="160">
        <f>'County Civil'!$H$8</f>
        <v>0.9</v>
      </c>
      <c r="D30" s="161" t="str">
        <f>IF('County Civil'!$I$18&lt;C30, 'County Civil'!$I$18, "")</f>
        <v/>
      </c>
      <c r="E30" s="162" t="str">
        <f>IF(IFERROR('County Civil'!L15:L15,"ERROR")="ERROR","",IF('County Civil'!L15:L15 =0,"",'County Civil'!L15:L15))</f>
        <v/>
      </c>
      <c r="F30" s="180" t="str">
        <f>IF(IFERROR('County Civil'!M15:M15,"ERROR")="ERROR","",IF('County Civil'!M15:M15 =0,"",'County Civil'!M15:M15))</f>
        <v/>
      </c>
    </row>
    <row r="31" spans="1:6" x14ac:dyDescent="0.2">
      <c r="A31" s="274"/>
      <c r="B31" s="163" t="str">
        <f>'County Civil'!J10</f>
        <v>04/01/17 - 06/30/17</v>
      </c>
      <c r="C31" s="160">
        <f>'County Civil'!$H$8</f>
        <v>0.9</v>
      </c>
      <c r="D31" s="161" t="str">
        <f>IF('County Civil'!$J$22&lt;C31, 'County Civil'!$J$22, "")</f>
        <v/>
      </c>
      <c r="E31" s="162" t="str">
        <f>IF(IFERROR('County Civil'!L19:L19,"ERROR")="ERROR","",IF('County Civil'!L19:L19 =0,"",'County Civil'!L19:L19))</f>
        <v/>
      </c>
      <c r="F31" s="180" t="str">
        <f>IF(IFERROR('County Civil'!M19:M19,"ERROR")="ERROR","",IF('County Civil'!M19:M19 =0,"",'County Civil'!M19:M19))</f>
        <v/>
      </c>
    </row>
    <row r="32" spans="1:6" ht="13.5" thickBot="1" x14ac:dyDescent="0.25">
      <c r="A32" s="275"/>
      <c r="B32" s="165" t="str">
        <f>'County Civil'!K10</f>
        <v>07/01/17- 09/30/17</v>
      </c>
      <c r="C32" s="169">
        <f>'County Civil'!$H$8</f>
        <v>0.9</v>
      </c>
      <c r="D32" s="167" t="str">
        <f>IF('County Civil'!$K$26&lt;C32, 'County Civil'!$K$26, "")</f>
        <v/>
      </c>
      <c r="E32" s="168" t="str">
        <f>IF(IFERROR('County Civil'!L23:L23,"ERROR")="ERROR","",IF('County Civil'!L23:L23 =0,"",'County Civil'!L23:L23))</f>
        <v>Internal</v>
      </c>
      <c r="F32" s="181" t="str">
        <f>IF(IFERROR('County Civil'!M23:M23,"ERROR")="ERROR","",IF('County Civil'!M23:M23 =0,"",'County Civil'!M23:M23))</f>
        <v>the standard was not met despite pursuit of all collections efforts within the control of the Clerk</v>
      </c>
    </row>
    <row r="33" spans="1:6" x14ac:dyDescent="0.2">
      <c r="A33" s="273" t="s">
        <v>44</v>
      </c>
      <c r="B33" s="159" t="str">
        <f>'Civil Traffic'!H10</f>
        <v>10/01/16 - 12/31/16</v>
      </c>
      <c r="C33" s="160">
        <f>'Civil Traffic'!$H$8</f>
        <v>0.9</v>
      </c>
      <c r="D33" s="161" t="str">
        <f>IF('Civil Traffic'!$H$14&lt;C33, 'Civil Traffic'!$H$14, "")</f>
        <v/>
      </c>
      <c r="E33" s="162" t="str">
        <f>IF(IFERROR('Civil Traffic'!L11:L11,"ERROR")="ERROR","",IF('Civil Traffic'!L11:L11 =0,"",'Civil Traffic'!L11:L11))</f>
        <v/>
      </c>
      <c r="F33" s="180" t="str">
        <f>IF(IFERROR('Civil Traffic'!M11:M11,"ERROR")="ERROR","",IF('Civil Traffic'!M11:M11 =0,"",'Civil Traffic'!M11:M11))</f>
        <v/>
      </c>
    </row>
    <row r="34" spans="1:6" x14ac:dyDescent="0.2">
      <c r="A34" s="274"/>
      <c r="B34" s="163" t="str">
        <f>'Civil Traffic'!I10</f>
        <v>01/01/17 - 03/31/17</v>
      </c>
      <c r="C34" s="160">
        <f>'Civil Traffic'!$H$8</f>
        <v>0.9</v>
      </c>
      <c r="D34" s="161" t="str">
        <f>IF('Civil Traffic'!$I$18&lt;C34, 'Civil Traffic'!$I$18, "")</f>
        <v/>
      </c>
      <c r="E34" s="162" t="str">
        <f>IF(IFERROR('Civil Traffic'!L15:L15,"ERROR")="ERROR","",IF('Civil Traffic'!L15:L15 =0,"",'Civil Traffic'!L15:L15))</f>
        <v/>
      </c>
      <c r="F34" s="180" t="str">
        <f>IF(IFERROR('Civil Traffic'!M15:M15,"ERROR")="ERROR","",IF('Civil Traffic'!M15:M15 =0,"",'Civil Traffic'!M15:M15))</f>
        <v/>
      </c>
    </row>
    <row r="35" spans="1:6" x14ac:dyDescent="0.2">
      <c r="A35" s="274"/>
      <c r="B35" s="163" t="str">
        <f>'Civil Traffic'!J10</f>
        <v>04/01/17 - 06/30/17</v>
      </c>
      <c r="C35" s="160">
        <f>'Civil Traffic'!$H$8</f>
        <v>0.9</v>
      </c>
      <c r="D35" s="161" t="str">
        <f>IF('Civil Traffic'!$J$22&lt;C35, 'Civil Traffic'!$J$22, "")</f>
        <v/>
      </c>
      <c r="E35" s="162" t="str">
        <f>IF(IFERROR('Civil Traffic'!L19:L19,"ERROR")="ERROR","",IF('Civil Traffic'!L19:L19 =0,"",'Civil Traffic'!L19:L19))</f>
        <v/>
      </c>
      <c r="F35" s="180" t="str">
        <f>IF(IFERROR('Civil Traffic'!M19:M19,"ERROR")="ERROR","",IF('Civil Traffic'!M19:M19 =0,"",'Civil Traffic'!M19:M19))</f>
        <v/>
      </c>
    </row>
    <row r="36" spans="1:6" ht="13.5" thickBot="1" x14ac:dyDescent="0.25">
      <c r="A36" s="275"/>
      <c r="B36" s="165" t="str">
        <f>'Civil Traffic'!K10</f>
        <v>07/01/17- 09/30/17</v>
      </c>
      <c r="C36" s="169">
        <f>'Civil Traffic'!$H$8</f>
        <v>0.9</v>
      </c>
      <c r="D36" s="167" t="str">
        <f>IF('Civil Traffic'!$K$26&lt;C36, 'Civil Traffic'!$K$26, "")</f>
        <v/>
      </c>
      <c r="E36" s="168" t="str">
        <f>IF(IFERROR('Civil Traffic'!L23:L23,"ERROR")="ERROR","",IF('Civil Traffic'!L23:L23 =0,"",'Civil Traffic'!L23:L23))</f>
        <v/>
      </c>
      <c r="F36" s="181" t="str">
        <f>IF(IFERROR('Civil Traffic'!M23:M23,"ERROR")="ERROR","",IF('Civil Traffic'!M23:M23 =0,"",'Civil Traffic'!M23:M23))</f>
        <v/>
      </c>
    </row>
    <row r="37" spans="1:6" x14ac:dyDescent="0.2">
      <c r="A37" s="273" t="s">
        <v>45</v>
      </c>
      <c r="B37" s="159" t="str">
        <f>Probate!H10</f>
        <v>10/01/16 - 12/31/16</v>
      </c>
      <c r="C37" s="160">
        <f>Probate!$H$8</f>
        <v>0.9</v>
      </c>
      <c r="D37" s="161" t="str">
        <f>IF(Probate!$H$14&lt;C37, Probate!$H$14, "")</f>
        <v/>
      </c>
      <c r="E37" s="162" t="str">
        <f>IF(IFERROR(Probate!L11:L11,"ERROR")="ERROR","",IF(Probate!L11:L11 =0,"",Probate!L11:L11))</f>
        <v/>
      </c>
      <c r="F37" s="180" t="str">
        <f>IF(IFERROR(Probate!M11:M11,"ERROR")="ERROR","",IF(Probate!M11:M11 =0,"",Probate!M11:M11))</f>
        <v/>
      </c>
    </row>
    <row r="38" spans="1:6" x14ac:dyDescent="0.2">
      <c r="A38" s="274"/>
      <c r="B38" s="163" t="str">
        <f>Probate!I10</f>
        <v>01/01/17 - 03/31/17</v>
      </c>
      <c r="C38" s="160">
        <f>Probate!$H$8</f>
        <v>0.9</v>
      </c>
      <c r="D38" s="161" t="str">
        <f>IF(Probate!$I$18&lt;C38, Probate!$I$18, "")</f>
        <v/>
      </c>
      <c r="E38" s="162" t="str">
        <f>IF(IFERROR(Probate!L15:L15,"ERROR")="ERROR","",IF(Probate!L15:L15 =0,"",Probate!L15:L15))</f>
        <v/>
      </c>
      <c r="F38" s="180" t="str">
        <f>IF(IFERROR(Probate!M15:M15,"ERROR")="ERROR","",IF(Probate!M15:M15 =0,"",Probate!M15:M15))</f>
        <v/>
      </c>
    </row>
    <row r="39" spans="1:6" x14ac:dyDescent="0.2">
      <c r="A39" s="274"/>
      <c r="B39" s="163" t="str">
        <f>Probate!J10</f>
        <v>04/01/17 - 06/30/17</v>
      </c>
      <c r="C39" s="160">
        <f>Probate!$H$8</f>
        <v>0.9</v>
      </c>
      <c r="D39" s="161" t="str">
        <f>IF(Probate!$J$22&lt;C39, Probate!$J$22, "")</f>
        <v/>
      </c>
      <c r="E39" s="162" t="str">
        <f>IF(IFERROR(Probate!L19:L19,"ERROR")="ERROR","",IF(Probate!L19:L19 =0,"",Probate!L19:L19))</f>
        <v/>
      </c>
      <c r="F39" s="180" t="str">
        <f>IF(IFERROR(Probate!M19:M19,"ERROR")="ERROR","",IF(Probate!M19:M19 =0,"",Probate!M19:M19))</f>
        <v/>
      </c>
    </row>
    <row r="40" spans="1:6" ht="13.5" thickBot="1" x14ac:dyDescent="0.25">
      <c r="A40" s="275"/>
      <c r="B40" s="165" t="str">
        <f>Probate!K10</f>
        <v>07/01/17- 09/30/17</v>
      </c>
      <c r="C40" s="169">
        <f>Probate!$H$8</f>
        <v>0.9</v>
      </c>
      <c r="D40" s="167" t="str">
        <f>IF(Probate!$K$26&lt;C40, Probate!$K$26, "")</f>
        <v/>
      </c>
      <c r="E40" s="168" t="str">
        <f>IF(IFERROR(Probate!L23:L23,"ERROR")="ERROR","",IF(Probate!L23:L23 =0,"",Probate!L23:L23))</f>
        <v/>
      </c>
      <c r="F40" s="181" t="str">
        <f>IF(IFERROR(Probate!M23:M23,"ERROR")="ERROR","",IF(Probate!M23:M23 =0,"",Probate!M23:M23))</f>
        <v/>
      </c>
    </row>
    <row r="41" spans="1:6" x14ac:dyDescent="0.2">
      <c r="A41" s="273" t="s">
        <v>46</v>
      </c>
      <c r="B41" s="159" t="str">
        <f>Family!H10</f>
        <v>10/01/16 - 12/31/16</v>
      </c>
      <c r="C41" s="160">
        <f>Family!$H$8</f>
        <v>0.75</v>
      </c>
      <c r="D41" s="161" t="str">
        <f>IF(Family!$H$14&lt;C41, Family!$H$14, "")</f>
        <v/>
      </c>
      <c r="E41" s="162" t="str">
        <f>IF(IFERROR(Family!L11:L11,"ERROR")="ERROR","",IF(Family!L11:L11 =0,"",Family!L11:L11))</f>
        <v/>
      </c>
      <c r="F41" s="180" t="str">
        <f>IF(IFERROR(Family!M11:M11,"ERROR")="ERROR","",IF(Family!M11:M11 =0,"",Family!M11:M11))</f>
        <v/>
      </c>
    </row>
    <row r="42" spans="1:6" x14ac:dyDescent="0.2">
      <c r="A42" s="274"/>
      <c r="B42" s="163" t="str">
        <f>Probate!I10</f>
        <v>01/01/17 - 03/31/17</v>
      </c>
      <c r="C42" s="160">
        <f>Family!$H$8</f>
        <v>0.75</v>
      </c>
      <c r="D42" s="161" t="str">
        <f>IF(Family!$I$18&lt;C42, Family!$I$18, "")</f>
        <v/>
      </c>
      <c r="E42" s="162" t="str">
        <f>IF(IFERROR(Family!L15:L15,"ERROR")="ERROR","",IF(Family!L15:L15 =0,"",Family!L15:L15))</f>
        <v/>
      </c>
      <c r="F42" s="180" t="str">
        <f>IF(IFERROR(Family!M15:M15,"ERROR")="ERROR","",IF(Family!M15:M15 =0,"",Family!M15:M15))</f>
        <v/>
      </c>
    </row>
    <row r="43" spans="1:6" x14ac:dyDescent="0.2">
      <c r="A43" s="274"/>
      <c r="B43" s="163" t="str">
        <f>Family!J10</f>
        <v>04/01/17 - 06/30/17</v>
      </c>
      <c r="C43" s="160">
        <f>Family!$H$8</f>
        <v>0.75</v>
      </c>
      <c r="D43" s="161" t="str">
        <f>IF(Family!$J$22&lt;C43, Family!$J$22, "")</f>
        <v/>
      </c>
      <c r="E43" s="162" t="str">
        <f>IF(IFERROR(Family!L19:L19,"ERROR")="ERROR","",IF(Family!L19:L19 =0,"",Family!L19:L19))</f>
        <v/>
      </c>
      <c r="F43" s="180" t="str">
        <f>IF(IFERROR(Family!M19:M19,"ERROR")="ERROR","",IF(Family!M19:M19 =0,"",Family!M19:M19))</f>
        <v/>
      </c>
    </row>
    <row r="44" spans="1:6" ht="13.5" thickBot="1" x14ac:dyDescent="0.25">
      <c r="A44" s="275"/>
      <c r="B44" s="165" t="str">
        <f>Family!K10</f>
        <v>07/01/17- 09/30/17</v>
      </c>
      <c r="C44" s="169">
        <f>Family!$H$8</f>
        <v>0.75</v>
      </c>
      <c r="D44" s="167" t="str">
        <f>IF(Family!$K$26&lt;C44, Family!$K$26, "")</f>
        <v/>
      </c>
      <c r="E44" s="168" t="str">
        <f>IF(IFERROR(Family!L23:L23,"ERROR")="ERROR","",IF(Family!L23:L23 =0,"",Family!L23:L23))</f>
        <v/>
      </c>
      <c r="F44" s="181" t="str">
        <f>IF(IFERROR(Family!M23:M23,"ERROR")="ERROR","",IF(Family!M23:M23 =0,"",Family!M23:M23))</f>
        <v/>
      </c>
    </row>
    <row r="45" spans="1:6" x14ac:dyDescent="0.2">
      <c r="E45" s="170"/>
    </row>
  </sheetData>
  <sheetProtection algorithmName="SHA-512" hashValue="t3SGi5rYal9tfIlJ++2RI+A1iPn7z4KbViHYS84QW9bUUPhIAA6tyWesKZEU88ZaVod1iQ1tOcM0TFPnt++G3w==" saltValue="M3WRncGc/jHp4WdxJwxEpQ==" spinCount="100000" sheet="1" objects="1" scenarios="1"/>
  <mergeCells count="10">
    <mergeCell ref="C6:D6"/>
    <mergeCell ref="A33:A36"/>
    <mergeCell ref="A37:A40"/>
    <mergeCell ref="A41:A44"/>
    <mergeCell ref="A9:A12"/>
    <mergeCell ref="A13:A16"/>
    <mergeCell ref="A17:A20"/>
    <mergeCell ref="A21:A24"/>
    <mergeCell ref="A25:A28"/>
    <mergeCell ref="A29:A32"/>
  </mergeCells>
  <pageMargins left="0.2" right="0.2" top="0.75" bottom="0.75" header="0.3" footer="0.3"/>
  <pageSetup scale="5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67"/>
  <sheetViews>
    <sheetView workbookViewId="0">
      <selection sqref="A1:L67"/>
    </sheetView>
  </sheetViews>
  <sheetFormatPr defaultRowHeight="12.75" x14ac:dyDescent="0.2"/>
  <sheetData>
    <row r="1" spans="1:12" x14ac:dyDescent="0.2">
      <c r="A1" t="s">
        <v>116</v>
      </c>
      <c r="B1" t="s">
        <v>117</v>
      </c>
      <c r="C1" t="s">
        <v>256</v>
      </c>
      <c r="D1" t="s">
        <v>257</v>
      </c>
      <c r="E1" t="s">
        <v>258</v>
      </c>
      <c r="F1" t="s">
        <v>259</v>
      </c>
      <c r="G1" t="s">
        <v>260</v>
      </c>
      <c r="H1" t="s">
        <v>261</v>
      </c>
      <c r="I1" t="s">
        <v>262</v>
      </c>
      <c r="J1" t="s">
        <v>263</v>
      </c>
      <c r="K1" t="s">
        <v>264</v>
      </c>
      <c r="L1" t="s">
        <v>265</v>
      </c>
    </row>
    <row r="2" spans="1:12" x14ac:dyDescent="0.2">
      <c r="A2" t="s">
        <v>47</v>
      </c>
      <c r="B2" t="s">
        <v>46</v>
      </c>
      <c r="C2" t="s">
        <v>274</v>
      </c>
      <c r="D2">
        <v>129656.99</v>
      </c>
      <c r="E2">
        <v>126484.69</v>
      </c>
      <c r="F2">
        <v>125884.69</v>
      </c>
      <c r="G2">
        <v>125824.69</v>
      </c>
      <c r="I2">
        <v>110253.99</v>
      </c>
      <c r="J2">
        <v>115567.69</v>
      </c>
      <c r="K2">
        <v>117402.69</v>
      </c>
      <c r="L2">
        <v>117785.69</v>
      </c>
    </row>
    <row r="3" spans="1:12" x14ac:dyDescent="0.2">
      <c r="A3" t="s">
        <v>49</v>
      </c>
      <c r="B3" t="s">
        <v>46</v>
      </c>
      <c r="C3" t="s">
        <v>274</v>
      </c>
      <c r="D3">
        <v>19014</v>
      </c>
      <c r="E3">
        <v>19014</v>
      </c>
      <c r="F3">
        <v>19014</v>
      </c>
      <c r="G3">
        <v>19014</v>
      </c>
      <c r="I3">
        <v>17953</v>
      </c>
      <c r="J3">
        <v>18846</v>
      </c>
      <c r="K3">
        <v>18846</v>
      </c>
      <c r="L3">
        <v>18846</v>
      </c>
    </row>
    <row r="4" spans="1:12" x14ac:dyDescent="0.2">
      <c r="A4" t="s">
        <v>50</v>
      </c>
      <c r="B4" t="s">
        <v>46</v>
      </c>
      <c r="C4" t="s">
        <v>274</v>
      </c>
      <c r="D4">
        <v>114328.5</v>
      </c>
      <c r="E4">
        <v>114328.5</v>
      </c>
      <c r="F4">
        <v>113533.5</v>
      </c>
      <c r="G4">
        <v>113533.5</v>
      </c>
      <c r="I4">
        <v>111135.5</v>
      </c>
      <c r="J4">
        <v>111135.5</v>
      </c>
      <c r="K4">
        <v>111135.5</v>
      </c>
      <c r="L4">
        <v>111135.5</v>
      </c>
    </row>
    <row r="5" spans="1:12" x14ac:dyDescent="0.2">
      <c r="A5" t="s">
        <v>51</v>
      </c>
      <c r="B5" t="s">
        <v>46</v>
      </c>
      <c r="C5" t="s">
        <v>274</v>
      </c>
      <c r="D5">
        <v>14371.5</v>
      </c>
      <c r="E5">
        <v>14421.5</v>
      </c>
      <c r="F5">
        <v>14421.5</v>
      </c>
      <c r="G5">
        <v>14421.5</v>
      </c>
      <c r="I5">
        <v>11995.5</v>
      </c>
      <c r="J5">
        <v>12045.5</v>
      </c>
      <c r="K5">
        <v>12045.5</v>
      </c>
      <c r="L5">
        <v>12045.5</v>
      </c>
    </row>
    <row r="6" spans="1:12" x14ac:dyDescent="0.2">
      <c r="A6" t="s">
        <v>52</v>
      </c>
      <c r="B6" t="s">
        <v>46</v>
      </c>
      <c r="C6" t="s">
        <v>274</v>
      </c>
      <c r="D6">
        <v>321813.55</v>
      </c>
      <c r="E6">
        <v>321813.55</v>
      </c>
      <c r="F6">
        <v>321813.55</v>
      </c>
      <c r="G6">
        <v>321813.55</v>
      </c>
      <c r="I6">
        <v>274043.21000000002</v>
      </c>
      <c r="J6">
        <v>285383.98</v>
      </c>
      <c r="K6">
        <v>289122.57</v>
      </c>
      <c r="L6">
        <v>289227.81</v>
      </c>
    </row>
    <row r="7" spans="1:12" x14ac:dyDescent="0.2">
      <c r="A7" t="s">
        <v>53</v>
      </c>
      <c r="B7" t="s">
        <v>46</v>
      </c>
      <c r="C7" t="s">
        <v>274</v>
      </c>
      <c r="D7">
        <v>1022866.35</v>
      </c>
      <c r="E7">
        <v>1022424.35</v>
      </c>
      <c r="F7">
        <v>1022424.35</v>
      </c>
      <c r="G7">
        <v>1039770.35</v>
      </c>
      <c r="I7">
        <v>1007676.34</v>
      </c>
      <c r="J7">
        <v>1010127.43</v>
      </c>
      <c r="K7">
        <v>1011282.43</v>
      </c>
      <c r="L7">
        <v>1029677.43</v>
      </c>
    </row>
    <row r="8" spans="1:12" x14ac:dyDescent="0.2">
      <c r="A8" t="s">
        <v>54</v>
      </c>
      <c r="B8" t="s">
        <v>46</v>
      </c>
      <c r="C8" t="s">
        <v>274</v>
      </c>
      <c r="D8">
        <v>4106</v>
      </c>
      <c r="E8">
        <v>4106</v>
      </c>
      <c r="F8">
        <v>4106</v>
      </c>
      <c r="G8">
        <v>4106</v>
      </c>
      <c r="I8">
        <v>3806</v>
      </c>
      <c r="J8">
        <v>3806</v>
      </c>
      <c r="K8">
        <v>3806</v>
      </c>
      <c r="L8">
        <v>3806</v>
      </c>
    </row>
    <row r="9" spans="1:12" x14ac:dyDescent="0.2">
      <c r="A9" t="s">
        <v>55</v>
      </c>
      <c r="B9" t="s">
        <v>46</v>
      </c>
      <c r="C9" t="s">
        <v>274</v>
      </c>
      <c r="D9">
        <v>66153</v>
      </c>
      <c r="E9">
        <v>66153</v>
      </c>
      <c r="F9">
        <v>66153</v>
      </c>
      <c r="G9">
        <v>66153</v>
      </c>
      <c r="I9">
        <v>66153</v>
      </c>
      <c r="J9">
        <v>66153</v>
      </c>
      <c r="K9">
        <v>66153</v>
      </c>
      <c r="L9">
        <v>66153</v>
      </c>
    </row>
    <row r="10" spans="1:12" x14ac:dyDescent="0.2">
      <c r="A10" t="s">
        <v>56</v>
      </c>
      <c r="B10" t="s">
        <v>46</v>
      </c>
      <c r="C10" t="s">
        <v>274</v>
      </c>
      <c r="D10">
        <v>71131.850000000006</v>
      </c>
      <c r="E10">
        <v>69966.850000000006</v>
      </c>
      <c r="F10">
        <v>69966.850000000006</v>
      </c>
      <c r="G10">
        <v>69966.850000000006</v>
      </c>
      <c r="I10">
        <v>54434.77</v>
      </c>
      <c r="J10">
        <v>60390.27</v>
      </c>
      <c r="K10">
        <v>61600.27</v>
      </c>
      <c r="L10">
        <v>61600.27</v>
      </c>
    </row>
    <row r="11" spans="1:12" x14ac:dyDescent="0.2">
      <c r="A11" t="s">
        <v>57</v>
      </c>
      <c r="B11" t="s">
        <v>46</v>
      </c>
      <c r="C11" t="s">
        <v>274</v>
      </c>
      <c r="D11">
        <v>130383</v>
      </c>
      <c r="E11">
        <v>128097</v>
      </c>
      <c r="F11">
        <v>128097</v>
      </c>
      <c r="G11">
        <v>127930</v>
      </c>
      <c r="I11">
        <v>127870</v>
      </c>
      <c r="J11">
        <v>127875</v>
      </c>
      <c r="K11">
        <v>127875</v>
      </c>
      <c r="L11">
        <v>127875</v>
      </c>
    </row>
    <row r="12" spans="1:12" x14ac:dyDescent="0.2">
      <c r="A12" t="s">
        <v>58</v>
      </c>
      <c r="B12" t="s">
        <v>46</v>
      </c>
      <c r="C12" t="s">
        <v>274</v>
      </c>
      <c r="D12">
        <v>184729.21</v>
      </c>
      <c r="E12">
        <v>183634.21</v>
      </c>
      <c r="F12">
        <v>182462.45</v>
      </c>
      <c r="G12">
        <v>181907.45</v>
      </c>
      <c r="I12">
        <v>162131.67000000001</v>
      </c>
      <c r="J12">
        <v>162823.17000000001</v>
      </c>
      <c r="K12">
        <v>162873.91</v>
      </c>
      <c r="L12">
        <v>162973.91</v>
      </c>
    </row>
    <row r="13" spans="1:12" x14ac:dyDescent="0.2">
      <c r="A13" t="s">
        <v>59</v>
      </c>
      <c r="B13" t="s">
        <v>46</v>
      </c>
      <c r="C13" t="s">
        <v>274</v>
      </c>
      <c r="D13">
        <v>38268</v>
      </c>
      <c r="E13">
        <v>38268</v>
      </c>
      <c r="F13">
        <v>38268</v>
      </c>
      <c r="G13">
        <v>38268</v>
      </c>
      <c r="I13">
        <v>37832</v>
      </c>
      <c r="J13">
        <v>37860</v>
      </c>
      <c r="K13">
        <v>37860</v>
      </c>
      <c r="L13">
        <v>37860</v>
      </c>
    </row>
    <row r="14" spans="1:12" x14ac:dyDescent="0.2">
      <c r="A14" t="s">
        <v>60</v>
      </c>
      <c r="B14" t="s">
        <v>46</v>
      </c>
      <c r="C14" t="s">
        <v>274</v>
      </c>
      <c r="D14">
        <v>1315343</v>
      </c>
      <c r="E14">
        <v>1315343</v>
      </c>
      <c r="F14">
        <v>1315343</v>
      </c>
      <c r="G14">
        <v>1315343</v>
      </c>
      <c r="I14">
        <v>1315343</v>
      </c>
      <c r="J14">
        <v>1315343</v>
      </c>
      <c r="K14">
        <v>1315343</v>
      </c>
      <c r="L14">
        <v>1315343</v>
      </c>
    </row>
    <row r="15" spans="1:12" x14ac:dyDescent="0.2">
      <c r="A15" t="s">
        <v>61</v>
      </c>
      <c r="B15" t="s">
        <v>46</v>
      </c>
      <c r="C15" t="s">
        <v>274</v>
      </c>
      <c r="D15">
        <v>19475.5</v>
      </c>
      <c r="E15">
        <v>19475.5</v>
      </c>
      <c r="F15">
        <v>19475.5</v>
      </c>
      <c r="G15">
        <v>19475.5</v>
      </c>
      <c r="I15">
        <v>18731</v>
      </c>
      <c r="J15">
        <v>19056</v>
      </c>
      <c r="K15">
        <v>19118.5</v>
      </c>
      <c r="L15">
        <v>19118.5</v>
      </c>
    </row>
    <row r="16" spans="1:12" x14ac:dyDescent="0.2">
      <c r="A16" t="s">
        <v>63</v>
      </c>
      <c r="B16" t="s">
        <v>46</v>
      </c>
      <c r="C16" t="s">
        <v>274</v>
      </c>
      <c r="D16">
        <v>491756</v>
      </c>
      <c r="E16">
        <v>491756</v>
      </c>
      <c r="F16">
        <v>493964</v>
      </c>
      <c r="G16">
        <v>484531</v>
      </c>
      <c r="I16">
        <v>474899.5</v>
      </c>
      <c r="J16">
        <v>476954.5</v>
      </c>
      <c r="K16">
        <v>479149.5</v>
      </c>
      <c r="L16">
        <v>479959.5</v>
      </c>
    </row>
    <row r="17" spans="1:12" x14ac:dyDescent="0.2">
      <c r="A17" t="s">
        <v>64</v>
      </c>
      <c r="B17" t="s">
        <v>46</v>
      </c>
      <c r="C17" t="s">
        <v>274</v>
      </c>
      <c r="D17">
        <v>164281.85999999999</v>
      </c>
      <c r="E17">
        <v>155240.51</v>
      </c>
      <c r="F17">
        <v>153215.51</v>
      </c>
      <c r="G17">
        <v>151780.51</v>
      </c>
      <c r="I17">
        <v>143656.60999999999</v>
      </c>
      <c r="J17">
        <v>143828.94</v>
      </c>
      <c r="K17">
        <v>143917.66</v>
      </c>
      <c r="L17">
        <v>143931.66</v>
      </c>
    </row>
    <row r="18" spans="1:12" x14ac:dyDescent="0.2">
      <c r="A18" t="s">
        <v>65</v>
      </c>
      <c r="B18" t="s">
        <v>46</v>
      </c>
      <c r="C18" t="s">
        <v>274</v>
      </c>
      <c r="D18">
        <v>45122</v>
      </c>
      <c r="E18">
        <v>45122</v>
      </c>
      <c r="F18">
        <v>45125.5</v>
      </c>
      <c r="G18">
        <v>45125.5</v>
      </c>
      <c r="I18">
        <v>44315.99</v>
      </c>
      <c r="J18">
        <v>44874.5</v>
      </c>
      <c r="K18">
        <v>44878</v>
      </c>
      <c r="L18">
        <v>44878</v>
      </c>
    </row>
    <row r="19" spans="1:12" x14ac:dyDescent="0.2">
      <c r="A19" t="s">
        <v>66</v>
      </c>
      <c r="B19" t="s">
        <v>46</v>
      </c>
      <c r="C19" t="s">
        <v>274</v>
      </c>
      <c r="D19">
        <v>5981.5</v>
      </c>
      <c r="E19">
        <v>5981.5</v>
      </c>
      <c r="F19">
        <v>5981.5</v>
      </c>
      <c r="G19">
        <v>5981.5</v>
      </c>
      <c r="I19">
        <v>5981.5</v>
      </c>
      <c r="J19">
        <v>5981.5</v>
      </c>
      <c r="K19">
        <v>5981.5</v>
      </c>
      <c r="L19">
        <v>5981.5</v>
      </c>
    </row>
    <row r="20" spans="1:12" x14ac:dyDescent="0.2">
      <c r="A20" t="s">
        <v>67</v>
      </c>
      <c r="B20" t="s">
        <v>46</v>
      </c>
      <c r="C20" t="s">
        <v>274</v>
      </c>
      <c r="D20">
        <v>15279.05</v>
      </c>
      <c r="E20">
        <v>15279.05</v>
      </c>
      <c r="F20">
        <v>15279.05</v>
      </c>
      <c r="G20">
        <v>14807.05</v>
      </c>
      <c r="I20">
        <v>13568.55</v>
      </c>
      <c r="J20">
        <v>13632.55</v>
      </c>
      <c r="K20">
        <v>13632.55</v>
      </c>
      <c r="L20">
        <v>13160.55</v>
      </c>
    </row>
    <row r="21" spans="1:12" x14ac:dyDescent="0.2">
      <c r="A21" t="s">
        <v>68</v>
      </c>
      <c r="B21" t="s">
        <v>46</v>
      </c>
      <c r="C21" t="s">
        <v>274</v>
      </c>
      <c r="D21">
        <v>10262</v>
      </c>
      <c r="E21">
        <v>10262</v>
      </c>
      <c r="F21">
        <v>10262</v>
      </c>
      <c r="G21">
        <v>10262</v>
      </c>
      <c r="I21">
        <v>10250</v>
      </c>
      <c r="J21">
        <v>10250</v>
      </c>
      <c r="K21">
        <v>10250</v>
      </c>
      <c r="L21">
        <v>10250</v>
      </c>
    </row>
    <row r="22" spans="1:12" x14ac:dyDescent="0.2">
      <c r="A22" t="s">
        <v>69</v>
      </c>
      <c r="B22" t="s">
        <v>46</v>
      </c>
      <c r="C22" t="s">
        <v>274</v>
      </c>
      <c r="D22">
        <v>2494</v>
      </c>
      <c r="E22">
        <v>2494</v>
      </c>
      <c r="F22">
        <v>2494</v>
      </c>
      <c r="G22">
        <v>2494</v>
      </c>
      <c r="I22">
        <v>1709</v>
      </c>
      <c r="J22">
        <v>1709</v>
      </c>
      <c r="K22">
        <v>1709</v>
      </c>
      <c r="L22">
        <v>1709</v>
      </c>
    </row>
    <row r="23" spans="1:12" x14ac:dyDescent="0.2">
      <c r="A23" t="s">
        <v>70</v>
      </c>
      <c r="B23" t="s">
        <v>46</v>
      </c>
      <c r="C23" t="s">
        <v>274</v>
      </c>
      <c r="D23">
        <v>8495.7999999999993</v>
      </c>
      <c r="E23">
        <v>8495.7999999999993</v>
      </c>
      <c r="F23">
        <v>8495.7999999999993</v>
      </c>
      <c r="G23">
        <v>8495.7999999999993</v>
      </c>
      <c r="I23">
        <v>7885.8</v>
      </c>
      <c r="J23">
        <v>7885.8</v>
      </c>
      <c r="K23">
        <v>7885.8</v>
      </c>
      <c r="L23">
        <v>7885.8</v>
      </c>
    </row>
    <row r="24" spans="1:12" x14ac:dyDescent="0.2">
      <c r="A24" t="s">
        <v>71</v>
      </c>
      <c r="B24" t="s">
        <v>46</v>
      </c>
      <c r="C24" t="s">
        <v>274</v>
      </c>
      <c r="D24">
        <v>6184</v>
      </c>
      <c r="E24">
        <v>6184</v>
      </c>
      <c r="F24">
        <v>6184</v>
      </c>
      <c r="G24">
        <v>6184</v>
      </c>
      <c r="I24">
        <v>5776</v>
      </c>
      <c r="J24">
        <v>5776</v>
      </c>
      <c r="K24">
        <v>5776</v>
      </c>
      <c r="L24">
        <v>5776</v>
      </c>
    </row>
    <row r="25" spans="1:12" x14ac:dyDescent="0.2">
      <c r="A25" t="s">
        <v>72</v>
      </c>
      <c r="B25" t="s">
        <v>46</v>
      </c>
      <c r="C25" t="s">
        <v>274</v>
      </c>
      <c r="D25">
        <v>7031.65</v>
      </c>
      <c r="E25">
        <v>6721.65</v>
      </c>
      <c r="F25">
        <v>6721.65</v>
      </c>
      <c r="G25">
        <v>6721.65</v>
      </c>
      <c r="I25">
        <v>6326.65</v>
      </c>
      <c r="J25">
        <v>6326.65</v>
      </c>
      <c r="K25">
        <v>6326.65</v>
      </c>
      <c r="L25">
        <v>6326.65</v>
      </c>
    </row>
    <row r="26" spans="1:12" x14ac:dyDescent="0.2">
      <c r="A26" t="s">
        <v>73</v>
      </c>
      <c r="B26" t="s">
        <v>46</v>
      </c>
      <c r="C26" t="s">
        <v>274</v>
      </c>
      <c r="D26">
        <v>19548.25</v>
      </c>
      <c r="E26">
        <v>19140.25</v>
      </c>
      <c r="F26">
        <v>19140.25</v>
      </c>
      <c r="G26">
        <v>19140.25</v>
      </c>
      <c r="I26">
        <v>17916.25</v>
      </c>
      <c r="J26">
        <v>17916.25</v>
      </c>
      <c r="K26">
        <v>17916.25</v>
      </c>
      <c r="L26">
        <v>17916.25</v>
      </c>
    </row>
    <row r="27" spans="1:12" x14ac:dyDescent="0.2">
      <c r="A27" t="s">
        <v>74</v>
      </c>
      <c r="B27" t="s">
        <v>46</v>
      </c>
      <c r="C27" t="s">
        <v>274</v>
      </c>
      <c r="D27">
        <v>79986.399999999994</v>
      </c>
      <c r="E27">
        <v>80286.399999999994</v>
      </c>
      <c r="F27">
        <v>79878.399999999994</v>
      </c>
      <c r="G27">
        <v>80178.399999999994</v>
      </c>
      <c r="I27">
        <v>74757.399999999994</v>
      </c>
      <c r="J27">
        <v>75817.399999999994</v>
      </c>
      <c r="K27">
        <v>75817.399999999994</v>
      </c>
      <c r="L27">
        <v>75817.399999999994</v>
      </c>
    </row>
    <row r="28" spans="1:12" x14ac:dyDescent="0.2">
      <c r="A28" t="s">
        <v>75</v>
      </c>
      <c r="B28" t="s">
        <v>46</v>
      </c>
      <c r="C28" t="s">
        <v>274</v>
      </c>
      <c r="D28">
        <v>39368</v>
      </c>
      <c r="E28">
        <v>39308</v>
      </c>
      <c r="F28">
        <v>39308</v>
      </c>
      <c r="G28">
        <v>39308</v>
      </c>
      <c r="I28">
        <v>37588</v>
      </c>
      <c r="J28">
        <v>38008</v>
      </c>
      <c r="K28">
        <v>38008</v>
      </c>
      <c r="L28">
        <v>38008</v>
      </c>
    </row>
    <row r="29" spans="1:12" x14ac:dyDescent="0.2">
      <c r="A29" t="s">
        <v>76</v>
      </c>
      <c r="B29" t="s">
        <v>46</v>
      </c>
      <c r="C29" t="s">
        <v>274</v>
      </c>
      <c r="D29">
        <v>677850</v>
      </c>
      <c r="E29">
        <v>673144</v>
      </c>
      <c r="F29">
        <v>669907</v>
      </c>
      <c r="G29">
        <v>668722</v>
      </c>
      <c r="I29">
        <v>632342</v>
      </c>
      <c r="J29">
        <v>636142</v>
      </c>
      <c r="K29">
        <v>636790</v>
      </c>
      <c r="L29">
        <v>637236</v>
      </c>
    </row>
    <row r="30" spans="1:12" x14ac:dyDescent="0.2">
      <c r="A30" t="s">
        <v>77</v>
      </c>
      <c r="B30" t="s">
        <v>46</v>
      </c>
      <c r="C30" t="s">
        <v>274</v>
      </c>
      <c r="D30">
        <v>11751.5</v>
      </c>
      <c r="E30">
        <v>11751.5</v>
      </c>
      <c r="F30">
        <v>11751.5</v>
      </c>
      <c r="G30">
        <v>11751.5</v>
      </c>
      <c r="I30">
        <v>10385.5</v>
      </c>
      <c r="J30">
        <v>10710.5</v>
      </c>
      <c r="K30">
        <v>10893.5</v>
      </c>
      <c r="L30">
        <v>10918.5</v>
      </c>
    </row>
    <row r="31" spans="1:12" x14ac:dyDescent="0.2">
      <c r="A31" t="s">
        <v>78</v>
      </c>
      <c r="B31" t="s">
        <v>46</v>
      </c>
      <c r="C31" t="s">
        <v>274</v>
      </c>
      <c r="D31">
        <v>64129.62</v>
      </c>
      <c r="E31">
        <v>63718.12</v>
      </c>
      <c r="F31">
        <v>63718.12</v>
      </c>
      <c r="G31">
        <v>63718.12</v>
      </c>
      <c r="I31">
        <v>61091.62</v>
      </c>
      <c r="J31">
        <v>62304.62</v>
      </c>
      <c r="K31">
        <v>62304.62</v>
      </c>
      <c r="L31">
        <v>62309.62</v>
      </c>
    </row>
    <row r="32" spans="1:12" x14ac:dyDescent="0.2">
      <c r="A32" t="s">
        <v>79</v>
      </c>
      <c r="B32" t="s">
        <v>46</v>
      </c>
      <c r="C32" t="s">
        <v>274</v>
      </c>
      <c r="D32">
        <v>8089</v>
      </c>
      <c r="E32">
        <v>8089</v>
      </c>
      <c r="F32">
        <v>8089</v>
      </c>
      <c r="G32">
        <v>8089</v>
      </c>
      <c r="I32">
        <v>7789</v>
      </c>
      <c r="J32">
        <v>7789</v>
      </c>
      <c r="K32">
        <v>7789</v>
      </c>
      <c r="L32">
        <v>7789</v>
      </c>
    </row>
    <row r="33" spans="1:12" x14ac:dyDescent="0.2">
      <c r="A33" t="s">
        <v>80</v>
      </c>
      <c r="B33" t="s">
        <v>46</v>
      </c>
      <c r="C33" t="s">
        <v>274</v>
      </c>
      <c r="D33">
        <v>3780.5</v>
      </c>
      <c r="E33">
        <v>3780</v>
      </c>
      <c r="F33">
        <v>3770.5</v>
      </c>
      <c r="G33">
        <v>3770.5</v>
      </c>
      <c r="I33">
        <v>2985.5</v>
      </c>
      <c r="J33">
        <v>2985.5</v>
      </c>
      <c r="K33">
        <v>2985.5</v>
      </c>
      <c r="L33">
        <v>2985.5</v>
      </c>
    </row>
    <row r="34" spans="1:12" x14ac:dyDescent="0.2">
      <c r="A34" t="s">
        <v>81</v>
      </c>
      <c r="B34" t="s">
        <v>46</v>
      </c>
      <c r="C34" t="s">
        <v>274</v>
      </c>
      <c r="D34">
        <v>3528</v>
      </c>
      <c r="E34">
        <v>3528</v>
      </c>
      <c r="F34">
        <v>3528</v>
      </c>
      <c r="G34">
        <v>3528</v>
      </c>
      <c r="I34">
        <v>3528</v>
      </c>
      <c r="J34">
        <v>3528</v>
      </c>
      <c r="K34">
        <v>3528</v>
      </c>
      <c r="L34">
        <v>3528</v>
      </c>
    </row>
    <row r="35" spans="1:12" x14ac:dyDescent="0.2">
      <c r="A35" t="s">
        <v>82</v>
      </c>
      <c r="B35" t="s">
        <v>46</v>
      </c>
      <c r="C35" t="s">
        <v>274</v>
      </c>
      <c r="D35">
        <v>169652.9</v>
      </c>
      <c r="E35">
        <v>167230.39999999999</v>
      </c>
      <c r="F35">
        <v>166065.4</v>
      </c>
      <c r="G35">
        <v>164425.4</v>
      </c>
      <c r="I35">
        <v>145424.49</v>
      </c>
      <c r="J35">
        <v>152153.37</v>
      </c>
      <c r="K35">
        <v>152353.69</v>
      </c>
      <c r="L35">
        <v>152364.19</v>
      </c>
    </row>
    <row r="36" spans="1:12" x14ac:dyDescent="0.2">
      <c r="A36" t="s">
        <v>83</v>
      </c>
      <c r="B36" t="s">
        <v>46</v>
      </c>
      <c r="C36" t="s">
        <v>274</v>
      </c>
      <c r="D36">
        <v>416183</v>
      </c>
      <c r="E36">
        <v>408794</v>
      </c>
      <c r="F36">
        <v>407773</v>
      </c>
      <c r="G36">
        <v>389132</v>
      </c>
      <c r="I36">
        <v>388469</v>
      </c>
      <c r="J36">
        <v>391032</v>
      </c>
      <c r="K36">
        <v>392032</v>
      </c>
      <c r="L36">
        <v>382729</v>
      </c>
    </row>
    <row r="37" spans="1:12" x14ac:dyDescent="0.2">
      <c r="A37" t="s">
        <v>84</v>
      </c>
      <c r="B37" t="s">
        <v>46</v>
      </c>
      <c r="C37" t="s">
        <v>274</v>
      </c>
      <c r="D37">
        <v>111745.18</v>
      </c>
      <c r="E37">
        <v>109217.68</v>
      </c>
      <c r="F37">
        <v>109242.68</v>
      </c>
      <c r="G37">
        <v>109242.68</v>
      </c>
      <c r="I37">
        <v>98898.03</v>
      </c>
      <c r="J37">
        <v>100452</v>
      </c>
      <c r="K37">
        <v>100702.82</v>
      </c>
      <c r="L37">
        <v>100702.82</v>
      </c>
    </row>
    <row r="38" spans="1:12" x14ac:dyDescent="0.2">
      <c r="A38" t="s">
        <v>85</v>
      </c>
      <c r="B38" t="s">
        <v>46</v>
      </c>
      <c r="C38" t="s">
        <v>274</v>
      </c>
      <c r="D38">
        <v>28525.5</v>
      </c>
      <c r="E38">
        <v>28525.5</v>
      </c>
      <c r="F38">
        <v>28525.5</v>
      </c>
      <c r="G38">
        <v>28525.5</v>
      </c>
      <c r="I38">
        <v>20164.45</v>
      </c>
      <c r="J38">
        <v>21994.69</v>
      </c>
      <c r="K38">
        <v>22662.13</v>
      </c>
      <c r="L38">
        <v>22900.13</v>
      </c>
    </row>
    <row r="39" spans="1:12" x14ac:dyDescent="0.2">
      <c r="A39" t="s">
        <v>86</v>
      </c>
      <c r="B39" t="s">
        <v>46</v>
      </c>
      <c r="C39" t="s">
        <v>274</v>
      </c>
      <c r="D39">
        <v>2294.5</v>
      </c>
      <c r="E39">
        <v>2294.5</v>
      </c>
      <c r="F39">
        <v>2294.5</v>
      </c>
      <c r="G39">
        <v>1886.5</v>
      </c>
      <c r="I39">
        <v>1886.5</v>
      </c>
      <c r="J39">
        <v>1886.5</v>
      </c>
      <c r="K39">
        <v>1886.5</v>
      </c>
      <c r="L39">
        <v>1886.5</v>
      </c>
    </row>
    <row r="40" spans="1:12" x14ac:dyDescent="0.2">
      <c r="A40" t="s">
        <v>87</v>
      </c>
      <c r="B40" t="s">
        <v>46</v>
      </c>
      <c r="C40" t="s">
        <v>274</v>
      </c>
      <c r="D40">
        <v>8632</v>
      </c>
      <c r="E40">
        <v>8632</v>
      </c>
      <c r="F40">
        <v>8632</v>
      </c>
      <c r="G40">
        <v>8632</v>
      </c>
      <c r="I40">
        <v>8632</v>
      </c>
      <c r="J40">
        <v>8632</v>
      </c>
      <c r="K40">
        <v>8632</v>
      </c>
      <c r="L40">
        <v>8632</v>
      </c>
    </row>
    <row r="41" spans="1:12" x14ac:dyDescent="0.2">
      <c r="A41" t="s">
        <v>88</v>
      </c>
      <c r="B41" t="s">
        <v>46</v>
      </c>
      <c r="C41" t="s">
        <v>274</v>
      </c>
      <c r="D41">
        <v>147026.84</v>
      </c>
      <c r="E41">
        <v>147159.34</v>
      </c>
      <c r="F41">
        <v>146451.84</v>
      </c>
      <c r="G41">
        <v>143624.34</v>
      </c>
      <c r="I41">
        <v>126069.34</v>
      </c>
      <c r="J41">
        <v>128226.84</v>
      </c>
      <c r="K41">
        <v>128924.34</v>
      </c>
      <c r="L41">
        <v>130399.34</v>
      </c>
    </row>
    <row r="42" spans="1:12" x14ac:dyDescent="0.2">
      <c r="A42" t="s">
        <v>89</v>
      </c>
      <c r="B42" t="s">
        <v>46</v>
      </c>
      <c r="C42" t="s">
        <v>274</v>
      </c>
      <c r="D42">
        <v>177065.95</v>
      </c>
      <c r="E42">
        <v>175312.95</v>
      </c>
      <c r="F42">
        <v>175552.95</v>
      </c>
      <c r="G42">
        <v>175552.95</v>
      </c>
      <c r="I42">
        <v>158595.20000000001</v>
      </c>
      <c r="J42">
        <v>163242.70000000001</v>
      </c>
      <c r="K42">
        <v>163980.70000000001</v>
      </c>
      <c r="L42">
        <v>164388.70000000001</v>
      </c>
    </row>
    <row r="43" spans="1:12" x14ac:dyDescent="0.2">
      <c r="A43" t="s">
        <v>90</v>
      </c>
      <c r="B43" t="s">
        <v>46</v>
      </c>
      <c r="C43" t="s">
        <v>274</v>
      </c>
      <c r="D43">
        <v>93242.25</v>
      </c>
      <c r="E43">
        <v>92878.75</v>
      </c>
      <c r="F43">
        <v>92878.75</v>
      </c>
      <c r="G43">
        <v>92986.75</v>
      </c>
      <c r="I43">
        <v>87337.7</v>
      </c>
      <c r="J43">
        <v>91461.25</v>
      </c>
      <c r="K43">
        <v>91461.25</v>
      </c>
      <c r="L43">
        <v>91569.25</v>
      </c>
    </row>
    <row r="44" spans="1:12" x14ac:dyDescent="0.2">
      <c r="A44" t="s">
        <v>91</v>
      </c>
      <c r="B44" t="s">
        <v>46</v>
      </c>
      <c r="C44" t="s">
        <v>274</v>
      </c>
      <c r="D44">
        <v>73748</v>
      </c>
      <c r="E44">
        <v>72435</v>
      </c>
      <c r="F44">
        <v>72435</v>
      </c>
      <c r="I44">
        <v>65357</v>
      </c>
      <c r="J44">
        <v>67223</v>
      </c>
      <c r="K44">
        <v>67223</v>
      </c>
    </row>
    <row r="45" spans="1:12" x14ac:dyDescent="0.2">
      <c r="A45" t="s">
        <v>92</v>
      </c>
      <c r="B45" t="s">
        <v>46</v>
      </c>
      <c r="C45" t="s">
        <v>274</v>
      </c>
      <c r="D45">
        <v>49632.08</v>
      </c>
      <c r="E45">
        <v>49632.08</v>
      </c>
      <c r="F45">
        <v>49582.080000000002</v>
      </c>
      <c r="G45">
        <v>49582.080000000002</v>
      </c>
      <c r="I45">
        <v>47525.08</v>
      </c>
      <c r="J45">
        <v>47643.08</v>
      </c>
      <c r="K45">
        <v>48047.08</v>
      </c>
      <c r="L45">
        <v>48047.08</v>
      </c>
    </row>
    <row r="46" spans="1:12" x14ac:dyDescent="0.2">
      <c r="A46" t="s">
        <v>93</v>
      </c>
      <c r="B46" t="s">
        <v>46</v>
      </c>
      <c r="C46" t="s">
        <v>274</v>
      </c>
      <c r="D46">
        <v>158119.9</v>
      </c>
      <c r="E46">
        <v>159406.9</v>
      </c>
      <c r="F46">
        <v>159346.9</v>
      </c>
      <c r="G46">
        <v>159346.9</v>
      </c>
      <c r="I46">
        <v>133643.9</v>
      </c>
      <c r="J46">
        <v>135772</v>
      </c>
      <c r="K46">
        <v>136522</v>
      </c>
      <c r="L46">
        <v>137283</v>
      </c>
    </row>
    <row r="47" spans="1:12" x14ac:dyDescent="0.2">
      <c r="A47" t="s">
        <v>94</v>
      </c>
      <c r="B47" t="s">
        <v>46</v>
      </c>
      <c r="C47" t="s">
        <v>274</v>
      </c>
      <c r="D47">
        <v>15163.5</v>
      </c>
      <c r="E47">
        <v>15163.5</v>
      </c>
      <c r="F47">
        <v>15163.5</v>
      </c>
      <c r="G47">
        <v>15163.5</v>
      </c>
      <c r="I47">
        <v>14745.5</v>
      </c>
      <c r="J47">
        <v>15163.5</v>
      </c>
      <c r="K47">
        <v>15163.5</v>
      </c>
      <c r="L47">
        <v>15163.5</v>
      </c>
    </row>
    <row r="48" spans="1:12" x14ac:dyDescent="0.2">
      <c r="A48" t="s">
        <v>95</v>
      </c>
      <c r="B48" t="s">
        <v>46</v>
      </c>
      <c r="C48" t="s">
        <v>274</v>
      </c>
      <c r="D48">
        <v>588160</v>
      </c>
      <c r="E48">
        <v>582627</v>
      </c>
      <c r="F48">
        <v>581930</v>
      </c>
      <c r="G48">
        <v>581930</v>
      </c>
      <c r="I48">
        <v>536865</v>
      </c>
      <c r="J48">
        <v>545432</v>
      </c>
      <c r="K48">
        <v>546860</v>
      </c>
      <c r="L48">
        <v>547268</v>
      </c>
    </row>
    <row r="49" spans="1:12" x14ac:dyDescent="0.2">
      <c r="A49" t="s">
        <v>96</v>
      </c>
      <c r="B49" t="s">
        <v>46</v>
      </c>
      <c r="C49" t="s">
        <v>274</v>
      </c>
      <c r="D49">
        <v>159845.59</v>
      </c>
      <c r="E49">
        <v>159845.59</v>
      </c>
      <c r="F49">
        <v>159845.59</v>
      </c>
      <c r="G49">
        <v>159438.09</v>
      </c>
      <c r="I49">
        <v>152741.25</v>
      </c>
      <c r="J49">
        <v>153707.25</v>
      </c>
      <c r="K49">
        <v>153717.75</v>
      </c>
      <c r="L49">
        <v>154053.75</v>
      </c>
    </row>
    <row r="50" spans="1:12" x14ac:dyDescent="0.2">
      <c r="A50" t="s">
        <v>97</v>
      </c>
      <c r="B50" t="s">
        <v>46</v>
      </c>
      <c r="C50" t="s">
        <v>274</v>
      </c>
      <c r="D50">
        <v>752404.14</v>
      </c>
      <c r="E50">
        <v>749071.14</v>
      </c>
      <c r="F50">
        <v>747370.79</v>
      </c>
      <c r="G50">
        <v>747370.79</v>
      </c>
      <c r="I50">
        <v>723414.78</v>
      </c>
      <c r="J50">
        <v>730337.27</v>
      </c>
      <c r="K50">
        <v>731100.3</v>
      </c>
      <c r="L50">
        <v>731395.3</v>
      </c>
    </row>
    <row r="51" spans="1:12" x14ac:dyDescent="0.2">
      <c r="A51" t="s">
        <v>98</v>
      </c>
      <c r="B51" t="s">
        <v>46</v>
      </c>
      <c r="C51" t="s">
        <v>274</v>
      </c>
      <c r="D51">
        <v>242747.57</v>
      </c>
      <c r="E51">
        <v>240022.66</v>
      </c>
      <c r="F51">
        <v>240022.66</v>
      </c>
      <c r="G51">
        <v>240022.66</v>
      </c>
      <c r="I51">
        <v>213012.18</v>
      </c>
      <c r="J51">
        <v>218046.93</v>
      </c>
      <c r="K51">
        <v>219090.05</v>
      </c>
      <c r="L51">
        <v>219694.05</v>
      </c>
    </row>
    <row r="52" spans="1:12" x14ac:dyDescent="0.2">
      <c r="A52" t="s">
        <v>99</v>
      </c>
      <c r="B52" t="s">
        <v>46</v>
      </c>
      <c r="C52" t="s">
        <v>274</v>
      </c>
      <c r="D52">
        <v>505950</v>
      </c>
      <c r="E52">
        <v>504893</v>
      </c>
      <c r="F52">
        <v>503356</v>
      </c>
      <c r="G52">
        <v>503356</v>
      </c>
      <c r="I52">
        <v>497549</v>
      </c>
      <c r="J52">
        <v>498863</v>
      </c>
      <c r="K52">
        <v>498978</v>
      </c>
      <c r="L52">
        <v>499313</v>
      </c>
    </row>
    <row r="53" spans="1:12" x14ac:dyDescent="0.2">
      <c r="A53" t="s">
        <v>100</v>
      </c>
      <c r="B53" t="s">
        <v>46</v>
      </c>
      <c r="C53" t="s">
        <v>274</v>
      </c>
      <c r="D53">
        <v>223402.14</v>
      </c>
      <c r="E53">
        <v>223402.14</v>
      </c>
      <c r="F53">
        <v>223402.14</v>
      </c>
      <c r="G53">
        <v>223402.14</v>
      </c>
      <c r="I53">
        <v>218623.14</v>
      </c>
      <c r="J53">
        <v>219183.87</v>
      </c>
      <c r="K53">
        <v>219656.87</v>
      </c>
      <c r="L53">
        <v>220199.67</v>
      </c>
    </row>
    <row r="54" spans="1:12" x14ac:dyDescent="0.2">
      <c r="A54" t="s">
        <v>278</v>
      </c>
      <c r="B54" t="s">
        <v>46</v>
      </c>
      <c r="C54" t="s">
        <v>274</v>
      </c>
      <c r="D54">
        <v>45642.9</v>
      </c>
      <c r="E54">
        <v>45617.9</v>
      </c>
      <c r="F54">
        <v>45617.9</v>
      </c>
      <c r="G54">
        <v>45610.400000000001</v>
      </c>
      <c r="I54">
        <v>35098.21</v>
      </c>
      <c r="J54">
        <v>35764.89</v>
      </c>
      <c r="K54">
        <v>36791.230000000003</v>
      </c>
      <c r="L54">
        <v>36905.620000000003</v>
      </c>
    </row>
    <row r="55" spans="1:12" x14ac:dyDescent="0.2">
      <c r="A55" t="s">
        <v>102</v>
      </c>
      <c r="B55" t="s">
        <v>46</v>
      </c>
      <c r="C55" t="s">
        <v>274</v>
      </c>
      <c r="D55">
        <v>102412.15</v>
      </c>
      <c r="E55">
        <v>102268.15</v>
      </c>
      <c r="F55">
        <v>102148.15</v>
      </c>
      <c r="G55">
        <v>102148.15</v>
      </c>
      <c r="I55">
        <v>98687.65</v>
      </c>
      <c r="J55">
        <v>99417.65</v>
      </c>
      <c r="K55">
        <v>99794.65</v>
      </c>
      <c r="L55">
        <v>99794.65</v>
      </c>
    </row>
    <row r="56" spans="1:12" x14ac:dyDescent="0.2">
      <c r="A56" t="s">
        <v>103</v>
      </c>
      <c r="B56" t="s">
        <v>46</v>
      </c>
      <c r="C56" t="s">
        <v>274</v>
      </c>
      <c r="D56">
        <v>211268.65</v>
      </c>
      <c r="E56">
        <v>209388.65</v>
      </c>
      <c r="F56">
        <v>209438.65</v>
      </c>
      <c r="G56">
        <v>209438.65</v>
      </c>
      <c r="I56">
        <v>200627.15</v>
      </c>
      <c r="J56">
        <v>203773.15</v>
      </c>
      <c r="K56">
        <v>203904.65</v>
      </c>
      <c r="L56">
        <v>204210.15</v>
      </c>
    </row>
    <row r="57" spans="1:12" x14ac:dyDescent="0.2">
      <c r="A57" t="s">
        <v>104</v>
      </c>
      <c r="B57" t="s">
        <v>46</v>
      </c>
      <c r="C57" t="s">
        <v>274</v>
      </c>
      <c r="D57">
        <v>197839</v>
      </c>
      <c r="E57">
        <v>197839</v>
      </c>
      <c r="F57">
        <v>197839</v>
      </c>
      <c r="G57">
        <v>197839</v>
      </c>
      <c r="I57">
        <v>197839</v>
      </c>
      <c r="J57">
        <v>197839</v>
      </c>
      <c r="K57">
        <v>197839</v>
      </c>
      <c r="L57">
        <v>197839</v>
      </c>
    </row>
    <row r="58" spans="1:12" x14ac:dyDescent="0.2">
      <c r="A58" t="s">
        <v>105</v>
      </c>
      <c r="B58" t="s">
        <v>46</v>
      </c>
      <c r="C58" t="s">
        <v>274</v>
      </c>
      <c r="D58">
        <v>131635.25</v>
      </c>
      <c r="E58">
        <v>131585.25</v>
      </c>
      <c r="F58">
        <v>131635.25</v>
      </c>
      <c r="G58">
        <v>131585.25</v>
      </c>
      <c r="I58">
        <v>125055.25</v>
      </c>
      <c r="J58">
        <v>126991.75</v>
      </c>
      <c r="K58">
        <v>127029.25</v>
      </c>
      <c r="L58">
        <v>127029.25</v>
      </c>
    </row>
    <row r="59" spans="1:12" x14ac:dyDescent="0.2">
      <c r="A59" t="s">
        <v>106</v>
      </c>
      <c r="B59" t="s">
        <v>46</v>
      </c>
      <c r="C59" t="s">
        <v>274</v>
      </c>
      <c r="D59">
        <v>128811.72</v>
      </c>
      <c r="E59">
        <v>128144.22</v>
      </c>
      <c r="F59">
        <v>124881.1</v>
      </c>
      <c r="G59">
        <v>124881.1</v>
      </c>
      <c r="I59">
        <v>122386.95</v>
      </c>
      <c r="J59">
        <v>123501.61</v>
      </c>
      <c r="K59">
        <v>123382.26</v>
      </c>
      <c r="L59">
        <v>123382.26</v>
      </c>
    </row>
    <row r="60" spans="1:12" x14ac:dyDescent="0.2">
      <c r="A60" t="s">
        <v>107</v>
      </c>
      <c r="B60" t="s">
        <v>46</v>
      </c>
      <c r="C60" t="s">
        <v>274</v>
      </c>
      <c r="D60">
        <v>29250.45</v>
      </c>
      <c r="E60">
        <v>29250.45</v>
      </c>
      <c r="F60">
        <v>29250.45</v>
      </c>
      <c r="G60">
        <v>29250.45</v>
      </c>
      <c r="I60">
        <v>26052.45</v>
      </c>
      <c r="J60">
        <v>27627.45</v>
      </c>
      <c r="K60">
        <v>27777.45</v>
      </c>
      <c r="L60">
        <v>27777.45</v>
      </c>
    </row>
    <row r="61" spans="1:12" x14ac:dyDescent="0.2">
      <c r="A61" t="s">
        <v>108</v>
      </c>
      <c r="B61" t="s">
        <v>46</v>
      </c>
      <c r="C61" t="s">
        <v>274</v>
      </c>
      <c r="D61">
        <v>9632</v>
      </c>
      <c r="E61">
        <v>9632</v>
      </c>
      <c r="F61">
        <v>9632</v>
      </c>
      <c r="G61">
        <v>9632</v>
      </c>
      <c r="I61">
        <v>9632</v>
      </c>
      <c r="J61">
        <v>9632</v>
      </c>
      <c r="K61">
        <v>9632</v>
      </c>
      <c r="L61">
        <v>9632</v>
      </c>
    </row>
    <row r="62" spans="1:12" x14ac:dyDescent="0.2">
      <c r="A62" t="s">
        <v>109</v>
      </c>
      <c r="B62" t="s">
        <v>46</v>
      </c>
      <c r="C62" t="s">
        <v>274</v>
      </c>
      <c r="D62">
        <v>8621</v>
      </c>
      <c r="E62">
        <v>8621</v>
      </c>
      <c r="F62">
        <v>8621</v>
      </c>
      <c r="G62">
        <v>8621</v>
      </c>
      <c r="I62">
        <v>7121</v>
      </c>
      <c r="J62">
        <v>7121</v>
      </c>
      <c r="K62">
        <v>7121</v>
      </c>
      <c r="L62">
        <v>7121</v>
      </c>
    </row>
    <row r="63" spans="1:12" x14ac:dyDescent="0.2">
      <c r="A63" t="s">
        <v>110</v>
      </c>
      <c r="B63" t="s">
        <v>46</v>
      </c>
      <c r="C63" t="s">
        <v>274</v>
      </c>
      <c r="D63">
        <v>10649</v>
      </c>
      <c r="E63">
        <v>10349</v>
      </c>
      <c r="F63">
        <v>10349</v>
      </c>
      <c r="G63">
        <v>9641</v>
      </c>
      <c r="I63">
        <v>9616</v>
      </c>
      <c r="J63">
        <v>9616</v>
      </c>
      <c r="K63">
        <v>9641</v>
      </c>
      <c r="L63">
        <v>9641</v>
      </c>
    </row>
    <row r="64" spans="1:12" x14ac:dyDescent="0.2">
      <c r="A64" t="s">
        <v>111</v>
      </c>
      <c r="B64" t="s">
        <v>46</v>
      </c>
      <c r="C64" t="s">
        <v>274</v>
      </c>
      <c r="D64">
        <v>232656.6</v>
      </c>
      <c r="E64">
        <v>223229.6</v>
      </c>
      <c r="F64">
        <v>222929.6</v>
      </c>
      <c r="G64">
        <v>222829.6</v>
      </c>
      <c r="I64">
        <v>199046.1</v>
      </c>
      <c r="J64">
        <v>214778.75</v>
      </c>
      <c r="K64">
        <v>215630.93</v>
      </c>
      <c r="L64">
        <v>216195.43</v>
      </c>
    </row>
    <row r="65" spans="1:12" x14ac:dyDescent="0.2">
      <c r="A65" t="s">
        <v>112</v>
      </c>
      <c r="B65" t="s">
        <v>46</v>
      </c>
      <c r="C65" t="s">
        <v>274</v>
      </c>
      <c r="D65">
        <v>10973</v>
      </c>
      <c r="E65">
        <v>10973</v>
      </c>
      <c r="F65">
        <v>10565</v>
      </c>
      <c r="G65">
        <v>10565</v>
      </c>
      <c r="I65">
        <v>8525</v>
      </c>
      <c r="J65">
        <v>8525</v>
      </c>
      <c r="K65">
        <v>8525</v>
      </c>
      <c r="L65">
        <v>8525</v>
      </c>
    </row>
    <row r="66" spans="1:12" x14ac:dyDescent="0.2">
      <c r="A66" t="s">
        <v>279</v>
      </c>
      <c r="B66" t="s">
        <v>46</v>
      </c>
      <c r="C66" t="s">
        <v>274</v>
      </c>
      <c r="D66">
        <v>33262</v>
      </c>
      <c r="E66">
        <v>33262</v>
      </c>
      <c r="F66">
        <v>33262</v>
      </c>
      <c r="G66">
        <v>33262</v>
      </c>
      <c r="I66">
        <v>33262</v>
      </c>
      <c r="J66">
        <v>33262</v>
      </c>
      <c r="K66">
        <v>33262</v>
      </c>
      <c r="L66">
        <v>33262</v>
      </c>
    </row>
    <row r="67" spans="1:12" x14ac:dyDescent="0.2">
      <c r="A67" t="s">
        <v>114</v>
      </c>
      <c r="B67" t="s">
        <v>46</v>
      </c>
      <c r="C67" t="s">
        <v>274</v>
      </c>
      <c r="D67">
        <v>13498</v>
      </c>
      <c r="E67">
        <v>14138</v>
      </c>
      <c r="F67">
        <v>14138</v>
      </c>
      <c r="G67">
        <v>14138</v>
      </c>
      <c r="I67">
        <v>10807</v>
      </c>
      <c r="J67">
        <v>11952</v>
      </c>
      <c r="K67">
        <v>12072</v>
      </c>
      <c r="L67">
        <v>12072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67"/>
  <sheetViews>
    <sheetView workbookViewId="0">
      <selection sqref="A1:L67"/>
    </sheetView>
  </sheetViews>
  <sheetFormatPr defaultRowHeight="12.75" x14ac:dyDescent="0.2"/>
  <sheetData>
    <row r="1" spans="1:12" x14ac:dyDescent="0.2">
      <c r="A1" t="s">
        <v>116</v>
      </c>
      <c r="B1" t="s">
        <v>117</v>
      </c>
      <c r="C1" t="s">
        <v>256</v>
      </c>
      <c r="D1" t="s">
        <v>257</v>
      </c>
      <c r="E1" t="s">
        <v>258</v>
      </c>
      <c r="F1" t="s">
        <v>259</v>
      </c>
      <c r="G1" t="s">
        <v>260</v>
      </c>
      <c r="H1" t="s">
        <v>261</v>
      </c>
      <c r="I1" t="s">
        <v>262</v>
      </c>
      <c r="J1" t="s">
        <v>263</v>
      </c>
      <c r="K1" t="s">
        <v>264</v>
      </c>
      <c r="L1" t="s">
        <v>265</v>
      </c>
    </row>
    <row r="2" spans="1:12" x14ac:dyDescent="0.2">
      <c r="A2" t="s">
        <v>47</v>
      </c>
      <c r="B2" t="s">
        <v>45</v>
      </c>
      <c r="C2" t="s">
        <v>274</v>
      </c>
      <c r="D2">
        <v>53487.97</v>
      </c>
      <c r="E2">
        <v>53152.97</v>
      </c>
      <c r="F2">
        <v>53152.97</v>
      </c>
      <c r="G2">
        <v>53152.5</v>
      </c>
      <c r="I2">
        <v>52999.47</v>
      </c>
      <c r="J2">
        <v>52999.47</v>
      </c>
      <c r="K2">
        <v>53149.47</v>
      </c>
      <c r="L2">
        <v>53149.47</v>
      </c>
    </row>
    <row r="3" spans="1:12" x14ac:dyDescent="0.2">
      <c r="A3" t="s">
        <v>49</v>
      </c>
      <c r="B3" t="s">
        <v>45</v>
      </c>
      <c r="C3" t="s">
        <v>274</v>
      </c>
      <c r="D3">
        <v>6309.5</v>
      </c>
      <c r="E3">
        <v>6309.5</v>
      </c>
      <c r="F3">
        <v>6309.5</v>
      </c>
      <c r="G3">
        <v>6309.5</v>
      </c>
      <c r="I3">
        <v>6309.5</v>
      </c>
      <c r="J3">
        <v>6309.5</v>
      </c>
      <c r="K3">
        <v>6309.5</v>
      </c>
      <c r="L3">
        <v>6309.5</v>
      </c>
    </row>
    <row r="4" spans="1:12" x14ac:dyDescent="0.2">
      <c r="A4" t="s">
        <v>50</v>
      </c>
      <c r="B4" t="s">
        <v>45</v>
      </c>
      <c r="C4" t="s">
        <v>274</v>
      </c>
      <c r="D4">
        <v>63988.5</v>
      </c>
      <c r="E4">
        <v>63643.5</v>
      </c>
      <c r="F4">
        <v>63643.5</v>
      </c>
      <c r="G4">
        <v>63643.5</v>
      </c>
      <c r="I4">
        <v>63526.5</v>
      </c>
      <c r="J4">
        <v>63412.5</v>
      </c>
      <c r="K4">
        <v>63412.5</v>
      </c>
      <c r="L4">
        <v>63412.5</v>
      </c>
    </row>
    <row r="5" spans="1:12" x14ac:dyDescent="0.2">
      <c r="A5" t="s">
        <v>51</v>
      </c>
      <c r="B5" t="s">
        <v>45</v>
      </c>
      <c r="C5" t="s">
        <v>274</v>
      </c>
      <c r="D5">
        <v>5103</v>
      </c>
      <c r="E5">
        <v>5103</v>
      </c>
      <c r="F5">
        <v>5103</v>
      </c>
      <c r="G5">
        <v>5103</v>
      </c>
      <c r="I5">
        <v>5103</v>
      </c>
      <c r="J5">
        <v>5103</v>
      </c>
      <c r="K5">
        <v>5103</v>
      </c>
      <c r="L5">
        <v>5103</v>
      </c>
    </row>
    <row r="6" spans="1:12" x14ac:dyDescent="0.2">
      <c r="A6" t="s">
        <v>52</v>
      </c>
      <c r="B6" t="s">
        <v>45</v>
      </c>
      <c r="C6" t="s">
        <v>274</v>
      </c>
      <c r="D6">
        <v>198583.85</v>
      </c>
      <c r="E6">
        <v>198583.85</v>
      </c>
      <c r="F6">
        <v>198583.85</v>
      </c>
      <c r="G6">
        <v>198583.85</v>
      </c>
      <c r="I6">
        <v>196189.85</v>
      </c>
      <c r="J6">
        <v>197488.85</v>
      </c>
      <c r="K6">
        <v>197659.85</v>
      </c>
      <c r="L6">
        <v>197659.85</v>
      </c>
    </row>
    <row r="7" spans="1:12" x14ac:dyDescent="0.2">
      <c r="A7" t="s">
        <v>53</v>
      </c>
      <c r="B7" t="s">
        <v>45</v>
      </c>
      <c r="C7" t="s">
        <v>274</v>
      </c>
      <c r="D7">
        <v>536460.03</v>
      </c>
      <c r="E7">
        <v>535140.5</v>
      </c>
      <c r="F7">
        <v>533640.5</v>
      </c>
      <c r="G7">
        <v>531743.5</v>
      </c>
      <c r="I7">
        <v>534987.03</v>
      </c>
      <c r="J7">
        <v>533452.5</v>
      </c>
      <c r="K7">
        <v>531972.5</v>
      </c>
      <c r="L7">
        <v>530166.5</v>
      </c>
    </row>
    <row r="8" spans="1:12" x14ac:dyDescent="0.2">
      <c r="A8" t="s">
        <v>54</v>
      </c>
      <c r="B8" t="s">
        <v>45</v>
      </c>
      <c r="C8" t="s">
        <v>274</v>
      </c>
      <c r="D8">
        <v>3644</v>
      </c>
      <c r="E8">
        <v>3644</v>
      </c>
      <c r="F8">
        <v>3644</v>
      </c>
      <c r="G8">
        <v>3644</v>
      </c>
      <c r="I8">
        <v>3644</v>
      </c>
      <c r="J8">
        <v>3644</v>
      </c>
      <c r="K8">
        <v>3644</v>
      </c>
      <c r="L8">
        <v>3644</v>
      </c>
    </row>
    <row r="9" spans="1:12" x14ac:dyDescent="0.2">
      <c r="A9" t="s">
        <v>55</v>
      </c>
      <c r="B9" t="s">
        <v>45</v>
      </c>
      <c r="C9" t="s">
        <v>274</v>
      </c>
      <c r="D9">
        <v>95690.93</v>
      </c>
      <c r="E9">
        <v>95690.93</v>
      </c>
      <c r="F9">
        <v>95690.93</v>
      </c>
      <c r="G9">
        <v>95690.93</v>
      </c>
      <c r="I9">
        <v>95059.93</v>
      </c>
      <c r="J9">
        <v>95228.93</v>
      </c>
      <c r="K9">
        <v>95690.93</v>
      </c>
      <c r="L9">
        <v>95690.93</v>
      </c>
    </row>
    <row r="10" spans="1:12" x14ac:dyDescent="0.2">
      <c r="A10" t="s">
        <v>56</v>
      </c>
      <c r="B10" t="s">
        <v>45</v>
      </c>
      <c r="C10" t="s">
        <v>274</v>
      </c>
      <c r="D10">
        <v>70716.41</v>
      </c>
      <c r="E10">
        <v>70726.81</v>
      </c>
      <c r="F10">
        <v>70725.81</v>
      </c>
      <c r="G10">
        <v>70555.81</v>
      </c>
      <c r="I10">
        <v>69401.740000000005</v>
      </c>
      <c r="J10">
        <v>70102.81</v>
      </c>
      <c r="K10">
        <v>70102.81</v>
      </c>
      <c r="L10">
        <v>70102.81</v>
      </c>
    </row>
    <row r="11" spans="1:12" x14ac:dyDescent="0.2">
      <c r="A11" t="s">
        <v>57</v>
      </c>
      <c r="B11" t="s">
        <v>45</v>
      </c>
      <c r="C11" t="s">
        <v>274</v>
      </c>
      <c r="D11">
        <v>43740</v>
      </c>
      <c r="E11">
        <v>43740</v>
      </c>
      <c r="F11">
        <v>43740</v>
      </c>
      <c r="G11">
        <v>43740</v>
      </c>
      <c r="I11">
        <v>43740</v>
      </c>
      <c r="J11">
        <v>43740</v>
      </c>
      <c r="K11">
        <v>43740</v>
      </c>
      <c r="L11">
        <v>43740</v>
      </c>
    </row>
    <row r="12" spans="1:12" x14ac:dyDescent="0.2">
      <c r="A12" t="s">
        <v>58</v>
      </c>
      <c r="B12" t="s">
        <v>45</v>
      </c>
      <c r="C12" t="s">
        <v>274</v>
      </c>
      <c r="D12">
        <v>152203.5</v>
      </c>
      <c r="E12">
        <v>152244.5</v>
      </c>
      <c r="F12">
        <v>152589.5</v>
      </c>
      <c r="G12">
        <v>152589.5</v>
      </c>
      <c r="I12">
        <v>149751.5</v>
      </c>
      <c r="J12">
        <v>150003.5</v>
      </c>
      <c r="K12">
        <v>150023.5</v>
      </c>
      <c r="L12">
        <v>150023.5</v>
      </c>
    </row>
    <row r="13" spans="1:12" x14ac:dyDescent="0.2">
      <c r="A13" t="s">
        <v>59</v>
      </c>
      <c r="B13" t="s">
        <v>45</v>
      </c>
      <c r="C13" t="s">
        <v>274</v>
      </c>
      <c r="D13">
        <v>19308</v>
      </c>
      <c r="E13">
        <v>19308</v>
      </c>
      <c r="F13">
        <v>19308</v>
      </c>
      <c r="G13">
        <v>19308</v>
      </c>
      <c r="I13">
        <v>19308</v>
      </c>
      <c r="J13">
        <v>19308</v>
      </c>
      <c r="K13">
        <v>19308</v>
      </c>
      <c r="L13">
        <v>19308</v>
      </c>
    </row>
    <row r="14" spans="1:12" x14ac:dyDescent="0.2">
      <c r="A14" t="s">
        <v>60</v>
      </c>
      <c r="B14" t="s">
        <v>45</v>
      </c>
      <c r="C14" t="s">
        <v>274</v>
      </c>
      <c r="D14">
        <v>441912</v>
      </c>
      <c r="E14">
        <v>441912</v>
      </c>
      <c r="F14">
        <v>441912</v>
      </c>
      <c r="G14">
        <v>441912</v>
      </c>
      <c r="I14">
        <v>441912</v>
      </c>
      <c r="J14">
        <v>441912</v>
      </c>
      <c r="K14">
        <v>441912</v>
      </c>
      <c r="L14">
        <v>441912</v>
      </c>
    </row>
    <row r="15" spans="1:12" x14ac:dyDescent="0.2">
      <c r="A15" t="s">
        <v>61</v>
      </c>
      <c r="B15" t="s">
        <v>45</v>
      </c>
      <c r="C15" t="s">
        <v>274</v>
      </c>
      <c r="D15">
        <v>6660</v>
      </c>
      <c r="E15">
        <v>6660</v>
      </c>
      <c r="F15">
        <v>6660</v>
      </c>
      <c r="G15">
        <v>6660</v>
      </c>
      <c r="I15">
        <v>6660</v>
      </c>
      <c r="J15">
        <v>6660</v>
      </c>
      <c r="K15">
        <v>6660</v>
      </c>
      <c r="L15">
        <v>6660</v>
      </c>
    </row>
    <row r="16" spans="1:12" x14ac:dyDescent="0.2">
      <c r="A16" t="s">
        <v>63</v>
      </c>
      <c r="B16" t="s">
        <v>45</v>
      </c>
      <c r="C16" t="s">
        <v>274</v>
      </c>
      <c r="D16">
        <v>229080.1</v>
      </c>
      <c r="E16">
        <v>229080.1</v>
      </c>
      <c r="F16">
        <v>238645.1</v>
      </c>
      <c r="G16">
        <v>236402.1</v>
      </c>
      <c r="I16">
        <v>220180.1</v>
      </c>
      <c r="J16">
        <v>222540.1</v>
      </c>
      <c r="K16">
        <v>232278.1</v>
      </c>
      <c r="L16">
        <v>233161.1</v>
      </c>
    </row>
    <row r="17" spans="1:12" x14ac:dyDescent="0.2">
      <c r="A17" t="s">
        <v>64</v>
      </c>
      <c r="B17" t="s">
        <v>45</v>
      </c>
      <c r="C17" t="s">
        <v>274</v>
      </c>
      <c r="D17">
        <v>87305.600000000006</v>
      </c>
      <c r="E17">
        <v>87305.600000000006</v>
      </c>
      <c r="F17">
        <v>87305.600000000006</v>
      </c>
      <c r="G17">
        <v>87305.600000000006</v>
      </c>
      <c r="I17">
        <v>86774.85</v>
      </c>
      <c r="J17">
        <v>86959.85</v>
      </c>
      <c r="K17">
        <v>86959.85</v>
      </c>
      <c r="L17">
        <v>86959.85</v>
      </c>
    </row>
    <row r="18" spans="1:12" x14ac:dyDescent="0.2">
      <c r="A18" t="s">
        <v>65</v>
      </c>
      <c r="B18" t="s">
        <v>45</v>
      </c>
      <c r="C18" t="s">
        <v>274</v>
      </c>
      <c r="D18">
        <v>39245.300000000003</v>
      </c>
      <c r="E18">
        <v>38900.300000000003</v>
      </c>
      <c r="F18">
        <v>38900.300000000003</v>
      </c>
      <c r="G18">
        <v>38900.300000000003</v>
      </c>
      <c r="I18">
        <v>39245.300000000003</v>
      </c>
      <c r="J18">
        <v>38900.300000000003</v>
      </c>
      <c r="K18">
        <v>38900.300000000003</v>
      </c>
      <c r="L18">
        <v>38900.300000000003</v>
      </c>
    </row>
    <row r="19" spans="1:12" x14ac:dyDescent="0.2">
      <c r="A19" t="s">
        <v>66</v>
      </c>
      <c r="B19" t="s">
        <v>45</v>
      </c>
      <c r="C19" t="s">
        <v>274</v>
      </c>
      <c r="D19">
        <v>8715</v>
      </c>
      <c r="E19">
        <v>8715</v>
      </c>
      <c r="F19">
        <v>8715</v>
      </c>
      <c r="G19">
        <v>8715</v>
      </c>
      <c r="I19">
        <v>8715</v>
      </c>
      <c r="J19">
        <v>8715</v>
      </c>
      <c r="K19">
        <v>8715</v>
      </c>
      <c r="L19">
        <v>8715</v>
      </c>
    </row>
    <row r="20" spans="1:12" x14ac:dyDescent="0.2">
      <c r="A20" t="s">
        <v>67</v>
      </c>
      <c r="B20" t="s">
        <v>45</v>
      </c>
      <c r="C20" t="s">
        <v>274</v>
      </c>
      <c r="D20">
        <v>22716.84</v>
      </c>
      <c r="E20">
        <v>22485.84</v>
      </c>
      <c r="F20">
        <v>22485.84</v>
      </c>
      <c r="G20">
        <v>22145.84</v>
      </c>
      <c r="I20">
        <v>21739.84</v>
      </c>
      <c r="J20">
        <v>22079.84</v>
      </c>
      <c r="K20">
        <v>22079.84</v>
      </c>
      <c r="L20">
        <v>21739.84</v>
      </c>
    </row>
    <row r="21" spans="1:12" x14ac:dyDescent="0.2">
      <c r="A21" t="s">
        <v>68</v>
      </c>
      <c r="B21" t="s">
        <v>45</v>
      </c>
      <c r="C21" t="s">
        <v>274</v>
      </c>
      <c r="D21">
        <v>4861</v>
      </c>
      <c r="E21">
        <v>4861</v>
      </c>
      <c r="F21">
        <v>4861</v>
      </c>
      <c r="G21">
        <v>4861</v>
      </c>
      <c r="I21">
        <v>4861</v>
      </c>
      <c r="J21">
        <v>4861</v>
      </c>
      <c r="K21">
        <v>4861</v>
      </c>
      <c r="L21">
        <v>4861</v>
      </c>
    </row>
    <row r="22" spans="1:12" x14ac:dyDescent="0.2">
      <c r="A22" t="s">
        <v>69</v>
      </c>
      <c r="B22" t="s">
        <v>45</v>
      </c>
      <c r="C22" t="s">
        <v>274</v>
      </c>
      <c r="D22">
        <v>2980</v>
      </c>
      <c r="E22">
        <v>2980</v>
      </c>
      <c r="F22">
        <v>2980</v>
      </c>
      <c r="G22">
        <v>2980</v>
      </c>
      <c r="I22">
        <v>2635</v>
      </c>
      <c r="J22">
        <v>2980</v>
      </c>
      <c r="K22">
        <v>2980</v>
      </c>
      <c r="L22">
        <v>2980</v>
      </c>
    </row>
    <row r="23" spans="1:12" x14ac:dyDescent="0.2">
      <c r="A23" t="s">
        <v>70</v>
      </c>
      <c r="B23" t="s">
        <v>45</v>
      </c>
      <c r="C23" t="s">
        <v>274</v>
      </c>
      <c r="D23">
        <v>8425</v>
      </c>
      <c r="E23">
        <v>8425</v>
      </c>
      <c r="F23">
        <v>8425</v>
      </c>
      <c r="G23">
        <v>8425</v>
      </c>
      <c r="I23">
        <v>8425</v>
      </c>
      <c r="J23">
        <v>8425</v>
      </c>
      <c r="K23">
        <v>8425</v>
      </c>
      <c r="L23">
        <v>8425</v>
      </c>
    </row>
    <row r="24" spans="1:12" x14ac:dyDescent="0.2">
      <c r="A24" t="s">
        <v>71</v>
      </c>
      <c r="B24" t="s">
        <v>45</v>
      </c>
      <c r="C24" t="s">
        <v>274</v>
      </c>
      <c r="D24">
        <v>2928</v>
      </c>
      <c r="E24">
        <v>2928</v>
      </c>
      <c r="F24">
        <v>2928</v>
      </c>
      <c r="G24">
        <v>2928</v>
      </c>
      <c r="I24">
        <v>2928</v>
      </c>
      <c r="J24">
        <v>2928</v>
      </c>
      <c r="K24">
        <v>2928</v>
      </c>
      <c r="L24">
        <v>2928</v>
      </c>
    </row>
    <row r="25" spans="1:12" x14ac:dyDescent="0.2">
      <c r="A25" t="s">
        <v>72</v>
      </c>
      <c r="B25" t="s">
        <v>45</v>
      </c>
      <c r="C25" t="s">
        <v>274</v>
      </c>
      <c r="D25">
        <v>8405</v>
      </c>
      <c r="E25">
        <v>8405</v>
      </c>
      <c r="F25">
        <v>8405</v>
      </c>
      <c r="G25">
        <v>8405</v>
      </c>
      <c r="I25">
        <v>8005</v>
      </c>
      <c r="J25">
        <v>8005</v>
      </c>
      <c r="K25">
        <v>8005</v>
      </c>
      <c r="L25">
        <v>8005</v>
      </c>
    </row>
    <row r="26" spans="1:12" x14ac:dyDescent="0.2">
      <c r="A26" t="s">
        <v>73</v>
      </c>
      <c r="B26" t="s">
        <v>45</v>
      </c>
      <c r="C26" t="s">
        <v>274</v>
      </c>
      <c r="D26">
        <v>6929</v>
      </c>
      <c r="E26">
        <v>6929</v>
      </c>
      <c r="F26">
        <v>6929</v>
      </c>
      <c r="G26">
        <v>6929</v>
      </c>
      <c r="I26">
        <v>6929</v>
      </c>
      <c r="J26">
        <v>6929</v>
      </c>
      <c r="K26">
        <v>6929</v>
      </c>
      <c r="L26">
        <v>6929</v>
      </c>
    </row>
    <row r="27" spans="1:12" x14ac:dyDescent="0.2">
      <c r="A27" t="s">
        <v>74</v>
      </c>
      <c r="B27" t="s">
        <v>45</v>
      </c>
      <c r="C27" t="s">
        <v>274</v>
      </c>
      <c r="D27">
        <v>80844.289999999994</v>
      </c>
      <c r="E27">
        <v>80844.289999999994</v>
      </c>
      <c r="F27">
        <v>80844.289999999994</v>
      </c>
      <c r="G27">
        <v>80844.289999999994</v>
      </c>
      <c r="I27">
        <v>80171.31</v>
      </c>
      <c r="J27">
        <v>80821.31</v>
      </c>
      <c r="K27">
        <v>80821.31</v>
      </c>
      <c r="L27">
        <v>80821.31</v>
      </c>
    </row>
    <row r="28" spans="1:12" x14ac:dyDescent="0.2">
      <c r="A28" t="s">
        <v>75</v>
      </c>
      <c r="B28" t="s">
        <v>45</v>
      </c>
      <c r="C28" t="s">
        <v>274</v>
      </c>
      <c r="D28">
        <v>36156.5</v>
      </c>
      <c r="E28">
        <v>36156.5</v>
      </c>
      <c r="F28">
        <v>36156.5</v>
      </c>
      <c r="G28">
        <v>36156.5</v>
      </c>
      <c r="I28">
        <v>35925.5</v>
      </c>
      <c r="J28">
        <v>35925.5</v>
      </c>
      <c r="K28">
        <v>35925.5</v>
      </c>
      <c r="L28">
        <v>35925.5</v>
      </c>
    </row>
    <row r="29" spans="1:12" x14ac:dyDescent="0.2">
      <c r="A29" t="s">
        <v>76</v>
      </c>
      <c r="B29" t="s">
        <v>45</v>
      </c>
      <c r="C29" t="s">
        <v>274</v>
      </c>
      <c r="D29">
        <v>294753</v>
      </c>
      <c r="E29">
        <v>292409</v>
      </c>
      <c r="F29">
        <v>292409</v>
      </c>
      <c r="G29">
        <v>292409</v>
      </c>
      <c r="I29">
        <v>281724</v>
      </c>
      <c r="J29">
        <v>285328</v>
      </c>
      <c r="K29">
        <v>285603</v>
      </c>
      <c r="L29">
        <v>285878</v>
      </c>
    </row>
    <row r="30" spans="1:12" x14ac:dyDescent="0.2">
      <c r="A30" t="s">
        <v>77</v>
      </c>
      <c r="B30" t="s">
        <v>45</v>
      </c>
      <c r="C30" t="s">
        <v>274</v>
      </c>
      <c r="D30">
        <v>10710.7</v>
      </c>
      <c r="E30">
        <v>10710.7</v>
      </c>
      <c r="F30">
        <v>10710.7</v>
      </c>
      <c r="G30">
        <v>10710.7</v>
      </c>
      <c r="I30">
        <v>10710.7</v>
      </c>
      <c r="J30">
        <v>10710.7</v>
      </c>
      <c r="K30">
        <v>10710.7</v>
      </c>
      <c r="L30">
        <v>10710.7</v>
      </c>
    </row>
    <row r="31" spans="1:12" x14ac:dyDescent="0.2">
      <c r="A31" t="s">
        <v>78</v>
      </c>
      <c r="B31" t="s">
        <v>45</v>
      </c>
      <c r="C31" t="s">
        <v>274</v>
      </c>
      <c r="D31">
        <v>78754</v>
      </c>
      <c r="E31">
        <v>77554</v>
      </c>
      <c r="F31">
        <v>77554</v>
      </c>
      <c r="G31">
        <v>77319</v>
      </c>
      <c r="I31">
        <v>76011.5</v>
      </c>
      <c r="J31">
        <v>77319</v>
      </c>
      <c r="K31">
        <v>77319</v>
      </c>
      <c r="L31">
        <v>77319</v>
      </c>
    </row>
    <row r="32" spans="1:12" x14ac:dyDescent="0.2">
      <c r="A32" t="s">
        <v>79</v>
      </c>
      <c r="B32" t="s">
        <v>45</v>
      </c>
      <c r="C32" t="s">
        <v>274</v>
      </c>
      <c r="D32">
        <v>16638.490000000002</v>
      </c>
      <c r="E32">
        <v>16638.490000000002</v>
      </c>
      <c r="F32">
        <v>16638.490000000002</v>
      </c>
      <c r="G32">
        <v>16638.490000000002</v>
      </c>
      <c r="I32">
        <v>16638.490000000002</v>
      </c>
      <c r="J32">
        <v>16638.490000000002</v>
      </c>
      <c r="K32">
        <v>16638.490000000002</v>
      </c>
      <c r="L32">
        <v>16638.490000000002</v>
      </c>
    </row>
    <row r="33" spans="1:12" x14ac:dyDescent="0.2">
      <c r="A33" t="s">
        <v>80</v>
      </c>
      <c r="B33" t="s">
        <v>45</v>
      </c>
      <c r="C33" t="s">
        <v>274</v>
      </c>
      <c r="D33">
        <v>4699</v>
      </c>
      <c r="E33">
        <v>4699</v>
      </c>
      <c r="F33">
        <v>4699</v>
      </c>
      <c r="G33">
        <v>4599</v>
      </c>
      <c r="I33">
        <v>4699</v>
      </c>
      <c r="J33">
        <v>4699</v>
      </c>
      <c r="K33">
        <v>4699</v>
      </c>
      <c r="L33">
        <v>4699</v>
      </c>
    </row>
    <row r="34" spans="1:12" x14ac:dyDescent="0.2">
      <c r="A34" t="s">
        <v>81</v>
      </c>
      <c r="B34" t="s">
        <v>45</v>
      </c>
      <c r="C34" t="s">
        <v>274</v>
      </c>
      <c r="D34">
        <v>1545</v>
      </c>
      <c r="E34">
        <v>1545</v>
      </c>
      <c r="F34">
        <v>1545</v>
      </c>
      <c r="G34">
        <v>1545</v>
      </c>
      <c r="I34">
        <v>1545</v>
      </c>
      <c r="J34">
        <v>1545</v>
      </c>
      <c r="K34">
        <v>1545</v>
      </c>
      <c r="L34">
        <v>1545</v>
      </c>
    </row>
    <row r="35" spans="1:12" x14ac:dyDescent="0.2">
      <c r="A35" t="s">
        <v>82</v>
      </c>
      <c r="B35" t="s">
        <v>45</v>
      </c>
      <c r="C35" t="s">
        <v>274</v>
      </c>
      <c r="D35">
        <v>94395.9</v>
      </c>
      <c r="E35">
        <v>94140.9</v>
      </c>
      <c r="F35">
        <v>94140.9</v>
      </c>
      <c r="G35">
        <v>94140.9</v>
      </c>
      <c r="I35">
        <v>93334.9</v>
      </c>
      <c r="J35">
        <v>93334.9</v>
      </c>
      <c r="K35">
        <v>93734.9</v>
      </c>
      <c r="L35">
        <v>93734.9</v>
      </c>
    </row>
    <row r="36" spans="1:12" x14ac:dyDescent="0.2">
      <c r="A36" t="s">
        <v>83</v>
      </c>
      <c r="B36" t="s">
        <v>45</v>
      </c>
      <c r="C36" t="s">
        <v>274</v>
      </c>
      <c r="D36">
        <v>261695</v>
      </c>
      <c r="E36">
        <v>260759</v>
      </c>
      <c r="F36">
        <v>260759</v>
      </c>
      <c r="G36">
        <v>260759</v>
      </c>
      <c r="I36">
        <v>257845</v>
      </c>
      <c r="J36">
        <v>259149</v>
      </c>
      <c r="K36">
        <v>259599</v>
      </c>
      <c r="L36">
        <v>259649</v>
      </c>
    </row>
    <row r="37" spans="1:12" x14ac:dyDescent="0.2">
      <c r="A37" t="s">
        <v>84</v>
      </c>
      <c r="B37" t="s">
        <v>45</v>
      </c>
      <c r="C37" t="s">
        <v>274</v>
      </c>
      <c r="D37">
        <v>70814.7</v>
      </c>
      <c r="E37">
        <v>69552.7</v>
      </c>
      <c r="F37">
        <v>68752.7</v>
      </c>
      <c r="G37">
        <v>68752.7</v>
      </c>
      <c r="I37">
        <v>67729.7</v>
      </c>
      <c r="J37">
        <v>67729.7</v>
      </c>
      <c r="K37">
        <v>67731.7</v>
      </c>
      <c r="L37">
        <v>67731.7</v>
      </c>
    </row>
    <row r="38" spans="1:12" x14ac:dyDescent="0.2">
      <c r="A38" t="s">
        <v>85</v>
      </c>
      <c r="B38" t="s">
        <v>45</v>
      </c>
      <c r="C38" t="s">
        <v>274</v>
      </c>
      <c r="D38">
        <v>13000.5</v>
      </c>
      <c r="E38">
        <v>13000.5</v>
      </c>
      <c r="F38">
        <v>13000.5</v>
      </c>
      <c r="G38">
        <v>13000.5</v>
      </c>
      <c r="I38">
        <v>11444.5</v>
      </c>
      <c r="J38">
        <v>13000.5</v>
      </c>
      <c r="K38">
        <v>13000.5</v>
      </c>
      <c r="L38">
        <v>13000.5</v>
      </c>
    </row>
    <row r="39" spans="1:12" x14ac:dyDescent="0.2">
      <c r="A39" t="s">
        <v>86</v>
      </c>
      <c r="B39" t="s">
        <v>45</v>
      </c>
      <c r="C39" t="s">
        <v>274</v>
      </c>
      <c r="D39">
        <v>2056</v>
      </c>
      <c r="E39">
        <v>2056</v>
      </c>
      <c r="F39">
        <v>2056</v>
      </c>
      <c r="G39">
        <v>2056</v>
      </c>
      <c r="I39">
        <v>2056</v>
      </c>
      <c r="J39">
        <v>2056</v>
      </c>
      <c r="K39">
        <v>2056</v>
      </c>
      <c r="L39">
        <v>2056</v>
      </c>
    </row>
    <row r="40" spans="1:12" x14ac:dyDescent="0.2">
      <c r="A40" t="s">
        <v>87</v>
      </c>
      <c r="B40" t="s">
        <v>45</v>
      </c>
      <c r="C40" t="s">
        <v>274</v>
      </c>
      <c r="D40">
        <v>7061</v>
      </c>
      <c r="E40">
        <v>7061</v>
      </c>
      <c r="F40">
        <v>7061</v>
      </c>
      <c r="G40">
        <v>7061</v>
      </c>
      <c r="I40">
        <v>7061</v>
      </c>
      <c r="J40">
        <v>7061</v>
      </c>
      <c r="K40">
        <v>7061</v>
      </c>
      <c r="L40">
        <v>7061</v>
      </c>
    </row>
    <row r="41" spans="1:12" x14ac:dyDescent="0.2">
      <c r="A41" t="s">
        <v>88</v>
      </c>
      <c r="B41" t="s">
        <v>45</v>
      </c>
      <c r="C41" t="s">
        <v>274</v>
      </c>
      <c r="D41">
        <v>128396.38</v>
      </c>
      <c r="E41">
        <v>128247.38</v>
      </c>
      <c r="F41">
        <v>128288.38</v>
      </c>
      <c r="G41">
        <v>128688.38</v>
      </c>
      <c r="I41">
        <v>122265.38</v>
      </c>
      <c r="J41">
        <v>122747.38</v>
      </c>
      <c r="K41">
        <v>123588.38</v>
      </c>
      <c r="L41">
        <v>123988.38</v>
      </c>
    </row>
    <row r="42" spans="1:12" x14ac:dyDescent="0.2">
      <c r="A42" t="s">
        <v>89</v>
      </c>
      <c r="B42" t="s">
        <v>45</v>
      </c>
      <c r="C42" t="s">
        <v>274</v>
      </c>
      <c r="D42">
        <v>130262.59</v>
      </c>
      <c r="E42">
        <v>129631.59</v>
      </c>
      <c r="F42">
        <v>129631.59</v>
      </c>
      <c r="G42">
        <v>129631.59</v>
      </c>
      <c r="I42">
        <v>128997.59</v>
      </c>
      <c r="J42">
        <v>129201.59</v>
      </c>
      <c r="K42">
        <v>129201.59</v>
      </c>
      <c r="L42">
        <v>129201.59</v>
      </c>
    </row>
    <row r="43" spans="1:12" x14ac:dyDescent="0.2">
      <c r="A43" t="s">
        <v>90</v>
      </c>
      <c r="B43" t="s">
        <v>45</v>
      </c>
      <c r="C43" t="s">
        <v>274</v>
      </c>
      <c r="D43">
        <v>67630</v>
      </c>
      <c r="E43">
        <v>67630</v>
      </c>
      <c r="F43">
        <v>67545</v>
      </c>
      <c r="G43">
        <v>67545</v>
      </c>
      <c r="I43">
        <v>67545</v>
      </c>
      <c r="J43">
        <v>67545</v>
      </c>
      <c r="K43">
        <v>67545</v>
      </c>
      <c r="L43">
        <v>67545</v>
      </c>
    </row>
    <row r="44" spans="1:12" x14ac:dyDescent="0.2">
      <c r="A44" t="s">
        <v>91</v>
      </c>
      <c r="B44" t="s">
        <v>45</v>
      </c>
      <c r="C44" t="s">
        <v>274</v>
      </c>
      <c r="D44">
        <v>44431</v>
      </c>
      <c r="E44">
        <v>44431</v>
      </c>
      <c r="F44">
        <v>44431</v>
      </c>
      <c r="I44">
        <v>42997</v>
      </c>
      <c r="J44">
        <v>43057</v>
      </c>
      <c r="K44">
        <v>43057</v>
      </c>
    </row>
    <row r="45" spans="1:12" x14ac:dyDescent="0.2">
      <c r="A45" t="s">
        <v>92</v>
      </c>
      <c r="B45" t="s">
        <v>45</v>
      </c>
      <c r="C45" t="s">
        <v>274</v>
      </c>
      <c r="D45">
        <v>24803</v>
      </c>
      <c r="E45">
        <v>24803</v>
      </c>
      <c r="F45">
        <v>24803</v>
      </c>
      <c r="G45">
        <v>24803</v>
      </c>
      <c r="I45">
        <v>24437</v>
      </c>
      <c r="J45">
        <v>24668</v>
      </c>
      <c r="K45">
        <v>24753</v>
      </c>
      <c r="L45">
        <v>24753</v>
      </c>
    </row>
    <row r="46" spans="1:12" x14ac:dyDescent="0.2">
      <c r="A46" t="s">
        <v>93</v>
      </c>
      <c r="B46" t="s">
        <v>45</v>
      </c>
      <c r="C46" t="s">
        <v>274</v>
      </c>
      <c r="D46">
        <v>51572</v>
      </c>
      <c r="E46">
        <v>52339.5</v>
      </c>
      <c r="F46">
        <v>52339.5</v>
      </c>
      <c r="G46">
        <v>52339.5</v>
      </c>
      <c r="I46">
        <v>50827</v>
      </c>
      <c r="J46">
        <v>51594.5</v>
      </c>
      <c r="K46">
        <v>51594.5</v>
      </c>
      <c r="L46">
        <v>51594.5</v>
      </c>
    </row>
    <row r="47" spans="1:12" x14ac:dyDescent="0.2">
      <c r="A47" t="s">
        <v>94</v>
      </c>
      <c r="B47" t="s">
        <v>45</v>
      </c>
      <c r="C47" t="s">
        <v>274</v>
      </c>
      <c r="D47">
        <v>10482</v>
      </c>
      <c r="E47">
        <v>10482</v>
      </c>
      <c r="F47">
        <v>10482</v>
      </c>
      <c r="G47">
        <v>10713</v>
      </c>
      <c r="I47">
        <v>10082</v>
      </c>
      <c r="J47">
        <v>10482</v>
      </c>
      <c r="K47">
        <v>10482</v>
      </c>
      <c r="L47">
        <v>10713</v>
      </c>
    </row>
    <row r="48" spans="1:12" x14ac:dyDescent="0.2">
      <c r="A48" t="s">
        <v>95</v>
      </c>
      <c r="B48" t="s">
        <v>45</v>
      </c>
      <c r="C48" t="s">
        <v>274</v>
      </c>
      <c r="D48">
        <v>253321</v>
      </c>
      <c r="E48">
        <v>251210</v>
      </c>
      <c r="F48">
        <v>251210</v>
      </c>
      <c r="G48">
        <v>251210</v>
      </c>
      <c r="I48">
        <v>246783</v>
      </c>
      <c r="J48">
        <v>247774</v>
      </c>
      <c r="K48">
        <v>247774</v>
      </c>
      <c r="L48">
        <v>247794</v>
      </c>
    </row>
    <row r="49" spans="1:12" x14ac:dyDescent="0.2">
      <c r="A49" t="s">
        <v>96</v>
      </c>
      <c r="B49" t="s">
        <v>45</v>
      </c>
      <c r="C49" t="s">
        <v>274</v>
      </c>
      <c r="D49">
        <v>69017.5</v>
      </c>
      <c r="E49">
        <v>68327.5</v>
      </c>
      <c r="F49">
        <v>67747.5</v>
      </c>
      <c r="G49">
        <v>67512.5</v>
      </c>
      <c r="I49">
        <v>67971.5</v>
      </c>
      <c r="J49">
        <v>67288.5</v>
      </c>
      <c r="K49">
        <v>66708.5</v>
      </c>
      <c r="L49">
        <v>66711.5</v>
      </c>
    </row>
    <row r="50" spans="1:12" x14ac:dyDescent="0.2">
      <c r="A50" t="s">
        <v>97</v>
      </c>
      <c r="B50" t="s">
        <v>45</v>
      </c>
      <c r="C50" t="s">
        <v>274</v>
      </c>
      <c r="D50">
        <v>572158.55000000005</v>
      </c>
      <c r="E50">
        <v>569250.55000000005</v>
      </c>
      <c r="F50">
        <v>567399.55000000005</v>
      </c>
      <c r="G50">
        <v>566589.55000000005</v>
      </c>
      <c r="I50">
        <v>560551.05000000005</v>
      </c>
      <c r="J50">
        <v>561778.41</v>
      </c>
      <c r="K50">
        <v>560488.41</v>
      </c>
      <c r="L50">
        <v>560529.41</v>
      </c>
    </row>
    <row r="51" spans="1:12" x14ac:dyDescent="0.2">
      <c r="A51" t="s">
        <v>98</v>
      </c>
      <c r="B51" t="s">
        <v>45</v>
      </c>
      <c r="C51" t="s">
        <v>274</v>
      </c>
      <c r="D51">
        <v>141197.60999999999</v>
      </c>
      <c r="E51">
        <v>141457.60999999999</v>
      </c>
      <c r="F51">
        <v>140767.60999999999</v>
      </c>
      <c r="G51">
        <v>140422.60999999999</v>
      </c>
      <c r="I51">
        <v>138422.17000000001</v>
      </c>
      <c r="J51">
        <v>138515.87</v>
      </c>
      <c r="K51">
        <v>139170.87</v>
      </c>
      <c r="L51">
        <v>139170.87</v>
      </c>
    </row>
    <row r="52" spans="1:12" x14ac:dyDescent="0.2">
      <c r="A52" t="s">
        <v>99</v>
      </c>
      <c r="B52" t="s">
        <v>45</v>
      </c>
      <c r="C52" t="s">
        <v>274</v>
      </c>
      <c r="D52">
        <v>392426</v>
      </c>
      <c r="E52">
        <v>391216</v>
      </c>
      <c r="F52">
        <v>391216</v>
      </c>
      <c r="G52">
        <v>391216</v>
      </c>
      <c r="I52">
        <v>386116</v>
      </c>
      <c r="J52">
        <v>390617</v>
      </c>
      <c r="K52">
        <v>390802</v>
      </c>
      <c r="L52">
        <v>390802</v>
      </c>
    </row>
    <row r="53" spans="1:12" x14ac:dyDescent="0.2">
      <c r="A53" t="s">
        <v>100</v>
      </c>
      <c r="B53" t="s">
        <v>45</v>
      </c>
      <c r="C53" t="s">
        <v>274</v>
      </c>
      <c r="D53">
        <v>174172.72</v>
      </c>
      <c r="E53">
        <v>173541.72</v>
      </c>
      <c r="F53">
        <v>173541.72</v>
      </c>
      <c r="G53">
        <v>173541.72</v>
      </c>
      <c r="I53">
        <v>173306.72</v>
      </c>
      <c r="J53">
        <v>173306.72</v>
      </c>
      <c r="K53">
        <v>173306.72</v>
      </c>
      <c r="L53">
        <v>173306.72</v>
      </c>
    </row>
    <row r="54" spans="1:12" x14ac:dyDescent="0.2">
      <c r="A54" t="s">
        <v>278</v>
      </c>
      <c r="B54" t="s">
        <v>45</v>
      </c>
      <c r="C54" t="s">
        <v>274</v>
      </c>
      <c r="D54">
        <v>25985</v>
      </c>
      <c r="E54">
        <v>25985</v>
      </c>
      <c r="F54">
        <v>25985</v>
      </c>
      <c r="G54">
        <v>25942</v>
      </c>
      <c r="I54">
        <v>25588</v>
      </c>
      <c r="J54">
        <v>25597</v>
      </c>
      <c r="K54">
        <v>25597</v>
      </c>
      <c r="L54">
        <v>25597</v>
      </c>
    </row>
    <row r="55" spans="1:12" x14ac:dyDescent="0.2">
      <c r="A55" t="s">
        <v>102</v>
      </c>
      <c r="B55" t="s">
        <v>45</v>
      </c>
      <c r="C55" t="s">
        <v>274</v>
      </c>
      <c r="D55">
        <v>37033</v>
      </c>
      <c r="E55">
        <v>37033</v>
      </c>
      <c r="F55">
        <v>37033</v>
      </c>
      <c r="G55">
        <v>37040</v>
      </c>
      <c r="I55">
        <v>36884</v>
      </c>
      <c r="J55">
        <v>36928</v>
      </c>
      <c r="K55">
        <v>36978</v>
      </c>
      <c r="L55">
        <v>36985</v>
      </c>
    </row>
    <row r="56" spans="1:12" x14ac:dyDescent="0.2">
      <c r="A56" t="s">
        <v>103</v>
      </c>
      <c r="B56" t="s">
        <v>45</v>
      </c>
      <c r="C56" t="s">
        <v>274</v>
      </c>
      <c r="D56">
        <v>212674.53</v>
      </c>
      <c r="E56">
        <v>210443.53</v>
      </c>
      <c r="F56">
        <v>210443.53</v>
      </c>
      <c r="G56">
        <v>209812.53</v>
      </c>
      <c r="I56">
        <v>194119.53</v>
      </c>
      <c r="J56">
        <v>195104.53</v>
      </c>
      <c r="K56">
        <v>195104.53</v>
      </c>
      <c r="L56">
        <v>195104.53</v>
      </c>
    </row>
    <row r="57" spans="1:12" x14ac:dyDescent="0.2">
      <c r="A57" t="s">
        <v>104</v>
      </c>
      <c r="B57" t="s">
        <v>45</v>
      </c>
      <c r="C57" t="s">
        <v>274</v>
      </c>
      <c r="D57">
        <v>94740</v>
      </c>
      <c r="E57">
        <v>94740</v>
      </c>
      <c r="F57">
        <v>94740</v>
      </c>
      <c r="G57">
        <v>94740</v>
      </c>
      <c r="I57">
        <v>94740</v>
      </c>
      <c r="J57">
        <v>94740</v>
      </c>
      <c r="K57">
        <v>94740</v>
      </c>
      <c r="L57">
        <v>94740</v>
      </c>
    </row>
    <row r="58" spans="1:12" x14ac:dyDescent="0.2">
      <c r="A58" t="s">
        <v>105</v>
      </c>
      <c r="B58" t="s">
        <v>45</v>
      </c>
      <c r="C58" t="s">
        <v>274</v>
      </c>
      <c r="D58">
        <v>70575.5</v>
      </c>
      <c r="E58">
        <v>70575.5</v>
      </c>
      <c r="F58">
        <v>70575.5</v>
      </c>
      <c r="G58">
        <v>70575.5</v>
      </c>
      <c r="I58">
        <v>69631.5</v>
      </c>
      <c r="J58">
        <v>70113.5</v>
      </c>
      <c r="K58">
        <v>70113.5</v>
      </c>
      <c r="L58">
        <v>70113.5</v>
      </c>
    </row>
    <row r="59" spans="1:12" x14ac:dyDescent="0.2">
      <c r="A59" t="s">
        <v>106</v>
      </c>
      <c r="B59" t="s">
        <v>45</v>
      </c>
      <c r="C59" t="s">
        <v>274</v>
      </c>
      <c r="D59">
        <v>94146.14</v>
      </c>
      <c r="E59">
        <v>94146.14</v>
      </c>
      <c r="F59">
        <v>94148.14</v>
      </c>
      <c r="G59">
        <v>93270.64</v>
      </c>
      <c r="I59">
        <v>92292.64</v>
      </c>
      <c r="J59">
        <v>93268.64</v>
      </c>
      <c r="K59">
        <v>93270.64</v>
      </c>
      <c r="L59">
        <v>93270.64</v>
      </c>
    </row>
    <row r="60" spans="1:12" x14ac:dyDescent="0.2">
      <c r="A60" t="s">
        <v>107</v>
      </c>
      <c r="B60" t="s">
        <v>45</v>
      </c>
      <c r="C60" t="s">
        <v>274</v>
      </c>
      <c r="D60">
        <v>41892</v>
      </c>
      <c r="E60">
        <v>41889</v>
      </c>
      <c r="F60">
        <v>41889</v>
      </c>
      <c r="G60">
        <v>41889</v>
      </c>
      <c r="I60">
        <v>41611</v>
      </c>
      <c r="J60">
        <v>41711</v>
      </c>
      <c r="K60">
        <v>41881</v>
      </c>
      <c r="L60">
        <v>41881</v>
      </c>
    </row>
    <row r="61" spans="1:12" x14ac:dyDescent="0.2">
      <c r="A61" t="s">
        <v>108</v>
      </c>
      <c r="B61" t="s">
        <v>45</v>
      </c>
      <c r="C61" t="s">
        <v>274</v>
      </c>
      <c r="D61">
        <v>13397</v>
      </c>
      <c r="E61">
        <v>13166</v>
      </c>
      <c r="F61">
        <v>13166</v>
      </c>
      <c r="G61">
        <v>13166</v>
      </c>
      <c r="I61">
        <v>12817</v>
      </c>
      <c r="J61">
        <v>12817</v>
      </c>
      <c r="K61">
        <v>12817</v>
      </c>
      <c r="L61">
        <v>12817</v>
      </c>
    </row>
    <row r="62" spans="1:12" x14ac:dyDescent="0.2">
      <c r="A62" t="s">
        <v>109</v>
      </c>
      <c r="B62" t="s">
        <v>45</v>
      </c>
      <c r="C62" t="s">
        <v>274</v>
      </c>
      <c r="D62">
        <v>8909.1</v>
      </c>
      <c r="E62">
        <v>8909.1</v>
      </c>
      <c r="F62">
        <v>8909.1</v>
      </c>
      <c r="G62">
        <v>8909.1</v>
      </c>
      <c r="I62">
        <v>8109.1</v>
      </c>
      <c r="J62">
        <v>8909.1</v>
      </c>
      <c r="K62">
        <v>8909.1</v>
      </c>
      <c r="L62">
        <v>8909.1</v>
      </c>
    </row>
    <row r="63" spans="1:12" x14ac:dyDescent="0.2">
      <c r="A63" t="s">
        <v>110</v>
      </c>
      <c r="B63" t="s">
        <v>45</v>
      </c>
      <c r="C63" t="s">
        <v>274</v>
      </c>
      <c r="D63">
        <v>2111</v>
      </c>
      <c r="E63">
        <v>2111</v>
      </c>
      <c r="F63">
        <v>2111</v>
      </c>
      <c r="G63">
        <v>2111</v>
      </c>
      <c r="I63">
        <v>1766</v>
      </c>
      <c r="J63">
        <v>1766</v>
      </c>
      <c r="K63">
        <v>1766</v>
      </c>
      <c r="L63">
        <v>1766</v>
      </c>
    </row>
    <row r="64" spans="1:12" x14ac:dyDescent="0.2">
      <c r="A64" t="s">
        <v>111</v>
      </c>
      <c r="B64" t="s">
        <v>45</v>
      </c>
      <c r="C64" t="s">
        <v>274</v>
      </c>
      <c r="D64">
        <v>204478.36</v>
      </c>
      <c r="E64">
        <v>203478.36</v>
      </c>
      <c r="F64">
        <v>203133.36</v>
      </c>
      <c r="G64">
        <v>202768.36</v>
      </c>
      <c r="I64">
        <v>193370.4</v>
      </c>
      <c r="J64">
        <v>202522.4</v>
      </c>
      <c r="K64">
        <v>202177.4</v>
      </c>
      <c r="L64">
        <v>202232.4</v>
      </c>
    </row>
    <row r="65" spans="1:12" x14ac:dyDescent="0.2">
      <c r="A65" t="s">
        <v>112</v>
      </c>
      <c r="B65" t="s">
        <v>45</v>
      </c>
      <c r="C65" t="s">
        <v>274</v>
      </c>
      <c r="D65">
        <v>6282</v>
      </c>
      <c r="E65">
        <v>6282</v>
      </c>
      <c r="F65">
        <v>6282</v>
      </c>
      <c r="G65">
        <v>6282</v>
      </c>
      <c r="I65">
        <v>5779</v>
      </c>
      <c r="J65">
        <v>5779</v>
      </c>
      <c r="K65">
        <v>5779</v>
      </c>
      <c r="L65">
        <v>5779</v>
      </c>
    </row>
    <row r="66" spans="1:12" x14ac:dyDescent="0.2">
      <c r="A66" t="s">
        <v>279</v>
      </c>
      <c r="B66" t="s">
        <v>45</v>
      </c>
      <c r="C66" t="s">
        <v>274</v>
      </c>
      <c r="D66">
        <v>24684</v>
      </c>
      <c r="E66">
        <v>24684</v>
      </c>
      <c r="F66">
        <v>24684</v>
      </c>
      <c r="G66">
        <v>24684</v>
      </c>
      <c r="I66">
        <v>24684</v>
      </c>
      <c r="J66">
        <v>24684</v>
      </c>
      <c r="K66">
        <v>24684</v>
      </c>
      <c r="L66">
        <v>24684</v>
      </c>
    </row>
    <row r="67" spans="1:12" x14ac:dyDescent="0.2">
      <c r="A67" t="s">
        <v>114</v>
      </c>
      <c r="B67" t="s">
        <v>45</v>
      </c>
      <c r="C67" t="s">
        <v>274</v>
      </c>
      <c r="D67">
        <v>6965</v>
      </c>
      <c r="E67">
        <v>6965</v>
      </c>
      <c r="F67">
        <v>6965</v>
      </c>
      <c r="G67">
        <v>6965</v>
      </c>
      <c r="I67">
        <v>6937</v>
      </c>
      <c r="J67">
        <v>6950</v>
      </c>
      <c r="K67">
        <v>6950</v>
      </c>
      <c r="L67">
        <v>6950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L67"/>
  <sheetViews>
    <sheetView topLeftCell="A31" workbookViewId="0">
      <selection sqref="A1:L67"/>
    </sheetView>
  </sheetViews>
  <sheetFormatPr defaultRowHeight="12.75" x14ac:dyDescent="0.2"/>
  <sheetData>
    <row r="1" spans="1:12" x14ac:dyDescent="0.2">
      <c r="A1" t="s">
        <v>116</v>
      </c>
      <c r="B1" t="s">
        <v>117</v>
      </c>
      <c r="C1" t="s">
        <v>256</v>
      </c>
      <c r="D1" t="s">
        <v>257</v>
      </c>
      <c r="E1" t="s">
        <v>258</v>
      </c>
      <c r="F1" t="s">
        <v>259</v>
      </c>
      <c r="G1" t="s">
        <v>260</v>
      </c>
      <c r="H1" t="s">
        <v>261</v>
      </c>
      <c r="I1" t="s">
        <v>262</v>
      </c>
      <c r="J1" t="s">
        <v>263</v>
      </c>
      <c r="K1" t="s">
        <v>264</v>
      </c>
      <c r="L1" t="s">
        <v>265</v>
      </c>
    </row>
    <row r="2" spans="1:12" x14ac:dyDescent="0.2">
      <c r="A2" t="s">
        <v>47</v>
      </c>
      <c r="B2" t="s">
        <v>44</v>
      </c>
      <c r="C2" t="s">
        <v>274</v>
      </c>
      <c r="D2">
        <v>1437940.26</v>
      </c>
      <c r="E2">
        <v>1363280.84</v>
      </c>
      <c r="F2">
        <v>1361501.99</v>
      </c>
      <c r="G2">
        <v>1360512.88</v>
      </c>
      <c r="I2">
        <v>764385.33</v>
      </c>
      <c r="J2">
        <v>1270079.44</v>
      </c>
      <c r="K2">
        <v>1313733.8500000001</v>
      </c>
      <c r="L2">
        <v>1330618.56</v>
      </c>
    </row>
    <row r="3" spans="1:12" x14ac:dyDescent="0.2">
      <c r="A3" t="s">
        <v>49</v>
      </c>
      <c r="B3" t="s">
        <v>44</v>
      </c>
      <c r="C3" t="s">
        <v>274</v>
      </c>
      <c r="D3">
        <v>136484</v>
      </c>
      <c r="E3">
        <v>126480</v>
      </c>
      <c r="F3">
        <v>124261</v>
      </c>
      <c r="G3">
        <v>124044</v>
      </c>
      <c r="I3">
        <v>35313</v>
      </c>
      <c r="J3">
        <v>92694</v>
      </c>
      <c r="K3">
        <v>101537</v>
      </c>
      <c r="L3">
        <v>104530</v>
      </c>
    </row>
    <row r="4" spans="1:12" x14ac:dyDescent="0.2">
      <c r="A4" t="s">
        <v>50</v>
      </c>
      <c r="B4" t="s">
        <v>44</v>
      </c>
      <c r="C4" t="s">
        <v>274</v>
      </c>
      <c r="D4">
        <v>888893.43</v>
      </c>
      <c r="E4">
        <v>845782.21</v>
      </c>
      <c r="F4">
        <v>842492.21</v>
      </c>
      <c r="G4">
        <v>842377.21</v>
      </c>
      <c r="I4">
        <v>439232.27</v>
      </c>
      <c r="J4">
        <v>716130.56</v>
      </c>
      <c r="K4">
        <v>750068.96</v>
      </c>
      <c r="L4">
        <v>758869.96</v>
      </c>
    </row>
    <row r="5" spans="1:12" x14ac:dyDescent="0.2">
      <c r="A5" t="s">
        <v>51</v>
      </c>
      <c r="B5" t="s">
        <v>44</v>
      </c>
      <c r="C5" t="s">
        <v>274</v>
      </c>
      <c r="D5">
        <v>396998.1</v>
      </c>
      <c r="E5">
        <v>390012.6</v>
      </c>
      <c r="F5">
        <v>387302.2</v>
      </c>
      <c r="G5">
        <v>386683.2</v>
      </c>
      <c r="I5">
        <v>120504.1</v>
      </c>
      <c r="J5">
        <v>305675.59999999998</v>
      </c>
      <c r="K5">
        <v>339273.2</v>
      </c>
      <c r="L5">
        <v>350234.2</v>
      </c>
    </row>
    <row r="6" spans="1:12" x14ac:dyDescent="0.2">
      <c r="A6" t="s">
        <v>52</v>
      </c>
      <c r="B6" t="s">
        <v>44</v>
      </c>
      <c r="C6" t="s">
        <v>274</v>
      </c>
      <c r="D6">
        <v>1367103.7</v>
      </c>
      <c r="E6">
        <v>1306025.75</v>
      </c>
      <c r="F6">
        <v>1302154</v>
      </c>
      <c r="G6">
        <v>1301506</v>
      </c>
      <c r="I6">
        <v>753746.82</v>
      </c>
      <c r="J6">
        <v>1096736.53</v>
      </c>
      <c r="K6">
        <v>1161086.08</v>
      </c>
      <c r="L6">
        <v>1182441.47</v>
      </c>
    </row>
    <row r="7" spans="1:12" x14ac:dyDescent="0.2">
      <c r="A7" t="s">
        <v>53</v>
      </c>
      <c r="B7" t="s">
        <v>44</v>
      </c>
      <c r="C7" t="s">
        <v>274</v>
      </c>
      <c r="D7">
        <v>10837339.359999999</v>
      </c>
      <c r="E7">
        <v>8950028.4499999993</v>
      </c>
      <c r="F7">
        <v>8667222.1999999993</v>
      </c>
      <c r="G7">
        <v>8606049</v>
      </c>
      <c r="I7">
        <v>2961663.26</v>
      </c>
      <c r="J7">
        <v>5221318.51</v>
      </c>
      <c r="K7">
        <v>7025032.1900000004</v>
      </c>
      <c r="L7">
        <v>7433110.1399999997</v>
      </c>
    </row>
    <row r="8" spans="1:12" x14ac:dyDescent="0.2">
      <c r="A8" t="s">
        <v>54</v>
      </c>
      <c r="B8" t="s">
        <v>44</v>
      </c>
      <c r="C8" t="s">
        <v>274</v>
      </c>
      <c r="D8">
        <v>36739</v>
      </c>
      <c r="E8">
        <v>35242</v>
      </c>
      <c r="F8">
        <v>31818</v>
      </c>
      <c r="G8">
        <v>31393</v>
      </c>
      <c r="I8">
        <v>18665</v>
      </c>
      <c r="J8">
        <v>27806</v>
      </c>
      <c r="K8">
        <v>28939</v>
      </c>
      <c r="L8">
        <v>29227</v>
      </c>
    </row>
    <row r="9" spans="1:12" x14ac:dyDescent="0.2">
      <c r="A9" t="s">
        <v>55</v>
      </c>
      <c r="B9" t="s">
        <v>44</v>
      </c>
      <c r="C9" t="s">
        <v>274</v>
      </c>
      <c r="D9">
        <v>639416.99</v>
      </c>
      <c r="E9">
        <v>593552.11</v>
      </c>
      <c r="F9">
        <v>588185.73</v>
      </c>
      <c r="G9">
        <v>587562.64</v>
      </c>
      <c r="I9">
        <v>339181.88</v>
      </c>
      <c r="J9">
        <v>497050.11</v>
      </c>
      <c r="K9">
        <v>516523.31</v>
      </c>
      <c r="L9">
        <v>523230.65</v>
      </c>
    </row>
    <row r="10" spans="1:12" x14ac:dyDescent="0.2">
      <c r="A10" t="s">
        <v>56</v>
      </c>
      <c r="B10" t="s">
        <v>44</v>
      </c>
      <c r="C10" t="s">
        <v>274</v>
      </c>
      <c r="D10">
        <v>219733.3</v>
      </c>
      <c r="E10">
        <v>214190.5</v>
      </c>
      <c r="F10">
        <v>212538.5</v>
      </c>
      <c r="G10">
        <v>212231.5</v>
      </c>
      <c r="I10">
        <v>128363.5</v>
      </c>
      <c r="J10">
        <v>188098</v>
      </c>
      <c r="K10">
        <v>191950</v>
      </c>
      <c r="L10">
        <v>193426</v>
      </c>
    </row>
    <row r="11" spans="1:12" x14ac:dyDescent="0.2">
      <c r="A11" t="s">
        <v>57</v>
      </c>
      <c r="B11" t="s">
        <v>44</v>
      </c>
      <c r="C11" t="s">
        <v>274</v>
      </c>
      <c r="D11">
        <v>965070</v>
      </c>
      <c r="E11">
        <v>859410</v>
      </c>
      <c r="F11">
        <v>807493</v>
      </c>
      <c r="G11">
        <v>797816</v>
      </c>
      <c r="I11">
        <v>273434</v>
      </c>
      <c r="J11">
        <v>627597</v>
      </c>
      <c r="K11">
        <v>693980</v>
      </c>
      <c r="L11">
        <v>707619</v>
      </c>
    </row>
    <row r="12" spans="1:12" x14ac:dyDescent="0.2">
      <c r="A12" t="s">
        <v>58</v>
      </c>
      <c r="B12" t="s">
        <v>44</v>
      </c>
      <c r="C12" t="s">
        <v>274</v>
      </c>
      <c r="D12">
        <v>1894440.24</v>
      </c>
      <c r="E12">
        <v>1973700.44</v>
      </c>
      <c r="F12">
        <v>1988773.28</v>
      </c>
      <c r="G12">
        <v>1998597.06</v>
      </c>
      <c r="I12">
        <v>925236.81</v>
      </c>
      <c r="J12">
        <v>1730980.95</v>
      </c>
      <c r="K12">
        <v>1820432.51</v>
      </c>
      <c r="L12">
        <v>1858684.37</v>
      </c>
    </row>
    <row r="13" spans="1:12" x14ac:dyDescent="0.2">
      <c r="A13" t="s">
        <v>59</v>
      </c>
      <c r="B13" t="s">
        <v>44</v>
      </c>
      <c r="C13" t="s">
        <v>274</v>
      </c>
      <c r="D13">
        <v>392745.25</v>
      </c>
      <c r="E13">
        <v>379976.15</v>
      </c>
      <c r="F13">
        <v>378711.15</v>
      </c>
      <c r="G13">
        <v>377017.15</v>
      </c>
      <c r="I13">
        <v>172702.25</v>
      </c>
      <c r="J13">
        <v>304652.15000000002</v>
      </c>
      <c r="K13">
        <v>328510.15000000002</v>
      </c>
      <c r="L13">
        <v>337964.05</v>
      </c>
    </row>
    <row r="14" spans="1:12" x14ac:dyDescent="0.2">
      <c r="A14" t="s">
        <v>60</v>
      </c>
      <c r="B14" t="s">
        <v>44</v>
      </c>
      <c r="C14" t="s">
        <v>274</v>
      </c>
      <c r="D14">
        <v>17045175.510000002</v>
      </c>
      <c r="E14">
        <v>17045175.510000002</v>
      </c>
      <c r="F14">
        <v>17045175.510000002</v>
      </c>
      <c r="G14">
        <v>17045175.510000002</v>
      </c>
      <c r="I14">
        <v>5936726.0599999996</v>
      </c>
      <c r="J14">
        <v>10303705.119999999</v>
      </c>
      <c r="K14">
        <v>11276901.02</v>
      </c>
      <c r="L14">
        <v>11777538.109999999</v>
      </c>
    </row>
    <row r="15" spans="1:12" x14ac:dyDescent="0.2">
      <c r="A15" t="s">
        <v>61</v>
      </c>
      <c r="B15" t="s">
        <v>44</v>
      </c>
      <c r="C15" t="s">
        <v>274</v>
      </c>
      <c r="D15">
        <v>145561.75</v>
      </c>
      <c r="E15">
        <v>142839</v>
      </c>
      <c r="F15">
        <v>142688</v>
      </c>
      <c r="G15">
        <v>142688</v>
      </c>
      <c r="I15">
        <v>69982.5</v>
      </c>
      <c r="J15">
        <v>122354</v>
      </c>
      <c r="K15">
        <v>130364</v>
      </c>
      <c r="L15">
        <v>132742</v>
      </c>
    </row>
    <row r="16" spans="1:12" x14ac:dyDescent="0.2">
      <c r="A16" t="s">
        <v>63</v>
      </c>
      <c r="B16" t="s">
        <v>44</v>
      </c>
      <c r="C16" t="s">
        <v>274</v>
      </c>
      <c r="D16">
        <v>4856064.9400000004</v>
      </c>
      <c r="E16">
        <v>4856064.91</v>
      </c>
      <c r="F16">
        <v>4866885.66</v>
      </c>
      <c r="G16">
        <v>4867656.66</v>
      </c>
      <c r="I16">
        <v>1928139.49</v>
      </c>
      <c r="J16">
        <v>3522891.41</v>
      </c>
      <c r="K16">
        <v>3897391.42</v>
      </c>
      <c r="L16">
        <v>4034315.51</v>
      </c>
    </row>
    <row r="17" spans="1:12" x14ac:dyDescent="0.2">
      <c r="A17" t="s">
        <v>64</v>
      </c>
      <c r="B17" t="s">
        <v>44</v>
      </c>
      <c r="C17" t="s">
        <v>274</v>
      </c>
      <c r="D17">
        <v>1293293.71</v>
      </c>
      <c r="E17">
        <v>1270722.6200000001</v>
      </c>
      <c r="F17">
        <v>1270824.3700000001</v>
      </c>
      <c r="G17">
        <v>1271587.3700000001</v>
      </c>
      <c r="I17">
        <v>643778.09</v>
      </c>
      <c r="J17">
        <v>1044376.55</v>
      </c>
      <c r="K17">
        <v>1081561.83</v>
      </c>
      <c r="L17">
        <v>1100765.19</v>
      </c>
    </row>
    <row r="18" spans="1:12" x14ac:dyDescent="0.2">
      <c r="A18" t="s">
        <v>65</v>
      </c>
      <c r="B18" t="s">
        <v>44</v>
      </c>
      <c r="C18" t="s">
        <v>274</v>
      </c>
      <c r="D18">
        <v>256682.55</v>
      </c>
      <c r="E18">
        <v>221073.1</v>
      </c>
      <c r="F18">
        <v>219828.1</v>
      </c>
      <c r="G18">
        <v>216609.5</v>
      </c>
      <c r="I18">
        <v>117287.35</v>
      </c>
      <c r="J18">
        <v>194790.35</v>
      </c>
      <c r="K18">
        <v>200717.6</v>
      </c>
      <c r="L18">
        <v>201458.95</v>
      </c>
    </row>
    <row r="19" spans="1:12" x14ac:dyDescent="0.2">
      <c r="A19" t="s">
        <v>66</v>
      </c>
      <c r="B19" t="s">
        <v>44</v>
      </c>
      <c r="C19" t="s">
        <v>274</v>
      </c>
      <c r="D19">
        <v>47864.4</v>
      </c>
      <c r="E19">
        <v>45409.9</v>
      </c>
      <c r="F19">
        <v>44551.4</v>
      </c>
      <c r="G19">
        <v>44127.4</v>
      </c>
      <c r="I19">
        <v>21820.46</v>
      </c>
      <c r="J19">
        <v>36996.9</v>
      </c>
      <c r="K19">
        <v>38675.4</v>
      </c>
      <c r="L19">
        <v>39183.4</v>
      </c>
    </row>
    <row r="20" spans="1:12" x14ac:dyDescent="0.2">
      <c r="A20" t="s">
        <v>67</v>
      </c>
      <c r="B20" t="s">
        <v>44</v>
      </c>
      <c r="C20" t="s">
        <v>274</v>
      </c>
      <c r="D20">
        <v>362654.5</v>
      </c>
      <c r="E20">
        <v>345681.5</v>
      </c>
      <c r="F20">
        <v>343911.5</v>
      </c>
      <c r="G20">
        <v>335740.5</v>
      </c>
      <c r="I20">
        <v>146801.5</v>
      </c>
      <c r="J20">
        <v>261216.5</v>
      </c>
      <c r="K20">
        <v>269614.5</v>
      </c>
      <c r="L20">
        <v>369361.5</v>
      </c>
    </row>
    <row r="21" spans="1:12" x14ac:dyDescent="0.2">
      <c r="A21" t="s">
        <v>68</v>
      </c>
      <c r="B21" t="s">
        <v>44</v>
      </c>
      <c r="C21" t="s">
        <v>274</v>
      </c>
      <c r="D21">
        <v>40053</v>
      </c>
      <c r="E21">
        <v>38100</v>
      </c>
      <c r="F21">
        <v>38100</v>
      </c>
      <c r="G21">
        <v>38100</v>
      </c>
      <c r="I21">
        <v>19039</v>
      </c>
      <c r="J21">
        <v>31069</v>
      </c>
      <c r="K21">
        <v>33210</v>
      </c>
      <c r="L21">
        <v>33485</v>
      </c>
    </row>
    <row r="22" spans="1:12" x14ac:dyDescent="0.2">
      <c r="A22" t="s">
        <v>69</v>
      </c>
      <c r="B22" t="s">
        <v>44</v>
      </c>
      <c r="C22" t="s">
        <v>274</v>
      </c>
      <c r="D22">
        <v>194523.4</v>
      </c>
      <c r="E22">
        <v>187088.55</v>
      </c>
      <c r="F22">
        <v>186253.55</v>
      </c>
      <c r="G22">
        <v>186142.55</v>
      </c>
      <c r="I22">
        <v>66061.3</v>
      </c>
      <c r="J22">
        <v>148917.04999999999</v>
      </c>
      <c r="K22">
        <v>168628.55</v>
      </c>
      <c r="L22">
        <v>173934.13</v>
      </c>
    </row>
    <row r="23" spans="1:12" x14ac:dyDescent="0.2">
      <c r="A23" t="s">
        <v>70</v>
      </c>
      <c r="B23" t="s">
        <v>44</v>
      </c>
      <c r="C23" t="s">
        <v>274</v>
      </c>
      <c r="D23">
        <v>19415</v>
      </c>
      <c r="E23">
        <v>19347</v>
      </c>
      <c r="F23">
        <v>19347</v>
      </c>
      <c r="G23">
        <v>19347</v>
      </c>
      <c r="I23">
        <v>11212</v>
      </c>
      <c r="J23">
        <v>16869</v>
      </c>
      <c r="K23">
        <v>17226</v>
      </c>
      <c r="L23">
        <v>17635</v>
      </c>
    </row>
    <row r="24" spans="1:12" x14ac:dyDescent="0.2">
      <c r="A24" t="s">
        <v>71</v>
      </c>
      <c r="B24" t="s">
        <v>44</v>
      </c>
      <c r="C24" t="s">
        <v>274</v>
      </c>
      <c r="D24">
        <v>117287</v>
      </c>
      <c r="E24">
        <v>114269.5</v>
      </c>
      <c r="F24">
        <v>114269.5</v>
      </c>
      <c r="G24">
        <v>114800</v>
      </c>
      <c r="I24">
        <v>61467.75</v>
      </c>
      <c r="J24">
        <v>90128.5</v>
      </c>
      <c r="K24">
        <v>94949.1</v>
      </c>
      <c r="L24">
        <v>96756.1</v>
      </c>
    </row>
    <row r="25" spans="1:12" x14ac:dyDescent="0.2">
      <c r="A25" t="s">
        <v>72</v>
      </c>
      <c r="B25" t="s">
        <v>44</v>
      </c>
      <c r="C25" t="s">
        <v>274</v>
      </c>
      <c r="D25">
        <v>199314.15</v>
      </c>
      <c r="E25">
        <v>196915.8</v>
      </c>
      <c r="F25">
        <v>196915.8</v>
      </c>
      <c r="G25">
        <v>194997.8</v>
      </c>
      <c r="I25">
        <v>108161.7</v>
      </c>
      <c r="J25">
        <v>171524.35</v>
      </c>
      <c r="K25">
        <v>178931.35</v>
      </c>
      <c r="L25">
        <v>182221.35</v>
      </c>
    </row>
    <row r="26" spans="1:12" x14ac:dyDescent="0.2">
      <c r="A26" t="s">
        <v>73</v>
      </c>
      <c r="B26" t="s">
        <v>44</v>
      </c>
      <c r="C26" t="s">
        <v>274</v>
      </c>
      <c r="D26">
        <v>204300.5</v>
      </c>
      <c r="E26">
        <v>201358.15</v>
      </c>
      <c r="F26">
        <v>197696.15</v>
      </c>
      <c r="G26">
        <v>196881.15</v>
      </c>
      <c r="I26">
        <v>77163.59</v>
      </c>
      <c r="J26">
        <v>143078.82</v>
      </c>
      <c r="K26">
        <v>165533.59</v>
      </c>
      <c r="L26">
        <v>171696.95</v>
      </c>
    </row>
    <row r="27" spans="1:12" x14ac:dyDescent="0.2">
      <c r="A27" t="s">
        <v>74</v>
      </c>
      <c r="B27" t="s">
        <v>44</v>
      </c>
      <c r="C27" t="s">
        <v>274</v>
      </c>
      <c r="D27">
        <v>912092.74</v>
      </c>
      <c r="E27">
        <v>1036749.24</v>
      </c>
      <c r="F27">
        <v>966260.14</v>
      </c>
      <c r="G27">
        <v>886965.14</v>
      </c>
      <c r="I27">
        <v>425975.5</v>
      </c>
      <c r="J27">
        <v>977428.26</v>
      </c>
      <c r="K27">
        <v>741017.64</v>
      </c>
      <c r="L27">
        <v>769457.14</v>
      </c>
    </row>
    <row r="28" spans="1:12" x14ac:dyDescent="0.2">
      <c r="A28" t="s">
        <v>75</v>
      </c>
      <c r="B28" t="s">
        <v>44</v>
      </c>
      <c r="C28" t="s">
        <v>274</v>
      </c>
      <c r="D28">
        <v>280373.05</v>
      </c>
      <c r="E28">
        <v>277542.05</v>
      </c>
      <c r="F28">
        <v>277353.05</v>
      </c>
      <c r="G28">
        <v>277330.05</v>
      </c>
      <c r="I28">
        <v>144074.04999999999</v>
      </c>
      <c r="J28">
        <v>231391.05</v>
      </c>
      <c r="K28">
        <v>248738.05</v>
      </c>
      <c r="L28">
        <v>253246.75</v>
      </c>
    </row>
    <row r="29" spans="1:12" x14ac:dyDescent="0.2">
      <c r="A29" t="s">
        <v>76</v>
      </c>
      <c r="B29" t="s">
        <v>44</v>
      </c>
      <c r="C29" t="s">
        <v>274</v>
      </c>
      <c r="D29">
        <v>7727109</v>
      </c>
      <c r="E29">
        <v>6429005</v>
      </c>
      <c r="F29">
        <v>5736439</v>
      </c>
      <c r="G29">
        <v>5575662</v>
      </c>
      <c r="I29">
        <v>2639230</v>
      </c>
      <c r="J29">
        <v>4054699</v>
      </c>
      <c r="K29">
        <v>4455893</v>
      </c>
      <c r="L29">
        <v>4581707</v>
      </c>
    </row>
    <row r="30" spans="1:12" x14ac:dyDescent="0.2">
      <c r="A30" t="s">
        <v>77</v>
      </c>
      <c r="B30" t="s">
        <v>44</v>
      </c>
      <c r="C30" t="s">
        <v>274</v>
      </c>
      <c r="D30">
        <v>103351.9</v>
      </c>
      <c r="E30">
        <v>102128.4</v>
      </c>
      <c r="F30">
        <v>102114.4</v>
      </c>
      <c r="G30">
        <v>102114.4</v>
      </c>
      <c r="I30">
        <v>49850.75</v>
      </c>
      <c r="J30">
        <v>81835.41</v>
      </c>
      <c r="K30">
        <v>85490.74</v>
      </c>
      <c r="L30">
        <v>87856.74</v>
      </c>
    </row>
    <row r="31" spans="1:12" x14ac:dyDescent="0.2">
      <c r="A31" t="s">
        <v>78</v>
      </c>
      <c r="B31" t="s">
        <v>44</v>
      </c>
      <c r="C31" t="s">
        <v>274</v>
      </c>
      <c r="D31">
        <v>636346.38</v>
      </c>
      <c r="E31">
        <v>620272.88</v>
      </c>
      <c r="F31">
        <v>618632.88</v>
      </c>
      <c r="G31">
        <v>618459.88</v>
      </c>
      <c r="I31">
        <v>322450.40999999997</v>
      </c>
      <c r="J31">
        <v>535749.57999999996</v>
      </c>
      <c r="K31">
        <v>561936.21</v>
      </c>
      <c r="L31">
        <v>570290.21</v>
      </c>
    </row>
    <row r="32" spans="1:12" x14ac:dyDescent="0.2">
      <c r="A32" t="s">
        <v>79</v>
      </c>
      <c r="B32" t="s">
        <v>44</v>
      </c>
      <c r="C32" t="s">
        <v>274</v>
      </c>
      <c r="D32">
        <v>414488.25</v>
      </c>
      <c r="E32">
        <v>410642.15</v>
      </c>
      <c r="F32">
        <v>410316.15</v>
      </c>
      <c r="G32">
        <v>410669.15</v>
      </c>
      <c r="I32">
        <v>227068.25</v>
      </c>
      <c r="J32">
        <v>358157.65</v>
      </c>
      <c r="K32">
        <v>372720.65</v>
      </c>
      <c r="L32">
        <v>381051.65</v>
      </c>
    </row>
    <row r="33" spans="1:12" x14ac:dyDescent="0.2">
      <c r="A33" t="s">
        <v>80</v>
      </c>
      <c r="B33" t="s">
        <v>44</v>
      </c>
      <c r="C33" t="s">
        <v>274</v>
      </c>
      <c r="D33">
        <v>166198</v>
      </c>
      <c r="E33">
        <v>161386.82999999999</v>
      </c>
      <c r="F33">
        <v>161386.82999999999</v>
      </c>
      <c r="G33">
        <v>161201</v>
      </c>
      <c r="I33">
        <v>72955</v>
      </c>
      <c r="J33">
        <v>142058</v>
      </c>
      <c r="K33">
        <v>142327</v>
      </c>
      <c r="L33">
        <v>150543</v>
      </c>
    </row>
    <row r="34" spans="1:12" x14ac:dyDescent="0.2">
      <c r="A34" t="s">
        <v>81</v>
      </c>
      <c r="B34" t="s">
        <v>44</v>
      </c>
      <c r="C34" t="s">
        <v>274</v>
      </c>
      <c r="D34">
        <v>12009.25</v>
      </c>
      <c r="E34">
        <v>11352.25</v>
      </c>
      <c r="F34">
        <v>11352.25</v>
      </c>
      <c r="G34">
        <v>11352.25</v>
      </c>
      <c r="I34">
        <v>6388.25</v>
      </c>
      <c r="J34">
        <v>10171.25</v>
      </c>
      <c r="K34">
        <v>10171.25</v>
      </c>
      <c r="L34">
        <v>10171.25</v>
      </c>
    </row>
    <row r="35" spans="1:12" x14ac:dyDescent="0.2">
      <c r="A35" t="s">
        <v>82</v>
      </c>
      <c r="B35" t="s">
        <v>44</v>
      </c>
      <c r="C35" t="s">
        <v>274</v>
      </c>
      <c r="D35">
        <v>1307459.6200000001</v>
      </c>
      <c r="E35">
        <v>1300575.6200000001</v>
      </c>
      <c r="F35">
        <v>1298478.98</v>
      </c>
      <c r="G35">
        <v>1297256.72</v>
      </c>
      <c r="I35">
        <v>591504.80000000005</v>
      </c>
      <c r="J35">
        <v>1055360.57</v>
      </c>
      <c r="K35">
        <v>1123600.69</v>
      </c>
      <c r="L35">
        <v>1150683.8700000001</v>
      </c>
    </row>
    <row r="36" spans="1:12" x14ac:dyDescent="0.2">
      <c r="A36" t="s">
        <v>83</v>
      </c>
      <c r="B36" t="s">
        <v>44</v>
      </c>
      <c r="C36" t="s">
        <v>274</v>
      </c>
      <c r="D36">
        <v>4990790</v>
      </c>
      <c r="E36">
        <v>3959835</v>
      </c>
      <c r="F36">
        <v>3742676</v>
      </c>
      <c r="G36">
        <v>3691859</v>
      </c>
      <c r="I36">
        <v>1969274</v>
      </c>
      <c r="J36">
        <v>2834721</v>
      </c>
      <c r="K36">
        <v>3015369</v>
      </c>
      <c r="L36">
        <v>3095457</v>
      </c>
    </row>
    <row r="37" spans="1:12" x14ac:dyDescent="0.2">
      <c r="A37" t="s">
        <v>84</v>
      </c>
      <c r="B37" t="s">
        <v>44</v>
      </c>
      <c r="C37" t="s">
        <v>274</v>
      </c>
      <c r="D37">
        <v>1300176.6000000001</v>
      </c>
      <c r="E37">
        <v>1250974.3500000001</v>
      </c>
      <c r="F37">
        <v>1222180.3500000001</v>
      </c>
      <c r="G37">
        <v>1217711.3500000001</v>
      </c>
      <c r="I37">
        <v>612503.9</v>
      </c>
      <c r="J37">
        <v>974078.35</v>
      </c>
      <c r="K37">
        <v>1060642.8500000001</v>
      </c>
      <c r="L37">
        <v>1085196.8500000001</v>
      </c>
    </row>
    <row r="38" spans="1:12" x14ac:dyDescent="0.2">
      <c r="A38" t="s">
        <v>85</v>
      </c>
      <c r="B38" t="s">
        <v>44</v>
      </c>
      <c r="C38" t="s">
        <v>274</v>
      </c>
      <c r="D38">
        <v>162270.04</v>
      </c>
      <c r="E38">
        <v>160306.14000000001</v>
      </c>
      <c r="F38">
        <v>160143.14000000001</v>
      </c>
      <c r="G38">
        <v>160143.14000000001</v>
      </c>
      <c r="I38">
        <v>60152.89</v>
      </c>
      <c r="J38">
        <v>97209.82</v>
      </c>
      <c r="K38">
        <v>101377.14</v>
      </c>
      <c r="L38">
        <v>104753.14</v>
      </c>
    </row>
    <row r="39" spans="1:12" x14ac:dyDescent="0.2">
      <c r="A39" t="s">
        <v>86</v>
      </c>
      <c r="B39" t="s">
        <v>44</v>
      </c>
      <c r="C39" t="s">
        <v>274</v>
      </c>
      <c r="D39">
        <v>27594</v>
      </c>
      <c r="E39">
        <v>24229.5</v>
      </c>
      <c r="F39">
        <v>24206.5</v>
      </c>
      <c r="G39">
        <v>24206.5</v>
      </c>
      <c r="I39">
        <v>11060</v>
      </c>
      <c r="J39">
        <v>19572.5</v>
      </c>
      <c r="K39">
        <v>20283.5</v>
      </c>
      <c r="L39">
        <v>20729.5</v>
      </c>
    </row>
    <row r="40" spans="1:12" x14ac:dyDescent="0.2">
      <c r="A40" t="s">
        <v>87</v>
      </c>
      <c r="B40" t="s">
        <v>44</v>
      </c>
      <c r="C40" t="s">
        <v>274</v>
      </c>
      <c r="D40">
        <v>471675</v>
      </c>
      <c r="E40">
        <v>467176.38</v>
      </c>
      <c r="F40">
        <v>464786.38</v>
      </c>
      <c r="G40">
        <v>461753.38</v>
      </c>
      <c r="I40">
        <v>182072.5</v>
      </c>
      <c r="J40">
        <v>334147</v>
      </c>
      <c r="K40">
        <v>358089.69</v>
      </c>
      <c r="L40">
        <v>380356</v>
      </c>
    </row>
    <row r="41" spans="1:12" x14ac:dyDescent="0.2">
      <c r="A41" t="s">
        <v>88</v>
      </c>
      <c r="B41" t="s">
        <v>44</v>
      </c>
      <c r="C41" t="s">
        <v>274</v>
      </c>
      <c r="D41">
        <v>1229533.05</v>
      </c>
      <c r="E41">
        <v>1425383.45</v>
      </c>
      <c r="F41">
        <v>1433235.45</v>
      </c>
      <c r="G41">
        <v>1432861.45</v>
      </c>
      <c r="I41">
        <v>730905.85</v>
      </c>
      <c r="J41">
        <v>1133409.6499999999</v>
      </c>
      <c r="K41">
        <v>1245104.83</v>
      </c>
      <c r="L41">
        <v>1269840.22</v>
      </c>
    </row>
    <row r="42" spans="1:12" x14ac:dyDescent="0.2">
      <c r="A42" t="s">
        <v>89</v>
      </c>
      <c r="B42" t="s">
        <v>44</v>
      </c>
      <c r="C42" t="s">
        <v>274</v>
      </c>
      <c r="D42">
        <v>1157943.5</v>
      </c>
      <c r="E42">
        <v>1136963</v>
      </c>
      <c r="F42">
        <v>1132088</v>
      </c>
      <c r="G42">
        <v>1131350</v>
      </c>
      <c r="I42">
        <v>622340.31999999995</v>
      </c>
      <c r="J42">
        <v>975674.5</v>
      </c>
      <c r="K42">
        <v>1029759</v>
      </c>
      <c r="L42">
        <v>1045858</v>
      </c>
    </row>
    <row r="43" spans="1:12" x14ac:dyDescent="0.2">
      <c r="A43" t="s">
        <v>90</v>
      </c>
      <c r="B43" t="s">
        <v>44</v>
      </c>
      <c r="C43" t="s">
        <v>274</v>
      </c>
      <c r="D43">
        <v>792140.80000000005</v>
      </c>
      <c r="E43">
        <v>758421</v>
      </c>
      <c r="F43">
        <v>755339</v>
      </c>
      <c r="G43">
        <v>755502</v>
      </c>
      <c r="I43">
        <v>396238.3</v>
      </c>
      <c r="J43">
        <v>671928.39</v>
      </c>
      <c r="K43">
        <v>703743.09</v>
      </c>
      <c r="L43">
        <v>709730.99</v>
      </c>
    </row>
    <row r="44" spans="1:12" x14ac:dyDescent="0.2">
      <c r="A44" t="s">
        <v>91</v>
      </c>
      <c r="B44" t="s">
        <v>44</v>
      </c>
      <c r="C44" t="s">
        <v>274</v>
      </c>
      <c r="D44">
        <v>972596</v>
      </c>
      <c r="E44">
        <v>798475</v>
      </c>
      <c r="F44">
        <v>783609</v>
      </c>
      <c r="I44">
        <v>425452</v>
      </c>
      <c r="J44">
        <v>656135</v>
      </c>
      <c r="K44">
        <v>681000</v>
      </c>
    </row>
    <row r="45" spans="1:12" x14ac:dyDescent="0.2">
      <c r="A45" t="s">
        <v>92</v>
      </c>
      <c r="B45" t="s">
        <v>44</v>
      </c>
      <c r="C45" t="s">
        <v>274</v>
      </c>
      <c r="D45">
        <v>357779.85</v>
      </c>
      <c r="E45">
        <v>338154.1</v>
      </c>
      <c r="F45">
        <v>333907.09999999998</v>
      </c>
      <c r="G45">
        <v>333158.09999999998</v>
      </c>
      <c r="I45">
        <v>164894.45000000001</v>
      </c>
      <c r="J45">
        <v>273717.59999999998</v>
      </c>
      <c r="K45">
        <v>286621.7</v>
      </c>
      <c r="L45">
        <v>291782.59999999998</v>
      </c>
    </row>
    <row r="46" spans="1:12" x14ac:dyDescent="0.2">
      <c r="A46" t="s">
        <v>93</v>
      </c>
      <c r="B46" t="s">
        <v>44</v>
      </c>
      <c r="C46" t="s">
        <v>274</v>
      </c>
      <c r="D46">
        <v>678812.59</v>
      </c>
      <c r="E46">
        <v>740439.05</v>
      </c>
      <c r="F46">
        <v>743017.95</v>
      </c>
      <c r="G46">
        <v>740357.95</v>
      </c>
      <c r="I46">
        <v>373463.95</v>
      </c>
      <c r="J46">
        <v>499501.77</v>
      </c>
      <c r="K46">
        <v>526100.09</v>
      </c>
      <c r="L46">
        <v>534982.99</v>
      </c>
    </row>
    <row r="47" spans="1:12" x14ac:dyDescent="0.2">
      <c r="A47" t="s">
        <v>94</v>
      </c>
      <c r="B47" t="s">
        <v>44</v>
      </c>
      <c r="C47" t="s">
        <v>274</v>
      </c>
      <c r="D47">
        <v>109332.5</v>
      </c>
      <c r="E47">
        <v>106750.25</v>
      </c>
      <c r="F47">
        <v>106594.25</v>
      </c>
      <c r="G47">
        <v>106594.25</v>
      </c>
      <c r="I47">
        <v>56238</v>
      </c>
      <c r="J47">
        <v>87467.75</v>
      </c>
      <c r="K47">
        <v>90459.75</v>
      </c>
      <c r="L47">
        <v>91817.07</v>
      </c>
    </row>
    <row r="48" spans="1:12" x14ac:dyDescent="0.2">
      <c r="A48" t="s">
        <v>95</v>
      </c>
      <c r="B48" t="s">
        <v>44</v>
      </c>
      <c r="C48" t="s">
        <v>274</v>
      </c>
      <c r="D48">
        <v>13104853</v>
      </c>
      <c r="E48">
        <v>11702958</v>
      </c>
      <c r="F48">
        <v>11644547</v>
      </c>
      <c r="G48">
        <v>11626656</v>
      </c>
      <c r="I48">
        <v>4754545</v>
      </c>
      <c r="J48">
        <v>8101408</v>
      </c>
      <c r="K48">
        <v>8673246</v>
      </c>
      <c r="L48">
        <v>8916795</v>
      </c>
    </row>
    <row r="49" spans="1:12" x14ac:dyDescent="0.2">
      <c r="A49" t="s">
        <v>96</v>
      </c>
      <c r="B49" t="s">
        <v>44</v>
      </c>
      <c r="C49" t="s">
        <v>274</v>
      </c>
      <c r="D49">
        <v>2968083.68</v>
      </c>
      <c r="E49">
        <v>3152731.1</v>
      </c>
      <c r="F49">
        <v>3140017.5</v>
      </c>
      <c r="G49">
        <v>3133207.98</v>
      </c>
      <c r="I49">
        <v>1202737.08</v>
      </c>
      <c r="J49">
        <v>2163753.94</v>
      </c>
      <c r="K49">
        <v>2575274.94</v>
      </c>
      <c r="L49">
        <v>2698793.18</v>
      </c>
    </row>
    <row r="50" spans="1:12" x14ac:dyDescent="0.2">
      <c r="A50" t="s">
        <v>97</v>
      </c>
      <c r="B50" t="s">
        <v>44</v>
      </c>
      <c r="C50" t="s">
        <v>274</v>
      </c>
      <c r="D50">
        <v>7211234.4699999997</v>
      </c>
      <c r="E50">
        <v>6539745.6200000001</v>
      </c>
      <c r="F50">
        <v>6484712.6200000001</v>
      </c>
      <c r="G50">
        <v>6470035.1200000001</v>
      </c>
      <c r="I50">
        <v>3301836.74</v>
      </c>
      <c r="J50">
        <v>5469732.3200000003</v>
      </c>
      <c r="K50">
        <v>5736191.4400000004</v>
      </c>
      <c r="L50">
        <v>5827336.75</v>
      </c>
    </row>
    <row r="51" spans="1:12" x14ac:dyDescent="0.2">
      <c r="A51" t="s">
        <v>98</v>
      </c>
      <c r="B51" t="s">
        <v>44</v>
      </c>
      <c r="C51" t="s">
        <v>274</v>
      </c>
      <c r="D51">
        <v>1812987</v>
      </c>
      <c r="E51">
        <v>1812987</v>
      </c>
      <c r="F51">
        <v>1812987</v>
      </c>
      <c r="G51">
        <v>1812987</v>
      </c>
      <c r="I51">
        <v>951542.9</v>
      </c>
      <c r="J51">
        <v>1273733.3999999999</v>
      </c>
      <c r="K51">
        <v>1421905.74</v>
      </c>
      <c r="L51">
        <v>1499371.38</v>
      </c>
    </row>
    <row r="52" spans="1:12" x14ac:dyDescent="0.2">
      <c r="A52" t="s">
        <v>99</v>
      </c>
      <c r="B52" t="s">
        <v>44</v>
      </c>
      <c r="C52" t="s">
        <v>274</v>
      </c>
      <c r="D52">
        <v>4380233</v>
      </c>
      <c r="E52">
        <v>3687749</v>
      </c>
      <c r="F52">
        <v>3593241</v>
      </c>
      <c r="G52">
        <v>3554740</v>
      </c>
      <c r="I52">
        <v>2045224</v>
      </c>
      <c r="J52">
        <v>2723489</v>
      </c>
      <c r="K52">
        <v>2957865</v>
      </c>
      <c r="L52">
        <v>3041553</v>
      </c>
    </row>
    <row r="53" spans="1:12" x14ac:dyDescent="0.2">
      <c r="A53" t="s">
        <v>100</v>
      </c>
      <c r="B53" t="s">
        <v>44</v>
      </c>
      <c r="C53" t="s">
        <v>274</v>
      </c>
      <c r="D53">
        <v>3219491.61</v>
      </c>
      <c r="E53">
        <v>3161340.59</v>
      </c>
      <c r="F53">
        <v>3155953.3</v>
      </c>
      <c r="G53">
        <v>3154922.21</v>
      </c>
      <c r="I53">
        <v>1319211.47</v>
      </c>
      <c r="J53">
        <v>2577908.1800000002</v>
      </c>
      <c r="K53">
        <v>2715241.95</v>
      </c>
      <c r="L53">
        <v>2754919.14</v>
      </c>
    </row>
    <row r="54" spans="1:12" x14ac:dyDescent="0.2">
      <c r="A54" t="s">
        <v>278</v>
      </c>
      <c r="B54" t="s">
        <v>44</v>
      </c>
      <c r="C54" t="s">
        <v>274</v>
      </c>
      <c r="D54">
        <v>175480.75</v>
      </c>
      <c r="E54">
        <v>201344.95</v>
      </c>
      <c r="F54">
        <v>195167.15</v>
      </c>
      <c r="G54">
        <v>195263.15</v>
      </c>
      <c r="I54">
        <v>52598.5</v>
      </c>
      <c r="J54">
        <v>111004.1</v>
      </c>
      <c r="K54">
        <v>125818.1</v>
      </c>
      <c r="L54">
        <v>131910.70000000001</v>
      </c>
    </row>
    <row r="55" spans="1:12" x14ac:dyDescent="0.2">
      <c r="A55" t="s">
        <v>102</v>
      </c>
      <c r="B55" t="s">
        <v>44</v>
      </c>
      <c r="C55" t="s">
        <v>274</v>
      </c>
      <c r="D55">
        <v>793682.44</v>
      </c>
      <c r="E55">
        <v>859114.84</v>
      </c>
      <c r="F55">
        <v>855519.49</v>
      </c>
      <c r="G55">
        <v>854164.24</v>
      </c>
      <c r="I55">
        <v>377017.19</v>
      </c>
      <c r="J55">
        <v>647613.51</v>
      </c>
      <c r="K55">
        <v>700386.88</v>
      </c>
      <c r="L55">
        <v>721206.41</v>
      </c>
    </row>
    <row r="56" spans="1:12" x14ac:dyDescent="0.2">
      <c r="A56" t="s">
        <v>103</v>
      </c>
      <c r="B56" t="s">
        <v>44</v>
      </c>
      <c r="C56" t="s">
        <v>274</v>
      </c>
      <c r="D56">
        <v>2109757.77</v>
      </c>
      <c r="E56">
        <v>1991028.14</v>
      </c>
      <c r="F56">
        <v>1982199.14</v>
      </c>
      <c r="G56">
        <v>1980487.14</v>
      </c>
      <c r="I56">
        <v>1089440.75</v>
      </c>
      <c r="J56">
        <v>1598428.17</v>
      </c>
      <c r="K56">
        <v>1678579.59</v>
      </c>
      <c r="L56">
        <v>1712448.32</v>
      </c>
    </row>
    <row r="57" spans="1:12" x14ac:dyDescent="0.2">
      <c r="A57" t="s">
        <v>104</v>
      </c>
      <c r="B57" t="s">
        <v>44</v>
      </c>
      <c r="C57" t="s">
        <v>274</v>
      </c>
      <c r="D57">
        <v>2838884.21</v>
      </c>
      <c r="E57">
        <v>2737597.88</v>
      </c>
      <c r="F57">
        <v>2742165.88</v>
      </c>
      <c r="G57">
        <v>2749156.86</v>
      </c>
      <c r="I57">
        <v>1150520.71</v>
      </c>
      <c r="J57">
        <v>1757567.89</v>
      </c>
      <c r="K57">
        <v>1937591.96</v>
      </c>
      <c r="L57">
        <v>2062195.79</v>
      </c>
    </row>
    <row r="58" spans="1:12" x14ac:dyDescent="0.2">
      <c r="A58" t="s">
        <v>105</v>
      </c>
      <c r="B58" t="s">
        <v>44</v>
      </c>
      <c r="C58" t="s">
        <v>274</v>
      </c>
      <c r="D58">
        <v>703941.35</v>
      </c>
      <c r="E58">
        <v>686118.85</v>
      </c>
      <c r="F58">
        <v>681104.85</v>
      </c>
      <c r="G58">
        <v>678776.85</v>
      </c>
      <c r="I58">
        <v>324885.84999999998</v>
      </c>
      <c r="J58">
        <v>559941.06999999995</v>
      </c>
      <c r="K58">
        <v>611381.06999999995</v>
      </c>
      <c r="L58">
        <v>624092.91</v>
      </c>
    </row>
    <row r="59" spans="1:12" x14ac:dyDescent="0.2">
      <c r="A59" t="s">
        <v>106</v>
      </c>
      <c r="B59" t="s">
        <v>44</v>
      </c>
      <c r="C59" t="s">
        <v>274</v>
      </c>
      <c r="D59">
        <v>1197922.3500000001</v>
      </c>
      <c r="E59">
        <v>1151710.6000000001</v>
      </c>
      <c r="F59">
        <v>1147613.6000000001</v>
      </c>
      <c r="G59">
        <v>1144884.6000000001</v>
      </c>
      <c r="I59">
        <v>661374.71999999997</v>
      </c>
      <c r="J59">
        <v>1005861.56</v>
      </c>
      <c r="K59">
        <v>1036505.64</v>
      </c>
      <c r="L59">
        <v>1050284.33</v>
      </c>
    </row>
    <row r="60" spans="1:12" x14ac:dyDescent="0.2">
      <c r="A60" t="s">
        <v>107</v>
      </c>
      <c r="B60" t="s">
        <v>44</v>
      </c>
      <c r="C60" t="s">
        <v>274</v>
      </c>
      <c r="D60">
        <v>412811.01</v>
      </c>
      <c r="E60">
        <v>400445.51</v>
      </c>
      <c r="F60">
        <v>399206.51</v>
      </c>
      <c r="G60">
        <v>398890.51</v>
      </c>
      <c r="I60">
        <v>215184.51</v>
      </c>
      <c r="J60">
        <v>353529.01</v>
      </c>
      <c r="K60">
        <v>367694.51</v>
      </c>
      <c r="L60">
        <v>372585.51</v>
      </c>
    </row>
    <row r="61" spans="1:12" x14ac:dyDescent="0.2">
      <c r="A61" t="s">
        <v>108</v>
      </c>
      <c r="B61" t="s">
        <v>44</v>
      </c>
      <c r="C61" t="s">
        <v>274</v>
      </c>
      <c r="D61">
        <v>88557.75</v>
      </c>
      <c r="E61">
        <v>86188.1</v>
      </c>
      <c r="F61">
        <v>86188.1</v>
      </c>
      <c r="G61">
        <v>86188.1</v>
      </c>
      <c r="I61">
        <v>38606.07</v>
      </c>
      <c r="J61">
        <v>66075.94</v>
      </c>
      <c r="K61">
        <v>71941.350000000006</v>
      </c>
      <c r="L61">
        <v>73306.600000000006</v>
      </c>
    </row>
    <row r="62" spans="1:12" x14ac:dyDescent="0.2">
      <c r="A62" t="s">
        <v>109</v>
      </c>
      <c r="B62" t="s">
        <v>44</v>
      </c>
      <c r="C62" t="s">
        <v>274</v>
      </c>
      <c r="D62">
        <v>50582</v>
      </c>
      <c r="E62">
        <v>47241</v>
      </c>
      <c r="F62">
        <v>46311</v>
      </c>
      <c r="G62">
        <v>46210</v>
      </c>
      <c r="I62">
        <v>19735</v>
      </c>
      <c r="J62">
        <v>33960</v>
      </c>
      <c r="K62">
        <v>36435</v>
      </c>
      <c r="L62">
        <v>37302</v>
      </c>
    </row>
    <row r="63" spans="1:12" x14ac:dyDescent="0.2">
      <c r="A63" t="s">
        <v>110</v>
      </c>
      <c r="B63" t="s">
        <v>44</v>
      </c>
      <c r="C63" t="s">
        <v>274</v>
      </c>
      <c r="D63">
        <v>49418.15</v>
      </c>
      <c r="E63">
        <v>49313.65</v>
      </c>
      <c r="F63">
        <v>49313.65</v>
      </c>
      <c r="G63">
        <v>49313.65</v>
      </c>
      <c r="I63">
        <v>32387.4</v>
      </c>
      <c r="J63">
        <v>41285.9</v>
      </c>
      <c r="K63">
        <v>43916.65</v>
      </c>
      <c r="L63">
        <v>44796.65</v>
      </c>
    </row>
    <row r="64" spans="1:12" x14ac:dyDescent="0.2">
      <c r="A64" t="s">
        <v>111</v>
      </c>
      <c r="B64" t="s">
        <v>44</v>
      </c>
      <c r="C64" t="s">
        <v>274</v>
      </c>
      <c r="D64">
        <v>2215557.5</v>
      </c>
      <c r="E64">
        <v>1805091.1</v>
      </c>
      <c r="F64">
        <v>1787382.1</v>
      </c>
      <c r="G64">
        <v>1785445.1</v>
      </c>
      <c r="I64">
        <v>936036.15</v>
      </c>
      <c r="J64">
        <v>1487824.56</v>
      </c>
      <c r="K64">
        <v>1613049.91</v>
      </c>
      <c r="L64">
        <v>1640692.36</v>
      </c>
    </row>
    <row r="65" spans="1:12" x14ac:dyDescent="0.2">
      <c r="A65" t="s">
        <v>112</v>
      </c>
      <c r="B65" t="s">
        <v>44</v>
      </c>
      <c r="C65" t="s">
        <v>274</v>
      </c>
      <c r="D65">
        <v>117118.05</v>
      </c>
      <c r="E65">
        <v>112046.3</v>
      </c>
      <c r="F65">
        <v>111210.34</v>
      </c>
      <c r="G65">
        <v>111160.34</v>
      </c>
      <c r="I65">
        <v>64058.05</v>
      </c>
      <c r="J65">
        <v>102415.3</v>
      </c>
      <c r="K65">
        <v>104434.34</v>
      </c>
      <c r="L65">
        <v>105444.34</v>
      </c>
    </row>
    <row r="66" spans="1:12" x14ac:dyDescent="0.2">
      <c r="A66" t="s">
        <v>279</v>
      </c>
      <c r="B66" t="s">
        <v>44</v>
      </c>
      <c r="C66" t="s">
        <v>274</v>
      </c>
      <c r="D66">
        <v>124607</v>
      </c>
      <c r="E66">
        <v>124607</v>
      </c>
      <c r="F66">
        <v>124607</v>
      </c>
      <c r="G66">
        <v>124607</v>
      </c>
      <c r="I66">
        <v>66030</v>
      </c>
      <c r="J66">
        <v>107288</v>
      </c>
      <c r="K66">
        <v>111622</v>
      </c>
      <c r="L66">
        <v>113800</v>
      </c>
    </row>
    <row r="67" spans="1:12" x14ac:dyDescent="0.2">
      <c r="A67" t="s">
        <v>114</v>
      </c>
      <c r="B67" t="s">
        <v>44</v>
      </c>
      <c r="C67" t="s">
        <v>274</v>
      </c>
      <c r="D67">
        <v>118765.75</v>
      </c>
      <c r="E67">
        <v>116787.25</v>
      </c>
      <c r="F67">
        <v>116498.75</v>
      </c>
      <c r="G67">
        <v>116682.75</v>
      </c>
      <c r="I67">
        <v>70476.75</v>
      </c>
      <c r="J67">
        <v>102737.25</v>
      </c>
      <c r="K67">
        <v>106132.75</v>
      </c>
      <c r="L67">
        <v>107393.75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L67"/>
  <sheetViews>
    <sheetView workbookViewId="0">
      <selection activeCell="D2" sqref="D2:D67"/>
    </sheetView>
  </sheetViews>
  <sheetFormatPr defaultRowHeight="12.75" x14ac:dyDescent="0.2"/>
  <cols>
    <col min="2" max="2" width="13.7109375" bestFit="1" customWidth="1"/>
    <col min="3" max="3" width="12.7109375" bestFit="1" customWidth="1"/>
    <col min="4" max="4" width="15.5703125" bestFit="1" customWidth="1"/>
  </cols>
  <sheetData>
    <row r="1" spans="1:12" x14ac:dyDescent="0.2">
      <c r="A1" t="s">
        <v>116</v>
      </c>
      <c r="B1" t="s">
        <v>117</v>
      </c>
      <c r="C1" t="s">
        <v>256</v>
      </c>
      <c r="D1" t="s">
        <v>257</v>
      </c>
      <c r="E1" t="s">
        <v>258</v>
      </c>
      <c r="F1" t="s">
        <v>259</v>
      </c>
      <c r="G1" t="s">
        <v>260</v>
      </c>
      <c r="H1" t="s">
        <v>261</v>
      </c>
      <c r="I1" t="s">
        <v>262</v>
      </c>
      <c r="J1" t="s">
        <v>263</v>
      </c>
      <c r="K1" t="s">
        <v>264</v>
      </c>
      <c r="L1" t="s">
        <v>265</v>
      </c>
    </row>
    <row r="2" spans="1:12" x14ac:dyDescent="0.2">
      <c r="A2" t="s">
        <v>47</v>
      </c>
      <c r="B2" t="s">
        <v>38</v>
      </c>
      <c r="C2" t="s">
        <v>274</v>
      </c>
      <c r="D2">
        <v>501989.08</v>
      </c>
      <c r="E2">
        <v>492881.27</v>
      </c>
      <c r="F2">
        <v>491082.41</v>
      </c>
      <c r="G2">
        <v>487992.7</v>
      </c>
      <c r="I2">
        <v>86341.42</v>
      </c>
      <c r="J2">
        <v>95737.27</v>
      </c>
      <c r="K2">
        <v>102307.75</v>
      </c>
      <c r="L2">
        <v>110549.82</v>
      </c>
    </row>
    <row r="3" spans="1:12" x14ac:dyDescent="0.2">
      <c r="A3" t="s">
        <v>49</v>
      </c>
      <c r="B3" t="s">
        <v>38</v>
      </c>
      <c r="C3" t="s">
        <v>274</v>
      </c>
      <c r="D3">
        <v>54089.7</v>
      </c>
      <c r="E3">
        <v>54089.7</v>
      </c>
      <c r="F3">
        <v>54089.7</v>
      </c>
      <c r="G3">
        <v>53864.3</v>
      </c>
      <c r="I3">
        <v>291.27999999999997</v>
      </c>
      <c r="J3">
        <v>2854.12</v>
      </c>
      <c r="K3">
        <v>5613.92</v>
      </c>
      <c r="L3">
        <v>6034.16</v>
      </c>
    </row>
    <row r="4" spans="1:12" x14ac:dyDescent="0.2">
      <c r="A4" t="s">
        <v>50</v>
      </c>
      <c r="B4" t="s">
        <v>38</v>
      </c>
      <c r="C4" t="s">
        <v>274</v>
      </c>
      <c r="D4">
        <v>762315.71</v>
      </c>
      <c r="E4">
        <v>763820.71</v>
      </c>
      <c r="F4">
        <v>764038.71</v>
      </c>
      <c r="G4">
        <v>764038.71</v>
      </c>
      <c r="I4">
        <v>16780.759999999998</v>
      </c>
      <c r="J4">
        <v>32355.55</v>
      </c>
      <c r="K4">
        <v>46410.64</v>
      </c>
      <c r="L4">
        <v>52910.77</v>
      </c>
    </row>
    <row r="5" spans="1:12" x14ac:dyDescent="0.2">
      <c r="A5" t="s">
        <v>51</v>
      </c>
      <c r="B5" t="s">
        <v>38</v>
      </c>
      <c r="C5" t="s">
        <v>274</v>
      </c>
      <c r="D5">
        <v>60291</v>
      </c>
      <c r="E5">
        <v>60241</v>
      </c>
      <c r="F5">
        <v>60491</v>
      </c>
      <c r="G5">
        <v>60491</v>
      </c>
      <c r="I5">
        <v>5126.7299999999996</v>
      </c>
      <c r="J5">
        <v>6167.38</v>
      </c>
      <c r="K5">
        <v>11447.54</v>
      </c>
      <c r="L5">
        <v>15330.33</v>
      </c>
    </row>
    <row r="6" spans="1:12" x14ac:dyDescent="0.2">
      <c r="A6" t="s">
        <v>52</v>
      </c>
      <c r="B6" t="s">
        <v>38</v>
      </c>
      <c r="C6" t="s">
        <v>274</v>
      </c>
      <c r="D6">
        <v>772338.08</v>
      </c>
      <c r="E6">
        <v>751439.58</v>
      </c>
      <c r="F6">
        <v>749783.08</v>
      </c>
      <c r="G6">
        <v>748893.58</v>
      </c>
      <c r="I6">
        <v>36680.57</v>
      </c>
      <c r="J6">
        <v>55980.75</v>
      </c>
      <c r="K6">
        <v>71177.7</v>
      </c>
      <c r="L6">
        <v>88245.27</v>
      </c>
    </row>
    <row r="7" spans="1:12" x14ac:dyDescent="0.2">
      <c r="A7" t="s">
        <v>53</v>
      </c>
      <c r="B7" t="s">
        <v>38</v>
      </c>
      <c r="C7" t="s">
        <v>274</v>
      </c>
      <c r="D7">
        <v>4035595.39</v>
      </c>
      <c r="E7">
        <v>3599707.72</v>
      </c>
      <c r="F7">
        <v>3622026.03</v>
      </c>
      <c r="G7">
        <v>3649394.43</v>
      </c>
      <c r="I7">
        <v>104087.89</v>
      </c>
      <c r="J7">
        <v>192853.93</v>
      </c>
      <c r="K7">
        <v>256271.1</v>
      </c>
      <c r="L7">
        <v>318829.07</v>
      </c>
    </row>
    <row r="8" spans="1:12" x14ac:dyDescent="0.2">
      <c r="A8" t="s">
        <v>54</v>
      </c>
      <c r="B8" t="s">
        <v>38</v>
      </c>
      <c r="C8" t="s">
        <v>274</v>
      </c>
      <c r="D8">
        <v>56927</v>
      </c>
      <c r="E8">
        <v>56777</v>
      </c>
      <c r="F8">
        <v>56527</v>
      </c>
      <c r="G8">
        <v>56477</v>
      </c>
      <c r="I8">
        <v>453</v>
      </c>
      <c r="J8">
        <v>1637</v>
      </c>
      <c r="K8">
        <v>4147</v>
      </c>
      <c r="L8">
        <v>6180</v>
      </c>
    </row>
    <row r="9" spans="1:12" x14ac:dyDescent="0.2">
      <c r="A9" t="s">
        <v>55</v>
      </c>
      <c r="B9" t="s">
        <v>38</v>
      </c>
      <c r="C9" t="s">
        <v>274</v>
      </c>
      <c r="D9">
        <v>3833022.27</v>
      </c>
      <c r="E9">
        <v>3871233.2</v>
      </c>
      <c r="F9">
        <v>3865708.24</v>
      </c>
      <c r="G9">
        <v>3865708.24</v>
      </c>
      <c r="I9">
        <v>19380.009999999998</v>
      </c>
      <c r="J9">
        <v>40560.269999999997</v>
      </c>
      <c r="K9">
        <v>53943.35</v>
      </c>
      <c r="L9">
        <v>61130.18</v>
      </c>
    </row>
    <row r="10" spans="1:12" x14ac:dyDescent="0.2">
      <c r="A10" t="s">
        <v>56</v>
      </c>
      <c r="B10" t="s">
        <v>38</v>
      </c>
      <c r="C10" t="s">
        <v>274</v>
      </c>
      <c r="D10">
        <v>578385.56999999995</v>
      </c>
      <c r="E10">
        <v>665198.86</v>
      </c>
      <c r="F10">
        <v>665297.86</v>
      </c>
      <c r="G10">
        <v>663787.86</v>
      </c>
      <c r="I10">
        <v>23354.080000000002</v>
      </c>
      <c r="J10">
        <v>43542.37</v>
      </c>
      <c r="K10">
        <v>55408.37</v>
      </c>
      <c r="L10">
        <v>63134.98</v>
      </c>
    </row>
    <row r="11" spans="1:12" x14ac:dyDescent="0.2">
      <c r="A11" t="s">
        <v>57</v>
      </c>
      <c r="B11" t="s">
        <v>38</v>
      </c>
      <c r="C11" t="s">
        <v>274</v>
      </c>
      <c r="D11">
        <v>1281527</v>
      </c>
      <c r="E11">
        <v>1277107</v>
      </c>
      <c r="F11">
        <v>1277107</v>
      </c>
      <c r="G11">
        <v>1276484</v>
      </c>
      <c r="I11">
        <v>12237</v>
      </c>
      <c r="J11">
        <v>20987</v>
      </c>
      <c r="K11">
        <v>26458</v>
      </c>
      <c r="L11">
        <v>30579</v>
      </c>
    </row>
    <row r="12" spans="1:12" x14ac:dyDescent="0.2">
      <c r="A12" t="s">
        <v>58</v>
      </c>
      <c r="B12" t="s">
        <v>38</v>
      </c>
      <c r="C12" t="s">
        <v>274</v>
      </c>
      <c r="D12">
        <v>573044.79</v>
      </c>
      <c r="E12">
        <v>570018.77</v>
      </c>
      <c r="F12">
        <v>544528.41</v>
      </c>
      <c r="G12">
        <v>545121.86</v>
      </c>
      <c r="I12">
        <v>107059.47</v>
      </c>
      <c r="J12">
        <v>115723.05</v>
      </c>
      <c r="K12">
        <v>124084.62</v>
      </c>
      <c r="L12">
        <v>135144.67000000001</v>
      </c>
    </row>
    <row r="13" spans="1:12" x14ac:dyDescent="0.2">
      <c r="A13" t="s">
        <v>59</v>
      </c>
      <c r="B13" t="s">
        <v>38</v>
      </c>
      <c r="C13" t="s">
        <v>274</v>
      </c>
      <c r="D13">
        <v>230055.07</v>
      </c>
      <c r="E13">
        <v>228019.07</v>
      </c>
      <c r="F13">
        <v>228019.07</v>
      </c>
      <c r="G13">
        <v>228019.07</v>
      </c>
      <c r="I13">
        <v>2279.6</v>
      </c>
      <c r="J13">
        <v>9067.23</v>
      </c>
      <c r="K13">
        <v>15675.56</v>
      </c>
      <c r="L13">
        <v>21512.22</v>
      </c>
    </row>
    <row r="14" spans="1:12" x14ac:dyDescent="0.2">
      <c r="A14" t="s">
        <v>60</v>
      </c>
      <c r="B14" t="s">
        <v>38</v>
      </c>
      <c r="C14" t="s">
        <v>274</v>
      </c>
      <c r="D14">
        <v>3141298</v>
      </c>
      <c r="E14">
        <v>3141298</v>
      </c>
      <c r="F14">
        <v>3141298</v>
      </c>
      <c r="G14">
        <v>3141298</v>
      </c>
      <c r="I14">
        <v>84265</v>
      </c>
      <c r="J14">
        <v>155940</v>
      </c>
      <c r="K14">
        <v>205510</v>
      </c>
      <c r="L14">
        <v>263452</v>
      </c>
    </row>
    <row r="15" spans="1:12" x14ac:dyDescent="0.2">
      <c r="A15" t="s">
        <v>61</v>
      </c>
      <c r="B15" t="s">
        <v>38</v>
      </c>
      <c r="C15" t="s">
        <v>274</v>
      </c>
      <c r="D15">
        <v>145684.96</v>
      </c>
      <c r="E15">
        <v>145584.95999999999</v>
      </c>
      <c r="F15">
        <v>145584.95999999999</v>
      </c>
      <c r="G15">
        <v>145584.95999999999</v>
      </c>
      <c r="I15">
        <v>6339.25</v>
      </c>
      <c r="J15">
        <v>13276.82</v>
      </c>
      <c r="K15">
        <v>19644.04</v>
      </c>
      <c r="L15">
        <v>23089.93</v>
      </c>
    </row>
    <row r="16" spans="1:12" x14ac:dyDescent="0.2">
      <c r="A16" t="s">
        <v>63</v>
      </c>
      <c r="B16" t="s">
        <v>38</v>
      </c>
      <c r="C16" t="s">
        <v>274</v>
      </c>
      <c r="D16">
        <v>3345316.49</v>
      </c>
      <c r="E16">
        <v>3345316.49</v>
      </c>
      <c r="F16">
        <v>3348306.12</v>
      </c>
      <c r="G16">
        <v>3345970.12</v>
      </c>
      <c r="I16">
        <v>27586.07</v>
      </c>
      <c r="J16">
        <v>52955.11</v>
      </c>
      <c r="K16">
        <v>87429.61</v>
      </c>
      <c r="L16">
        <v>111384.06</v>
      </c>
    </row>
    <row r="17" spans="1:12" x14ac:dyDescent="0.2">
      <c r="A17" t="s">
        <v>64</v>
      </c>
      <c r="B17" t="s">
        <v>38</v>
      </c>
      <c r="C17" t="s">
        <v>274</v>
      </c>
      <c r="D17">
        <v>1876591.33</v>
      </c>
      <c r="E17">
        <v>1873177.83</v>
      </c>
      <c r="F17">
        <v>1871445.83</v>
      </c>
      <c r="G17">
        <v>1869772.83</v>
      </c>
      <c r="I17">
        <v>42789.84</v>
      </c>
      <c r="J17">
        <v>66714.759999999995</v>
      </c>
      <c r="K17">
        <v>84327.8</v>
      </c>
      <c r="L17">
        <v>100554.72</v>
      </c>
    </row>
    <row r="18" spans="1:12" x14ac:dyDescent="0.2">
      <c r="A18" t="s">
        <v>65</v>
      </c>
      <c r="B18" t="s">
        <v>38</v>
      </c>
      <c r="C18" t="s">
        <v>274</v>
      </c>
      <c r="D18">
        <v>152946</v>
      </c>
      <c r="E18">
        <v>151592</v>
      </c>
      <c r="F18">
        <v>151963</v>
      </c>
      <c r="G18">
        <v>150895</v>
      </c>
      <c r="I18">
        <v>3235.02</v>
      </c>
      <c r="J18">
        <v>6954.94</v>
      </c>
      <c r="K18">
        <v>10208.31</v>
      </c>
      <c r="L18">
        <v>11941.4</v>
      </c>
    </row>
    <row r="19" spans="1:12" x14ac:dyDescent="0.2">
      <c r="A19" t="s">
        <v>66</v>
      </c>
      <c r="B19" t="s">
        <v>38</v>
      </c>
      <c r="C19" t="s">
        <v>274</v>
      </c>
      <c r="D19">
        <v>42922</v>
      </c>
      <c r="E19">
        <v>42922</v>
      </c>
      <c r="F19">
        <v>42922</v>
      </c>
      <c r="G19">
        <v>42922</v>
      </c>
      <c r="I19">
        <v>1538.27</v>
      </c>
      <c r="J19">
        <v>2942.66</v>
      </c>
      <c r="K19">
        <v>3999.57</v>
      </c>
      <c r="L19">
        <v>6182.97</v>
      </c>
    </row>
    <row r="20" spans="1:12" x14ac:dyDescent="0.2">
      <c r="A20" t="s">
        <v>67</v>
      </c>
      <c r="B20" t="s">
        <v>38</v>
      </c>
      <c r="C20" t="s">
        <v>274</v>
      </c>
      <c r="D20">
        <v>87122</v>
      </c>
      <c r="E20">
        <v>89022</v>
      </c>
      <c r="F20">
        <v>88597</v>
      </c>
      <c r="G20">
        <v>89197</v>
      </c>
      <c r="I20">
        <v>2543</v>
      </c>
      <c r="J20">
        <v>4324</v>
      </c>
      <c r="K20">
        <v>5964</v>
      </c>
      <c r="L20">
        <v>7592</v>
      </c>
    </row>
    <row r="21" spans="1:12" x14ac:dyDescent="0.2">
      <c r="A21" t="s">
        <v>68</v>
      </c>
      <c r="B21" t="s">
        <v>38</v>
      </c>
      <c r="C21" t="s">
        <v>274</v>
      </c>
      <c r="D21">
        <v>26501</v>
      </c>
      <c r="E21">
        <v>26501</v>
      </c>
      <c r="F21">
        <v>26501</v>
      </c>
      <c r="G21">
        <v>26501</v>
      </c>
      <c r="I21">
        <v>615</v>
      </c>
      <c r="J21">
        <v>1973</v>
      </c>
      <c r="K21">
        <v>5653</v>
      </c>
      <c r="L21">
        <v>5864</v>
      </c>
    </row>
    <row r="22" spans="1:12" x14ac:dyDescent="0.2">
      <c r="A22" t="s">
        <v>69</v>
      </c>
      <c r="B22" t="s">
        <v>38</v>
      </c>
      <c r="C22" t="s">
        <v>274</v>
      </c>
      <c r="D22">
        <v>68448.350000000006</v>
      </c>
      <c r="E22">
        <v>68490.350000000006</v>
      </c>
      <c r="F22">
        <v>68490.350000000006</v>
      </c>
      <c r="G22">
        <v>68490.350000000006</v>
      </c>
      <c r="I22">
        <v>259.16000000000003</v>
      </c>
      <c r="J22">
        <v>2114.9</v>
      </c>
      <c r="K22">
        <v>3606.01</v>
      </c>
      <c r="L22">
        <v>3979.47</v>
      </c>
    </row>
    <row r="23" spans="1:12" x14ac:dyDescent="0.2">
      <c r="A23" t="s">
        <v>70</v>
      </c>
      <c r="B23" t="s">
        <v>38</v>
      </c>
      <c r="C23" t="s">
        <v>274</v>
      </c>
      <c r="D23">
        <v>53490.23</v>
      </c>
      <c r="E23">
        <v>53490.23</v>
      </c>
      <c r="F23">
        <v>53490.23</v>
      </c>
      <c r="G23">
        <v>48030.23</v>
      </c>
      <c r="I23">
        <v>898.83</v>
      </c>
      <c r="J23">
        <v>1837.88</v>
      </c>
      <c r="K23">
        <v>2603.9</v>
      </c>
      <c r="L23">
        <v>3395.13</v>
      </c>
    </row>
    <row r="24" spans="1:12" x14ac:dyDescent="0.2">
      <c r="A24" t="s">
        <v>71</v>
      </c>
      <c r="B24" t="s">
        <v>38</v>
      </c>
      <c r="C24" t="s">
        <v>274</v>
      </c>
      <c r="D24">
        <v>64077.5</v>
      </c>
      <c r="E24">
        <v>65257.5</v>
      </c>
      <c r="F24">
        <v>68862.5</v>
      </c>
      <c r="G24">
        <v>70407.5</v>
      </c>
      <c r="I24">
        <v>685.53</v>
      </c>
      <c r="J24">
        <v>1864.6</v>
      </c>
      <c r="K24">
        <v>3044.96</v>
      </c>
      <c r="L24">
        <v>3703.67</v>
      </c>
    </row>
    <row r="25" spans="1:12" x14ac:dyDescent="0.2">
      <c r="A25" t="s">
        <v>72</v>
      </c>
      <c r="B25" t="s">
        <v>38</v>
      </c>
      <c r="C25" t="s">
        <v>274</v>
      </c>
      <c r="D25">
        <v>66877.16</v>
      </c>
      <c r="E25">
        <v>66827.16</v>
      </c>
      <c r="F25">
        <v>66827.16</v>
      </c>
      <c r="G25">
        <v>66777.16</v>
      </c>
      <c r="I25">
        <v>1635.94</v>
      </c>
      <c r="J25">
        <v>3013.48</v>
      </c>
      <c r="K25">
        <v>4747.38</v>
      </c>
      <c r="L25">
        <v>6421.31</v>
      </c>
    </row>
    <row r="26" spans="1:12" x14ac:dyDescent="0.2">
      <c r="A26" t="s">
        <v>73</v>
      </c>
      <c r="B26" t="s">
        <v>38</v>
      </c>
      <c r="C26" t="s">
        <v>274</v>
      </c>
      <c r="D26">
        <v>91390.68</v>
      </c>
      <c r="E26">
        <v>91390.68</v>
      </c>
      <c r="F26">
        <v>91390.68</v>
      </c>
      <c r="G26">
        <v>91390.68</v>
      </c>
      <c r="I26">
        <v>32581.05</v>
      </c>
      <c r="J26">
        <v>41073.47</v>
      </c>
      <c r="K26">
        <v>47609.11</v>
      </c>
      <c r="L26">
        <v>52721.8</v>
      </c>
    </row>
    <row r="27" spans="1:12" x14ac:dyDescent="0.2">
      <c r="A27" t="s">
        <v>74</v>
      </c>
      <c r="B27" t="s">
        <v>38</v>
      </c>
      <c r="C27" t="s">
        <v>274</v>
      </c>
      <c r="D27">
        <v>656360.64</v>
      </c>
      <c r="E27">
        <v>654530.09</v>
      </c>
      <c r="F27">
        <v>646793.29</v>
      </c>
      <c r="G27">
        <v>647123.29</v>
      </c>
      <c r="I27">
        <v>19641.71</v>
      </c>
      <c r="J27">
        <v>34323.1</v>
      </c>
      <c r="K27">
        <v>42246.79</v>
      </c>
      <c r="L27">
        <v>48826.28</v>
      </c>
    </row>
    <row r="28" spans="1:12" x14ac:dyDescent="0.2">
      <c r="A28" t="s">
        <v>75</v>
      </c>
      <c r="B28" t="s">
        <v>38</v>
      </c>
      <c r="C28" t="s">
        <v>274</v>
      </c>
      <c r="D28">
        <v>228466.71</v>
      </c>
      <c r="E28">
        <v>228316.71</v>
      </c>
      <c r="F28">
        <v>230852.71</v>
      </c>
      <c r="G28">
        <v>230802.71</v>
      </c>
      <c r="I28">
        <v>5015.82</v>
      </c>
      <c r="J28">
        <v>7605.4</v>
      </c>
      <c r="K28">
        <v>13353.89</v>
      </c>
      <c r="L28">
        <v>18283.12</v>
      </c>
    </row>
    <row r="29" spans="1:12" x14ac:dyDescent="0.2">
      <c r="A29" t="s">
        <v>76</v>
      </c>
      <c r="B29" t="s">
        <v>38</v>
      </c>
      <c r="C29" t="s">
        <v>274</v>
      </c>
      <c r="D29">
        <v>5625441</v>
      </c>
      <c r="E29">
        <v>5604722</v>
      </c>
      <c r="F29">
        <v>5596126</v>
      </c>
      <c r="G29">
        <v>5589325</v>
      </c>
      <c r="I29">
        <v>376142</v>
      </c>
      <c r="J29">
        <v>443789</v>
      </c>
      <c r="K29">
        <v>516801</v>
      </c>
      <c r="L29">
        <v>566300</v>
      </c>
    </row>
    <row r="30" spans="1:12" x14ac:dyDescent="0.2">
      <c r="A30" t="s">
        <v>77</v>
      </c>
      <c r="B30" t="s">
        <v>38</v>
      </c>
      <c r="C30" t="s">
        <v>274</v>
      </c>
      <c r="D30">
        <v>165239.84</v>
      </c>
      <c r="E30">
        <v>165139.84</v>
      </c>
      <c r="F30">
        <v>165089.84</v>
      </c>
      <c r="G30">
        <v>164539.84</v>
      </c>
      <c r="I30">
        <v>1427.43</v>
      </c>
      <c r="J30">
        <v>8216.2999999999993</v>
      </c>
      <c r="K30">
        <v>13008.45</v>
      </c>
      <c r="L30">
        <v>14932.96</v>
      </c>
    </row>
    <row r="31" spans="1:12" x14ac:dyDescent="0.2">
      <c r="A31" t="s">
        <v>78</v>
      </c>
      <c r="B31" t="s">
        <v>38</v>
      </c>
      <c r="C31" t="s">
        <v>274</v>
      </c>
      <c r="D31">
        <v>784412.82</v>
      </c>
      <c r="E31">
        <v>782612.33</v>
      </c>
      <c r="F31">
        <v>781966.83</v>
      </c>
      <c r="G31">
        <v>781859.83</v>
      </c>
      <c r="I31">
        <v>13389.05</v>
      </c>
      <c r="J31">
        <v>22612.98</v>
      </c>
      <c r="K31">
        <v>30426.67</v>
      </c>
      <c r="L31">
        <v>37114.49</v>
      </c>
    </row>
    <row r="32" spans="1:12" x14ac:dyDescent="0.2">
      <c r="A32" t="s">
        <v>79</v>
      </c>
      <c r="B32" t="s">
        <v>38</v>
      </c>
      <c r="C32" t="s">
        <v>274</v>
      </c>
      <c r="D32">
        <v>109440.63</v>
      </c>
      <c r="E32">
        <v>109440.63</v>
      </c>
      <c r="F32">
        <v>108340.63</v>
      </c>
      <c r="G32">
        <v>108340.63</v>
      </c>
      <c r="I32">
        <v>2115.17</v>
      </c>
      <c r="J32">
        <v>4540.59</v>
      </c>
      <c r="K32">
        <v>6439.86</v>
      </c>
      <c r="L32">
        <v>10835.08</v>
      </c>
    </row>
    <row r="33" spans="1:12" x14ac:dyDescent="0.2">
      <c r="A33" t="s">
        <v>80</v>
      </c>
      <c r="B33" t="s">
        <v>38</v>
      </c>
      <c r="C33" t="s">
        <v>274</v>
      </c>
      <c r="D33">
        <v>10145.75</v>
      </c>
      <c r="E33">
        <v>10145.75</v>
      </c>
      <c r="F33">
        <v>8835.75</v>
      </c>
      <c r="G33">
        <v>8835.75</v>
      </c>
      <c r="I33">
        <v>636.95000000000005</v>
      </c>
      <c r="J33">
        <v>1110.72</v>
      </c>
      <c r="K33">
        <v>1236.8</v>
      </c>
      <c r="L33">
        <v>1575.39</v>
      </c>
    </row>
    <row r="34" spans="1:12" x14ac:dyDescent="0.2">
      <c r="A34" t="s">
        <v>81</v>
      </c>
      <c r="B34" t="s">
        <v>38</v>
      </c>
      <c r="C34" t="s">
        <v>274</v>
      </c>
      <c r="D34">
        <v>2105</v>
      </c>
      <c r="E34">
        <v>2105</v>
      </c>
      <c r="F34">
        <v>2105</v>
      </c>
      <c r="G34">
        <v>2105</v>
      </c>
      <c r="I34">
        <v>130.76</v>
      </c>
      <c r="J34">
        <v>326.89999999999998</v>
      </c>
      <c r="K34">
        <v>457.66</v>
      </c>
      <c r="L34">
        <v>653.79999999999995</v>
      </c>
    </row>
    <row r="35" spans="1:12" x14ac:dyDescent="0.2">
      <c r="A35" t="s">
        <v>82</v>
      </c>
      <c r="B35" t="s">
        <v>38</v>
      </c>
      <c r="C35" t="s">
        <v>274</v>
      </c>
      <c r="D35">
        <v>826280.8</v>
      </c>
      <c r="E35">
        <v>823430.8</v>
      </c>
      <c r="F35">
        <v>822380.8</v>
      </c>
      <c r="G35">
        <v>822373</v>
      </c>
      <c r="I35">
        <v>13486.11</v>
      </c>
      <c r="J35">
        <v>38967.019999999997</v>
      </c>
      <c r="K35">
        <v>53772.13</v>
      </c>
      <c r="L35">
        <v>68848.88</v>
      </c>
    </row>
    <row r="36" spans="1:12" x14ac:dyDescent="0.2">
      <c r="A36" t="s">
        <v>83</v>
      </c>
      <c r="B36" t="s">
        <v>38</v>
      </c>
      <c r="C36" t="s">
        <v>274</v>
      </c>
      <c r="D36">
        <v>1551294</v>
      </c>
      <c r="E36">
        <v>1551299</v>
      </c>
      <c r="F36">
        <v>1550312</v>
      </c>
      <c r="G36">
        <v>1548397</v>
      </c>
      <c r="I36">
        <v>17428</v>
      </c>
      <c r="J36">
        <v>51548</v>
      </c>
      <c r="K36">
        <v>84118</v>
      </c>
      <c r="L36">
        <v>104383</v>
      </c>
    </row>
    <row r="37" spans="1:12" x14ac:dyDescent="0.2">
      <c r="A37" t="s">
        <v>84</v>
      </c>
      <c r="B37" t="s">
        <v>38</v>
      </c>
      <c r="C37" t="s">
        <v>274</v>
      </c>
      <c r="D37">
        <v>1126420.23</v>
      </c>
      <c r="E37">
        <v>1146216.31</v>
      </c>
      <c r="F37">
        <v>1142489.7</v>
      </c>
      <c r="G37">
        <v>1141399.1299999999</v>
      </c>
      <c r="I37">
        <v>64530.81</v>
      </c>
      <c r="J37">
        <v>96764.08</v>
      </c>
      <c r="K37">
        <v>117745.81</v>
      </c>
      <c r="L37">
        <v>135113.12</v>
      </c>
    </row>
    <row r="38" spans="1:12" x14ac:dyDescent="0.2">
      <c r="A38" t="s">
        <v>85</v>
      </c>
      <c r="B38" t="s">
        <v>38</v>
      </c>
      <c r="C38" t="s">
        <v>274</v>
      </c>
      <c r="D38">
        <v>116891.05</v>
      </c>
      <c r="E38">
        <v>116678.05</v>
      </c>
      <c r="F38">
        <v>116676.05</v>
      </c>
      <c r="G38">
        <v>115730.67</v>
      </c>
      <c r="I38">
        <v>1925.49</v>
      </c>
      <c r="J38">
        <v>3854.91</v>
      </c>
      <c r="K38">
        <v>6668.36</v>
      </c>
      <c r="L38">
        <v>8632.73</v>
      </c>
    </row>
    <row r="39" spans="1:12" x14ac:dyDescent="0.2">
      <c r="A39" t="s">
        <v>86</v>
      </c>
      <c r="B39" t="s">
        <v>38</v>
      </c>
      <c r="C39" t="s">
        <v>274</v>
      </c>
      <c r="D39">
        <v>19251</v>
      </c>
      <c r="E39">
        <v>18686</v>
      </c>
      <c r="F39">
        <v>18686</v>
      </c>
      <c r="G39">
        <v>18686</v>
      </c>
      <c r="I39">
        <v>780.83</v>
      </c>
      <c r="J39">
        <v>1082.55</v>
      </c>
      <c r="K39">
        <v>1636.59</v>
      </c>
      <c r="L39">
        <v>2703.9</v>
      </c>
    </row>
    <row r="40" spans="1:12" x14ac:dyDescent="0.2">
      <c r="A40" t="s">
        <v>87</v>
      </c>
      <c r="B40" t="s">
        <v>38</v>
      </c>
      <c r="C40" t="s">
        <v>274</v>
      </c>
      <c r="D40">
        <v>97881</v>
      </c>
      <c r="E40">
        <v>97931</v>
      </c>
      <c r="F40">
        <v>97251</v>
      </c>
      <c r="G40">
        <v>96381</v>
      </c>
      <c r="I40">
        <v>1191.33</v>
      </c>
      <c r="J40">
        <v>4483.88</v>
      </c>
      <c r="K40">
        <v>7517.5</v>
      </c>
      <c r="L40">
        <v>10106.379999999999</v>
      </c>
    </row>
    <row r="41" spans="1:12" x14ac:dyDescent="0.2">
      <c r="A41" t="s">
        <v>88</v>
      </c>
      <c r="B41" t="s">
        <v>38</v>
      </c>
      <c r="C41" t="s">
        <v>274</v>
      </c>
      <c r="D41">
        <v>601641.43000000005</v>
      </c>
      <c r="E41">
        <v>597820.93000000005</v>
      </c>
      <c r="F41">
        <v>595797.43000000005</v>
      </c>
      <c r="G41">
        <v>592999.93000000005</v>
      </c>
      <c r="I41">
        <v>23552.48</v>
      </c>
      <c r="J41">
        <v>40586.65</v>
      </c>
      <c r="K41">
        <v>54050.21</v>
      </c>
      <c r="L41">
        <v>66853.240000000005</v>
      </c>
    </row>
    <row r="42" spans="1:12" x14ac:dyDescent="0.2">
      <c r="A42" t="s">
        <v>89</v>
      </c>
      <c r="B42" t="s">
        <v>38</v>
      </c>
      <c r="C42" t="s">
        <v>274</v>
      </c>
      <c r="D42">
        <v>1746431.84</v>
      </c>
      <c r="E42">
        <v>1748674.69</v>
      </c>
      <c r="F42">
        <v>1745490.39</v>
      </c>
      <c r="G42">
        <v>1743335.99</v>
      </c>
      <c r="I42">
        <v>51665.83</v>
      </c>
      <c r="J42">
        <v>95033.27</v>
      </c>
      <c r="K42">
        <v>121518.15</v>
      </c>
      <c r="L42">
        <v>151399.15</v>
      </c>
    </row>
    <row r="43" spans="1:12" x14ac:dyDescent="0.2">
      <c r="A43" t="s">
        <v>90</v>
      </c>
      <c r="B43" t="s">
        <v>38</v>
      </c>
      <c r="C43" t="s">
        <v>274</v>
      </c>
      <c r="D43">
        <v>290019.19</v>
      </c>
      <c r="E43">
        <v>288119.19</v>
      </c>
      <c r="F43">
        <v>285919.19</v>
      </c>
      <c r="G43">
        <v>285119.19</v>
      </c>
      <c r="I43">
        <v>6850.69</v>
      </c>
      <c r="J43">
        <v>15520.01</v>
      </c>
      <c r="K43">
        <v>24412.799999999999</v>
      </c>
      <c r="L43">
        <v>28793.7</v>
      </c>
    </row>
    <row r="44" spans="1:12" x14ac:dyDescent="0.2">
      <c r="A44" t="s">
        <v>91</v>
      </c>
      <c r="B44" t="s">
        <v>38</v>
      </c>
      <c r="C44" t="s">
        <v>274</v>
      </c>
      <c r="D44">
        <v>205545</v>
      </c>
      <c r="E44">
        <v>205045</v>
      </c>
      <c r="F44">
        <v>204795</v>
      </c>
      <c r="G44">
        <v>204695</v>
      </c>
      <c r="I44">
        <v>25993</v>
      </c>
      <c r="J44">
        <v>37495</v>
      </c>
      <c r="K44">
        <v>49623</v>
      </c>
      <c r="L44">
        <v>57533</v>
      </c>
    </row>
    <row r="45" spans="1:12" x14ac:dyDescent="0.2">
      <c r="A45" t="s">
        <v>92</v>
      </c>
      <c r="B45" t="s">
        <v>38</v>
      </c>
      <c r="C45" t="s">
        <v>274</v>
      </c>
      <c r="D45">
        <v>56526.5</v>
      </c>
      <c r="E45">
        <v>58944.5</v>
      </c>
      <c r="F45">
        <v>58944.5</v>
      </c>
      <c r="G45">
        <v>58944.5</v>
      </c>
      <c r="I45">
        <v>1435.32</v>
      </c>
      <c r="J45">
        <v>2387.16</v>
      </c>
      <c r="K45">
        <v>4355.6099999999997</v>
      </c>
      <c r="L45">
        <v>6875.24</v>
      </c>
    </row>
    <row r="46" spans="1:12" x14ac:dyDescent="0.2">
      <c r="A46" t="s">
        <v>93</v>
      </c>
      <c r="B46" t="s">
        <v>38</v>
      </c>
      <c r="C46" t="s">
        <v>274</v>
      </c>
      <c r="D46">
        <v>1130464.94</v>
      </c>
      <c r="E46">
        <v>1130764.94</v>
      </c>
      <c r="F46">
        <v>1130764.94</v>
      </c>
      <c r="G46">
        <v>1130764.94</v>
      </c>
      <c r="I46">
        <v>23889.47</v>
      </c>
      <c r="J46">
        <v>44976.65</v>
      </c>
      <c r="K46">
        <v>56961.01</v>
      </c>
      <c r="L46">
        <v>71369.91</v>
      </c>
    </row>
    <row r="47" spans="1:12" x14ac:dyDescent="0.2">
      <c r="A47" t="s">
        <v>94</v>
      </c>
      <c r="B47" t="s">
        <v>38</v>
      </c>
      <c r="C47" t="s">
        <v>274</v>
      </c>
      <c r="D47">
        <v>278339.3</v>
      </c>
      <c r="E47">
        <v>279211.3</v>
      </c>
      <c r="F47">
        <v>279211.3</v>
      </c>
      <c r="G47">
        <v>279311.3</v>
      </c>
      <c r="I47">
        <v>2558.4299999999998</v>
      </c>
      <c r="J47">
        <v>9798.7800000000007</v>
      </c>
      <c r="K47">
        <v>17569.16</v>
      </c>
      <c r="L47">
        <v>22546.42</v>
      </c>
    </row>
    <row r="48" spans="1:12" x14ac:dyDescent="0.2">
      <c r="A48" t="s">
        <v>95</v>
      </c>
      <c r="B48" t="s">
        <v>38</v>
      </c>
      <c r="C48" t="s">
        <v>274</v>
      </c>
      <c r="D48">
        <v>2397078</v>
      </c>
      <c r="E48">
        <v>2371225</v>
      </c>
      <c r="F48">
        <v>2365139</v>
      </c>
      <c r="G48">
        <v>2362188</v>
      </c>
      <c r="I48">
        <v>112501</v>
      </c>
      <c r="J48">
        <v>197236</v>
      </c>
      <c r="K48">
        <v>264769</v>
      </c>
      <c r="L48">
        <v>306402</v>
      </c>
    </row>
    <row r="49" spans="1:12" x14ac:dyDescent="0.2">
      <c r="A49" t="s">
        <v>96</v>
      </c>
      <c r="B49" t="s">
        <v>38</v>
      </c>
      <c r="C49" t="s">
        <v>274</v>
      </c>
      <c r="D49">
        <v>3257948.37</v>
      </c>
      <c r="E49">
        <v>3252056.59</v>
      </c>
      <c r="F49">
        <v>3248666.8</v>
      </c>
      <c r="G49">
        <v>3248133.3</v>
      </c>
      <c r="I49">
        <v>96027.8</v>
      </c>
      <c r="J49">
        <v>126764.96</v>
      </c>
      <c r="K49">
        <v>152631.94</v>
      </c>
      <c r="L49">
        <v>182190.55</v>
      </c>
    </row>
    <row r="50" spans="1:12" x14ac:dyDescent="0.2">
      <c r="A50" t="s">
        <v>97</v>
      </c>
      <c r="B50" t="s">
        <v>38</v>
      </c>
      <c r="C50" t="s">
        <v>274</v>
      </c>
      <c r="D50">
        <v>2046047.32</v>
      </c>
      <c r="E50">
        <v>2026806.81</v>
      </c>
      <c r="F50">
        <v>2016361.99</v>
      </c>
      <c r="G50">
        <v>2008480.47</v>
      </c>
      <c r="I50">
        <v>78210.69</v>
      </c>
      <c r="J50">
        <v>118605.57</v>
      </c>
      <c r="K50">
        <v>149853.48000000001</v>
      </c>
      <c r="L50">
        <v>171527.33</v>
      </c>
    </row>
    <row r="51" spans="1:12" x14ac:dyDescent="0.2">
      <c r="A51" t="s">
        <v>98</v>
      </c>
      <c r="B51" t="s">
        <v>38</v>
      </c>
      <c r="C51" t="s">
        <v>274</v>
      </c>
      <c r="D51">
        <v>2345765.36</v>
      </c>
      <c r="E51">
        <v>2341334.29</v>
      </c>
      <c r="F51">
        <v>2337664.9900000002</v>
      </c>
      <c r="G51">
        <v>1957288.99</v>
      </c>
      <c r="I51">
        <v>58231.98</v>
      </c>
      <c r="J51">
        <v>92704.94</v>
      </c>
      <c r="K51">
        <v>123573.54</v>
      </c>
      <c r="L51">
        <v>145240.07999999999</v>
      </c>
    </row>
    <row r="52" spans="1:12" x14ac:dyDescent="0.2">
      <c r="A52" t="s">
        <v>99</v>
      </c>
      <c r="B52" t="s">
        <v>38</v>
      </c>
      <c r="C52" t="s">
        <v>274</v>
      </c>
      <c r="D52">
        <v>2550175</v>
      </c>
      <c r="E52">
        <v>2526312</v>
      </c>
      <c r="F52">
        <v>2459953</v>
      </c>
      <c r="G52">
        <v>2451770</v>
      </c>
      <c r="I52">
        <v>92720</v>
      </c>
      <c r="J52">
        <v>159169</v>
      </c>
      <c r="K52">
        <v>198278</v>
      </c>
      <c r="L52">
        <v>235178</v>
      </c>
    </row>
    <row r="53" spans="1:12" x14ac:dyDescent="0.2">
      <c r="A53" t="s">
        <v>100</v>
      </c>
      <c r="B53" t="s">
        <v>38</v>
      </c>
      <c r="C53" t="s">
        <v>274</v>
      </c>
      <c r="D53">
        <v>3324021.52</v>
      </c>
      <c r="E53">
        <v>3324326.52</v>
      </c>
      <c r="F53">
        <v>3324230.74</v>
      </c>
      <c r="G53">
        <v>3322541.17</v>
      </c>
      <c r="I53">
        <v>46811.03</v>
      </c>
      <c r="J53">
        <v>114486.26</v>
      </c>
      <c r="K53">
        <v>150419.13</v>
      </c>
      <c r="L53">
        <v>173030.13</v>
      </c>
    </row>
    <row r="54" spans="1:12" x14ac:dyDescent="0.2">
      <c r="A54" t="s">
        <v>278</v>
      </c>
      <c r="B54" t="s">
        <v>38</v>
      </c>
      <c r="C54" t="s">
        <v>274</v>
      </c>
      <c r="D54">
        <v>324771.62</v>
      </c>
      <c r="E54">
        <v>324871.62</v>
      </c>
      <c r="F54">
        <v>325004.62</v>
      </c>
      <c r="G54">
        <v>324389.62</v>
      </c>
      <c r="I54">
        <v>3394.99</v>
      </c>
      <c r="J54">
        <v>5378.9</v>
      </c>
      <c r="K54">
        <v>6677.67</v>
      </c>
      <c r="L54">
        <v>11227.9</v>
      </c>
    </row>
    <row r="55" spans="1:12" x14ac:dyDescent="0.2">
      <c r="A55" t="s">
        <v>102</v>
      </c>
      <c r="B55" t="s">
        <v>38</v>
      </c>
      <c r="C55" t="s">
        <v>274</v>
      </c>
      <c r="D55">
        <v>447975.9</v>
      </c>
      <c r="E55">
        <v>448395.33</v>
      </c>
      <c r="F55">
        <v>448006.33</v>
      </c>
      <c r="G55">
        <v>448339.33</v>
      </c>
      <c r="I55">
        <v>14624.9</v>
      </c>
      <c r="J55">
        <v>29134.34</v>
      </c>
      <c r="K55">
        <v>41429.19</v>
      </c>
      <c r="L55">
        <v>50609.82</v>
      </c>
    </row>
    <row r="56" spans="1:12" x14ac:dyDescent="0.2">
      <c r="A56" t="s">
        <v>103</v>
      </c>
      <c r="B56" t="s">
        <v>38</v>
      </c>
      <c r="C56" t="s">
        <v>274</v>
      </c>
      <c r="D56">
        <v>1737068.69</v>
      </c>
      <c r="E56">
        <v>1735461.11</v>
      </c>
      <c r="F56">
        <v>1734267.61</v>
      </c>
      <c r="G56">
        <v>1727144.98</v>
      </c>
      <c r="I56">
        <v>26109.09</v>
      </c>
      <c r="J56">
        <v>42297.18</v>
      </c>
      <c r="K56">
        <v>55729.17</v>
      </c>
      <c r="L56">
        <v>66320.05</v>
      </c>
    </row>
    <row r="57" spans="1:12" x14ac:dyDescent="0.2">
      <c r="A57" t="s">
        <v>104</v>
      </c>
      <c r="B57" t="s">
        <v>38</v>
      </c>
      <c r="C57" t="s">
        <v>274</v>
      </c>
      <c r="D57">
        <v>1286978.99</v>
      </c>
      <c r="E57">
        <v>1309072.01</v>
      </c>
      <c r="F57">
        <v>1322392.98</v>
      </c>
      <c r="G57">
        <v>1337475.98</v>
      </c>
      <c r="I57">
        <v>47246.28</v>
      </c>
      <c r="J57">
        <v>96177.59</v>
      </c>
      <c r="K57">
        <v>130808.7</v>
      </c>
      <c r="L57">
        <v>157700.73000000001</v>
      </c>
    </row>
    <row r="58" spans="1:12" x14ac:dyDescent="0.2">
      <c r="A58" t="s">
        <v>105</v>
      </c>
      <c r="B58" t="s">
        <v>38</v>
      </c>
      <c r="C58" t="s">
        <v>274</v>
      </c>
      <c r="D58">
        <v>192911.34</v>
      </c>
      <c r="E58">
        <v>191974.34</v>
      </c>
      <c r="F58">
        <v>191342.34</v>
      </c>
      <c r="G58">
        <v>191092.34</v>
      </c>
      <c r="I58">
        <v>16615.73</v>
      </c>
      <c r="J58">
        <v>25120.13</v>
      </c>
      <c r="K58">
        <v>30945.52</v>
      </c>
      <c r="L58">
        <v>36465.32</v>
      </c>
    </row>
    <row r="59" spans="1:12" x14ac:dyDescent="0.2">
      <c r="A59" t="s">
        <v>106</v>
      </c>
      <c r="B59" t="s">
        <v>38</v>
      </c>
      <c r="C59" t="s">
        <v>274</v>
      </c>
      <c r="D59">
        <v>800771.14</v>
      </c>
      <c r="E59">
        <v>799318.14</v>
      </c>
      <c r="F59">
        <v>797893.14</v>
      </c>
      <c r="G59">
        <v>797617.44</v>
      </c>
      <c r="I59">
        <v>22778.68</v>
      </c>
      <c r="J59">
        <v>45532.7</v>
      </c>
      <c r="K59">
        <v>67250.2</v>
      </c>
      <c r="L59">
        <v>84489.04</v>
      </c>
    </row>
    <row r="60" spans="1:12" x14ac:dyDescent="0.2">
      <c r="A60" t="s">
        <v>107</v>
      </c>
      <c r="B60" t="s">
        <v>38</v>
      </c>
      <c r="C60" t="s">
        <v>274</v>
      </c>
      <c r="D60">
        <v>234200.12</v>
      </c>
      <c r="E60">
        <v>233065.12</v>
      </c>
      <c r="F60">
        <v>232965.12</v>
      </c>
      <c r="G60">
        <v>232100.59</v>
      </c>
      <c r="I60">
        <v>8201.83</v>
      </c>
      <c r="J60">
        <v>14432.14</v>
      </c>
      <c r="K60">
        <v>18738.669999999998</v>
      </c>
      <c r="L60">
        <v>25182.44</v>
      </c>
    </row>
    <row r="61" spans="1:12" x14ac:dyDescent="0.2">
      <c r="A61" t="s">
        <v>108</v>
      </c>
      <c r="B61" t="s">
        <v>38</v>
      </c>
      <c r="C61" t="s">
        <v>274</v>
      </c>
      <c r="D61">
        <v>528950.86</v>
      </c>
      <c r="E61">
        <v>528950.86</v>
      </c>
      <c r="F61">
        <v>528950.86</v>
      </c>
      <c r="G61">
        <v>528330.86</v>
      </c>
      <c r="I61">
        <v>1764</v>
      </c>
      <c r="J61">
        <v>11038.21</v>
      </c>
      <c r="K61">
        <v>16460.54</v>
      </c>
      <c r="L61">
        <v>19812.669999999998</v>
      </c>
    </row>
    <row r="62" spans="1:12" x14ac:dyDescent="0.2">
      <c r="A62" t="s">
        <v>109</v>
      </c>
      <c r="B62" t="s">
        <v>38</v>
      </c>
      <c r="C62" t="s">
        <v>274</v>
      </c>
      <c r="D62">
        <v>122394.5</v>
      </c>
      <c r="E62">
        <v>122144.5</v>
      </c>
      <c r="F62">
        <v>122144.5</v>
      </c>
      <c r="G62">
        <v>122144.5</v>
      </c>
      <c r="I62">
        <v>4338.46</v>
      </c>
      <c r="J62">
        <v>5601.03</v>
      </c>
      <c r="K62">
        <v>6275.58</v>
      </c>
      <c r="L62">
        <v>7440.71</v>
      </c>
    </row>
    <row r="63" spans="1:12" x14ac:dyDescent="0.2">
      <c r="A63" t="s">
        <v>110</v>
      </c>
      <c r="B63" t="s">
        <v>38</v>
      </c>
      <c r="C63" t="s">
        <v>274</v>
      </c>
      <c r="D63">
        <v>70633.5</v>
      </c>
      <c r="E63">
        <v>70783.5</v>
      </c>
      <c r="F63">
        <v>70733.5</v>
      </c>
      <c r="G63">
        <v>70733.5</v>
      </c>
      <c r="I63">
        <v>192</v>
      </c>
      <c r="J63">
        <v>242</v>
      </c>
      <c r="K63">
        <v>292</v>
      </c>
      <c r="L63">
        <v>392</v>
      </c>
    </row>
    <row r="64" spans="1:12" x14ac:dyDescent="0.2">
      <c r="A64" t="s">
        <v>111</v>
      </c>
      <c r="B64" t="s">
        <v>38</v>
      </c>
      <c r="C64" t="s">
        <v>274</v>
      </c>
      <c r="D64">
        <v>1517437.48</v>
      </c>
      <c r="E64">
        <v>1516153.48</v>
      </c>
      <c r="F64">
        <v>1511227.48</v>
      </c>
      <c r="G64">
        <v>1506772.65</v>
      </c>
      <c r="I64">
        <v>19787.16</v>
      </c>
      <c r="J64">
        <v>36969.85</v>
      </c>
      <c r="K64">
        <v>58596.75</v>
      </c>
      <c r="L64">
        <v>76125.59</v>
      </c>
    </row>
    <row r="65" spans="1:12" x14ac:dyDescent="0.2">
      <c r="A65" t="s">
        <v>112</v>
      </c>
      <c r="B65" t="s">
        <v>38</v>
      </c>
      <c r="C65" t="s">
        <v>274</v>
      </c>
      <c r="D65">
        <v>79961.5</v>
      </c>
      <c r="E65">
        <v>79876.97</v>
      </c>
      <c r="F65">
        <v>79796.47</v>
      </c>
      <c r="G65">
        <v>77416.47</v>
      </c>
      <c r="I65">
        <v>1856.5</v>
      </c>
      <c r="J65">
        <v>3826.5</v>
      </c>
      <c r="K65">
        <v>5781.5</v>
      </c>
      <c r="L65">
        <v>7913.5</v>
      </c>
    </row>
    <row r="66" spans="1:12" x14ac:dyDescent="0.2">
      <c r="A66" t="s">
        <v>279</v>
      </c>
      <c r="B66" t="s">
        <v>38</v>
      </c>
      <c r="C66" t="s">
        <v>274</v>
      </c>
      <c r="D66">
        <v>220411</v>
      </c>
      <c r="E66">
        <v>220411</v>
      </c>
      <c r="F66">
        <v>220411</v>
      </c>
      <c r="G66">
        <v>220411</v>
      </c>
      <c r="I66">
        <v>10647</v>
      </c>
      <c r="J66">
        <v>16973</v>
      </c>
      <c r="K66">
        <v>23945</v>
      </c>
      <c r="L66">
        <v>29830</v>
      </c>
    </row>
    <row r="67" spans="1:12" x14ac:dyDescent="0.2">
      <c r="A67" t="s">
        <v>114</v>
      </c>
      <c r="B67" t="s">
        <v>38</v>
      </c>
      <c r="C67" t="s">
        <v>274</v>
      </c>
      <c r="D67">
        <v>180272.5</v>
      </c>
      <c r="E67">
        <v>183207.5</v>
      </c>
      <c r="F67">
        <v>182377.5</v>
      </c>
      <c r="G67">
        <v>181877.5</v>
      </c>
      <c r="I67">
        <v>4031.65</v>
      </c>
      <c r="J67">
        <v>6308.22</v>
      </c>
      <c r="K67">
        <v>8121.05</v>
      </c>
      <c r="L67">
        <v>9677.0499999999993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67"/>
  <sheetViews>
    <sheetView workbookViewId="0">
      <selection activeCell="L28" sqref="L28"/>
    </sheetView>
  </sheetViews>
  <sheetFormatPr defaultRowHeight="12.75" x14ac:dyDescent="0.2"/>
  <sheetData>
    <row r="1" spans="1:12" x14ac:dyDescent="0.2">
      <c r="A1" t="s">
        <v>116</v>
      </c>
      <c r="B1" t="s">
        <v>117</v>
      </c>
      <c r="C1" t="s">
        <v>256</v>
      </c>
      <c r="D1" t="s">
        <v>257</v>
      </c>
      <c r="E1" t="s">
        <v>258</v>
      </c>
      <c r="F1" t="s">
        <v>259</v>
      </c>
      <c r="G1" t="s">
        <v>260</v>
      </c>
      <c r="H1" t="s">
        <v>261</v>
      </c>
      <c r="I1" t="s">
        <v>262</v>
      </c>
      <c r="J1" t="s">
        <v>263</v>
      </c>
      <c r="K1" t="s">
        <v>264</v>
      </c>
      <c r="L1" t="s">
        <v>265</v>
      </c>
    </row>
    <row r="2" spans="1:12" x14ac:dyDescent="0.2">
      <c r="A2" t="s">
        <v>47</v>
      </c>
      <c r="B2" t="s">
        <v>43</v>
      </c>
      <c r="C2" t="s">
        <v>274</v>
      </c>
      <c r="D2">
        <v>247644.47</v>
      </c>
      <c r="E2">
        <v>247644.47</v>
      </c>
      <c r="F2">
        <v>247584.47</v>
      </c>
      <c r="G2">
        <v>247584.47</v>
      </c>
      <c r="I2">
        <v>246167.61</v>
      </c>
      <c r="J2">
        <v>246574.47</v>
      </c>
      <c r="K2">
        <v>247129.47</v>
      </c>
      <c r="L2">
        <v>247129.47</v>
      </c>
    </row>
    <row r="3" spans="1:12" x14ac:dyDescent="0.2">
      <c r="A3" t="s">
        <v>49</v>
      </c>
      <c r="B3" t="s">
        <v>43</v>
      </c>
      <c r="C3" t="s">
        <v>274</v>
      </c>
      <c r="D3">
        <v>15369</v>
      </c>
      <c r="E3">
        <v>15369</v>
      </c>
      <c r="F3">
        <v>15369</v>
      </c>
      <c r="G3">
        <v>15369</v>
      </c>
      <c r="I3">
        <v>15369</v>
      </c>
      <c r="J3">
        <v>15369</v>
      </c>
      <c r="K3">
        <v>15369</v>
      </c>
      <c r="L3">
        <v>15369</v>
      </c>
    </row>
    <row r="4" spans="1:12" x14ac:dyDescent="0.2">
      <c r="A4" t="s">
        <v>50</v>
      </c>
      <c r="B4" t="s">
        <v>43</v>
      </c>
      <c r="C4" t="s">
        <v>274</v>
      </c>
      <c r="D4">
        <v>177368.25</v>
      </c>
      <c r="E4">
        <v>177203.25</v>
      </c>
      <c r="F4">
        <v>177203.25</v>
      </c>
      <c r="G4">
        <v>177203.25</v>
      </c>
      <c r="I4">
        <v>177068.25</v>
      </c>
      <c r="J4">
        <v>177203.25</v>
      </c>
      <c r="K4">
        <v>177203.25</v>
      </c>
      <c r="L4">
        <v>177203.25</v>
      </c>
    </row>
    <row r="5" spans="1:12" x14ac:dyDescent="0.2">
      <c r="A5" t="s">
        <v>51</v>
      </c>
      <c r="B5" t="s">
        <v>43</v>
      </c>
      <c r="C5" t="s">
        <v>274</v>
      </c>
      <c r="D5">
        <v>19127.5</v>
      </c>
      <c r="E5">
        <v>18932.5</v>
      </c>
      <c r="F5">
        <v>18932.5</v>
      </c>
      <c r="G5">
        <v>18932.5</v>
      </c>
      <c r="I5">
        <v>17901.5</v>
      </c>
      <c r="J5">
        <v>18551.5</v>
      </c>
      <c r="K5">
        <v>18551.5</v>
      </c>
      <c r="L5">
        <v>18551.5</v>
      </c>
    </row>
    <row r="6" spans="1:12" x14ac:dyDescent="0.2">
      <c r="A6" t="s">
        <v>52</v>
      </c>
      <c r="B6" t="s">
        <v>43</v>
      </c>
      <c r="C6" t="s">
        <v>274</v>
      </c>
      <c r="D6">
        <v>486738.08</v>
      </c>
      <c r="E6">
        <v>486738.08</v>
      </c>
      <c r="F6">
        <v>486543.08</v>
      </c>
      <c r="G6">
        <v>486543.08</v>
      </c>
      <c r="I6">
        <v>474778.08</v>
      </c>
      <c r="J6">
        <v>483042.08</v>
      </c>
      <c r="K6">
        <v>483042.08</v>
      </c>
      <c r="L6">
        <v>483042.08</v>
      </c>
    </row>
    <row r="7" spans="1:12" x14ac:dyDescent="0.2">
      <c r="A7" t="s">
        <v>53</v>
      </c>
      <c r="B7" t="s">
        <v>43</v>
      </c>
      <c r="C7" t="s">
        <v>274</v>
      </c>
      <c r="D7">
        <v>3520031.06</v>
      </c>
      <c r="E7">
        <v>3520002.06</v>
      </c>
      <c r="F7">
        <v>3520002.06</v>
      </c>
      <c r="G7">
        <v>3520002.06</v>
      </c>
      <c r="I7">
        <v>3518510.56</v>
      </c>
      <c r="J7">
        <v>3518366.06</v>
      </c>
      <c r="K7">
        <v>3518366.06</v>
      </c>
      <c r="L7">
        <v>3518366.06</v>
      </c>
    </row>
    <row r="8" spans="1:12" x14ac:dyDescent="0.2">
      <c r="A8" t="s">
        <v>54</v>
      </c>
      <c r="B8" t="s">
        <v>43</v>
      </c>
      <c r="C8" t="s">
        <v>274</v>
      </c>
      <c r="D8">
        <v>8680</v>
      </c>
      <c r="E8">
        <v>8680</v>
      </c>
      <c r="F8">
        <v>8680</v>
      </c>
      <c r="G8">
        <v>8680</v>
      </c>
      <c r="I8">
        <v>8680</v>
      </c>
      <c r="J8">
        <v>8680</v>
      </c>
      <c r="K8">
        <v>8680</v>
      </c>
      <c r="L8">
        <v>8680</v>
      </c>
    </row>
    <row r="9" spans="1:12" x14ac:dyDescent="0.2">
      <c r="A9" t="s">
        <v>55</v>
      </c>
      <c r="B9" t="s">
        <v>43</v>
      </c>
      <c r="C9" t="s">
        <v>274</v>
      </c>
      <c r="D9">
        <v>170486.84</v>
      </c>
      <c r="E9">
        <v>170486.84</v>
      </c>
      <c r="F9">
        <v>170486.84</v>
      </c>
      <c r="G9">
        <v>170486.84</v>
      </c>
      <c r="I9">
        <v>169605.84</v>
      </c>
      <c r="J9">
        <v>169605.84</v>
      </c>
      <c r="K9">
        <v>169605.84</v>
      </c>
      <c r="L9">
        <v>169605.84</v>
      </c>
    </row>
    <row r="10" spans="1:12" x14ac:dyDescent="0.2">
      <c r="A10" t="s">
        <v>56</v>
      </c>
      <c r="B10" t="s">
        <v>43</v>
      </c>
      <c r="C10" t="s">
        <v>274</v>
      </c>
      <c r="D10">
        <v>124413.86</v>
      </c>
      <c r="E10">
        <v>124330.61</v>
      </c>
      <c r="F10">
        <v>124330.61</v>
      </c>
      <c r="G10">
        <v>124330.61</v>
      </c>
      <c r="I10">
        <v>122993.86</v>
      </c>
      <c r="J10">
        <v>123979.61</v>
      </c>
      <c r="K10">
        <v>123979.61</v>
      </c>
      <c r="L10">
        <v>123979.61</v>
      </c>
    </row>
    <row r="11" spans="1:12" x14ac:dyDescent="0.2">
      <c r="A11" t="s">
        <v>57</v>
      </c>
      <c r="B11" t="s">
        <v>43</v>
      </c>
      <c r="C11" t="s">
        <v>274</v>
      </c>
      <c r="D11">
        <v>159534</v>
      </c>
      <c r="E11">
        <v>159534</v>
      </c>
      <c r="F11">
        <v>159534</v>
      </c>
      <c r="G11">
        <v>159534</v>
      </c>
      <c r="I11">
        <v>159002</v>
      </c>
      <c r="J11">
        <v>159534</v>
      </c>
      <c r="K11">
        <v>159534</v>
      </c>
      <c r="L11">
        <v>159534</v>
      </c>
    </row>
    <row r="12" spans="1:12" x14ac:dyDescent="0.2">
      <c r="A12" t="s">
        <v>58</v>
      </c>
      <c r="B12" t="s">
        <v>43</v>
      </c>
      <c r="C12" t="s">
        <v>274</v>
      </c>
      <c r="D12">
        <v>315483.93</v>
      </c>
      <c r="E12">
        <v>315208.93</v>
      </c>
      <c r="F12">
        <v>314828.93</v>
      </c>
      <c r="G12">
        <v>314778.93</v>
      </c>
      <c r="I12">
        <v>310483.84000000003</v>
      </c>
      <c r="J12">
        <v>310335.84000000003</v>
      </c>
      <c r="K12">
        <v>310255.84000000003</v>
      </c>
      <c r="L12">
        <v>310255.84000000003</v>
      </c>
    </row>
    <row r="13" spans="1:12" x14ac:dyDescent="0.2">
      <c r="A13" t="s">
        <v>59</v>
      </c>
      <c r="B13" t="s">
        <v>43</v>
      </c>
      <c r="C13" t="s">
        <v>274</v>
      </c>
      <c r="D13">
        <v>77394.3</v>
      </c>
      <c r="E13">
        <v>77404.3</v>
      </c>
      <c r="F13">
        <v>77404.3</v>
      </c>
      <c r="G13">
        <v>77404.3</v>
      </c>
      <c r="I13">
        <v>76479.3</v>
      </c>
      <c r="J13">
        <v>77404.3</v>
      </c>
      <c r="K13">
        <v>77404.3</v>
      </c>
      <c r="L13">
        <v>77404.3</v>
      </c>
    </row>
    <row r="14" spans="1:12" x14ac:dyDescent="0.2">
      <c r="A14" t="s">
        <v>60</v>
      </c>
      <c r="B14" t="s">
        <v>43</v>
      </c>
      <c r="C14" t="s">
        <v>274</v>
      </c>
      <c r="D14">
        <v>3747218</v>
      </c>
      <c r="E14">
        <v>3747218</v>
      </c>
      <c r="F14">
        <v>3747218</v>
      </c>
      <c r="G14">
        <v>3747218</v>
      </c>
      <c r="I14">
        <v>3747218</v>
      </c>
      <c r="J14">
        <v>3747218</v>
      </c>
      <c r="K14">
        <v>3747218</v>
      </c>
      <c r="L14">
        <v>3747218</v>
      </c>
    </row>
    <row r="15" spans="1:12" x14ac:dyDescent="0.2">
      <c r="A15" t="s">
        <v>61</v>
      </c>
      <c r="B15" t="s">
        <v>43</v>
      </c>
      <c r="C15" t="s">
        <v>274</v>
      </c>
      <c r="D15">
        <v>26152</v>
      </c>
      <c r="E15">
        <v>26152</v>
      </c>
      <c r="F15">
        <v>26152</v>
      </c>
      <c r="G15">
        <v>26152</v>
      </c>
      <c r="I15">
        <v>25882</v>
      </c>
      <c r="J15">
        <v>26152</v>
      </c>
      <c r="K15">
        <v>26152</v>
      </c>
      <c r="L15">
        <v>26152</v>
      </c>
    </row>
    <row r="16" spans="1:12" x14ac:dyDescent="0.2">
      <c r="A16" t="s">
        <v>63</v>
      </c>
      <c r="B16" t="s">
        <v>43</v>
      </c>
      <c r="C16" t="s">
        <v>274</v>
      </c>
      <c r="D16">
        <v>1241205.73</v>
      </c>
      <c r="E16">
        <v>1241205.73</v>
      </c>
      <c r="F16">
        <v>1523176</v>
      </c>
      <c r="G16">
        <v>1519370.04</v>
      </c>
      <c r="I16">
        <v>1226743.27</v>
      </c>
      <c r="J16">
        <v>1231909.24</v>
      </c>
      <c r="K16">
        <v>1513706.79</v>
      </c>
      <c r="L16">
        <v>1512376.79</v>
      </c>
    </row>
    <row r="17" spans="1:12" x14ac:dyDescent="0.2">
      <c r="A17" t="s">
        <v>64</v>
      </c>
      <c r="B17" t="s">
        <v>43</v>
      </c>
      <c r="C17" t="s">
        <v>274</v>
      </c>
      <c r="D17">
        <v>272933.87</v>
      </c>
      <c r="E17">
        <v>272933.87</v>
      </c>
      <c r="F17">
        <v>273214.87</v>
      </c>
      <c r="G17">
        <v>273214.87</v>
      </c>
      <c r="I17">
        <v>271056.46999999997</v>
      </c>
      <c r="J17">
        <v>271276.46999999997</v>
      </c>
      <c r="K17">
        <v>271276.46999999997</v>
      </c>
      <c r="L17">
        <v>271276.46999999997</v>
      </c>
    </row>
    <row r="18" spans="1:12" x14ac:dyDescent="0.2">
      <c r="A18" t="s">
        <v>65</v>
      </c>
      <c r="B18" t="s">
        <v>43</v>
      </c>
      <c r="C18" t="s">
        <v>274</v>
      </c>
      <c r="D18">
        <v>67940.59</v>
      </c>
      <c r="E18">
        <v>67940.59</v>
      </c>
      <c r="F18">
        <v>67940.59</v>
      </c>
      <c r="G18">
        <v>67940.59</v>
      </c>
      <c r="I18">
        <v>67616.59</v>
      </c>
      <c r="J18">
        <v>67716.59</v>
      </c>
      <c r="K18">
        <v>67716.59</v>
      </c>
      <c r="L18">
        <v>67716.59</v>
      </c>
    </row>
    <row r="19" spans="1:12" x14ac:dyDescent="0.2">
      <c r="A19" t="s">
        <v>66</v>
      </c>
      <c r="B19" t="s">
        <v>43</v>
      </c>
      <c r="C19" t="s">
        <v>274</v>
      </c>
      <c r="D19">
        <v>4180</v>
      </c>
      <c r="E19">
        <v>4180</v>
      </c>
      <c r="F19">
        <v>4180</v>
      </c>
      <c r="G19">
        <v>4180</v>
      </c>
      <c r="I19">
        <v>4180</v>
      </c>
      <c r="J19">
        <v>4180</v>
      </c>
      <c r="K19">
        <v>4180</v>
      </c>
      <c r="L19">
        <v>4180</v>
      </c>
    </row>
    <row r="20" spans="1:12" x14ac:dyDescent="0.2">
      <c r="A20" t="s">
        <v>67</v>
      </c>
      <c r="B20" t="s">
        <v>43</v>
      </c>
      <c r="C20" t="s">
        <v>274</v>
      </c>
      <c r="D20">
        <v>33866.44</v>
      </c>
      <c r="E20">
        <v>33866.44</v>
      </c>
      <c r="F20">
        <v>33866.44</v>
      </c>
      <c r="G20">
        <v>33678.44</v>
      </c>
      <c r="I20">
        <v>32535.439999999999</v>
      </c>
      <c r="J20">
        <v>33835.440000000002</v>
      </c>
      <c r="K20">
        <v>33835.440000000002</v>
      </c>
      <c r="L20">
        <v>33647.440000000002</v>
      </c>
    </row>
    <row r="21" spans="1:12" x14ac:dyDescent="0.2">
      <c r="A21" t="s">
        <v>68</v>
      </c>
      <c r="B21" t="s">
        <v>43</v>
      </c>
      <c r="C21" t="s">
        <v>274</v>
      </c>
      <c r="D21">
        <v>8851</v>
      </c>
      <c r="E21">
        <v>8851</v>
      </c>
      <c r="F21">
        <v>8851</v>
      </c>
      <c r="G21">
        <v>8851</v>
      </c>
      <c r="I21">
        <v>8851</v>
      </c>
      <c r="J21">
        <v>8851</v>
      </c>
      <c r="K21">
        <v>8851</v>
      </c>
      <c r="L21">
        <v>8851</v>
      </c>
    </row>
    <row r="22" spans="1:12" x14ac:dyDescent="0.2">
      <c r="A22" t="s">
        <v>69</v>
      </c>
      <c r="B22" t="s">
        <v>43</v>
      </c>
      <c r="C22" t="s">
        <v>274</v>
      </c>
      <c r="D22">
        <v>3604.88</v>
      </c>
      <c r="E22">
        <v>3604.88</v>
      </c>
      <c r="F22">
        <v>3604.88</v>
      </c>
      <c r="G22">
        <v>3604.88</v>
      </c>
      <c r="I22">
        <v>3586.2</v>
      </c>
      <c r="J22">
        <v>3586.2</v>
      </c>
      <c r="K22">
        <v>3586.2</v>
      </c>
      <c r="L22">
        <v>3586.2</v>
      </c>
    </row>
    <row r="23" spans="1:12" x14ac:dyDescent="0.2">
      <c r="A23" t="s">
        <v>70</v>
      </c>
      <c r="B23" t="s">
        <v>43</v>
      </c>
      <c r="C23" t="s">
        <v>274</v>
      </c>
      <c r="D23">
        <v>6190</v>
      </c>
      <c r="E23">
        <v>6015</v>
      </c>
      <c r="F23">
        <v>6015</v>
      </c>
      <c r="G23">
        <v>6015</v>
      </c>
      <c r="I23">
        <v>6015</v>
      </c>
      <c r="J23">
        <v>6015</v>
      </c>
      <c r="K23">
        <v>6015</v>
      </c>
      <c r="L23">
        <v>6015</v>
      </c>
    </row>
    <row r="24" spans="1:12" x14ac:dyDescent="0.2">
      <c r="A24" t="s">
        <v>71</v>
      </c>
      <c r="B24" t="s">
        <v>43</v>
      </c>
      <c r="C24" t="s">
        <v>274</v>
      </c>
      <c r="D24">
        <v>8589.75</v>
      </c>
      <c r="E24">
        <v>8589.75</v>
      </c>
      <c r="F24">
        <v>8589.75</v>
      </c>
      <c r="G24">
        <v>8589.75</v>
      </c>
      <c r="I24">
        <v>8579.75</v>
      </c>
      <c r="J24">
        <v>8579.75</v>
      </c>
      <c r="K24">
        <v>8579.75</v>
      </c>
      <c r="L24">
        <v>8579.75</v>
      </c>
    </row>
    <row r="25" spans="1:12" x14ac:dyDescent="0.2">
      <c r="A25" t="s">
        <v>72</v>
      </c>
      <c r="B25" t="s">
        <v>43</v>
      </c>
      <c r="C25" t="s">
        <v>274</v>
      </c>
      <c r="D25">
        <v>16257.37</v>
      </c>
      <c r="E25">
        <v>16907.37</v>
      </c>
      <c r="F25">
        <v>16907.37</v>
      </c>
      <c r="G25">
        <v>16907.37</v>
      </c>
      <c r="I25">
        <v>16257.37</v>
      </c>
      <c r="J25">
        <v>16257.37</v>
      </c>
      <c r="K25">
        <v>16257.37</v>
      </c>
      <c r="L25">
        <v>16257.37</v>
      </c>
    </row>
    <row r="26" spans="1:12" x14ac:dyDescent="0.2">
      <c r="A26" t="s">
        <v>73</v>
      </c>
      <c r="B26" t="s">
        <v>43</v>
      </c>
      <c r="C26" t="s">
        <v>274</v>
      </c>
      <c r="D26">
        <v>35441</v>
      </c>
      <c r="E26">
        <v>35441</v>
      </c>
      <c r="F26">
        <v>35441</v>
      </c>
      <c r="G26">
        <v>35441</v>
      </c>
      <c r="I26">
        <v>34761</v>
      </c>
      <c r="J26">
        <v>35071</v>
      </c>
      <c r="K26">
        <v>35071</v>
      </c>
      <c r="L26">
        <v>35071</v>
      </c>
    </row>
    <row r="27" spans="1:12" x14ac:dyDescent="0.2">
      <c r="A27" t="s">
        <v>74</v>
      </c>
      <c r="B27" t="s">
        <v>43</v>
      </c>
      <c r="C27" t="s">
        <v>274</v>
      </c>
      <c r="D27">
        <v>217335.72</v>
      </c>
      <c r="E27">
        <v>216995.72</v>
      </c>
      <c r="F27">
        <v>216995.72</v>
      </c>
      <c r="G27">
        <v>216995.72</v>
      </c>
      <c r="I27">
        <v>214476.22</v>
      </c>
      <c r="J27">
        <v>215678.72</v>
      </c>
      <c r="K27">
        <v>215678.72</v>
      </c>
      <c r="L27">
        <v>215678.72</v>
      </c>
    </row>
    <row r="28" spans="1:12" x14ac:dyDescent="0.2">
      <c r="A28" t="s">
        <v>75</v>
      </c>
      <c r="B28" t="s">
        <v>43</v>
      </c>
      <c r="C28" t="s">
        <v>274</v>
      </c>
      <c r="D28">
        <v>106566.51</v>
      </c>
      <c r="E28">
        <v>106566.51</v>
      </c>
      <c r="F28">
        <v>106566.51</v>
      </c>
      <c r="G28">
        <v>106550.01</v>
      </c>
      <c r="I28">
        <v>106235.01</v>
      </c>
      <c r="J28">
        <v>106420.01</v>
      </c>
      <c r="K28">
        <v>106420.01</v>
      </c>
      <c r="L28">
        <v>106420.01</v>
      </c>
    </row>
    <row r="29" spans="1:12" x14ac:dyDescent="0.2">
      <c r="A29" t="s">
        <v>76</v>
      </c>
      <c r="B29" t="s">
        <v>43</v>
      </c>
      <c r="C29" t="s">
        <v>274</v>
      </c>
      <c r="D29">
        <v>1803381</v>
      </c>
      <c r="E29">
        <v>1802427</v>
      </c>
      <c r="F29">
        <v>1802427</v>
      </c>
      <c r="G29">
        <v>1802427</v>
      </c>
      <c r="I29">
        <v>1783748</v>
      </c>
      <c r="J29">
        <v>1784906</v>
      </c>
      <c r="K29">
        <v>1784986</v>
      </c>
      <c r="L29">
        <v>1785046</v>
      </c>
    </row>
    <row r="30" spans="1:12" x14ac:dyDescent="0.2">
      <c r="A30" t="s">
        <v>77</v>
      </c>
      <c r="B30" t="s">
        <v>43</v>
      </c>
      <c r="C30" t="s">
        <v>274</v>
      </c>
      <c r="D30">
        <v>15081.5</v>
      </c>
      <c r="E30">
        <v>15081.5</v>
      </c>
      <c r="F30">
        <v>15081.5</v>
      </c>
      <c r="G30">
        <v>15081.5</v>
      </c>
      <c r="I30">
        <v>15081.5</v>
      </c>
      <c r="J30">
        <v>15081.5</v>
      </c>
      <c r="K30">
        <v>15081.5</v>
      </c>
      <c r="L30">
        <v>15081.5</v>
      </c>
    </row>
    <row r="31" spans="1:12" x14ac:dyDescent="0.2">
      <c r="A31" t="s">
        <v>78</v>
      </c>
      <c r="B31" t="s">
        <v>43</v>
      </c>
      <c r="C31" t="s">
        <v>274</v>
      </c>
      <c r="D31">
        <v>138401.18</v>
      </c>
      <c r="E31">
        <v>137799.18</v>
      </c>
      <c r="F31">
        <v>137799.18</v>
      </c>
      <c r="G31">
        <v>137799.18</v>
      </c>
      <c r="I31">
        <v>134638.18</v>
      </c>
      <c r="J31">
        <v>137789.18</v>
      </c>
      <c r="K31">
        <v>137799.18</v>
      </c>
      <c r="L31">
        <v>137799.18</v>
      </c>
    </row>
    <row r="32" spans="1:12" x14ac:dyDescent="0.2">
      <c r="A32" t="s">
        <v>79</v>
      </c>
      <c r="B32" t="s">
        <v>43</v>
      </c>
      <c r="C32" t="s">
        <v>274</v>
      </c>
      <c r="D32">
        <v>30579.53</v>
      </c>
      <c r="E32">
        <v>30639.53</v>
      </c>
      <c r="F32">
        <v>30639.53</v>
      </c>
      <c r="G32">
        <v>30639.53</v>
      </c>
      <c r="I32">
        <v>30569.53</v>
      </c>
      <c r="J32">
        <v>30629.53</v>
      </c>
      <c r="K32">
        <v>30629.53</v>
      </c>
      <c r="L32">
        <v>30629.53</v>
      </c>
    </row>
    <row r="33" spans="1:12" x14ac:dyDescent="0.2">
      <c r="A33" t="s">
        <v>80</v>
      </c>
      <c r="B33" t="s">
        <v>43</v>
      </c>
      <c r="C33" t="s">
        <v>274</v>
      </c>
      <c r="D33">
        <v>7931</v>
      </c>
      <c r="E33">
        <v>7931</v>
      </c>
      <c r="F33">
        <v>7931</v>
      </c>
      <c r="G33">
        <v>7931</v>
      </c>
      <c r="I33">
        <v>7931</v>
      </c>
      <c r="J33">
        <v>7931</v>
      </c>
      <c r="K33">
        <v>7931</v>
      </c>
      <c r="L33">
        <v>7931</v>
      </c>
    </row>
    <row r="34" spans="1:12" x14ac:dyDescent="0.2">
      <c r="A34" t="s">
        <v>81</v>
      </c>
      <c r="B34" t="s">
        <v>43</v>
      </c>
      <c r="C34" t="s">
        <v>274</v>
      </c>
      <c r="D34">
        <v>3095</v>
      </c>
      <c r="E34">
        <v>3095</v>
      </c>
      <c r="F34">
        <v>3095</v>
      </c>
      <c r="G34">
        <v>3095</v>
      </c>
      <c r="I34">
        <v>3095</v>
      </c>
      <c r="J34">
        <v>3095</v>
      </c>
      <c r="K34">
        <v>3095</v>
      </c>
      <c r="L34">
        <v>3095</v>
      </c>
    </row>
    <row r="35" spans="1:12" x14ac:dyDescent="0.2">
      <c r="A35" t="s">
        <v>82</v>
      </c>
      <c r="B35" t="s">
        <v>43</v>
      </c>
      <c r="C35" t="s">
        <v>274</v>
      </c>
      <c r="D35">
        <v>263471.09999999998</v>
      </c>
      <c r="E35">
        <v>263471.09999999998</v>
      </c>
      <c r="F35">
        <v>263471.09999999998</v>
      </c>
      <c r="G35">
        <v>263422.09999999998</v>
      </c>
      <c r="I35">
        <v>262336.03000000003</v>
      </c>
      <c r="J35">
        <v>262339.25</v>
      </c>
      <c r="K35">
        <v>262339.25</v>
      </c>
      <c r="L35">
        <v>262339.25</v>
      </c>
    </row>
    <row r="36" spans="1:12" x14ac:dyDescent="0.2">
      <c r="A36" t="s">
        <v>83</v>
      </c>
      <c r="B36" t="s">
        <v>43</v>
      </c>
      <c r="C36" t="s">
        <v>274</v>
      </c>
      <c r="D36">
        <v>558381</v>
      </c>
      <c r="E36">
        <v>556984</v>
      </c>
      <c r="F36">
        <v>556964</v>
      </c>
      <c r="G36">
        <v>556964</v>
      </c>
      <c r="I36">
        <v>551985</v>
      </c>
      <c r="J36">
        <v>552766</v>
      </c>
      <c r="K36">
        <v>552795</v>
      </c>
      <c r="L36">
        <v>552806</v>
      </c>
    </row>
    <row r="37" spans="1:12" x14ac:dyDescent="0.2">
      <c r="A37" t="s">
        <v>84</v>
      </c>
      <c r="B37" t="s">
        <v>43</v>
      </c>
      <c r="C37" t="s">
        <v>274</v>
      </c>
      <c r="D37">
        <v>381164.19</v>
      </c>
      <c r="E37">
        <v>380769.19</v>
      </c>
      <c r="F37">
        <v>380769.19</v>
      </c>
      <c r="G37">
        <v>380769.19</v>
      </c>
      <c r="I37">
        <v>373831.78</v>
      </c>
      <c r="J37">
        <v>374733.78</v>
      </c>
      <c r="K37">
        <v>375673.78</v>
      </c>
      <c r="L37">
        <v>375863.78</v>
      </c>
    </row>
    <row r="38" spans="1:12" x14ac:dyDescent="0.2">
      <c r="A38" t="s">
        <v>85</v>
      </c>
      <c r="B38" t="s">
        <v>43</v>
      </c>
      <c r="C38" t="s">
        <v>274</v>
      </c>
      <c r="D38">
        <v>30540.71</v>
      </c>
      <c r="E38">
        <v>30540.71</v>
      </c>
      <c r="F38">
        <v>30540.71</v>
      </c>
      <c r="G38">
        <v>30540.71</v>
      </c>
      <c r="I38">
        <v>28225.71</v>
      </c>
      <c r="J38">
        <v>30175.71</v>
      </c>
      <c r="K38">
        <v>30175.71</v>
      </c>
      <c r="L38">
        <v>30175.71</v>
      </c>
    </row>
    <row r="39" spans="1:12" x14ac:dyDescent="0.2">
      <c r="A39" t="s">
        <v>86</v>
      </c>
      <c r="B39" t="s">
        <v>43</v>
      </c>
      <c r="C39" t="s">
        <v>274</v>
      </c>
      <c r="D39">
        <v>4133</v>
      </c>
      <c r="E39">
        <v>4133</v>
      </c>
      <c r="F39">
        <v>4133</v>
      </c>
      <c r="G39">
        <v>3873</v>
      </c>
      <c r="I39">
        <v>3873</v>
      </c>
      <c r="J39">
        <v>3873</v>
      </c>
      <c r="K39">
        <v>3873</v>
      </c>
      <c r="L39">
        <v>3873</v>
      </c>
    </row>
    <row r="40" spans="1:12" x14ac:dyDescent="0.2">
      <c r="A40" t="s">
        <v>87</v>
      </c>
      <c r="B40" t="s">
        <v>43</v>
      </c>
      <c r="C40" t="s">
        <v>274</v>
      </c>
      <c r="D40">
        <v>10865.06</v>
      </c>
      <c r="E40">
        <v>10865.06</v>
      </c>
      <c r="F40">
        <v>10865.06</v>
      </c>
      <c r="G40">
        <v>10865.06</v>
      </c>
      <c r="I40">
        <v>10865.06</v>
      </c>
      <c r="J40">
        <v>10865.06</v>
      </c>
      <c r="K40">
        <v>10865.06</v>
      </c>
      <c r="L40">
        <v>10865.06</v>
      </c>
    </row>
    <row r="41" spans="1:12" x14ac:dyDescent="0.2">
      <c r="A41" t="s">
        <v>88</v>
      </c>
      <c r="B41" t="s">
        <v>43</v>
      </c>
      <c r="C41" t="s">
        <v>274</v>
      </c>
      <c r="D41">
        <v>269430.40000000002</v>
      </c>
      <c r="E41">
        <v>269050.40000000002</v>
      </c>
      <c r="F41">
        <v>268160.40000000002</v>
      </c>
      <c r="G41">
        <v>268335.40000000002</v>
      </c>
      <c r="I41">
        <v>262655.15999999997</v>
      </c>
      <c r="J41">
        <v>264640.15999999997</v>
      </c>
      <c r="K41">
        <v>264515.15999999997</v>
      </c>
      <c r="L41">
        <v>264515.15999999997</v>
      </c>
    </row>
    <row r="42" spans="1:12" x14ac:dyDescent="0.2">
      <c r="A42" t="s">
        <v>89</v>
      </c>
      <c r="B42" t="s">
        <v>43</v>
      </c>
      <c r="C42" t="s">
        <v>274</v>
      </c>
      <c r="D42">
        <v>361432.85</v>
      </c>
      <c r="E42">
        <v>361432.85</v>
      </c>
      <c r="F42">
        <v>361432.85</v>
      </c>
      <c r="G42">
        <v>361432.85</v>
      </c>
      <c r="I42">
        <v>360007.99</v>
      </c>
      <c r="J42">
        <v>360106.99</v>
      </c>
      <c r="K42">
        <v>360106.99</v>
      </c>
      <c r="L42">
        <v>360106.99</v>
      </c>
    </row>
    <row r="43" spans="1:12" x14ac:dyDescent="0.2">
      <c r="A43" t="s">
        <v>90</v>
      </c>
      <c r="B43" t="s">
        <v>43</v>
      </c>
      <c r="C43" t="s">
        <v>274</v>
      </c>
      <c r="D43">
        <v>94304.38</v>
      </c>
      <c r="E43">
        <v>94276.88</v>
      </c>
      <c r="F43">
        <v>94276.88</v>
      </c>
      <c r="G43">
        <v>94276.88</v>
      </c>
      <c r="I43">
        <v>93424.38</v>
      </c>
      <c r="J43">
        <v>93926.88</v>
      </c>
      <c r="K43">
        <v>93926.88</v>
      </c>
      <c r="L43">
        <v>93926.88</v>
      </c>
    </row>
    <row r="44" spans="1:12" x14ac:dyDescent="0.2">
      <c r="A44" t="s">
        <v>91</v>
      </c>
      <c r="B44" t="s">
        <v>43</v>
      </c>
      <c r="C44" t="s">
        <v>274</v>
      </c>
      <c r="D44">
        <v>100981</v>
      </c>
      <c r="E44">
        <v>100981</v>
      </c>
      <c r="F44">
        <v>100981</v>
      </c>
      <c r="I44">
        <v>100250</v>
      </c>
      <c r="J44">
        <v>100845</v>
      </c>
      <c r="K44">
        <v>100845</v>
      </c>
    </row>
    <row r="45" spans="1:12" x14ac:dyDescent="0.2">
      <c r="A45" t="s">
        <v>92</v>
      </c>
      <c r="B45" t="s">
        <v>43</v>
      </c>
      <c r="C45" t="s">
        <v>274</v>
      </c>
      <c r="D45">
        <v>44279.63</v>
      </c>
      <c r="E45">
        <v>44279.63</v>
      </c>
      <c r="F45">
        <v>44279.63</v>
      </c>
      <c r="G45">
        <v>44279.63</v>
      </c>
      <c r="I45">
        <v>44089.63</v>
      </c>
      <c r="J45">
        <v>44264.63</v>
      </c>
      <c r="K45">
        <v>44264.63</v>
      </c>
      <c r="L45">
        <v>44264.63</v>
      </c>
    </row>
    <row r="46" spans="1:12" x14ac:dyDescent="0.2">
      <c r="A46" t="s">
        <v>93</v>
      </c>
      <c r="B46" t="s">
        <v>43</v>
      </c>
      <c r="C46" t="s">
        <v>274</v>
      </c>
      <c r="D46">
        <v>214152.67</v>
      </c>
      <c r="E46">
        <v>214961.02</v>
      </c>
      <c r="F46">
        <v>214651.02</v>
      </c>
      <c r="G46">
        <v>214651.02</v>
      </c>
      <c r="I46">
        <v>212107.67</v>
      </c>
      <c r="J46">
        <v>213201.02</v>
      </c>
      <c r="K46">
        <v>213201.02</v>
      </c>
      <c r="L46">
        <v>213201.02</v>
      </c>
    </row>
    <row r="47" spans="1:12" x14ac:dyDescent="0.2">
      <c r="A47" t="s">
        <v>94</v>
      </c>
      <c r="B47" t="s">
        <v>43</v>
      </c>
      <c r="C47" t="s">
        <v>274</v>
      </c>
      <c r="D47">
        <v>20078</v>
      </c>
      <c r="E47">
        <v>20078</v>
      </c>
      <c r="F47">
        <v>20078</v>
      </c>
      <c r="G47">
        <v>20078</v>
      </c>
      <c r="I47">
        <v>19903</v>
      </c>
      <c r="J47">
        <v>19903</v>
      </c>
      <c r="K47">
        <v>19903</v>
      </c>
      <c r="L47">
        <v>19903</v>
      </c>
    </row>
    <row r="48" spans="1:12" x14ac:dyDescent="0.2">
      <c r="A48" t="s">
        <v>95</v>
      </c>
      <c r="B48" t="s">
        <v>43</v>
      </c>
      <c r="C48" t="s">
        <v>274</v>
      </c>
      <c r="D48">
        <v>1612227</v>
      </c>
      <c r="E48">
        <v>1610567</v>
      </c>
      <c r="F48">
        <v>1610482</v>
      </c>
      <c r="G48">
        <v>1610198</v>
      </c>
      <c r="I48">
        <v>1605489</v>
      </c>
      <c r="J48">
        <v>1604139</v>
      </c>
      <c r="K48">
        <v>1604096</v>
      </c>
      <c r="L48">
        <v>1603812</v>
      </c>
    </row>
    <row r="49" spans="1:12" x14ac:dyDescent="0.2">
      <c r="A49" t="s">
        <v>96</v>
      </c>
      <c r="B49" t="s">
        <v>43</v>
      </c>
      <c r="C49" t="s">
        <v>274</v>
      </c>
      <c r="D49">
        <v>318121.64</v>
      </c>
      <c r="E49">
        <v>318036.64</v>
      </c>
      <c r="F49">
        <v>318036.64</v>
      </c>
      <c r="G49">
        <v>318036.64</v>
      </c>
      <c r="I49">
        <v>302981.5</v>
      </c>
      <c r="J49">
        <v>313358.12</v>
      </c>
      <c r="K49">
        <v>313358.12</v>
      </c>
      <c r="L49">
        <v>313360.62</v>
      </c>
    </row>
    <row r="50" spans="1:12" x14ac:dyDescent="0.2">
      <c r="A50" t="s">
        <v>97</v>
      </c>
      <c r="B50" t="s">
        <v>43</v>
      </c>
      <c r="C50" t="s">
        <v>274</v>
      </c>
      <c r="D50">
        <v>1493117.47</v>
      </c>
      <c r="E50">
        <v>1488865.32</v>
      </c>
      <c r="F50">
        <v>1485945.32</v>
      </c>
      <c r="G50">
        <v>1484970.32</v>
      </c>
      <c r="I50">
        <v>1486423.87</v>
      </c>
      <c r="J50">
        <v>1484360.02</v>
      </c>
      <c r="K50">
        <v>1481737.55</v>
      </c>
      <c r="L50">
        <v>1481062.55</v>
      </c>
    </row>
    <row r="51" spans="1:12" x14ac:dyDescent="0.2">
      <c r="A51" t="s">
        <v>98</v>
      </c>
      <c r="B51" t="s">
        <v>43</v>
      </c>
      <c r="C51" t="s">
        <v>274</v>
      </c>
      <c r="D51">
        <v>456392.27</v>
      </c>
      <c r="E51">
        <v>456032.7</v>
      </c>
      <c r="F51">
        <v>455712.57</v>
      </c>
      <c r="G51">
        <v>455856.73</v>
      </c>
      <c r="I51">
        <v>449855.9</v>
      </c>
      <c r="J51">
        <v>453396.71</v>
      </c>
      <c r="K51">
        <v>453051.17</v>
      </c>
      <c r="L51">
        <v>453051.17</v>
      </c>
    </row>
    <row r="52" spans="1:12" x14ac:dyDescent="0.2">
      <c r="A52" t="s">
        <v>99</v>
      </c>
      <c r="B52" t="s">
        <v>43</v>
      </c>
      <c r="C52" t="s">
        <v>274</v>
      </c>
      <c r="D52">
        <v>1277514</v>
      </c>
      <c r="E52">
        <v>1277041</v>
      </c>
      <c r="F52">
        <v>1276555</v>
      </c>
      <c r="G52">
        <v>1275895</v>
      </c>
      <c r="I52">
        <v>1274851</v>
      </c>
      <c r="J52">
        <v>1274684</v>
      </c>
      <c r="K52">
        <v>1274684</v>
      </c>
      <c r="L52">
        <v>1274684</v>
      </c>
    </row>
    <row r="53" spans="1:12" x14ac:dyDescent="0.2">
      <c r="A53" t="s">
        <v>100</v>
      </c>
      <c r="B53" t="s">
        <v>43</v>
      </c>
      <c r="C53" t="s">
        <v>274</v>
      </c>
      <c r="D53">
        <v>1094883.97</v>
      </c>
      <c r="E53">
        <v>1094883.97</v>
      </c>
      <c r="F53">
        <v>1094883.97</v>
      </c>
      <c r="G53">
        <v>1094883.97</v>
      </c>
      <c r="I53">
        <v>1090139.1200000001</v>
      </c>
      <c r="J53">
        <v>1092057.1100000001</v>
      </c>
      <c r="K53">
        <v>1092757.1100000001</v>
      </c>
      <c r="L53">
        <v>1092807.1100000001</v>
      </c>
    </row>
    <row r="54" spans="1:12" x14ac:dyDescent="0.2">
      <c r="A54" t="s">
        <v>278</v>
      </c>
      <c r="B54" t="s">
        <v>43</v>
      </c>
      <c r="C54" t="s">
        <v>274</v>
      </c>
      <c r="D54">
        <v>64705.31</v>
      </c>
      <c r="E54">
        <v>64705.31</v>
      </c>
      <c r="F54">
        <v>64702.31</v>
      </c>
      <c r="G54">
        <v>64382.31</v>
      </c>
      <c r="I54">
        <v>63597.31</v>
      </c>
      <c r="J54">
        <v>63577.31</v>
      </c>
      <c r="K54">
        <v>63577.31</v>
      </c>
      <c r="L54">
        <v>63577.31</v>
      </c>
    </row>
    <row r="55" spans="1:12" x14ac:dyDescent="0.2">
      <c r="A55" t="s">
        <v>102</v>
      </c>
      <c r="B55" t="s">
        <v>43</v>
      </c>
      <c r="C55" t="s">
        <v>274</v>
      </c>
      <c r="D55">
        <v>125643.57</v>
      </c>
      <c r="E55">
        <v>125643.57</v>
      </c>
      <c r="F55">
        <v>125643.57</v>
      </c>
      <c r="G55">
        <v>125643.57</v>
      </c>
      <c r="I55">
        <v>125458.57</v>
      </c>
      <c r="J55">
        <v>125643.57</v>
      </c>
      <c r="K55">
        <v>125643.57</v>
      </c>
      <c r="L55">
        <v>125643.57</v>
      </c>
    </row>
    <row r="56" spans="1:12" x14ac:dyDescent="0.2">
      <c r="A56" t="s">
        <v>103</v>
      </c>
      <c r="B56" t="s">
        <v>43</v>
      </c>
      <c r="C56" t="s">
        <v>274</v>
      </c>
      <c r="D56">
        <v>340399.61</v>
      </c>
      <c r="E56">
        <v>339628.11</v>
      </c>
      <c r="F56">
        <v>339747.85</v>
      </c>
      <c r="G56">
        <v>339747.85</v>
      </c>
      <c r="I56">
        <v>337662.28</v>
      </c>
      <c r="J56">
        <v>338120.28</v>
      </c>
      <c r="K56">
        <v>338535.02</v>
      </c>
      <c r="L56">
        <v>338535.02</v>
      </c>
    </row>
    <row r="57" spans="1:12" x14ac:dyDescent="0.2">
      <c r="A57" t="s">
        <v>104</v>
      </c>
      <c r="B57" t="s">
        <v>43</v>
      </c>
      <c r="C57" t="s">
        <v>274</v>
      </c>
      <c r="D57">
        <v>373717.5</v>
      </c>
      <c r="E57">
        <v>373717.5</v>
      </c>
      <c r="F57">
        <v>373717.5</v>
      </c>
      <c r="G57">
        <v>373717.5</v>
      </c>
      <c r="I57">
        <v>373717.5</v>
      </c>
      <c r="J57">
        <v>373717.5</v>
      </c>
      <c r="K57">
        <v>373717.5</v>
      </c>
      <c r="L57">
        <v>373717.5</v>
      </c>
    </row>
    <row r="58" spans="1:12" x14ac:dyDescent="0.2">
      <c r="A58" t="s">
        <v>105</v>
      </c>
      <c r="B58" t="s">
        <v>43</v>
      </c>
      <c r="C58" t="s">
        <v>274</v>
      </c>
      <c r="D58">
        <v>138251.13</v>
      </c>
      <c r="E58">
        <v>138251.13</v>
      </c>
      <c r="F58">
        <v>137951.13</v>
      </c>
      <c r="G58">
        <v>137951.13</v>
      </c>
      <c r="I58">
        <v>135236.13</v>
      </c>
      <c r="J58">
        <v>137951.13</v>
      </c>
      <c r="K58">
        <v>137651.13</v>
      </c>
      <c r="L58">
        <v>137651.13</v>
      </c>
    </row>
    <row r="59" spans="1:12" x14ac:dyDescent="0.2">
      <c r="A59" t="s">
        <v>106</v>
      </c>
      <c r="B59" t="s">
        <v>43</v>
      </c>
      <c r="C59" t="s">
        <v>274</v>
      </c>
      <c r="D59">
        <v>276262.69</v>
      </c>
      <c r="E59">
        <v>275882.69</v>
      </c>
      <c r="F59">
        <v>274217.69</v>
      </c>
      <c r="G59">
        <v>274217.69</v>
      </c>
      <c r="I59">
        <v>268576.99</v>
      </c>
      <c r="J59">
        <v>273974.49</v>
      </c>
      <c r="K59">
        <v>273922.69</v>
      </c>
      <c r="L59">
        <v>274217.69</v>
      </c>
    </row>
    <row r="60" spans="1:12" x14ac:dyDescent="0.2">
      <c r="A60" t="s">
        <v>107</v>
      </c>
      <c r="B60" t="s">
        <v>43</v>
      </c>
      <c r="C60" t="s">
        <v>274</v>
      </c>
      <c r="D60">
        <v>34098.42</v>
      </c>
      <c r="E60">
        <v>34098.42</v>
      </c>
      <c r="F60">
        <v>34098.42</v>
      </c>
      <c r="G60">
        <v>34098.42</v>
      </c>
      <c r="I60">
        <v>33634.42</v>
      </c>
      <c r="J60">
        <v>34013.42</v>
      </c>
      <c r="K60">
        <v>34013.42</v>
      </c>
      <c r="L60">
        <v>34113.42</v>
      </c>
    </row>
    <row r="61" spans="1:12" x14ac:dyDescent="0.2">
      <c r="A61" t="s">
        <v>108</v>
      </c>
      <c r="B61" t="s">
        <v>43</v>
      </c>
      <c r="C61" t="s">
        <v>274</v>
      </c>
      <c r="D61">
        <v>39545</v>
      </c>
      <c r="E61">
        <v>39160</v>
      </c>
      <c r="F61">
        <v>39160</v>
      </c>
      <c r="G61">
        <v>39160</v>
      </c>
      <c r="I61">
        <v>38510</v>
      </c>
      <c r="J61">
        <v>38860</v>
      </c>
      <c r="K61">
        <v>38860</v>
      </c>
      <c r="L61">
        <v>38860</v>
      </c>
    </row>
    <row r="62" spans="1:12" x14ac:dyDescent="0.2">
      <c r="A62" t="s">
        <v>109</v>
      </c>
      <c r="B62" t="s">
        <v>43</v>
      </c>
      <c r="C62" t="s">
        <v>274</v>
      </c>
      <c r="D62">
        <v>12331.95</v>
      </c>
      <c r="E62">
        <v>12331.95</v>
      </c>
      <c r="F62">
        <v>12331.95</v>
      </c>
      <c r="G62">
        <v>12331.95</v>
      </c>
      <c r="I62">
        <v>11676.95</v>
      </c>
      <c r="J62">
        <v>12236.95</v>
      </c>
      <c r="K62">
        <v>12236.95</v>
      </c>
      <c r="L62">
        <v>12236.95</v>
      </c>
    </row>
    <row r="63" spans="1:12" x14ac:dyDescent="0.2">
      <c r="A63" t="s">
        <v>110</v>
      </c>
      <c r="B63" t="s">
        <v>43</v>
      </c>
      <c r="C63" t="s">
        <v>274</v>
      </c>
      <c r="D63">
        <v>8740</v>
      </c>
      <c r="E63">
        <v>8740</v>
      </c>
      <c r="F63">
        <v>8740</v>
      </c>
      <c r="G63">
        <v>8740</v>
      </c>
      <c r="I63">
        <v>8555</v>
      </c>
      <c r="J63">
        <v>8740</v>
      </c>
      <c r="K63">
        <v>8740</v>
      </c>
      <c r="L63">
        <v>8740</v>
      </c>
    </row>
    <row r="64" spans="1:12" x14ac:dyDescent="0.2">
      <c r="A64" t="s">
        <v>111</v>
      </c>
      <c r="B64" t="s">
        <v>43</v>
      </c>
      <c r="C64" t="s">
        <v>274</v>
      </c>
      <c r="D64">
        <v>466251.93</v>
      </c>
      <c r="E64">
        <v>465733.28</v>
      </c>
      <c r="F64">
        <v>465538.28</v>
      </c>
      <c r="G64">
        <v>465538.28</v>
      </c>
      <c r="I64">
        <v>433132.68</v>
      </c>
      <c r="J64">
        <v>462214.78</v>
      </c>
      <c r="K64">
        <v>462449.78</v>
      </c>
      <c r="L64">
        <v>462459.78</v>
      </c>
    </row>
    <row r="65" spans="1:12" x14ac:dyDescent="0.2">
      <c r="A65" t="s">
        <v>112</v>
      </c>
      <c r="B65" t="s">
        <v>43</v>
      </c>
      <c r="C65" t="s">
        <v>274</v>
      </c>
      <c r="D65">
        <v>17514</v>
      </c>
      <c r="E65">
        <v>17514</v>
      </c>
      <c r="F65">
        <v>17514</v>
      </c>
      <c r="G65">
        <v>17514</v>
      </c>
      <c r="I65">
        <v>17329</v>
      </c>
      <c r="J65">
        <v>17514</v>
      </c>
      <c r="K65">
        <v>17514</v>
      </c>
      <c r="L65">
        <v>17514</v>
      </c>
    </row>
    <row r="66" spans="1:12" x14ac:dyDescent="0.2">
      <c r="A66" t="s">
        <v>279</v>
      </c>
      <c r="B66" t="s">
        <v>43</v>
      </c>
      <c r="C66" t="s">
        <v>274</v>
      </c>
      <c r="D66">
        <v>59230</v>
      </c>
      <c r="E66">
        <v>59230</v>
      </c>
      <c r="F66">
        <v>59230</v>
      </c>
      <c r="G66">
        <v>59230</v>
      </c>
      <c r="I66">
        <v>59230</v>
      </c>
      <c r="J66">
        <v>59230</v>
      </c>
      <c r="K66">
        <v>59230</v>
      </c>
      <c r="L66">
        <v>59230</v>
      </c>
    </row>
    <row r="67" spans="1:12" x14ac:dyDescent="0.2">
      <c r="A67" t="s">
        <v>114</v>
      </c>
      <c r="B67" t="s">
        <v>43</v>
      </c>
      <c r="C67" t="s">
        <v>274</v>
      </c>
      <c r="D67">
        <v>15110</v>
      </c>
      <c r="E67">
        <v>15110</v>
      </c>
      <c r="F67">
        <v>15110</v>
      </c>
      <c r="G67">
        <v>15110</v>
      </c>
      <c r="I67">
        <v>15010</v>
      </c>
      <c r="J67">
        <v>15010</v>
      </c>
      <c r="K67">
        <v>15010</v>
      </c>
      <c r="L67">
        <v>15010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W95"/>
  <sheetViews>
    <sheetView showGridLines="0" tabSelected="1" topLeftCell="B13" zoomScale="75" zoomScaleNormal="75" zoomScaleSheetLayoutView="75" workbookViewId="0">
      <selection activeCell="D4" sqref="D4"/>
    </sheetView>
  </sheetViews>
  <sheetFormatPr defaultColWidth="9.140625" defaultRowHeight="14.25" x14ac:dyDescent="0.2"/>
  <cols>
    <col min="1" max="1" width="10.5703125" style="1" hidden="1" customWidth="1"/>
    <col min="2" max="2" width="9.42578125" style="1" customWidth="1"/>
    <col min="3" max="3" width="29.85546875" style="1" customWidth="1"/>
    <col min="4" max="4" width="21.42578125" style="1" customWidth="1"/>
    <col min="5" max="7" width="18.7109375" style="1" customWidth="1"/>
    <col min="8" max="8" width="19.85546875" style="1" customWidth="1"/>
    <col min="9" max="9" width="22.7109375" style="1" customWidth="1"/>
    <col min="10" max="10" width="20.7109375" style="1" customWidth="1"/>
    <col min="11" max="11" width="20.5703125" style="1" customWidth="1"/>
    <col min="12" max="12" width="18.7109375" style="1" customWidth="1"/>
    <col min="13" max="13" width="28.7109375" style="1" customWidth="1"/>
    <col min="14" max="14" width="18.7109375" style="1" hidden="1" customWidth="1"/>
    <col min="15" max="18" width="16.7109375" style="1" hidden="1" customWidth="1"/>
    <col min="19" max="19" width="20.140625" style="1" hidden="1" customWidth="1"/>
    <col min="20" max="20" width="21.28515625" style="1" hidden="1" customWidth="1"/>
    <col min="21" max="21" width="15.28515625" style="1" hidden="1" customWidth="1"/>
    <col min="22" max="22" width="11.5703125" style="1" hidden="1" customWidth="1"/>
    <col min="23" max="23" width="13.28515625" style="1" hidden="1" customWidth="1"/>
    <col min="24" max="27" width="9.140625" style="1" customWidth="1"/>
    <col min="28" max="16384" width="9.140625" style="1"/>
  </cols>
  <sheetData>
    <row r="1" spans="1:22" ht="3" customHeight="1" x14ac:dyDescent="0.2"/>
    <row r="2" spans="1:22" ht="23.25" x14ac:dyDescent="0.35">
      <c r="F2" s="182" t="s">
        <v>218</v>
      </c>
      <c r="G2" s="183"/>
      <c r="H2" s="183"/>
      <c r="I2" s="183"/>
      <c r="J2" s="184"/>
      <c r="K2" s="2"/>
      <c r="L2" s="2"/>
      <c r="M2" s="2" t="s">
        <v>249</v>
      </c>
      <c r="N2" s="2"/>
      <c r="T2" s="71" t="s">
        <v>48</v>
      </c>
    </row>
    <row r="3" spans="1:22" ht="23.25" x14ac:dyDescent="0.35">
      <c r="F3" s="185"/>
      <c r="G3" s="186" t="s">
        <v>219</v>
      </c>
      <c r="H3" s="186"/>
      <c r="I3" s="186"/>
      <c r="J3" s="187"/>
      <c r="K3" s="2"/>
      <c r="L3" s="2"/>
      <c r="M3" s="2" t="s">
        <v>221</v>
      </c>
      <c r="N3" s="2"/>
      <c r="T3" s="71" t="s">
        <v>47</v>
      </c>
    </row>
    <row r="4" spans="1:22" ht="25.5" customHeight="1" x14ac:dyDescent="0.25">
      <c r="A4" s="3"/>
      <c r="C4" s="4" t="s">
        <v>28</v>
      </c>
      <c r="D4" s="52" t="s">
        <v>254</v>
      </c>
      <c r="E4" s="106"/>
      <c r="F4" s="190"/>
      <c r="G4" s="188" t="s">
        <v>220</v>
      </c>
      <c r="H4" s="188"/>
      <c r="I4" s="188"/>
      <c r="J4" s="189"/>
      <c r="O4" s="5"/>
      <c r="P4" s="5"/>
      <c r="T4" s="71" t="s">
        <v>49</v>
      </c>
    </row>
    <row r="5" spans="1:22" ht="18" customHeight="1" x14ac:dyDescent="0.25">
      <c r="A5" s="3"/>
      <c r="C5" s="4" t="s">
        <v>10</v>
      </c>
      <c r="D5" s="52">
        <v>1</v>
      </c>
      <c r="E5" s="106"/>
      <c r="T5" s="71" t="s">
        <v>50</v>
      </c>
    </row>
    <row r="6" spans="1:22" ht="20.25" customHeight="1" x14ac:dyDescent="0.25">
      <c r="A6" s="3"/>
      <c r="C6" s="6" t="s">
        <v>9</v>
      </c>
      <c r="D6" s="214" t="s">
        <v>52</v>
      </c>
      <c r="E6" s="214"/>
      <c r="F6" s="6" t="s">
        <v>0</v>
      </c>
      <c r="G6" s="214" t="s">
        <v>286</v>
      </c>
      <c r="H6" s="214"/>
      <c r="I6" s="6" t="s">
        <v>1</v>
      </c>
      <c r="J6" s="214" t="s">
        <v>287</v>
      </c>
      <c r="K6" s="214"/>
      <c r="L6" s="42"/>
      <c r="M6" s="42"/>
      <c r="N6" s="42"/>
      <c r="R6" s="208"/>
      <c r="T6" s="71" t="s">
        <v>51</v>
      </c>
    </row>
    <row r="7" spans="1:22" ht="11.25" customHeight="1" x14ac:dyDescent="0.25">
      <c r="A7" s="3"/>
      <c r="L7" s="61"/>
      <c r="M7" s="61"/>
      <c r="N7" s="61"/>
      <c r="R7" s="209"/>
      <c r="T7" s="71" t="s">
        <v>52</v>
      </c>
    </row>
    <row r="8" spans="1:22" ht="16.5" customHeight="1" thickBot="1" x14ac:dyDescent="0.3">
      <c r="A8" s="3"/>
      <c r="C8" s="6" t="s">
        <v>27</v>
      </c>
      <c r="D8" s="215" t="s">
        <v>38</v>
      </c>
      <c r="E8" s="215"/>
      <c r="G8" s="6" t="s">
        <v>33</v>
      </c>
      <c r="H8" s="24">
        <v>0.09</v>
      </c>
      <c r="I8" s="6" t="s">
        <v>115</v>
      </c>
      <c r="J8" s="214" t="s">
        <v>288</v>
      </c>
      <c r="K8" s="214"/>
      <c r="L8" s="42"/>
      <c r="M8" s="42"/>
      <c r="N8" s="42"/>
      <c r="R8" s="209"/>
      <c r="T8" s="71" t="s">
        <v>53</v>
      </c>
    </row>
    <row r="9" spans="1:22" ht="15.75" x14ac:dyDescent="0.25">
      <c r="A9" s="7"/>
      <c r="B9" s="3"/>
      <c r="H9" s="40"/>
      <c r="J9" s="8"/>
      <c r="K9" s="9"/>
      <c r="L9" s="224" t="s">
        <v>176</v>
      </c>
      <c r="M9" s="225"/>
      <c r="N9" s="70">
        <v>1</v>
      </c>
      <c r="O9" s="10">
        <v>1</v>
      </c>
      <c r="P9" s="105" t="s">
        <v>251</v>
      </c>
      <c r="R9" s="210"/>
      <c r="T9" s="71" t="s">
        <v>54</v>
      </c>
    </row>
    <row r="10" spans="1:22" s="11" customFormat="1" ht="26.25" customHeight="1" thickBot="1" x14ac:dyDescent="0.25">
      <c r="B10" s="19"/>
      <c r="C10" s="65" t="s">
        <v>17</v>
      </c>
      <c r="D10" s="80" t="s">
        <v>214</v>
      </c>
      <c r="E10" s="31" t="s">
        <v>215</v>
      </c>
      <c r="F10" s="31" t="s">
        <v>216</v>
      </c>
      <c r="G10" s="82" t="s">
        <v>217</v>
      </c>
      <c r="H10" s="80" t="s">
        <v>236</v>
      </c>
      <c r="I10" s="31" t="s">
        <v>237</v>
      </c>
      <c r="J10" s="31" t="s">
        <v>238</v>
      </c>
      <c r="K10" s="82" t="s">
        <v>239</v>
      </c>
      <c r="L10" s="72" t="s">
        <v>174</v>
      </c>
      <c r="M10" s="73" t="s">
        <v>179</v>
      </c>
      <c r="N10" s="74"/>
      <c r="O10" s="10">
        <v>2</v>
      </c>
      <c r="P10" s="105" t="s">
        <v>252</v>
      </c>
      <c r="T10" s="71" t="s">
        <v>55</v>
      </c>
      <c r="V10" s="37">
        <v>5</v>
      </c>
    </row>
    <row r="11" spans="1:22" ht="15.75" customHeight="1" x14ac:dyDescent="0.2">
      <c r="A11" s="226" t="str">
        <f>LEFT(B11,3)&amp;" "&amp;RIGHT(B11,6)</f>
        <v>CGE CQ1-17</v>
      </c>
      <c r="B11" s="208" t="s">
        <v>222</v>
      </c>
      <c r="C11" s="66" t="s">
        <v>225</v>
      </c>
      <c r="D11" s="116" t="s">
        <v>18</v>
      </c>
      <c r="E11" s="117" t="s">
        <v>19</v>
      </c>
      <c r="F11" s="117" t="s">
        <v>20</v>
      </c>
      <c r="G11" s="117" t="s">
        <v>21</v>
      </c>
      <c r="H11" s="117" t="s">
        <v>22</v>
      </c>
      <c r="I11" s="232"/>
      <c r="J11" s="118"/>
      <c r="K11" s="119"/>
      <c r="L11" s="216"/>
      <c r="M11" s="218"/>
      <c r="N11" s="97" t="s">
        <v>212</v>
      </c>
      <c r="O11" s="10">
        <v>3</v>
      </c>
      <c r="P11" s="105" t="s">
        <v>253</v>
      </c>
      <c r="T11" s="71" t="s">
        <v>56</v>
      </c>
      <c r="U11" s="1" t="str">
        <f>D6&amp;" "&amp;D8</f>
        <v>Brevard Circuit Criminal</v>
      </c>
      <c r="V11" s="38">
        <v>0.15</v>
      </c>
    </row>
    <row r="12" spans="1:22" ht="15.75" customHeight="1" x14ac:dyDescent="0.2">
      <c r="A12" s="227"/>
      <c r="B12" s="209"/>
      <c r="C12" s="60" t="s">
        <v>23</v>
      </c>
      <c r="D12" s="120">
        <f>LOOKUP($U$11&amp;" "&amp;$A11,Lookup!$X$2:$X$5361,Lookup!$I$2:$I$5361)</f>
        <v>36680.57</v>
      </c>
      <c r="E12" s="120">
        <f>LOOKUP($U$11&amp;" "&amp;$A11,Lookup!$X$2:$X$5361,Lookup!$J$2:$J$5361)</f>
        <v>55980.75</v>
      </c>
      <c r="F12" s="120">
        <f>LOOKUP($U$11&amp;" "&amp;$A11,Lookup!$X$2:$X$5361,Lookup!$K$2:$K$5361)</f>
        <v>71177.7</v>
      </c>
      <c r="G12" s="120">
        <f>LOOKUP($U$11&amp;" "&amp;$A11,Lookup!$X$2:$X$5361,Lookup!$L$2:$L$5361)</f>
        <v>88245.27</v>
      </c>
      <c r="H12" s="108">
        <v>106337.66</v>
      </c>
      <c r="I12" s="233"/>
      <c r="J12" s="76"/>
      <c r="K12" s="121"/>
      <c r="L12" s="216"/>
      <c r="M12" s="212"/>
      <c r="N12" s="97" t="s">
        <v>213</v>
      </c>
      <c r="O12" s="10">
        <v>4</v>
      </c>
      <c r="P12" s="105" t="s">
        <v>254</v>
      </c>
      <c r="T12" s="71" t="s">
        <v>57</v>
      </c>
      <c r="U12" s="1" t="str">
        <f>IF(P13=TRUE,A11,"")</f>
        <v>CGE CQ1-17</v>
      </c>
    </row>
    <row r="13" spans="1:22" ht="15.75" customHeight="1" thickBot="1" x14ac:dyDescent="0.25">
      <c r="A13" s="227"/>
      <c r="B13" s="209"/>
      <c r="C13" s="60" t="s">
        <v>24</v>
      </c>
      <c r="D13" s="122">
        <f>LOOKUP($U$11&amp;" "&amp;$A11,Lookup!$X$2:$X$5361,Lookup!$D$2:$D$5361)</f>
        <v>772338.08</v>
      </c>
      <c r="E13" s="122">
        <f>LOOKUP($U$11&amp;" "&amp;$A11,Lookup!$X$2:$X$5361,Lookup!$E$2:$E$5361)</f>
        <v>751439.58</v>
      </c>
      <c r="F13" s="122">
        <f>LOOKUP($U$11&amp;" "&amp;$A11,Lookup!$X$2:$X$5361,Lookup!$F$2:$F$5361)</f>
        <v>749783.08</v>
      </c>
      <c r="G13" s="122">
        <f>LOOKUP($U$11&amp;" "&amp;$A11,Lookup!$X$2:$X$5361,Lookup!$G$2:$G$5361)</f>
        <v>748893.58</v>
      </c>
      <c r="H13" s="51">
        <v>748120.08</v>
      </c>
      <c r="I13" s="234"/>
      <c r="J13" s="76"/>
      <c r="K13" s="121"/>
      <c r="L13" s="216"/>
      <c r="M13" s="212"/>
      <c r="N13" s="23"/>
      <c r="O13" s="10">
        <v>5</v>
      </c>
      <c r="P13" s="1" t="b">
        <f>OR(AND(E12&lt;D12,E12&gt;0),AND(F12&lt;E12,F12&gt;0),AND(G12&lt;F12,G12&gt;0),AND(H12&lt;G12,H12&gt;0),AND(F13&gt;E13,E13&gt;0),AND(G13&gt;F13,F13&gt;0),AND(H13&lt;G13,G13&gt;0))</f>
        <v>1</v>
      </c>
      <c r="T13" s="71" t="s">
        <v>58</v>
      </c>
      <c r="U13" s="1" t="str">
        <f>IF(P14=TRUE,A15,"")</f>
        <v>CGE CQ2-17</v>
      </c>
    </row>
    <row r="14" spans="1:22" ht="15.75" customHeight="1" thickBot="1" x14ac:dyDescent="0.25">
      <c r="A14" s="228"/>
      <c r="B14" s="210"/>
      <c r="C14" s="21" t="s">
        <v>25</v>
      </c>
      <c r="D14" s="109">
        <f>IF(ISBLANK(D12),"N/A",IF(OR(D12=0,D12="N/A"),0,D12/D13))</f>
        <v>4.7492893267673662E-2</v>
      </c>
      <c r="E14" s="109">
        <f>IF(ISBLANK(E12),"N/A",IF(OR(E12=0,E12="N/A"),0,E12/E13))</f>
        <v>7.4498005548230509E-2</v>
      </c>
      <c r="F14" s="109">
        <f>IF(ISBLANK(F12),"N/A",IF(OR(F12=0,F12="N/A"),0,F12/F13))</f>
        <v>9.4931056593061558E-2</v>
      </c>
      <c r="G14" s="109">
        <f>IF(ISBLANK(G12),"N/A",IF(OR(G12=0,G12="N/A"),0,G12/G13))</f>
        <v>0.11783419214249374</v>
      </c>
      <c r="H14" s="109">
        <f>IF(ISBLANK(H12),"N/A",IF(AND(H12=0,H13=0,NOT(ISBLANK(H12)),NOT(ISBLANK(H13))),1,H12/H13))</f>
        <v>0.14213982867563188</v>
      </c>
      <c r="I14" s="235"/>
      <c r="J14" s="76"/>
      <c r="K14" s="121"/>
      <c r="L14" s="216"/>
      <c r="M14" s="213"/>
      <c r="N14" s="97"/>
      <c r="O14" s="10">
        <v>6</v>
      </c>
      <c r="P14" s="1" t="b">
        <f>OR(AND(F16&lt;E16,F16&gt;0),AND(G16&lt;F16,G16&gt;0),AND(H16&lt;G16,H16&gt;0),AND(I16&lt;H16,I16&gt;0),AND(G17&gt;F17, F17&gt;0),AND(H17&gt;G17, G17&gt;0),AND(I17&lt;H17,I17&gt;0))</f>
        <v>1</v>
      </c>
      <c r="T14" s="71" t="s">
        <v>59</v>
      </c>
      <c r="U14" s="1" t="str">
        <f>IF(P15=TRUE,A19,"")</f>
        <v>CGE CQ3-17</v>
      </c>
      <c r="V14" s="33"/>
    </row>
    <row r="15" spans="1:22" ht="15.75" customHeight="1" x14ac:dyDescent="0.2">
      <c r="A15" s="226" t="str">
        <f>LEFT(B15,3)&amp;" "&amp;RIGHT(B15,6)</f>
        <v>CGE CQ2-17</v>
      </c>
      <c r="B15" s="229" t="s">
        <v>240</v>
      </c>
      <c r="C15" s="77" t="s">
        <v>226</v>
      </c>
      <c r="D15" s="123"/>
      <c r="E15" s="31" t="s">
        <v>18</v>
      </c>
      <c r="F15" s="31" t="s">
        <v>19</v>
      </c>
      <c r="G15" s="31" t="s">
        <v>20</v>
      </c>
      <c r="H15" s="31" t="s">
        <v>21</v>
      </c>
      <c r="I15" s="31" t="s">
        <v>22</v>
      </c>
      <c r="J15" s="78"/>
      <c r="K15" s="121"/>
      <c r="L15" s="216"/>
      <c r="M15" s="211"/>
      <c r="N15" s="97"/>
      <c r="O15" s="10">
        <v>7</v>
      </c>
      <c r="P15" s="1" t="b">
        <f>OR(AND(G20&lt;F20,D10&gt;0),AND(H20&lt;G20,H20&gt;0),AND(I20&lt;H20,I20&gt;0),AND(J20&lt;I20,J20&gt;0),AND(H21&gt;G21, G21&gt;0),AND(I21&gt;H21, H21&gt;0),AND(J21&lt;I21, J21&gt;0))</f>
        <v>1</v>
      </c>
      <c r="T15" s="71" t="s">
        <v>60</v>
      </c>
      <c r="U15" s="1" t="str">
        <f>IF(P16=TRUE,A23,"")</f>
        <v>CGE CQ4-17</v>
      </c>
    </row>
    <row r="16" spans="1:22" ht="15.75" customHeight="1" x14ac:dyDescent="0.2">
      <c r="A16" s="227"/>
      <c r="B16" s="230"/>
      <c r="C16" s="60" t="s">
        <v>23</v>
      </c>
      <c r="D16" s="123"/>
      <c r="E16" s="101">
        <f>LOOKUP($U$11&amp;" "&amp;$A15,Lookup!$X$2:$X$5361,Lookup!$I$2:$I$5361)</f>
        <v>37669.129999999997</v>
      </c>
      <c r="F16" s="101">
        <f>LOOKUP($U$11&amp;" "&amp;$A15,Lookup!$X$2:$X$5361,Lookup!$J$2:$J$5361)</f>
        <v>54437.51</v>
      </c>
      <c r="G16" s="101">
        <f>LOOKUP($U$11&amp;" "&amp;$A15,Lookup!$X$2:$X$5361,Lookup!$K$2:$K$5361)</f>
        <v>66437.61</v>
      </c>
      <c r="H16" s="108">
        <v>81081.45</v>
      </c>
      <c r="I16" s="108">
        <v>106141.6</v>
      </c>
      <c r="J16" s="78"/>
      <c r="K16" s="121"/>
      <c r="L16" s="216"/>
      <c r="M16" s="212"/>
      <c r="N16" s="23"/>
      <c r="O16" s="10">
        <v>8</v>
      </c>
      <c r="P16" s="1" t="b">
        <f>OR(AND(H24&lt;G24, H24&gt;0),AND(I24&lt;H24, I24&gt;0),AND(J24&lt;I24, J24&gt;0),AND(K24&lt;J24, K24&gt;0),AND(I25&gt;H25, H25&gt;0),AND(J25&gt;I25, I25&gt;0),AND(K25&lt;J25, J25&gt;0))</f>
        <v>1</v>
      </c>
      <c r="T16" s="71" t="s">
        <v>61</v>
      </c>
      <c r="U16" s="1" t="str">
        <f>IF(P17=TRUE,A27,"")</f>
        <v/>
      </c>
    </row>
    <row r="17" spans="1:21" ht="15.75" customHeight="1" thickBot="1" x14ac:dyDescent="0.25">
      <c r="A17" s="227"/>
      <c r="B17" s="230"/>
      <c r="C17" s="60" t="s">
        <v>24</v>
      </c>
      <c r="D17" s="123"/>
      <c r="E17" s="102">
        <f>LOOKUP($U$11&amp;" "&amp;$A15,Lookup!$X$2:$X$5361,Lookup!$D$2:$D$5361)</f>
        <v>757886.04</v>
      </c>
      <c r="F17" s="102">
        <f>LOOKUP($U$11&amp;" "&amp;$A15,Lookup!$X$2:$X$5361,Lookup!$E$2:$E$5361)</f>
        <v>753292.04</v>
      </c>
      <c r="G17" s="102">
        <f>LOOKUP($U$11&amp;" "&amp;$A15,Lookup!$X$2:$X$5361,Lookup!$F$2:$F$5361)</f>
        <v>752302.54</v>
      </c>
      <c r="H17" s="51">
        <v>750997.04</v>
      </c>
      <c r="I17" s="51">
        <v>749353.04</v>
      </c>
      <c r="J17" s="78"/>
      <c r="K17" s="121"/>
      <c r="L17" s="216"/>
      <c r="M17" s="212"/>
      <c r="N17" s="23"/>
      <c r="O17" s="10">
        <v>9</v>
      </c>
      <c r="P17" s="1" t="b">
        <f>OR(AND(I28&lt;H28, I28&gt;0),AND(J28&lt;I28, J28&gt;0),AND(K28&lt;J28, K28&gt;0),AND(J29&gt;I29, I29&gt;0),AND(K29&gt;J29, J29&gt;0))</f>
        <v>0</v>
      </c>
      <c r="T17" s="71" t="s">
        <v>62</v>
      </c>
      <c r="U17" s="1" t="str">
        <f>IF(P18=TRUE,A31,"")</f>
        <v/>
      </c>
    </row>
    <row r="18" spans="1:21" ht="15.75" customHeight="1" thickBot="1" x14ac:dyDescent="0.25">
      <c r="A18" s="228"/>
      <c r="B18" s="231"/>
      <c r="C18" s="21" t="s">
        <v>26</v>
      </c>
      <c r="D18" s="124"/>
      <c r="E18" s="109">
        <f>IF(ISBLANK(E16),"N/A",IF(OR(E16=0,E16="N/A"),0,E16/E17))</f>
        <v>4.9702894646271617E-2</v>
      </c>
      <c r="F18" s="109">
        <f>IF(ISBLANK(F16),"N/A",IF(OR(F16=0,F16="N/A"),0,F16/F17))</f>
        <v>7.2266142623782406E-2</v>
      </c>
      <c r="G18" s="109">
        <f>IF(ISBLANK(G16),"N/A",IF(OR(G16=0,G16="N/A"),0,G16/G17))</f>
        <v>8.8312356355994756E-2</v>
      </c>
      <c r="H18" s="109">
        <f>IF(ISBLANK(H16),"N/A",IF(AND(H16=0,H17=0,NOT(ISBLANK(H16)),NOT(ISBLANK(H17))),1,H16/H17))</f>
        <v>0.10796507267192423</v>
      </c>
      <c r="I18" s="109">
        <f>IF(ISBLANK(I16),"N/A",IF(AND(I16=0,I17=0,NOT(ISBLANK(I16)),NOT(ISBLANK(I17))),1,I16/I17))</f>
        <v>0.14164431761029489</v>
      </c>
      <c r="J18" s="79"/>
      <c r="K18" s="121"/>
      <c r="L18" s="216"/>
      <c r="M18" s="213"/>
      <c r="N18" s="97"/>
      <c r="O18" s="10"/>
      <c r="P18" s="1" t="b">
        <f>OR(AND(J32&lt;I32, J32&gt;0),AND(K32&lt;J32, K32&gt;0),AND(K33&gt;J33, J33&gt;0))</f>
        <v>0</v>
      </c>
      <c r="Q18" s="11"/>
      <c r="T18" s="71" t="s">
        <v>63</v>
      </c>
      <c r="U18" s="1" t="str">
        <f>IF(P19=TRUE,A35,"")</f>
        <v/>
      </c>
    </row>
    <row r="19" spans="1:21" ht="15.75" customHeight="1" x14ac:dyDescent="0.2">
      <c r="A19" s="226" t="str">
        <f>LEFT(B19,3)&amp;" "&amp;RIGHT(B19,6)</f>
        <v>CGE CQ3-17</v>
      </c>
      <c r="B19" s="208" t="s">
        <v>223</v>
      </c>
      <c r="C19" s="77" t="s">
        <v>227</v>
      </c>
      <c r="D19" s="125"/>
      <c r="E19" s="28"/>
      <c r="F19" s="31" t="s">
        <v>18</v>
      </c>
      <c r="G19" s="31" t="s">
        <v>19</v>
      </c>
      <c r="H19" s="31" t="s">
        <v>20</v>
      </c>
      <c r="I19" s="31" t="s">
        <v>21</v>
      </c>
      <c r="J19" s="80" t="s">
        <v>22</v>
      </c>
      <c r="K19" s="126"/>
      <c r="L19" s="216"/>
      <c r="M19" s="211"/>
      <c r="N19" s="97"/>
      <c r="O19" s="10"/>
      <c r="P19" s="1" t="b">
        <f>OR(K36&lt;J36)</f>
        <v>0</v>
      </c>
      <c r="Q19" s="11"/>
      <c r="T19" s="71" t="s">
        <v>64</v>
      </c>
      <c r="U19" s="1" t="str">
        <f>U12&amp;" "&amp;U13&amp;" "&amp;U14&amp;" "&amp;U15&amp;" "&amp;U16&amp;" "&amp;U17&amp;" "&amp;U18</f>
        <v xml:space="preserve">CGE CQ1-17 CGE CQ2-17 CGE CQ3-17 CGE CQ4-17   </v>
      </c>
    </row>
    <row r="20" spans="1:21" ht="15.75" customHeight="1" x14ac:dyDescent="0.2">
      <c r="A20" s="227"/>
      <c r="B20" s="209"/>
      <c r="C20" s="60" t="s">
        <v>23</v>
      </c>
      <c r="D20" s="125"/>
      <c r="E20" s="26"/>
      <c r="F20" s="101">
        <f>LOOKUP($U$11&amp;" "&amp;$A19,Lookup!$X$2:$X$5361,Lookup!$I$2:$I$5361)</f>
        <v>40489.47</v>
      </c>
      <c r="G20" s="101">
        <f>LOOKUP($U$11&amp;" "&amp;$A19,Lookup!$X$2:$X$5361,Lookup!$J$2:$J$5361)</f>
        <v>55557.77</v>
      </c>
      <c r="H20" s="108">
        <v>70346.13</v>
      </c>
      <c r="I20" s="108">
        <v>94331.09</v>
      </c>
      <c r="J20" s="108">
        <v>116026.32</v>
      </c>
      <c r="K20" s="127"/>
      <c r="L20" s="216"/>
      <c r="M20" s="212"/>
      <c r="N20" s="23"/>
      <c r="O20" s="10"/>
      <c r="P20" s="1">
        <f>COUNTIF(P13:P19,"TRUE")</f>
        <v>4</v>
      </c>
      <c r="Q20" s="11"/>
      <c r="T20" s="71" t="s">
        <v>65</v>
      </c>
    </row>
    <row r="21" spans="1:21" s="16" customFormat="1" ht="15.75" customHeight="1" thickBot="1" x14ac:dyDescent="0.25">
      <c r="A21" s="227"/>
      <c r="B21" s="209"/>
      <c r="C21" s="60" t="s">
        <v>24</v>
      </c>
      <c r="D21" s="125"/>
      <c r="E21" s="26"/>
      <c r="F21" s="102">
        <f>LOOKUP($U$11&amp;" "&amp;$A19,Lookup!$X$2:$X$5361,Lookup!$D$2:$D$5361)</f>
        <v>1281107.55</v>
      </c>
      <c r="G21" s="102">
        <f>LOOKUP($U$11&amp;" "&amp;$A19,Lookup!$X$2:$X$5361,Lookup!$E$2:$E$5361)</f>
        <v>1276093.55</v>
      </c>
      <c r="H21" s="51">
        <v>1274836.55</v>
      </c>
      <c r="I21" s="51">
        <v>1274344.55</v>
      </c>
      <c r="J21" s="51">
        <v>1273991.05</v>
      </c>
      <c r="K21" s="127"/>
      <c r="L21" s="216"/>
      <c r="M21" s="212"/>
      <c r="N21" s="62"/>
      <c r="Q21" s="25"/>
      <c r="T21" s="71" t="s">
        <v>66</v>
      </c>
    </row>
    <row r="22" spans="1:21" ht="15.75" customHeight="1" thickBot="1" x14ac:dyDescent="0.25">
      <c r="A22" s="228"/>
      <c r="B22" s="210"/>
      <c r="C22" s="21" t="s">
        <v>26</v>
      </c>
      <c r="D22" s="125"/>
      <c r="E22" s="30"/>
      <c r="F22" s="114">
        <f>IF(ISBLANK(F20),"N/A",IF(OR(F20=0,F20="N/A"),0,F20/F21))</f>
        <v>3.160505142601025E-2</v>
      </c>
      <c r="G22" s="109">
        <f>IF(ISBLANK(G20),"N/A",IF(OR(G20=0,G20="N/A"),0,G20/G21))</f>
        <v>4.3537380155240182E-2</v>
      </c>
      <c r="H22" s="109">
        <f>IF(ISBLANK(H20),"N/A",IF(AND(H20=0,H21=0,NOT(ISBLANK(H20)),NOT(ISBLANK(H21))),1,H20/H21))</f>
        <v>5.5180509219005372E-2</v>
      </c>
      <c r="I22" s="109">
        <f>IF(ISBLANK(I20),"N/A",IF(AND(I20=0,I21=0,NOT(ISBLANK(I20)),NOT(ISBLANK(I21))),1,I20/I21))</f>
        <v>7.4023222369491826E-2</v>
      </c>
      <c r="J22" s="109">
        <f>IF(ISBLANK(J20),"N/A",IF(AND(J20=0,J21=0,NOT(ISBLANK(J20)),NOT(ISBLANK(J21))),1,J20/J21))</f>
        <v>9.1073104477460809E-2</v>
      </c>
      <c r="K22" s="128"/>
      <c r="L22" s="216"/>
      <c r="M22" s="213"/>
      <c r="N22" s="62"/>
      <c r="O22" s="81" t="s">
        <v>34</v>
      </c>
      <c r="P22" s="81" t="s">
        <v>35</v>
      </c>
      <c r="Q22" s="11"/>
      <c r="T22" s="71" t="s">
        <v>67</v>
      </c>
    </row>
    <row r="23" spans="1:21" ht="15.75" customHeight="1" x14ac:dyDescent="0.2">
      <c r="A23" s="226" t="str">
        <f>LEFT(B23,3)&amp;" "&amp;RIGHT(B23,6)</f>
        <v>CGE CQ4-17</v>
      </c>
      <c r="B23" s="229" t="s">
        <v>224</v>
      </c>
      <c r="C23" s="66" t="s">
        <v>228</v>
      </c>
      <c r="D23" s="129"/>
      <c r="E23" s="29"/>
      <c r="F23" s="69"/>
      <c r="G23" s="68" t="s">
        <v>18</v>
      </c>
      <c r="H23" s="31" t="s">
        <v>19</v>
      </c>
      <c r="I23" s="31" t="s">
        <v>20</v>
      </c>
      <c r="J23" s="80" t="s">
        <v>21</v>
      </c>
      <c r="K23" s="130" t="s">
        <v>22</v>
      </c>
      <c r="L23" s="216"/>
      <c r="M23" s="218"/>
      <c r="N23" s="63"/>
      <c r="O23" s="81" t="b">
        <v>1</v>
      </c>
      <c r="P23" s="81" t="b">
        <v>0</v>
      </c>
      <c r="Q23" s="1" t="str">
        <f>IF(AND(OR(ISBLANK(H12),ISBLANK(H13)),O23=FALSE),"Red","Gray")</f>
        <v>Gray</v>
      </c>
      <c r="R23" s="1" t="str">
        <f>IF(AND(OR(ISBLANK(I16),ISBLANK(I17)),P23=FALSE),"Red","Gray")</f>
        <v>Gray</v>
      </c>
      <c r="S23" s="1" t="str">
        <f>IF(AND(D4=1,S36=1),A11,IF(AND(D4=2,S36=1),A15,IF(AND(D4=3,S36=1),A19,IF(AND(D4=4,S36=1),A23,""))))</f>
        <v/>
      </c>
      <c r="T23" s="71" t="s">
        <v>68</v>
      </c>
    </row>
    <row r="24" spans="1:21" s="18" customFormat="1" ht="15.75" customHeight="1" x14ac:dyDescent="0.2">
      <c r="A24" s="227"/>
      <c r="B24" s="230"/>
      <c r="C24" s="60" t="s">
        <v>23</v>
      </c>
      <c r="D24" s="125"/>
      <c r="E24" s="30"/>
      <c r="F24" s="26"/>
      <c r="G24" s="103">
        <f>LOOKUP($U$11&amp;" "&amp;$A23,Lookup!$X$2:$X$5361,Lookup!$I$2:$I$5361)</f>
        <v>41407.199999999997</v>
      </c>
      <c r="H24" s="108">
        <v>54627.49</v>
      </c>
      <c r="I24" s="108">
        <v>70274.36</v>
      </c>
      <c r="J24" s="108">
        <v>89507.06</v>
      </c>
      <c r="K24" s="131">
        <v>107088.43</v>
      </c>
      <c r="L24" s="216"/>
      <c r="M24" s="212"/>
      <c r="N24" s="74"/>
      <c r="O24" s="84" t="b">
        <v>0</v>
      </c>
      <c r="P24" s="84" t="b">
        <v>0</v>
      </c>
      <c r="Q24" s="1" t="str">
        <f>IF(AND(OR(ISBLANK(H16),ISBLANK(H17)),O24=FALSE),"Red","Gray")</f>
        <v>Gray</v>
      </c>
      <c r="R24" s="1" t="str">
        <f>IF(AND(OR(ISBLANK(I20),ISBLANK(I21)),P24=FALSE),"Red","Gray")</f>
        <v>Gray</v>
      </c>
      <c r="S24" s="18" t="str">
        <f>IF(AND(D4=1,S37=1),A15,IF(AND(D4=2,S37=1),A19,IF(AND(D4=3,S37=1),A23,IF(AND(D4=4,S37=1),A27,""))))</f>
        <v/>
      </c>
      <c r="T24" s="71" t="s">
        <v>69</v>
      </c>
    </row>
    <row r="25" spans="1:21" ht="15.75" customHeight="1" thickBot="1" x14ac:dyDescent="0.25">
      <c r="A25" s="227"/>
      <c r="B25" s="230"/>
      <c r="C25" s="60" t="s">
        <v>24</v>
      </c>
      <c r="D25" s="220"/>
      <c r="E25" s="222"/>
      <c r="F25" s="236"/>
      <c r="G25" s="104">
        <f>LOOKUP($U$11&amp;" "&amp;$A23,Lookup!$X$2:$X$5361,Lookup!$D$2:$D$5361)</f>
        <v>1008113.74</v>
      </c>
      <c r="H25" s="51">
        <v>1003339.74</v>
      </c>
      <c r="I25" s="51">
        <v>1002063.24</v>
      </c>
      <c r="J25" s="51">
        <v>1001603.24</v>
      </c>
      <c r="K25" s="51">
        <v>1001119.74</v>
      </c>
      <c r="L25" s="216"/>
      <c r="M25" s="212"/>
      <c r="N25" s="83"/>
      <c r="O25" s="81" t="b">
        <v>0</v>
      </c>
      <c r="P25" s="81" t="b">
        <v>0</v>
      </c>
      <c r="Q25" s="1" t="str">
        <f>IF(AND(OR(ISBLANK(H20),ISBLANK(H21)),O25=FALSE),"Red","Gray")</f>
        <v>Gray</v>
      </c>
      <c r="R25" s="1" t="str">
        <f>IF(AND(OR(ISBLANK(I24),ISBLANK(I25)),P25=FALSE),"Red","Gray")</f>
        <v>Gray</v>
      </c>
      <c r="S25" s="1" t="str">
        <f>IF(AND(D4=1,S38=1),A19,IF(AND(D4=2,S38=1),A23,IF(AND(D4=3,S38=1),A27,IF(AND(D4=4,S38=1),A31,""))))</f>
        <v/>
      </c>
      <c r="T25" s="71" t="s">
        <v>70</v>
      </c>
    </row>
    <row r="26" spans="1:21" ht="15.75" customHeight="1" thickBot="1" x14ac:dyDescent="0.25">
      <c r="A26" s="228"/>
      <c r="B26" s="231"/>
      <c r="C26" s="21" t="s">
        <v>26</v>
      </c>
      <c r="D26" s="221"/>
      <c r="E26" s="223"/>
      <c r="F26" s="237"/>
      <c r="G26" s="115">
        <f>IF(ISBLANK(G24),"N/A",IF(OR(G24=0,G24="N/A"),0,G24/G25))</f>
        <v>4.1073936756382268E-2</v>
      </c>
      <c r="H26" s="109">
        <f>IF(ISBLANK(H24),"N/A",IF(AND(H24=0,H25=0,NOT(ISBLANK(H24)),NOT(ISBLANK(H25))),1,H24/H25))</f>
        <v>5.444565566594621E-2</v>
      </c>
      <c r="I26" s="109">
        <f>IF(ISBLANK(I24),"N/A",IF(AND(I24=0,I25=0,NOT(ISBLANK(I24)),NOT(ISBLANK(I25))),1,I24/I25))</f>
        <v>7.0129665668605901E-2</v>
      </c>
      <c r="J26" s="109">
        <f>IF(ISBLANK(J24),"N/A",IF(AND(J24=0,J25=0,NOT(ISBLANK(J24)),NOT(ISBLANK(J25))),1,J24/J25))</f>
        <v>8.9363788399885763E-2</v>
      </c>
      <c r="K26" s="133">
        <f>IF(ISBLANK(K24),"N/A",IF(AND(K24=0,K25=0,NOT(ISBLANK(K24)),NOT(ISBLANK(K25))),1,K24/K25))</f>
        <v>0.10696865292057871</v>
      </c>
      <c r="L26" s="217"/>
      <c r="M26" s="219"/>
      <c r="N26" s="83"/>
      <c r="O26" s="81" t="b">
        <v>0</v>
      </c>
      <c r="P26" s="81" t="b">
        <v>0</v>
      </c>
      <c r="Q26" s="1" t="str">
        <f>IF(AND(OR(ISBLANK(H24),ISBLANK(H25)),O26=FALSE),"Red","Gray")</f>
        <v>Gray</v>
      </c>
      <c r="R26" s="1" t="str">
        <f>IF(AND(OR(ISBLANK(I28),ISBLANK(I29)),P26=FALSE),"Red","Gray")</f>
        <v>Gray</v>
      </c>
      <c r="S26" s="1" t="str">
        <f>IF(AND(D4=1,S39=1),A23,IF(AND(D4=2,S39=1),A27,IF(AND(D4=3,S39=1),A31,IF(AND(D4=4,S39=1),A35,""))))</f>
        <v/>
      </c>
      <c r="T26" s="71" t="s">
        <v>71</v>
      </c>
    </row>
    <row r="27" spans="1:21" ht="15.75" customHeight="1" x14ac:dyDescent="0.2">
      <c r="A27" s="226" t="str">
        <f>LEFT(B27,3)&amp;" "&amp;RIGHT(B27,6)</f>
        <v>CGE CQ1-18</v>
      </c>
      <c r="B27" s="208" t="s">
        <v>241</v>
      </c>
      <c r="C27" s="66" t="s">
        <v>248</v>
      </c>
      <c r="D27" s="134"/>
      <c r="E27" s="30"/>
      <c r="F27" s="30"/>
      <c r="G27" s="26"/>
      <c r="H27" s="31" t="s">
        <v>18</v>
      </c>
      <c r="I27" s="31" t="s">
        <v>19</v>
      </c>
      <c r="J27" s="80" t="s">
        <v>20</v>
      </c>
      <c r="K27" s="130" t="s">
        <v>21</v>
      </c>
      <c r="L27" s="110"/>
      <c r="M27" s="111"/>
      <c r="N27" s="64"/>
      <c r="O27" s="81" t="b">
        <v>0</v>
      </c>
      <c r="P27" s="81" t="b">
        <v>0</v>
      </c>
      <c r="Q27" s="1" t="str">
        <f>IF(AND(OR(ISBLANK(H28),ISBLANK(H29)),O27=FALSE),"Red","Gray")</f>
        <v>Gray</v>
      </c>
      <c r="R27" s="1" t="str">
        <f>IF(AND(OR(ISBLANK(I32),ISBLANK(I33)),P27=FALSE),"Red","Gray")</f>
        <v>Gray</v>
      </c>
      <c r="S27" s="1" t="str">
        <f>IF(AND(D4=1,S40=1),A27,IF(AND(D4=2,S40=1),A31,IF(AND(D4=3,S40=1),A35,IF(AND(D4=4,S40=1),A39,""))))</f>
        <v/>
      </c>
      <c r="T27" s="71" t="s">
        <v>72</v>
      </c>
    </row>
    <row r="28" spans="1:21" ht="15.75" customHeight="1" x14ac:dyDescent="0.2">
      <c r="A28" s="227"/>
      <c r="B28" s="209"/>
      <c r="C28" s="60" t="s">
        <v>23</v>
      </c>
      <c r="D28" s="135"/>
      <c r="E28" s="30"/>
      <c r="F28" s="30"/>
      <c r="G28" s="26"/>
      <c r="H28" s="108">
        <v>38570.839999999997</v>
      </c>
      <c r="I28" s="108">
        <v>56906.9</v>
      </c>
      <c r="J28" s="108">
        <v>68081.75</v>
      </c>
      <c r="K28" s="131">
        <v>82869.279999999999</v>
      </c>
      <c r="L28" s="112"/>
      <c r="M28" s="113"/>
      <c r="N28" s="74"/>
      <c r="O28" s="81"/>
      <c r="P28" s="81"/>
      <c r="T28" s="71" t="s">
        <v>73</v>
      </c>
    </row>
    <row r="29" spans="1:21" ht="15.75" customHeight="1" thickBot="1" x14ac:dyDescent="0.25">
      <c r="A29" s="227"/>
      <c r="B29" s="209"/>
      <c r="C29" s="60" t="s">
        <v>24</v>
      </c>
      <c r="D29" s="135"/>
      <c r="E29" s="30"/>
      <c r="F29" s="30"/>
      <c r="G29" s="26"/>
      <c r="H29" s="51">
        <v>950675.9</v>
      </c>
      <c r="I29" s="51">
        <v>945295.9</v>
      </c>
      <c r="J29" s="51">
        <v>944605.9</v>
      </c>
      <c r="K29" s="51">
        <v>944147.4</v>
      </c>
      <c r="L29" s="112"/>
      <c r="M29" s="113"/>
      <c r="N29" s="83"/>
      <c r="O29" s="81" t="s">
        <v>36</v>
      </c>
      <c r="P29" s="81" t="s">
        <v>37</v>
      </c>
      <c r="T29" s="71" t="s">
        <v>74</v>
      </c>
    </row>
    <row r="30" spans="1:21" ht="15.75" customHeight="1" thickBot="1" x14ac:dyDescent="0.25">
      <c r="A30" s="228"/>
      <c r="B30" s="210"/>
      <c r="C30" s="21" t="s">
        <v>26</v>
      </c>
      <c r="D30" s="136"/>
      <c r="E30" s="27"/>
      <c r="F30" s="27"/>
      <c r="G30" s="196"/>
      <c r="H30" s="109">
        <f>IF(ISBLANK(H28),"N/A",IF(AND(H28=0,H29=0,NOT(ISBLANK(H28)),NOT(ISBLANK(H29))),1,H28/H29))</f>
        <v>4.0572018287199661E-2</v>
      </c>
      <c r="I30" s="109">
        <f>IF(ISBLANK(I28),"N/A",IF(AND(I28=0,I29=0,NOT(ISBLANK(I28)),NOT(ISBLANK(I29))),1,I28/I29))</f>
        <v>6.0200091844257446E-2</v>
      </c>
      <c r="J30" s="109">
        <f>IF(ISBLANK(J28),"N/A",IF(AND(J28=0,J29=0,NOT(ISBLANK(J28)),NOT(ISBLANK(J29))),1,J28/J29))</f>
        <v>7.2074237520642209E-2</v>
      </c>
      <c r="K30" s="133">
        <f>IF(ISBLANK(K28),"N/A",IF(AND(K28=0,K29=0,NOT(ISBLANK(K28)),NOT(ISBLANK(K29))),1,K28/K29))</f>
        <v>8.7771549230554469E-2</v>
      </c>
      <c r="L30" s="247" t="s">
        <v>187</v>
      </c>
      <c r="M30" s="248"/>
      <c r="N30" s="83"/>
      <c r="O30" s="64" t="b">
        <v>0</v>
      </c>
      <c r="P30" s="81" t="b">
        <v>0</v>
      </c>
      <c r="Q30" s="1" t="str">
        <f>IF(AND(OR(ISBLANK(J20),ISBLANK(J21)),O30=FALSE),"Red","Gray")</f>
        <v>Gray</v>
      </c>
      <c r="R30" s="1" t="str">
        <f>IF(AND(OR(ISBLANK(K24),ISBLANK(K25)),P30=FALSE),"Red","Gray")</f>
        <v>Gray</v>
      </c>
      <c r="T30" s="71" t="s">
        <v>75</v>
      </c>
    </row>
    <row r="31" spans="1:21" ht="15.75" customHeight="1" x14ac:dyDescent="0.2">
      <c r="A31" s="226" t="str">
        <f>LEFT(B31,3)&amp;" "&amp;RIGHT(B31,6)</f>
        <v>CGE CQ2-18</v>
      </c>
      <c r="B31" s="229" t="s">
        <v>242</v>
      </c>
      <c r="C31" s="77" t="s">
        <v>247</v>
      </c>
      <c r="D31" s="137"/>
      <c r="E31" s="54"/>
      <c r="F31" s="54"/>
      <c r="G31" s="54"/>
      <c r="H31" s="54"/>
      <c r="I31" s="31" t="s">
        <v>18</v>
      </c>
      <c r="J31" s="80" t="s">
        <v>19</v>
      </c>
      <c r="K31" s="130" t="s">
        <v>20</v>
      </c>
      <c r="L31" s="249" t="s">
        <v>282</v>
      </c>
      <c r="M31" s="250"/>
      <c r="N31" s="64"/>
      <c r="O31" s="81" t="b">
        <v>0</v>
      </c>
      <c r="P31" s="81" t="b">
        <v>0</v>
      </c>
      <c r="Q31" s="1" t="str">
        <f>IF(AND(OR(ISBLANK(J24),ISBLANK(J25)),O31=FALSE),"Red","Gray")</f>
        <v>Gray</v>
      </c>
      <c r="R31" s="1" t="str">
        <f>IF(AND(OR(ISBLANK(K28),ISBLANK(K29)),P31=FALSE),"Red","Gray")</f>
        <v>Gray</v>
      </c>
      <c r="T31" s="71" t="s">
        <v>76</v>
      </c>
    </row>
    <row r="32" spans="1:21" ht="15.75" customHeight="1" x14ac:dyDescent="0.2">
      <c r="A32" s="227"/>
      <c r="B32" s="230"/>
      <c r="C32" s="60" t="s">
        <v>23</v>
      </c>
      <c r="D32" s="137"/>
      <c r="E32" s="54"/>
      <c r="F32" s="54"/>
      <c r="G32" s="54"/>
      <c r="H32" s="54"/>
      <c r="I32" s="108">
        <v>49124.22</v>
      </c>
      <c r="J32" s="108">
        <v>65855.539999999994</v>
      </c>
      <c r="K32" s="131">
        <v>92027.4</v>
      </c>
      <c r="L32" s="251"/>
      <c r="M32" s="252"/>
      <c r="N32" s="74"/>
      <c r="O32" s="81" t="b">
        <v>0</v>
      </c>
      <c r="P32" s="81" t="b">
        <v>0</v>
      </c>
      <c r="Q32" s="1" t="str">
        <f>IF(AND(OR(ISBLANK(J28),ISBLANK(J29)),O32=FALSE),"Red","Gray")</f>
        <v>Gray</v>
      </c>
      <c r="R32" s="1" t="str">
        <f>IF(AND(OR(ISBLANK(K32),ISBLANK(K33)),P32=FALSE),"Red","Gray")</f>
        <v>Gray</v>
      </c>
      <c r="T32" s="71" t="s">
        <v>77</v>
      </c>
    </row>
    <row r="33" spans="1:20" ht="15.75" customHeight="1" thickBot="1" x14ac:dyDescent="0.25">
      <c r="A33" s="227"/>
      <c r="B33" s="230"/>
      <c r="C33" s="60" t="s">
        <v>24</v>
      </c>
      <c r="D33" s="137"/>
      <c r="E33" s="54"/>
      <c r="F33" s="54"/>
      <c r="G33" s="54"/>
      <c r="H33" s="54"/>
      <c r="I33" s="51">
        <v>1621447.1</v>
      </c>
      <c r="J33" s="51">
        <v>1617015.6</v>
      </c>
      <c r="K33" s="51">
        <v>1615314.1</v>
      </c>
      <c r="L33" s="253"/>
      <c r="M33" s="254"/>
      <c r="N33" s="83"/>
      <c r="O33" s="81" t="b">
        <v>0</v>
      </c>
      <c r="P33" s="81" t="b">
        <v>0</v>
      </c>
      <c r="Q33" s="1" t="str">
        <f>IF(AND(OR(ISBLANK(J32),ISBLANK(J33)),O33=FALSE),"Red","Gray")</f>
        <v>Gray</v>
      </c>
      <c r="R33" s="1" t="str">
        <f>IF(AND(OR(ISBLANK(K36),ISBLANK(K37)),P33=FALSE),"Red","Gray")</f>
        <v>Gray</v>
      </c>
      <c r="T33" s="71" t="s">
        <v>78</v>
      </c>
    </row>
    <row r="34" spans="1:20" ht="15.75" customHeight="1" thickBot="1" x14ac:dyDescent="0.25">
      <c r="A34" s="228"/>
      <c r="B34" s="231"/>
      <c r="C34" s="21" t="s">
        <v>26</v>
      </c>
      <c r="D34" s="138"/>
      <c r="E34" s="56"/>
      <c r="F34" s="56"/>
      <c r="G34" s="56"/>
      <c r="H34" s="56"/>
      <c r="I34" s="109">
        <f>IF(ISBLANK(I32),"N/A",IF(AND(I32=0,I33=0,NOT(ISBLANK(I32)),NOT(ISBLANK(I33))),1,I32/I33))</f>
        <v>3.0296529563005787E-2</v>
      </c>
      <c r="J34" s="109">
        <f>IF(ISBLANK(J32),"N/A",IF(AND(J32=0,J33=0,NOT(ISBLANK(J32)),NOT(ISBLANK(J33))),1,J32/J33))</f>
        <v>4.0726595340205743E-2</v>
      </c>
      <c r="K34" s="133">
        <f>IF(ISBLANK(K32),"N/A",IF(AND(K32=0,K33=0,NOT(ISBLANK(K32)),NOT(ISBLANK(K33))),1,K32/K33))</f>
        <v>5.6971829813161408E-2</v>
      </c>
      <c r="L34" s="238" t="s">
        <v>283</v>
      </c>
      <c r="M34" s="239"/>
      <c r="N34" s="83"/>
      <c r="O34" s="81" t="b">
        <v>0</v>
      </c>
      <c r="P34" s="85" t="b">
        <v>0</v>
      </c>
      <c r="Q34" s="1" t="str">
        <f>IF(AND(OR(ISBLANK(J36),ISBLANK(J37)),O34=FALSE),"Red","Gray")</f>
        <v>Gray</v>
      </c>
      <c r="R34" s="1" t="str">
        <f>IF(AND(OR(ISBLANK(K40),ISBLANK(K41)),P34=FALSE),"Red","Gray")</f>
        <v>Gray</v>
      </c>
      <c r="T34" s="71" t="s">
        <v>79</v>
      </c>
    </row>
    <row r="35" spans="1:20" ht="15.75" customHeight="1" x14ac:dyDescent="0.2">
      <c r="A35" s="226" t="str">
        <f>LEFT(B35,3)&amp;" "&amp;RIGHT(B35,6)</f>
        <v>CGE CQ3-18</v>
      </c>
      <c r="B35" s="208" t="s">
        <v>243</v>
      </c>
      <c r="C35" s="77" t="s">
        <v>246</v>
      </c>
      <c r="D35" s="139"/>
      <c r="E35" s="87"/>
      <c r="F35" s="87"/>
      <c r="G35" s="87"/>
      <c r="H35" s="87"/>
      <c r="I35" s="88"/>
      <c r="J35" s="80" t="s">
        <v>18</v>
      </c>
      <c r="K35" s="130" t="s">
        <v>19</v>
      </c>
      <c r="L35" s="240"/>
      <c r="M35" s="241"/>
      <c r="N35" s="64"/>
      <c r="O35" s="14"/>
      <c r="P35" s="15"/>
      <c r="T35" s="71" t="s">
        <v>80</v>
      </c>
    </row>
    <row r="36" spans="1:20" ht="15.75" customHeight="1" x14ac:dyDescent="0.2">
      <c r="A36" s="227"/>
      <c r="B36" s="209"/>
      <c r="C36" s="89" t="s">
        <v>23</v>
      </c>
      <c r="D36" s="139"/>
      <c r="E36" s="87"/>
      <c r="F36" s="87"/>
      <c r="G36" s="87"/>
      <c r="H36" s="87"/>
      <c r="I36" s="88"/>
      <c r="J36" s="108">
        <v>51081.22</v>
      </c>
      <c r="K36" s="131">
        <v>67390.41</v>
      </c>
      <c r="L36" s="242"/>
      <c r="M36" s="243"/>
      <c r="N36" s="74"/>
      <c r="O36" s="14" t="str">
        <f>IF(AND($D$4=1,Q23="Red"),"Red","Gray")</f>
        <v>Gray</v>
      </c>
      <c r="P36" s="14" t="str">
        <f>IF(AND($D$4=2,R23="Red"),"Red","Gray")</f>
        <v>Gray</v>
      </c>
      <c r="Q36" s="14" t="str">
        <f>IF(AND($D$4=3,Q30="Red"),"Red","Gray")</f>
        <v>Gray</v>
      </c>
      <c r="R36" s="14" t="str">
        <f>IF(AND($D$4=4,R30="Red"),"Red","Gray")</f>
        <v>Gray</v>
      </c>
      <c r="S36" s="1">
        <f>COUNTIF(O36:R36,"Red")</f>
        <v>0</v>
      </c>
      <c r="T36" s="71" t="s">
        <v>81</v>
      </c>
    </row>
    <row r="37" spans="1:20" ht="15.75" customHeight="1" thickBot="1" x14ac:dyDescent="0.25">
      <c r="A37" s="227"/>
      <c r="B37" s="209"/>
      <c r="C37" s="89" t="s">
        <v>24</v>
      </c>
      <c r="D37" s="139"/>
      <c r="E37" s="87"/>
      <c r="F37" s="87"/>
      <c r="G37" s="87"/>
      <c r="H37" s="87"/>
      <c r="I37" s="87"/>
      <c r="J37" s="51">
        <v>837425.56</v>
      </c>
      <c r="K37" s="51">
        <v>831517.56</v>
      </c>
      <c r="L37" s="238" t="s">
        <v>284</v>
      </c>
      <c r="M37" s="239"/>
      <c r="N37" s="83"/>
      <c r="O37" s="14" t="str">
        <f>IF(AND($D$4=1,Q24="Red"),"Red","Gray")</f>
        <v>Gray</v>
      </c>
      <c r="P37" s="14" t="str">
        <f>IF(AND($D$4=2,R24="Red"),"Red","Gray")</f>
        <v>Gray</v>
      </c>
      <c r="Q37" s="14" t="str">
        <f>IF(AND($D$4=3,Q31="Red"),"Red","Gray")</f>
        <v>Gray</v>
      </c>
      <c r="R37" s="14" t="str">
        <f>IF(AND($D$4=4,R31="Red"),"Red","Gray")</f>
        <v>Gray</v>
      </c>
      <c r="S37" s="1">
        <f>COUNTIF(O37:R37,"Red")</f>
        <v>0</v>
      </c>
      <c r="T37" s="71" t="s">
        <v>82</v>
      </c>
    </row>
    <row r="38" spans="1:20" ht="15.75" customHeight="1" thickBot="1" x14ac:dyDescent="0.25">
      <c r="A38" s="228"/>
      <c r="B38" s="210"/>
      <c r="C38" s="90" t="s">
        <v>26</v>
      </c>
      <c r="D38" s="140"/>
      <c r="E38" s="92"/>
      <c r="F38" s="92"/>
      <c r="G38" s="92"/>
      <c r="H38" s="92"/>
      <c r="I38" s="92"/>
      <c r="J38" s="109">
        <f>IF(ISBLANK(J36),"N/A",IF(AND(J36=0,J37=0,NOT(ISBLANK(J36)),NOT(ISBLANK(J37))),1,J36/J37))</f>
        <v>6.0997923206451921E-2</v>
      </c>
      <c r="K38" s="133">
        <f>IF(ISBLANK(K36),"N/A",IF(AND(K36=0,K37=0,NOT(ISBLANK(K36)),NOT(ISBLANK(K37))),1,K36/K37))</f>
        <v>8.1045083401485835E-2</v>
      </c>
      <c r="L38" s="240"/>
      <c r="M38" s="241"/>
      <c r="N38" s="83"/>
      <c r="O38" s="14" t="str">
        <f>IF(AND($D$4=1,Q25="Red"),"Red","Gray")</f>
        <v>Gray</v>
      </c>
      <c r="P38" s="14" t="str">
        <f>IF(AND($D$4=2,R25="Red"),"Red","Gray")</f>
        <v>Gray</v>
      </c>
      <c r="Q38" s="14" t="str">
        <f>IF(AND($D$4=3,Q32="Red"),"Red","Gray")</f>
        <v>Gray</v>
      </c>
      <c r="R38" s="14" t="str">
        <f>IF(AND($D$4=4,R32="Red"),"Red","Gray")</f>
        <v>Gray</v>
      </c>
      <c r="S38" s="1">
        <f>COUNTIF(O38:R38,"Red")</f>
        <v>0</v>
      </c>
      <c r="T38" s="71" t="s">
        <v>83</v>
      </c>
    </row>
    <row r="39" spans="1:20" ht="15.75" customHeight="1" x14ac:dyDescent="0.2">
      <c r="A39" s="226" t="str">
        <f>LEFT(B39,3)&amp;" "&amp;RIGHT(B39,6)</f>
        <v>CGE CQ4-18</v>
      </c>
      <c r="B39" s="229" t="s">
        <v>244</v>
      </c>
      <c r="C39" s="66" t="s">
        <v>245</v>
      </c>
      <c r="D39" s="141"/>
      <c r="E39" s="76"/>
      <c r="F39" s="76"/>
      <c r="G39" s="76"/>
      <c r="H39" s="76"/>
      <c r="I39" s="75"/>
      <c r="J39" s="93"/>
      <c r="K39" s="130" t="s">
        <v>18</v>
      </c>
      <c r="L39" s="242"/>
      <c r="M39" s="243"/>
      <c r="N39" s="64"/>
      <c r="O39" s="14" t="str">
        <f>IF(AND($D$4=1,Q26="Red"),"Red","Gray")</f>
        <v>Gray</v>
      </c>
      <c r="P39" s="14" t="str">
        <f>IF(AND($D$4=2,R26="Red"),"Red","Gray")</f>
        <v>Gray</v>
      </c>
      <c r="Q39" s="14" t="str">
        <f>IF(AND($D$4=3,Q33="Red"),"Red","Gray")</f>
        <v>Gray</v>
      </c>
      <c r="R39" s="14" t="str">
        <f>IF(AND($D$4=4,R33="Red"),"Red","Gray")</f>
        <v>Gray</v>
      </c>
      <c r="S39" s="1">
        <f>COUNTIF(O39:R39,"Red")</f>
        <v>0</v>
      </c>
      <c r="T39" s="71" t="s">
        <v>84</v>
      </c>
    </row>
    <row r="40" spans="1:20" ht="15.75" customHeight="1" x14ac:dyDescent="0.2">
      <c r="A40" s="227"/>
      <c r="B40" s="230"/>
      <c r="C40" s="89" t="s">
        <v>23</v>
      </c>
      <c r="D40" s="141"/>
      <c r="E40" s="76"/>
      <c r="F40" s="76"/>
      <c r="G40" s="76"/>
      <c r="H40" s="76"/>
      <c r="I40" s="76"/>
      <c r="J40" s="93"/>
      <c r="K40" s="131">
        <v>47542.239999999998</v>
      </c>
      <c r="L40" s="238" t="s">
        <v>285</v>
      </c>
      <c r="M40" s="239"/>
      <c r="N40" s="74"/>
      <c r="O40" s="14" t="str">
        <f>IF(AND($D$4=1,Q27="Red"),"Red","Gray")</f>
        <v>Gray</v>
      </c>
      <c r="P40" s="14" t="str">
        <f>IF(AND($D$4=2,R27="Red"),"Red","Gray")</f>
        <v>Gray</v>
      </c>
      <c r="Q40" s="14" t="str">
        <f>IF(AND($D$4=3,Q34="Red"),"Red","Gray")</f>
        <v>Gray</v>
      </c>
      <c r="R40" s="14" t="str">
        <f>IF(AND($D$4=4,R34="Red"),"Red","Gray")</f>
        <v>Gray</v>
      </c>
      <c r="S40" s="1">
        <f>COUNTIF(O40:R40,"Red")</f>
        <v>0</v>
      </c>
      <c r="T40" s="71" t="s">
        <v>85</v>
      </c>
    </row>
    <row r="41" spans="1:20" ht="15.75" customHeight="1" thickBot="1" x14ac:dyDescent="0.25">
      <c r="A41" s="227"/>
      <c r="B41" s="230"/>
      <c r="C41" s="89" t="s">
        <v>24</v>
      </c>
      <c r="D41" s="141"/>
      <c r="E41" s="76"/>
      <c r="F41" s="76"/>
      <c r="G41" s="76"/>
      <c r="H41" s="76"/>
      <c r="I41" s="76"/>
      <c r="J41" s="93"/>
      <c r="K41" s="132">
        <v>1200892.8500000001</v>
      </c>
      <c r="L41" s="240"/>
      <c r="M41" s="241"/>
      <c r="N41" s="83"/>
      <c r="O41" s="32">
        <f>COUNTIF(O36:O40,"Red")</f>
        <v>0</v>
      </c>
      <c r="P41" s="32">
        <f>COUNTIF(P36:P40,"Red")</f>
        <v>0</v>
      </c>
      <c r="Q41" s="32">
        <f>COUNTIF(Q36:Q40,"Red")</f>
        <v>0</v>
      </c>
      <c r="R41" s="32">
        <f>COUNTIF(R36:R40,"Red")</f>
        <v>0</v>
      </c>
      <c r="T41" s="71" t="s">
        <v>86</v>
      </c>
    </row>
    <row r="42" spans="1:20" ht="15.75" customHeight="1" thickBot="1" x14ac:dyDescent="0.25">
      <c r="A42" s="228"/>
      <c r="B42" s="231"/>
      <c r="C42" s="90" t="s">
        <v>26</v>
      </c>
      <c r="D42" s="142"/>
      <c r="E42" s="143"/>
      <c r="F42" s="143"/>
      <c r="G42" s="143"/>
      <c r="H42" s="143"/>
      <c r="I42" s="143"/>
      <c r="J42" s="144"/>
      <c r="K42" s="133">
        <f>IF(ISBLANK(K40),"N/A",IF(OR(K40=0,K40="N/A"),0,K40/K41))</f>
        <v>3.9589077410195253E-2</v>
      </c>
      <c r="L42" s="244"/>
      <c r="M42" s="245"/>
      <c r="N42" s="83"/>
      <c r="O42" s="32">
        <f>SUM(O41:R41)</f>
        <v>0</v>
      </c>
      <c r="P42" s="15"/>
      <c r="T42" s="71" t="s">
        <v>87</v>
      </c>
    </row>
    <row r="43" spans="1:20" ht="70.900000000000006" customHeight="1" x14ac:dyDescent="0.25">
      <c r="C43" s="172" t="s">
        <v>200</v>
      </c>
      <c r="D43" s="255" t="s">
        <v>255</v>
      </c>
      <c r="E43" s="255"/>
      <c r="F43" s="255"/>
      <c r="G43" s="255"/>
      <c r="H43" s="255" t="s">
        <v>210</v>
      </c>
      <c r="I43" s="255"/>
      <c r="J43" s="255"/>
      <c r="K43" s="255"/>
      <c r="N43" s="64"/>
      <c r="O43" s="8"/>
      <c r="P43" s="9"/>
      <c r="T43" s="71" t="s">
        <v>88</v>
      </c>
    </row>
    <row r="44" spans="1:20" ht="15" x14ac:dyDescent="0.25">
      <c r="C44" s="146" t="s">
        <v>201</v>
      </c>
      <c r="D44" s="81" t="s">
        <v>206</v>
      </c>
      <c r="P44" s="8"/>
      <c r="Q44" s="9"/>
      <c r="T44" s="71" t="s">
        <v>89</v>
      </c>
    </row>
    <row r="45" spans="1:20" s="11" customFormat="1" ht="16.899999999999999" customHeight="1" x14ac:dyDescent="0.25">
      <c r="B45" s="1"/>
      <c r="C45" s="1"/>
      <c r="D45" s="81" t="s">
        <v>211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2"/>
      <c r="P45" s="9"/>
      <c r="Q45" s="10"/>
      <c r="T45" s="71" t="s">
        <v>90</v>
      </c>
    </row>
    <row r="46" spans="1:20" ht="15.75" customHeight="1" x14ac:dyDescent="0.25">
      <c r="D46" s="81" t="s">
        <v>207</v>
      </c>
      <c r="O46" s="13"/>
      <c r="P46" s="13"/>
      <c r="Q46" s="10"/>
      <c r="T46" s="71" t="s">
        <v>91</v>
      </c>
    </row>
    <row r="47" spans="1:20" ht="15.75" customHeight="1" x14ac:dyDescent="0.25">
      <c r="E47" s="1" t="s">
        <v>208</v>
      </c>
      <c r="O47" s="14"/>
      <c r="P47" s="15"/>
      <c r="Q47" s="10"/>
      <c r="T47" s="71" t="s">
        <v>92</v>
      </c>
    </row>
    <row r="48" spans="1:20" ht="15.75" customHeight="1" x14ac:dyDescent="0.25">
      <c r="E48" s="1" t="s">
        <v>209</v>
      </c>
      <c r="O48" s="14"/>
      <c r="P48" s="15"/>
      <c r="Q48" s="10"/>
      <c r="T48" s="71" t="s">
        <v>93</v>
      </c>
    </row>
    <row r="49" spans="1:20" ht="15.75" customHeight="1" x14ac:dyDescent="0.25">
      <c r="B49" s="49"/>
      <c r="C49" s="49"/>
      <c r="D49" s="81" t="s">
        <v>233</v>
      </c>
      <c r="E49" s="49"/>
      <c r="F49" s="49"/>
      <c r="G49" s="49"/>
      <c r="H49" s="50"/>
      <c r="O49" s="14"/>
      <c r="P49" s="15"/>
      <c r="Q49" s="10"/>
      <c r="T49" s="71" t="s">
        <v>94</v>
      </c>
    </row>
    <row r="50" spans="1:20" ht="15.75" hidden="1" customHeight="1" x14ac:dyDescent="0.2">
      <c r="A50" s="246"/>
      <c r="B50" s="246"/>
      <c r="K50" s="14"/>
      <c r="L50" s="14"/>
      <c r="M50" s="14"/>
      <c r="O50" s="15"/>
      <c r="P50" s="10"/>
      <c r="T50" s="71" t="s">
        <v>95</v>
      </c>
    </row>
    <row r="51" spans="1:20" ht="15.75" hidden="1" customHeight="1" x14ac:dyDescent="0.2">
      <c r="B51" s="1">
        <v>0</v>
      </c>
      <c r="D51" s="1" t="s">
        <v>119</v>
      </c>
      <c r="F51" s="1" t="s">
        <v>120</v>
      </c>
      <c r="G51" s="1" t="s">
        <v>121</v>
      </c>
      <c r="H51" s="1" t="s">
        <v>122</v>
      </c>
      <c r="I51" s="1" t="s">
        <v>123</v>
      </c>
      <c r="J51" s="1" t="s">
        <v>130</v>
      </c>
      <c r="K51" s="14"/>
      <c r="L51" s="14"/>
      <c r="M51" s="14"/>
      <c r="N51" s="14"/>
      <c r="O51" s="15"/>
      <c r="P51" s="10"/>
      <c r="T51" s="71" t="s">
        <v>96</v>
      </c>
    </row>
    <row r="52" spans="1:20" ht="57" hidden="1" x14ac:dyDescent="0.2">
      <c r="A52" s="1" t="str">
        <f t="shared" ref="A52:A81" si="0">D$8</f>
        <v>Circuit Criminal</v>
      </c>
      <c r="B52" s="1">
        <f>IF(E52="YES",MAX(B51)+1,0)</f>
        <v>0</v>
      </c>
      <c r="C52" s="1" t="str">
        <f>A$11</f>
        <v>CGE CQ1-17</v>
      </c>
      <c r="D52" s="39" t="str">
        <f>"After 3rd Q, Collections went up by more than set percentage of: "&amp;TEXT(J52,"#0%")</f>
        <v>After 3rd Q, Collections went up by more than set percentage of: 500%</v>
      </c>
      <c r="E52" s="1" t="str">
        <f>IF(MAX(F52:G52)&gt;V$10,"YES","NO")</f>
        <v>NO</v>
      </c>
      <c r="F52" s="40">
        <f>IFERROR(IF(NOT(ISBLANK(G12)),(G12-F12)/F12,0),0)</f>
        <v>0.23978816398956426</v>
      </c>
      <c r="G52" s="40">
        <f>IFERROR(IF(NOT(ISBLANK(H12)),(H12-G12)/G12,0),0)</f>
        <v>0.20502390666377923</v>
      </c>
      <c r="J52" s="38">
        <f>V$10</f>
        <v>5</v>
      </c>
      <c r="K52" s="14"/>
      <c r="L52" s="14"/>
      <c r="M52" s="14"/>
      <c r="N52" s="14"/>
      <c r="O52" s="15"/>
      <c r="P52" s="10"/>
      <c r="T52" s="71" t="s">
        <v>97</v>
      </c>
    </row>
    <row r="53" spans="1:20" ht="57" hidden="1" x14ac:dyDescent="0.2">
      <c r="A53" s="1" t="str">
        <f t="shared" si="0"/>
        <v>Circuit Criminal</v>
      </c>
      <c r="B53" s="1">
        <f>IF(E53="YES",MAX(B$51:B52)+1,0)</f>
        <v>0</v>
      </c>
      <c r="C53" s="1" t="str">
        <f>A$11</f>
        <v>CGE CQ1-17</v>
      </c>
      <c r="D53" s="39" t="str">
        <f>"Assessments dropped by more than set percentage of: "&amp;TEXT(J53,"#0%")</f>
        <v>Assessments dropped by more than set percentage of: 15%</v>
      </c>
      <c r="E53" s="1" t="str">
        <f>IF(MIN(F53:I53)&lt;(-1*V$11),"YES","NO")</f>
        <v>NO</v>
      </c>
      <c r="F53" s="40">
        <f>IFERROR(IF(NOT(ISBLANK(E13)),(E13-D13)/D13,0),0)</f>
        <v>-2.7058746086946795E-2</v>
      </c>
      <c r="G53" s="40">
        <f>IFERROR(IF(NOT(ISBLANK(F13)),(F13-E13)/E13,0),0)</f>
        <v>-2.2044353852108778E-3</v>
      </c>
      <c r="H53" s="40">
        <f>IFERROR(IF(NOT(ISBLANK(G13)),(G13-F13)/F13,0),0)</f>
        <v>-1.1863431220667184E-3</v>
      </c>
      <c r="I53" s="40">
        <f>IFERROR(IF(NOT(ISBLANK(H13)),(H13-G13)/G13,0),0)</f>
        <v>-1.0328570315691584E-3</v>
      </c>
      <c r="J53" s="38">
        <f>V$11</f>
        <v>0.15</v>
      </c>
      <c r="K53" s="14"/>
      <c r="L53" s="14"/>
      <c r="M53" s="14"/>
      <c r="N53" s="14"/>
      <c r="O53" s="15"/>
      <c r="P53" s="10"/>
      <c r="T53" s="71" t="s">
        <v>98</v>
      </c>
    </row>
    <row r="54" spans="1:20" ht="99.75" hidden="1" x14ac:dyDescent="0.2">
      <c r="A54" s="1" t="str">
        <f t="shared" si="0"/>
        <v>Circuit Criminal</v>
      </c>
      <c r="B54" s="1">
        <f>IF(E54="YES",MAX(B$51:B53)+1,0)</f>
        <v>0</v>
      </c>
      <c r="C54" s="1" t="str">
        <f>A$11</f>
        <v>CGE CQ1-17</v>
      </c>
      <c r="D54" s="39" t="str">
        <f>"The 5th Quarter Collection Rate did not meet the established performance measure standard of: "&amp;TEXT(J54,"#0%")</f>
        <v>The 5th Quarter Collection Rate did not meet the established performance measure standard of: 9%</v>
      </c>
      <c r="E54" s="1" t="str">
        <f>IF(F54="N/A","NO",IF(F54&lt;H$8,"YES","NO"))</f>
        <v>NO</v>
      </c>
      <c r="F54" s="41">
        <f>H14</f>
        <v>0.14213982867563188</v>
      </c>
      <c r="J54" s="38">
        <f>H$8</f>
        <v>0.09</v>
      </c>
      <c r="K54" s="14"/>
      <c r="L54" s="14"/>
      <c r="M54" s="14"/>
      <c r="N54" s="14"/>
      <c r="T54" s="71" t="s">
        <v>99</v>
      </c>
    </row>
    <row r="55" spans="1:20" ht="42.75" hidden="1" x14ac:dyDescent="0.2">
      <c r="A55" s="1" t="str">
        <f t="shared" si="0"/>
        <v>Circuit Criminal</v>
      </c>
      <c r="B55" s="1">
        <f>IF(E55="YES",MAX(B$51:B54)+1,0)</f>
        <v>0</v>
      </c>
      <c r="C55" s="1" t="str">
        <f>A$11</f>
        <v>CGE CQ1-17</v>
      </c>
      <c r="D55" s="39" t="s">
        <v>124</v>
      </c>
      <c r="E55" s="1" t="str">
        <f>IF(MIN(F55:I55)&lt;0,"YES","NO")</f>
        <v>NO</v>
      </c>
      <c r="F55" s="40">
        <f t="shared" ref="F55:I56" si="1">IFERROR(IF(NOT(ISBLANK(E12)),(E12-D12)/D12,0),0)</f>
        <v>0.5261690317244252</v>
      </c>
      <c r="G55" s="40">
        <f t="shared" si="1"/>
        <v>0.27146742406988111</v>
      </c>
      <c r="H55" s="40">
        <f t="shared" si="1"/>
        <v>0.23978816398956426</v>
      </c>
      <c r="I55" s="40">
        <f t="shared" si="1"/>
        <v>0.20502390666377923</v>
      </c>
      <c r="K55" s="14"/>
      <c r="L55" s="14"/>
      <c r="M55" s="14"/>
      <c r="N55" s="14"/>
      <c r="O55" s="15"/>
      <c r="P55" s="10"/>
      <c r="T55" s="71" t="s">
        <v>100</v>
      </c>
    </row>
    <row r="56" spans="1:20" ht="42.75" hidden="1" x14ac:dyDescent="0.2">
      <c r="A56" s="1" t="str">
        <f t="shared" si="0"/>
        <v>Circuit Criminal</v>
      </c>
      <c r="B56" s="1">
        <f>IF(E56="YES",MAX(B$51:B55)+1,0)</f>
        <v>0</v>
      </c>
      <c r="C56" s="1" t="str">
        <f>A$11</f>
        <v>CGE CQ1-17</v>
      </c>
      <c r="D56" s="39" t="s">
        <v>125</v>
      </c>
      <c r="E56" s="1" t="str">
        <f>IF(MAX(F56:I56)&gt;0,"YES","NO")</f>
        <v>NO</v>
      </c>
      <c r="F56" s="40">
        <f t="shared" si="1"/>
        <v>-2.7058746086946795E-2</v>
      </c>
      <c r="G56" s="40">
        <f t="shared" si="1"/>
        <v>-2.2044353852108778E-3</v>
      </c>
      <c r="H56" s="40">
        <f t="shared" si="1"/>
        <v>-1.1863431220667184E-3</v>
      </c>
      <c r="I56" s="40">
        <f t="shared" si="1"/>
        <v>-1.0328570315691584E-3</v>
      </c>
      <c r="K56" s="14"/>
      <c r="L56" s="14"/>
      <c r="M56" s="14"/>
      <c r="N56" s="14"/>
      <c r="O56" s="15"/>
      <c r="P56" s="10"/>
      <c r="T56" s="71" t="s">
        <v>101</v>
      </c>
    </row>
    <row r="57" spans="1:20" ht="57" hidden="1" x14ac:dyDescent="0.2">
      <c r="A57" s="1" t="str">
        <f t="shared" si="0"/>
        <v>Circuit Criminal</v>
      </c>
      <c r="B57" s="1">
        <f>IF(E57="YES",MAX(B$51:B56)+1,0)</f>
        <v>0</v>
      </c>
      <c r="C57" s="1" t="str">
        <f>A$15</f>
        <v>CGE CQ2-17</v>
      </c>
      <c r="D57" s="39" t="str">
        <f>"After 3rd Q, Collections went up by more than set percentage of: "&amp;TEXT(J57,"#0%")</f>
        <v>After 3rd Q, Collections went up by more than set percentage of: 500%</v>
      </c>
      <c r="E57" s="1" t="str">
        <f>IF(MAX(F57:G57)&gt;V$10,"YES","NO")</f>
        <v>NO</v>
      </c>
      <c r="F57" s="40">
        <f>IFERROR(IF(NOT(ISBLANK(H16)),(H16-G16)/G16,0),0)</f>
        <v>0.22041491257737894</v>
      </c>
      <c r="G57" s="40">
        <f>IFERROR(IF(NOT(ISBLANK(I16)),(I16-H16)/H16,0),0)</f>
        <v>0.30907377704764788</v>
      </c>
      <c r="H57" s="40"/>
      <c r="J57" s="38">
        <f>V$10</f>
        <v>5</v>
      </c>
      <c r="K57" s="14"/>
      <c r="L57" s="14"/>
      <c r="M57" s="14"/>
      <c r="N57" s="14"/>
      <c r="O57" s="15"/>
      <c r="T57" s="71" t="s">
        <v>102</v>
      </c>
    </row>
    <row r="58" spans="1:20" s="18" customFormat="1" ht="57" hidden="1" x14ac:dyDescent="0.2">
      <c r="A58" s="1" t="str">
        <f t="shared" si="0"/>
        <v>Circuit Criminal</v>
      </c>
      <c r="B58" s="1">
        <f>IF(E58="YES",MAX(B$51:B57)+1,0)</f>
        <v>0</v>
      </c>
      <c r="C58" s="1" t="str">
        <f>A$15</f>
        <v>CGE CQ2-17</v>
      </c>
      <c r="D58" s="39" t="str">
        <f>"Assessments dropped by more than set percentage of: "&amp;TEXT(J58,"#0%")</f>
        <v>Assessments dropped by more than set percentage of: 15%</v>
      </c>
      <c r="E58" s="1" t="str">
        <f>IF(MIN(F58:I58)&lt;(-1*V$11),"YES","NO")</f>
        <v>NO</v>
      </c>
      <c r="F58" s="40">
        <f>IFERROR(IF(NOT(ISBLANK(F17)),(F17-E17)/E17,0),0)</f>
        <v>-6.0615973346071919E-3</v>
      </c>
      <c r="G58" s="40">
        <f>IFERROR(IF(NOT(ISBLANK(G17)),(G17-F17)/F17,0),0)</f>
        <v>-1.3135675773236631E-3</v>
      </c>
      <c r="H58" s="40">
        <f>IFERROR(IF(NOT(ISBLANK(H17)),(H17-G17)/G17,0),0)</f>
        <v>-1.7353390831300395E-3</v>
      </c>
      <c r="I58" s="40">
        <f>IFERROR(IF(NOT(ISBLANK(I17)),(I17-H17)/H17,0),0)</f>
        <v>-2.1890898531371043E-3</v>
      </c>
      <c r="J58" s="38">
        <f>V$11</f>
        <v>0.15</v>
      </c>
      <c r="K58" s="14"/>
      <c r="L58" s="14"/>
      <c r="M58" s="14"/>
      <c r="N58" s="14"/>
      <c r="O58" s="17"/>
      <c r="P58" s="10"/>
      <c r="T58" s="71" t="s">
        <v>103</v>
      </c>
    </row>
    <row r="59" spans="1:20" ht="42.75" hidden="1" x14ac:dyDescent="0.2">
      <c r="A59" s="1" t="str">
        <f t="shared" si="0"/>
        <v>Circuit Criminal</v>
      </c>
      <c r="B59" s="1">
        <f>IF(E59="YES",MAX(B$51:B58)+1,0)</f>
        <v>0</v>
      </c>
      <c r="C59" s="1" t="str">
        <f>A$15</f>
        <v>CGE CQ2-17</v>
      </c>
      <c r="D59" s="39" t="s">
        <v>124</v>
      </c>
      <c r="E59" s="1" t="str">
        <f>IF(MIN(F59:I59)&lt;0,"YES","NO")</f>
        <v>NO</v>
      </c>
      <c r="F59" s="40">
        <f t="shared" ref="F59:I60" si="2">IFERROR(IF(NOT(ISBLANK(F16)),(F16-E16)/E16,0),0)</f>
        <v>0.44514911812404495</v>
      </c>
      <c r="G59" s="40">
        <f t="shared" si="2"/>
        <v>0.22043807661298245</v>
      </c>
      <c r="H59" s="40">
        <f t="shared" si="2"/>
        <v>0.22041491257737894</v>
      </c>
      <c r="I59" s="40">
        <f t="shared" si="2"/>
        <v>0.30907377704764788</v>
      </c>
      <c r="K59" s="14"/>
      <c r="L59" s="14"/>
      <c r="M59" s="14"/>
      <c r="N59" s="14"/>
      <c r="O59" s="15"/>
      <c r="P59" s="10"/>
      <c r="T59" s="71" t="s">
        <v>104</v>
      </c>
    </row>
    <row r="60" spans="1:20" ht="42.75" hidden="1" x14ac:dyDescent="0.2">
      <c r="A60" s="1" t="str">
        <f t="shared" si="0"/>
        <v>Circuit Criminal</v>
      </c>
      <c r="B60" s="1">
        <f>IF(E60="YES",MAX(B$51:B59)+1,0)</f>
        <v>0</v>
      </c>
      <c r="C60" s="1" t="str">
        <f>A$15</f>
        <v>CGE CQ2-17</v>
      </c>
      <c r="D60" s="39" t="s">
        <v>125</v>
      </c>
      <c r="E60" s="1" t="str">
        <f>IF(MAX(F60:I60)&gt;0,"YES","NO")</f>
        <v>NO</v>
      </c>
      <c r="F60" s="40">
        <f t="shared" si="2"/>
        <v>-6.0615973346071919E-3</v>
      </c>
      <c r="G60" s="40">
        <f t="shared" si="2"/>
        <v>-1.3135675773236631E-3</v>
      </c>
      <c r="H60" s="40">
        <f t="shared" si="2"/>
        <v>-1.7353390831300395E-3</v>
      </c>
      <c r="I60" s="40">
        <f t="shared" si="2"/>
        <v>-2.1890898531371043E-3</v>
      </c>
      <c r="K60" s="14"/>
      <c r="L60" s="14"/>
      <c r="M60" s="14"/>
      <c r="N60" s="14"/>
      <c r="T60" s="71" t="s">
        <v>105</v>
      </c>
    </row>
    <row r="61" spans="1:20" ht="99.75" hidden="1" x14ac:dyDescent="0.2">
      <c r="A61" s="1" t="str">
        <f t="shared" si="0"/>
        <v>Circuit Criminal</v>
      </c>
      <c r="B61" s="1">
        <f>IF(E61="YES",MAX(B$51:B60)+1,0)</f>
        <v>0</v>
      </c>
      <c r="C61" s="1" t="str">
        <f>A$15</f>
        <v>CGE CQ2-17</v>
      </c>
      <c r="D61" s="39" t="str">
        <f>"The 5th Quarter Collection Rate did not meet the established performance measure standard of: "&amp;TEXT(J61,"#0%")</f>
        <v>The 5th Quarter Collection Rate did not meet the established performance measure standard of: 9%</v>
      </c>
      <c r="E61" s="1" t="str">
        <f>IF(F61="N/A","NO",IF(F61&lt;H$8,"YES","NO"))</f>
        <v>NO</v>
      </c>
      <c r="F61" s="41">
        <f>I18</f>
        <v>0.14164431761029489</v>
      </c>
      <c r="J61" s="38">
        <f>H$8</f>
        <v>0.09</v>
      </c>
      <c r="K61" s="14"/>
      <c r="L61" s="14"/>
      <c r="M61" s="14"/>
      <c r="N61" s="14"/>
      <c r="O61" s="15"/>
      <c r="T61" s="71" t="s">
        <v>106</v>
      </c>
    </row>
    <row r="62" spans="1:20" ht="57" hidden="1" x14ac:dyDescent="0.2">
      <c r="A62" s="1" t="str">
        <f t="shared" si="0"/>
        <v>Circuit Criminal</v>
      </c>
      <c r="B62" s="1">
        <f>IF(E62="YES",MAX(B$51:B61)+1,0)</f>
        <v>0</v>
      </c>
      <c r="C62" s="1" t="str">
        <f>A$19</f>
        <v>CGE CQ3-17</v>
      </c>
      <c r="D62" s="39" t="str">
        <f>"After 3rd Q, Collections went up by more than set percentage of: "&amp;TEXT(J62,"#0%")</f>
        <v>After 3rd Q, Collections went up by more than set percentage of: 500%</v>
      </c>
      <c r="E62" s="1" t="str">
        <f>IF(MAX(F62:G62)&gt;V$10,"YES","NO")</f>
        <v>NO</v>
      </c>
      <c r="F62" s="40">
        <f>IFERROR(IF(NOT(ISBLANK(I20)),(I20-H20)/H20,0),0)</f>
        <v>0.34095635396005425</v>
      </c>
      <c r="G62" s="40">
        <f>IFERROR(IF(NOT(ISBLANK(J20)),(J20-I20)/I20,0),0)</f>
        <v>0.22999023969721977</v>
      </c>
      <c r="J62" s="38">
        <f>V$10</f>
        <v>5</v>
      </c>
      <c r="K62" s="14"/>
      <c r="L62" s="14"/>
      <c r="M62" s="14"/>
      <c r="N62" s="14"/>
      <c r="O62" s="15"/>
      <c r="T62" s="71" t="s">
        <v>107</v>
      </c>
    </row>
    <row r="63" spans="1:20" ht="57" hidden="1" x14ac:dyDescent="0.2">
      <c r="A63" s="1" t="str">
        <f t="shared" si="0"/>
        <v>Circuit Criminal</v>
      </c>
      <c r="B63" s="1">
        <f>IF(E63="YES",MAX(B$51:B62)+1,0)</f>
        <v>0</v>
      </c>
      <c r="C63" s="1" t="str">
        <f>A$19</f>
        <v>CGE CQ3-17</v>
      </c>
      <c r="D63" s="39" t="str">
        <f>"Assessments dropped by more than set percentage of: "&amp;TEXT(J63,"#0%")</f>
        <v>Assessments dropped by more than set percentage of: 15%</v>
      </c>
      <c r="E63" s="1" t="str">
        <f>IF(MIN(F63:I63)&lt;(-1*V$11),"YES","NO")</f>
        <v>NO</v>
      </c>
      <c r="F63" s="40">
        <f>IFERROR(IF(NOT(ISBLANK(G21)),(G21-F21)/F21,0),0)</f>
        <v>-3.9138009919619937E-3</v>
      </c>
      <c r="G63" s="40">
        <f>IFERROR(IF(NOT(ISBLANK(H21)),(H21-G21)/G21,0),0)</f>
        <v>-9.8503749979772254E-4</v>
      </c>
      <c r="H63" s="40">
        <f>IFERROR(IF(NOT(ISBLANK(I21)),(I21-H21)/H21,0),0)</f>
        <v>-3.8593182788805358E-4</v>
      </c>
      <c r="I63" s="40">
        <f>IFERROR(IF(NOT(ISBLANK(J21)),(J21-I21)/I21,0),0)</f>
        <v>-2.7739750603555371E-4</v>
      </c>
      <c r="J63" s="38">
        <f>V$11</f>
        <v>0.15</v>
      </c>
      <c r="K63" s="14"/>
      <c r="L63" s="14"/>
      <c r="M63" s="14"/>
      <c r="N63" s="14"/>
      <c r="O63" s="15"/>
      <c r="P63" s="10"/>
      <c r="T63" s="71" t="s">
        <v>108</v>
      </c>
    </row>
    <row r="64" spans="1:20" ht="42.75" hidden="1" x14ac:dyDescent="0.2">
      <c r="A64" s="1" t="str">
        <f t="shared" si="0"/>
        <v>Circuit Criminal</v>
      </c>
      <c r="B64" s="1">
        <f>IF(E64="YES",MAX(B$51:B63)+1,0)</f>
        <v>0</v>
      </c>
      <c r="C64" s="1" t="str">
        <f>A$19</f>
        <v>CGE CQ3-17</v>
      </c>
      <c r="D64" s="39" t="s">
        <v>124</v>
      </c>
      <c r="E64" s="1" t="str">
        <f>IF(MIN(F64:I64)&lt;0,"YES","NO")</f>
        <v>NO</v>
      </c>
      <c r="F64" s="40">
        <f t="shared" ref="F64:I65" si="3">IFERROR(IF(NOT(ISBLANK(G20)),(G20-F20)/F20,0),0)</f>
        <v>0.37215355004646877</v>
      </c>
      <c r="G64" s="40">
        <f t="shared" si="3"/>
        <v>0.26617987007037913</v>
      </c>
      <c r="H64" s="40">
        <f t="shared" si="3"/>
        <v>0.34095635396005425</v>
      </c>
      <c r="I64" s="40">
        <f t="shared" si="3"/>
        <v>0.22999023969721977</v>
      </c>
      <c r="K64" s="14"/>
      <c r="L64" s="14"/>
      <c r="M64" s="14"/>
      <c r="N64" s="14"/>
      <c r="O64" s="15"/>
      <c r="P64" s="10"/>
      <c r="T64" s="71" t="s">
        <v>109</v>
      </c>
    </row>
    <row r="65" spans="1:20" ht="42.75" hidden="1" x14ac:dyDescent="0.2">
      <c r="A65" s="1" t="str">
        <f t="shared" si="0"/>
        <v>Circuit Criminal</v>
      </c>
      <c r="B65" s="1">
        <f>IF(E65="YES",MAX(B$51:B64)+1,0)</f>
        <v>0</v>
      </c>
      <c r="C65" s="1" t="str">
        <f>A$19</f>
        <v>CGE CQ3-17</v>
      </c>
      <c r="D65" s="39" t="s">
        <v>125</v>
      </c>
      <c r="E65" s="1" t="str">
        <f>IF(MAX(F65:I65)&gt;0,"YES","NO")</f>
        <v>NO</v>
      </c>
      <c r="F65" s="40">
        <f t="shared" si="3"/>
        <v>-3.9138009919619937E-3</v>
      </c>
      <c r="G65" s="40">
        <f t="shared" si="3"/>
        <v>-9.8503749979772254E-4</v>
      </c>
      <c r="H65" s="40">
        <f t="shared" si="3"/>
        <v>-3.8593182788805358E-4</v>
      </c>
      <c r="I65" s="40">
        <f t="shared" si="3"/>
        <v>-2.7739750603555371E-4</v>
      </c>
      <c r="K65" s="14"/>
      <c r="L65" s="14"/>
      <c r="M65" s="14"/>
      <c r="N65" s="14"/>
      <c r="T65" s="71" t="s">
        <v>110</v>
      </c>
    </row>
    <row r="66" spans="1:20" ht="99.75" hidden="1" x14ac:dyDescent="0.2">
      <c r="A66" s="1" t="str">
        <f t="shared" si="0"/>
        <v>Circuit Criminal</v>
      </c>
      <c r="B66" s="1">
        <f>IF(E66="YES",MAX(B$51:B65)+1,0)</f>
        <v>0</v>
      </c>
      <c r="C66" s="1" t="str">
        <f>A$19</f>
        <v>CGE CQ3-17</v>
      </c>
      <c r="D66" s="39" t="str">
        <f>"The 5th Quarter Collection Rate did not meet the established performance measure standard of: "&amp;TEXT(J66,"#0%")</f>
        <v>The 5th Quarter Collection Rate did not meet the established performance measure standard of: 9%</v>
      </c>
      <c r="E66" s="1" t="str">
        <f>IF(F66="N/A","NO",IF(F66&lt;H$8,"YES","NO"))</f>
        <v>NO</v>
      </c>
      <c r="F66" s="41">
        <f>J22</f>
        <v>9.1073104477460809E-2</v>
      </c>
      <c r="J66" s="38">
        <f>H$8</f>
        <v>0.09</v>
      </c>
      <c r="K66" s="14"/>
      <c r="L66" s="14"/>
      <c r="M66" s="14"/>
      <c r="N66" s="14"/>
      <c r="O66" s="15"/>
      <c r="T66" s="71" t="s">
        <v>111</v>
      </c>
    </row>
    <row r="67" spans="1:20" s="16" customFormat="1" ht="57" hidden="1" x14ac:dyDescent="0.2">
      <c r="A67" s="1" t="str">
        <f t="shared" si="0"/>
        <v>Circuit Criminal</v>
      </c>
      <c r="B67" s="1">
        <f>IF(E67="YES",MAX(B$51:B66)+1,0)</f>
        <v>0</v>
      </c>
      <c r="C67" s="1" t="str">
        <f>A$23</f>
        <v>CGE CQ4-17</v>
      </c>
      <c r="D67" s="39" t="str">
        <f>"After 3rd Q, Collections went up by more than set percentage of: "&amp;TEXT(J67,"#0%")</f>
        <v>After 3rd Q, Collections went up by more than set percentage of: 500%</v>
      </c>
      <c r="E67" s="1" t="str">
        <f>IF(MAX(F67:G67)&gt;V$10,"YES","NO")</f>
        <v>NO</v>
      </c>
      <c r="F67" s="40">
        <f>IFERROR(IF(NOT(ISBLANK(J24)),(J24-I24)/I24,0),0)</f>
        <v>0.27368018719772041</v>
      </c>
      <c r="G67" s="40">
        <f>IFERROR(IF(NOT(ISBLANK(K24)),(K24-J24)/J24,0),0)</f>
        <v>0.19642439378524998</v>
      </c>
      <c r="H67" s="1"/>
      <c r="I67" s="1"/>
      <c r="J67" s="38">
        <f>V$10</f>
        <v>5</v>
      </c>
      <c r="K67" s="14"/>
      <c r="L67" s="14"/>
      <c r="M67" s="14"/>
      <c r="N67" s="14"/>
      <c r="O67" s="11"/>
      <c r="P67" s="1"/>
      <c r="T67" s="71" t="s">
        <v>112</v>
      </c>
    </row>
    <row r="68" spans="1:20" ht="57" hidden="1" x14ac:dyDescent="0.2">
      <c r="A68" s="1" t="str">
        <f t="shared" si="0"/>
        <v>Circuit Criminal</v>
      </c>
      <c r="B68" s="1">
        <f>IF(E68="YES",MAX(B$51:B67)+1,0)</f>
        <v>0</v>
      </c>
      <c r="C68" s="1" t="str">
        <f>A$23</f>
        <v>CGE CQ4-17</v>
      </c>
      <c r="D68" s="39" t="str">
        <f>"Assessments dropped by more than set percentage of: "&amp;TEXT(J68,"#0%")</f>
        <v>Assessments dropped by more than set percentage of: 15%</v>
      </c>
      <c r="E68" s="1" t="str">
        <f>IF(MIN(F68:I68)&lt;(-1*V$11),"YES","NO")</f>
        <v>NO</v>
      </c>
      <c r="F68" s="40">
        <f>IFERROR(IF(NOT(ISBLANK(H25)),(H25-G25)/G25,0),0)</f>
        <v>-4.7355767614078942E-3</v>
      </c>
      <c r="G68" s="40">
        <f>IFERROR(IF(NOT(ISBLANK(I25)),(I25-H25)/H25,0),0)</f>
        <v>-1.2722510124038345E-3</v>
      </c>
      <c r="H68" s="40">
        <f>IFERROR(IF(NOT(ISBLANK(J25)),(J25-I25)/I25,0),0)</f>
        <v>-4.5905286376935649E-4</v>
      </c>
      <c r="I68" s="40">
        <f>IFERROR(IF(NOT(ISBLANK(K25)),(K25-J25)/J25,0),0)</f>
        <v>-4.8272607424872148E-4</v>
      </c>
      <c r="J68" s="38">
        <f>V$11</f>
        <v>0.15</v>
      </c>
      <c r="K68" s="14"/>
      <c r="L68" s="14"/>
      <c r="M68" s="14"/>
      <c r="N68" s="14"/>
      <c r="O68" s="15"/>
      <c r="P68" s="10"/>
      <c r="T68" s="71" t="s">
        <v>113</v>
      </c>
    </row>
    <row r="69" spans="1:20" ht="42.75" hidden="1" x14ac:dyDescent="0.2">
      <c r="A69" s="1" t="str">
        <f t="shared" si="0"/>
        <v>Circuit Criminal</v>
      </c>
      <c r="B69" s="1">
        <f>IF(E69="YES",MAX(B$51:B68)+1,0)</f>
        <v>0</v>
      </c>
      <c r="C69" s="1" t="str">
        <f>A$23</f>
        <v>CGE CQ4-17</v>
      </c>
      <c r="D69" s="39" t="s">
        <v>124</v>
      </c>
      <c r="E69" s="1" t="str">
        <f>IF(MIN(F69:I69)&lt;0,"YES","NO")</f>
        <v>NO</v>
      </c>
      <c r="F69" s="40">
        <f t="shared" ref="F69:I70" si="4">IFERROR(IF(NOT(ISBLANK(H24)),(H24-G24)/G24,0),0)</f>
        <v>0.31927515021542152</v>
      </c>
      <c r="G69" s="40">
        <f t="shared" si="4"/>
        <v>0.28642849964367761</v>
      </c>
      <c r="H69" s="40">
        <f t="shared" si="4"/>
        <v>0.27368018719772041</v>
      </c>
      <c r="I69" s="40">
        <f t="shared" si="4"/>
        <v>0.19642439378524998</v>
      </c>
      <c r="K69" s="14"/>
      <c r="L69" s="14"/>
      <c r="M69" s="14"/>
      <c r="N69" s="14"/>
      <c r="O69" s="15"/>
      <c r="P69" s="10"/>
      <c r="T69" s="71" t="s">
        <v>114</v>
      </c>
    </row>
    <row r="70" spans="1:20" s="16" customFormat="1" ht="42.75" hidden="1" x14ac:dyDescent="0.2">
      <c r="A70" s="1" t="str">
        <f t="shared" si="0"/>
        <v>Circuit Criminal</v>
      </c>
      <c r="B70" s="1">
        <f>IF(E70="YES",MAX(B$51:B69)+1,0)</f>
        <v>0</v>
      </c>
      <c r="C70" s="1" t="str">
        <f>A$23</f>
        <v>CGE CQ4-17</v>
      </c>
      <c r="D70" s="39" t="s">
        <v>125</v>
      </c>
      <c r="E70" s="1" t="str">
        <f>IF(MAX(F70:I70)&gt;0,"YES","NO")</f>
        <v>NO</v>
      </c>
      <c r="F70" s="40">
        <f t="shared" si="4"/>
        <v>-4.7355767614078942E-3</v>
      </c>
      <c r="G70" s="40">
        <f t="shared" si="4"/>
        <v>-1.2722510124038345E-3</v>
      </c>
      <c r="H70" s="40">
        <f t="shared" si="4"/>
        <v>-4.5905286376935649E-4</v>
      </c>
      <c r="I70" s="40">
        <f t="shared" si="4"/>
        <v>-4.8272607424872148E-4</v>
      </c>
      <c r="J70" s="1"/>
      <c r="K70" s="14"/>
      <c r="L70" s="14"/>
      <c r="M70" s="14"/>
      <c r="N70" s="14"/>
      <c r="O70" s="11"/>
      <c r="P70" s="1"/>
      <c r="T70" s="1">
        <f>COUNTA(T3:T69)</f>
        <v>67</v>
      </c>
    </row>
    <row r="71" spans="1:20" s="16" customFormat="1" ht="99.75" hidden="1" x14ac:dyDescent="0.2">
      <c r="A71" s="1" t="str">
        <f t="shared" si="0"/>
        <v>Circuit Criminal</v>
      </c>
      <c r="B71" s="1">
        <f>IF(E71="YES",MAX(B$51:B70)+1,0)</f>
        <v>0</v>
      </c>
      <c r="C71" s="1" t="str">
        <f>A$23</f>
        <v>CGE CQ4-17</v>
      </c>
      <c r="D71" s="39" t="str">
        <f>"The 5th Quarter Collection Rate did not meet the established performance measure standard of: "&amp;TEXT(J71,"#0%")</f>
        <v>The 5th Quarter Collection Rate did not meet the established performance measure standard of: 9%</v>
      </c>
      <c r="E71" s="1" t="str">
        <f>IF(F71="N/A","NO",IF(F71&lt;H$8,"YES","NO"))</f>
        <v>NO</v>
      </c>
      <c r="F71" s="41">
        <f>K26</f>
        <v>0.10696865292057871</v>
      </c>
      <c r="G71" s="1"/>
      <c r="H71" s="1"/>
      <c r="I71" s="1"/>
      <c r="J71" s="38">
        <f>H$8</f>
        <v>0.09</v>
      </c>
      <c r="K71" s="14"/>
      <c r="L71" s="14"/>
      <c r="M71" s="14"/>
      <c r="N71" s="14"/>
      <c r="O71" s="11"/>
      <c r="P71" s="1"/>
      <c r="T71" s="1"/>
    </row>
    <row r="72" spans="1:20" ht="57" hidden="1" x14ac:dyDescent="0.2">
      <c r="A72" s="1" t="str">
        <f t="shared" si="0"/>
        <v>Circuit Criminal</v>
      </c>
      <c r="B72" s="1">
        <f>IF(E72="YES",MAX(B$51:B71)+1,0)</f>
        <v>0</v>
      </c>
      <c r="C72" s="1" t="str">
        <f>A$27</f>
        <v>CGE CQ1-18</v>
      </c>
      <c r="D72" s="39" t="str">
        <f>"After 3rd Q, Collections went up by more than set percentage of: "&amp;TEXT(J72,"#0%")</f>
        <v>After 3rd Q, Collections went up by more than set percentage of: 500%</v>
      </c>
      <c r="E72" s="1" t="str">
        <f>IF(MAX(F72)&gt;V$10,"YES","NO")</f>
        <v>NO</v>
      </c>
      <c r="F72" s="40">
        <f>IFERROR(IF(NOT(ISBLANK(K28)),(K28-J28)/J28,0),0)</f>
        <v>0.21720255428216811</v>
      </c>
      <c r="G72" s="40"/>
      <c r="J72" s="38">
        <f>V$10</f>
        <v>5</v>
      </c>
      <c r="K72" s="14"/>
      <c r="L72" s="14"/>
      <c r="M72" s="14"/>
      <c r="N72" s="14"/>
      <c r="O72" s="11"/>
      <c r="P72" s="18"/>
    </row>
    <row r="73" spans="1:20" ht="57" hidden="1" x14ac:dyDescent="0.2">
      <c r="A73" s="1" t="str">
        <f t="shared" si="0"/>
        <v>Circuit Criminal</v>
      </c>
      <c r="B73" s="1">
        <f>IF(E73="YES",MAX(B$51:B72)+1,0)</f>
        <v>0</v>
      </c>
      <c r="C73" s="1" t="str">
        <f>A$27</f>
        <v>CGE CQ1-18</v>
      </c>
      <c r="D73" s="39" t="str">
        <f>"Assessments dropped by more than set percentage of: "&amp;TEXT(J73,"#0%")</f>
        <v>Assessments dropped by more than set percentage of: 15%</v>
      </c>
      <c r="E73" s="1" t="str">
        <f>IF(MIN(F73:H73)&lt;(-1*V$11),"YES","NO")</f>
        <v>NO</v>
      </c>
      <c r="F73" s="40">
        <f>IFERROR(IF(NOT(ISBLANK(I29)),(I29-H29)/H29,0),0)</f>
        <v>-5.6591315715482007E-3</v>
      </c>
      <c r="G73" s="40">
        <f>IFERROR(IF(NOT(ISBLANK(J29)),(J29-I29)/I29,0),0)</f>
        <v>-7.2993017318704115E-4</v>
      </c>
      <c r="H73" s="40">
        <f>IFERROR(IF(NOT(ISBLANK(K29)),(K29-J29)/J29,0),0)</f>
        <v>-4.8538760979578889E-4</v>
      </c>
      <c r="J73" s="38">
        <f>V$11</f>
        <v>0.15</v>
      </c>
      <c r="K73" s="14"/>
      <c r="L73" s="14"/>
      <c r="M73" s="14"/>
      <c r="N73" s="14"/>
      <c r="O73" s="15"/>
      <c r="P73" s="10"/>
    </row>
    <row r="74" spans="1:20" ht="42.75" hidden="1" x14ac:dyDescent="0.2">
      <c r="A74" s="1" t="str">
        <f t="shared" si="0"/>
        <v>Circuit Criminal</v>
      </c>
      <c r="B74" s="1">
        <f>IF(E74="YES",MAX(B$51:B73)+1,0)</f>
        <v>0</v>
      </c>
      <c r="C74" s="1" t="str">
        <f>A$27</f>
        <v>CGE CQ1-18</v>
      </c>
      <c r="D74" s="39" t="s">
        <v>124</v>
      </c>
      <c r="E74" s="1" t="str">
        <f>IF(MIN(F74:H74)&lt;0,"YES","NO")</f>
        <v>NO</v>
      </c>
      <c r="F74" s="40">
        <f t="shared" ref="F74:H75" si="5">IFERROR(IF(NOT(ISBLANK(I28)),(I28-H28)/H28,0),0)</f>
        <v>0.4753865873805187</v>
      </c>
      <c r="G74" s="40">
        <f t="shared" si="5"/>
        <v>0.19637073887349335</v>
      </c>
      <c r="H74" s="40">
        <f t="shared" si="5"/>
        <v>0.21720255428216811</v>
      </c>
      <c r="K74" s="14"/>
      <c r="L74" s="14"/>
      <c r="M74" s="14"/>
      <c r="N74" s="14"/>
      <c r="O74" s="15"/>
      <c r="P74" s="10"/>
    </row>
    <row r="75" spans="1:20" ht="42.75" hidden="1" x14ac:dyDescent="0.2">
      <c r="A75" s="1" t="str">
        <f t="shared" si="0"/>
        <v>Circuit Criminal</v>
      </c>
      <c r="B75" s="1">
        <f>IF(E75="YES",MAX(B$51:B74)+1,0)</f>
        <v>0</v>
      </c>
      <c r="C75" s="1" t="str">
        <f>A$27</f>
        <v>CGE CQ1-18</v>
      </c>
      <c r="D75" s="39" t="s">
        <v>125</v>
      </c>
      <c r="E75" s="1" t="str">
        <f>IF(MAX(F75:H75)&gt;0,"YES","NO")</f>
        <v>NO</v>
      </c>
      <c r="F75" s="40">
        <f t="shared" si="5"/>
        <v>-5.6591315715482007E-3</v>
      </c>
      <c r="G75" s="40">
        <f t="shared" si="5"/>
        <v>-7.2993017318704115E-4</v>
      </c>
      <c r="H75" s="40">
        <f t="shared" si="5"/>
        <v>-4.8538760979578889E-4</v>
      </c>
      <c r="K75" s="14"/>
      <c r="L75" s="14"/>
      <c r="M75" s="14"/>
      <c r="N75" s="14"/>
      <c r="O75" s="11"/>
      <c r="P75" s="18"/>
      <c r="T75" s="71"/>
    </row>
    <row r="76" spans="1:20" ht="57" hidden="1" x14ac:dyDescent="0.2">
      <c r="A76" s="1" t="str">
        <f t="shared" si="0"/>
        <v>Circuit Criminal</v>
      </c>
      <c r="B76" s="1">
        <f>IF(E76="YES",MAX(B$51:B75)+1,0)</f>
        <v>0</v>
      </c>
      <c r="C76" s="1" t="str">
        <f>A$31</f>
        <v>CGE CQ2-18</v>
      </c>
      <c r="D76" s="39" t="str">
        <f>"Assessments dropped by more than set percentage of: "&amp;TEXT(J76,"#0%")</f>
        <v>Assessments dropped by more than set percentage of: 15%</v>
      </c>
      <c r="E76" s="1" t="str">
        <f>IF(MIN(F76:G76)&lt;(-1*V$11),"YES","NO")</f>
        <v>NO</v>
      </c>
      <c r="F76" s="40">
        <f>IFERROR(IF(NOT(ISBLANK(J33)),(J33-I33)/I33,0),0)</f>
        <v>-2.7330524689951337E-3</v>
      </c>
      <c r="G76" s="40">
        <f>IFERROR(IF(NOT(ISBLANK(K33)),(K33-J33)/J33,0),0)</f>
        <v>-1.0522471149938194E-3</v>
      </c>
      <c r="J76" s="38">
        <f>V$11</f>
        <v>0.15</v>
      </c>
      <c r="K76" s="14"/>
      <c r="L76" s="14"/>
      <c r="M76" s="14"/>
      <c r="N76" s="14"/>
      <c r="O76" s="15"/>
      <c r="P76" s="10"/>
    </row>
    <row r="77" spans="1:20" ht="42.75" hidden="1" x14ac:dyDescent="0.2">
      <c r="A77" s="1" t="str">
        <f t="shared" si="0"/>
        <v>Circuit Criminal</v>
      </c>
      <c r="B77" s="1">
        <f>IF(E77="YES",MAX(B$51:B76)+1,0)</f>
        <v>0</v>
      </c>
      <c r="C77" s="1" t="str">
        <f>A$31</f>
        <v>CGE CQ2-18</v>
      </c>
      <c r="D77" s="39" t="s">
        <v>124</v>
      </c>
      <c r="E77" s="1" t="str">
        <f>IF(MIN(F77:G77)&lt;0,"YES","NO")</f>
        <v>NO</v>
      </c>
      <c r="F77" s="40">
        <f>IFERROR(IF(NOT(ISBLANK(J32)),(J32-I32)/I32,0),0)</f>
        <v>0.34059207454082713</v>
      </c>
      <c r="G77" s="40">
        <f>IFERROR(IF(NOT(ISBLANK(K32)),(K32-J32)/J32,0),0)</f>
        <v>0.39741318649881247</v>
      </c>
      <c r="K77" s="14"/>
      <c r="L77" s="14"/>
      <c r="M77" s="14"/>
      <c r="N77" s="14"/>
      <c r="O77" s="15"/>
      <c r="P77" s="10"/>
      <c r="T77" s="71"/>
    </row>
    <row r="78" spans="1:20" ht="42.75" hidden="1" x14ac:dyDescent="0.2">
      <c r="A78" s="1" t="str">
        <f t="shared" si="0"/>
        <v>Circuit Criminal</v>
      </c>
      <c r="B78" s="1">
        <f>IF(E78="YES",MAX(B$51:B77)+1,0)</f>
        <v>0</v>
      </c>
      <c r="C78" s="1" t="str">
        <f>A$31</f>
        <v>CGE CQ2-18</v>
      </c>
      <c r="D78" s="39" t="s">
        <v>125</v>
      </c>
      <c r="E78" s="1" t="str">
        <f>IF(MAX(F78:G78)&gt;0,"YES","NO")</f>
        <v>NO</v>
      </c>
      <c r="F78" s="40">
        <f>IFERROR(IF(NOT(ISBLANK(J33)),(J33-I33)/I33,0),0)</f>
        <v>-2.7330524689951337E-3</v>
      </c>
      <c r="G78" s="40">
        <f>IFERROR(IF(NOT(ISBLANK(K33)),(K33-J33)/J33,0),0)</f>
        <v>-1.0522471149938194E-3</v>
      </c>
      <c r="K78" s="14"/>
      <c r="L78" s="14"/>
      <c r="M78" s="14"/>
      <c r="N78" s="14"/>
      <c r="O78" s="15"/>
      <c r="P78" s="10"/>
      <c r="T78" s="71"/>
    </row>
    <row r="79" spans="1:20" ht="57" hidden="1" x14ac:dyDescent="0.2">
      <c r="A79" s="1" t="str">
        <f t="shared" si="0"/>
        <v>Circuit Criminal</v>
      </c>
      <c r="B79" s="1">
        <f>IF(E79="YES",MAX(B$51:B78)+1,0)</f>
        <v>0</v>
      </c>
      <c r="C79" s="1" t="str">
        <f>A$35</f>
        <v>CGE CQ3-18</v>
      </c>
      <c r="D79" s="39" t="str">
        <f>"Assessments dropped by more than set percentage of: "&amp;TEXT(J79,"#0%")</f>
        <v>Assessments dropped by more than set percentage of: 15%</v>
      </c>
      <c r="E79" s="1" t="str">
        <f>IF(MIN(F79)&lt;(-1*V$11),"YES","NO")</f>
        <v>NO</v>
      </c>
      <c r="F79" s="40">
        <f>IFERROR(IF(NOT(ISBLANK(K37)),(K37-J37)/J37,0),0)</f>
        <v>-7.0549554279188704E-3</v>
      </c>
      <c r="J79" s="38">
        <f>V$11</f>
        <v>0.15</v>
      </c>
      <c r="K79" s="14"/>
      <c r="L79" s="14"/>
      <c r="M79" s="14"/>
      <c r="N79" s="14"/>
      <c r="O79" s="15"/>
      <c r="P79" s="10"/>
    </row>
    <row r="80" spans="1:20" ht="42.75" hidden="1" x14ac:dyDescent="0.2">
      <c r="A80" s="1" t="str">
        <f t="shared" si="0"/>
        <v>Circuit Criminal</v>
      </c>
      <c r="B80" s="1">
        <f>IF(E80="YES",MAX(B$51:B79)+1,0)</f>
        <v>0</v>
      </c>
      <c r="C80" s="1" t="str">
        <f>A$35</f>
        <v>CGE CQ3-18</v>
      </c>
      <c r="D80" s="39" t="s">
        <v>124</v>
      </c>
      <c r="E80" s="1" t="str">
        <f>IF(MIN(F80)&lt;0,"YES","NO")</f>
        <v>NO</v>
      </c>
      <c r="F80" s="40">
        <f>IFERROR(IF(NOT(ISBLANK(K36)),(K36-J36)/J36,0),0)</f>
        <v>0.31927957084815128</v>
      </c>
      <c r="K80" s="14"/>
      <c r="L80" s="14"/>
      <c r="M80" s="14"/>
      <c r="N80" s="14"/>
      <c r="O80" s="15"/>
      <c r="P80" s="10"/>
      <c r="T80" s="71"/>
    </row>
    <row r="81" spans="1:20" ht="42.75" hidden="1" x14ac:dyDescent="0.2">
      <c r="A81" s="1" t="str">
        <f t="shared" si="0"/>
        <v>Circuit Criminal</v>
      </c>
      <c r="B81" s="1">
        <f>IF(E81="YES",MAX(B$51:B80)+1,0)</f>
        <v>0</v>
      </c>
      <c r="C81" s="1" t="str">
        <f>A$35</f>
        <v>CGE CQ3-18</v>
      </c>
      <c r="D81" s="39" t="s">
        <v>125</v>
      </c>
      <c r="E81" s="1" t="str">
        <f>IF(MAX(F81)&gt;0,"YES","NO")</f>
        <v>NO</v>
      </c>
      <c r="F81" s="40">
        <f>IFERROR(IF(NOT(ISBLANK(K37)),(K37-J37)/J37,0),0)</f>
        <v>-7.0549554279188704E-3</v>
      </c>
      <c r="K81" s="14"/>
      <c r="L81" s="14"/>
      <c r="M81" s="14"/>
      <c r="N81" s="14"/>
      <c r="O81" s="15"/>
      <c r="P81" s="10"/>
    </row>
    <row r="82" spans="1:20" ht="15" x14ac:dyDescent="0.2">
      <c r="N82" s="14"/>
      <c r="T82" s="71"/>
    </row>
    <row r="84" spans="1:20" x14ac:dyDescent="0.2">
      <c r="T84" s="71"/>
    </row>
    <row r="93" spans="1:20" ht="45" customHeight="1" x14ac:dyDescent="0.2">
      <c r="O93" s="11"/>
    </row>
    <row r="94" spans="1:20" ht="45" customHeight="1" x14ac:dyDescent="0.2"/>
    <row r="95" spans="1:20" ht="45" customHeight="1" x14ac:dyDescent="0.2"/>
  </sheetData>
  <sheetProtection algorithmName="SHA-512" hashValue="9gsOY6UcyT4PACunyNVzSmzYyw8gTf9jDZP1NkBtqo+MODAddRi2QNQdooi6FaXr52omxrr78PPNiZVY4e0Vgw==" saltValue="StWGHV9q1HiLQ/oeMnrjoA==" spinCount="100000" sheet="1" objects="1" scenarios="1" selectLockedCells="1"/>
  <dataConsolidate/>
  <mergeCells count="43">
    <mergeCell ref="L37:M39"/>
    <mergeCell ref="L40:M42"/>
    <mergeCell ref="A50:B50"/>
    <mergeCell ref="A27:A30"/>
    <mergeCell ref="A39:A42"/>
    <mergeCell ref="A35:A38"/>
    <mergeCell ref="A31:A34"/>
    <mergeCell ref="B35:B38"/>
    <mergeCell ref="B39:B42"/>
    <mergeCell ref="B27:B30"/>
    <mergeCell ref="B31:B34"/>
    <mergeCell ref="L30:M30"/>
    <mergeCell ref="L31:M33"/>
    <mergeCell ref="L34:M36"/>
    <mergeCell ref="D43:G43"/>
    <mergeCell ref="H43:K43"/>
    <mergeCell ref="A15:A18"/>
    <mergeCell ref="A19:A22"/>
    <mergeCell ref="A23:A26"/>
    <mergeCell ref="J6:K6"/>
    <mergeCell ref="J8:K8"/>
    <mergeCell ref="B15:B18"/>
    <mergeCell ref="I11:I14"/>
    <mergeCell ref="B11:B14"/>
    <mergeCell ref="A11:A14"/>
    <mergeCell ref="G6:H6"/>
    <mergeCell ref="B19:B22"/>
    <mergeCell ref="B23:B26"/>
    <mergeCell ref="F25:F26"/>
    <mergeCell ref="R6:R9"/>
    <mergeCell ref="M15:M18"/>
    <mergeCell ref="D6:E6"/>
    <mergeCell ref="D8:E8"/>
    <mergeCell ref="L23:L26"/>
    <mergeCell ref="M23:M26"/>
    <mergeCell ref="D25:D26"/>
    <mergeCell ref="E25:E26"/>
    <mergeCell ref="L9:M9"/>
    <mergeCell ref="L11:L14"/>
    <mergeCell ref="M11:M14"/>
    <mergeCell ref="L15:L18"/>
    <mergeCell ref="L19:L22"/>
    <mergeCell ref="M19:M22"/>
  </mergeCells>
  <phoneticPr fontId="0" type="noConversion"/>
  <conditionalFormatting sqref="I39:I42">
    <cfRule type="cellIs" dxfId="412" priority="656" stopIfTrue="1" operator="lessThan">
      <formula>$H$8</formula>
    </cfRule>
  </conditionalFormatting>
  <conditionalFormatting sqref="H14">
    <cfRule type="expression" dxfId="411" priority="76">
      <formula>H14&lt;$H$8</formula>
    </cfRule>
  </conditionalFormatting>
  <conditionalFormatting sqref="I18">
    <cfRule type="expression" dxfId="410" priority="75">
      <formula>I18&lt;$H$8</formula>
    </cfRule>
  </conditionalFormatting>
  <conditionalFormatting sqref="J22">
    <cfRule type="expression" dxfId="409" priority="74">
      <formula>J22&lt;$H$8</formula>
    </cfRule>
  </conditionalFormatting>
  <conditionalFormatting sqref="K26">
    <cfRule type="expression" dxfId="408" priority="73">
      <formula>K26&lt;$H$8</formula>
    </cfRule>
  </conditionalFormatting>
  <conditionalFormatting sqref="H12">
    <cfRule type="expression" dxfId="407" priority="59">
      <formula>(H$12&lt;G$12)</formula>
    </cfRule>
  </conditionalFormatting>
  <conditionalFormatting sqref="H13">
    <cfRule type="expression" dxfId="406" priority="58">
      <formula>(H$13&gt;G$13)</formula>
    </cfRule>
  </conditionalFormatting>
  <conditionalFormatting sqref="H16">
    <cfRule type="expression" dxfId="405" priority="57">
      <formula>(H$16&lt;G$16)</formula>
    </cfRule>
  </conditionalFormatting>
  <conditionalFormatting sqref="H17">
    <cfRule type="expression" dxfId="404" priority="56">
      <formula>(H$17&gt;G$17)</formula>
    </cfRule>
  </conditionalFormatting>
  <conditionalFormatting sqref="H20">
    <cfRule type="expression" dxfId="403" priority="55">
      <formula>(H$20&lt;G$20)</formula>
    </cfRule>
  </conditionalFormatting>
  <conditionalFormatting sqref="H21">
    <cfRule type="expression" dxfId="402" priority="54">
      <formula>(H$21&gt;G$21)</formula>
    </cfRule>
  </conditionalFormatting>
  <conditionalFormatting sqref="I17">
    <cfRule type="expression" dxfId="401" priority="53">
      <formula>(I$17&gt;H$17)</formula>
    </cfRule>
  </conditionalFormatting>
  <conditionalFormatting sqref="I16">
    <cfRule type="expression" dxfId="400" priority="52">
      <formula>(I$16&lt;H$16)</formula>
    </cfRule>
  </conditionalFormatting>
  <conditionalFormatting sqref="I20">
    <cfRule type="expression" dxfId="399" priority="51">
      <formula>(I$20&lt;H$20)</formula>
    </cfRule>
  </conditionalFormatting>
  <conditionalFormatting sqref="J20">
    <cfRule type="expression" dxfId="398" priority="50">
      <formula>(J$20&lt;I$20)</formula>
    </cfRule>
  </conditionalFormatting>
  <conditionalFormatting sqref="I21">
    <cfRule type="expression" dxfId="397" priority="49">
      <formula>(I$21&gt;H$21)</formula>
    </cfRule>
  </conditionalFormatting>
  <conditionalFormatting sqref="J21">
    <cfRule type="expression" dxfId="396" priority="48">
      <formula>(J$21&gt;I$21)</formula>
    </cfRule>
  </conditionalFormatting>
  <conditionalFormatting sqref="H24">
    <cfRule type="expression" dxfId="395" priority="47">
      <formula>H$24&lt;G$24</formula>
    </cfRule>
  </conditionalFormatting>
  <conditionalFormatting sqref="I24">
    <cfRule type="expression" dxfId="394" priority="46">
      <formula>(I$24&lt;H$24)</formula>
    </cfRule>
  </conditionalFormatting>
  <conditionalFormatting sqref="J24">
    <cfRule type="expression" dxfId="393" priority="45">
      <formula>(J$24&lt;I$24)</formula>
    </cfRule>
  </conditionalFormatting>
  <conditionalFormatting sqref="K24">
    <cfRule type="expression" dxfId="392" priority="44">
      <formula>(K$24&lt;J$24)</formula>
    </cfRule>
  </conditionalFormatting>
  <conditionalFormatting sqref="H25">
    <cfRule type="expression" dxfId="391" priority="43">
      <formula>(H$25&gt;G$25)</formula>
    </cfRule>
  </conditionalFormatting>
  <conditionalFormatting sqref="I25">
    <cfRule type="expression" dxfId="390" priority="42">
      <formula>(I$25&gt;H$25)</formula>
    </cfRule>
  </conditionalFormatting>
  <conditionalFormatting sqref="J25">
    <cfRule type="expression" dxfId="389" priority="41">
      <formula>(J$25&gt;I$25)</formula>
    </cfRule>
  </conditionalFormatting>
  <conditionalFormatting sqref="K25">
    <cfRule type="expression" dxfId="388" priority="40">
      <formula>(K$25&gt;J$25)</formula>
    </cfRule>
  </conditionalFormatting>
  <conditionalFormatting sqref="I28">
    <cfRule type="expression" dxfId="387" priority="39">
      <formula>(I$28&lt;H$28)</formula>
    </cfRule>
  </conditionalFormatting>
  <conditionalFormatting sqref="J28">
    <cfRule type="expression" dxfId="386" priority="38">
      <formula>(J$28&lt;I$28)</formula>
    </cfRule>
  </conditionalFormatting>
  <conditionalFormatting sqref="K28">
    <cfRule type="expression" dxfId="385" priority="37">
      <formula>(K$28&lt;J$28)</formula>
    </cfRule>
  </conditionalFormatting>
  <conditionalFormatting sqref="I29">
    <cfRule type="expression" dxfId="384" priority="36">
      <formula>(I$29&gt;H$29)</formula>
    </cfRule>
  </conditionalFormatting>
  <conditionalFormatting sqref="J29">
    <cfRule type="expression" dxfId="383" priority="35">
      <formula>(J$29&gt;I$29)</formula>
    </cfRule>
  </conditionalFormatting>
  <conditionalFormatting sqref="K29">
    <cfRule type="expression" dxfId="382" priority="34">
      <formula>(K$29&gt;J$29)</formula>
    </cfRule>
  </conditionalFormatting>
  <conditionalFormatting sqref="J32">
    <cfRule type="expression" dxfId="381" priority="33">
      <formula>(J$32&lt;I$32)</formula>
    </cfRule>
  </conditionalFormatting>
  <conditionalFormatting sqref="K32">
    <cfRule type="expression" dxfId="380" priority="32">
      <formula>(K$32&lt;J$32)</formula>
    </cfRule>
  </conditionalFormatting>
  <conditionalFormatting sqref="J33">
    <cfRule type="expression" dxfId="379" priority="31">
      <formula>(J$33&gt;I$33)</formula>
    </cfRule>
  </conditionalFormatting>
  <conditionalFormatting sqref="K33">
    <cfRule type="expression" dxfId="378" priority="30">
      <formula>(K$33&gt;J$33)</formula>
    </cfRule>
  </conditionalFormatting>
  <conditionalFormatting sqref="K36">
    <cfRule type="expression" dxfId="377" priority="29">
      <formula>(K$36&lt;J$36)</formula>
    </cfRule>
  </conditionalFormatting>
  <conditionalFormatting sqref="K37">
    <cfRule type="expression" dxfId="376" priority="28">
      <formula>(K$37&gt;J$37)</formula>
    </cfRule>
  </conditionalFormatting>
  <conditionalFormatting sqref="L11:L14">
    <cfRule type="expression" dxfId="375" priority="25" stopIfTrue="1">
      <formula>$H$14&lt;$H$8</formula>
    </cfRule>
  </conditionalFormatting>
  <conditionalFormatting sqref="L15:L18">
    <cfRule type="expression" dxfId="374" priority="24" stopIfTrue="1">
      <formula>$I$18&lt;$H$8</formula>
    </cfRule>
  </conditionalFormatting>
  <conditionalFormatting sqref="L19:L22">
    <cfRule type="expression" dxfId="373" priority="23" stopIfTrue="1">
      <formula>$J$22&lt;$H$8</formula>
    </cfRule>
  </conditionalFormatting>
  <conditionalFormatting sqref="L23:L26">
    <cfRule type="expression" dxfId="372" priority="22" stopIfTrue="1">
      <formula>$K$26&lt;$H$8</formula>
    </cfRule>
  </conditionalFormatting>
  <conditionalFormatting sqref="M11:M14">
    <cfRule type="expression" dxfId="371" priority="21" stopIfTrue="1">
      <formula>$H$14&lt;$H$8</formula>
    </cfRule>
  </conditionalFormatting>
  <conditionalFormatting sqref="M15:M18">
    <cfRule type="expression" dxfId="370" priority="20" stopIfTrue="1">
      <formula>$I$18&lt;$H$8</formula>
    </cfRule>
  </conditionalFormatting>
  <conditionalFormatting sqref="M19:M22">
    <cfRule type="expression" dxfId="369" priority="19" stopIfTrue="1">
      <formula>$J$22&lt;$H$8</formula>
    </cfRule>
  </conditionalFormatting>
  <conditionalFormatting sqref="M23:M26">
    <cfRule type="expression" dxfId="368" priority="18" stopIfTrue="1">
      <formula>$K$26&lt;$H$8</formula>
    </cfRule>
  </conditionalFormatting>
  <dataValidations count="7">
    <dataValidation type="decimal" allowBlank="1" showInputMessage="1" showErrorMessage="1" sqref="G19:I19 J12:K13 H21:I21 J35:J37 G39:H42 J39:J42 G15 H15:K16 G25:I25 J18:K19 G28:I29 I31:I32 D12:H13">
      <formula1>0</formula1>
      <formula2>999999999999999</formula2>
    </dataValidation>
    <dataValidation operator="lessThanOrEqual" allowBlank="1" showInputMessage="1" showErrorMessage="1" sqref="H14"/>
    <dataValidation type="list" allowBlank="1" showInputMessage="1" showErrorMessage="1" sqref="D5">
      <formula1>$O$9:$O$20</formula1>
    </dataValidation>
    <dataValidation type="textLength" allowBlank="1" showInputMessage="1" showErrorMessage="1" sqref="N11:N34 M11:M29 L27:L30">
      <formula1>0</formula1>
      <formula2>500</formula2>
    </dataValidation>
    <dataValidation type="list" allowBlank="1" showInputMessage="1" showErrorMessage="1" sqref="D4">
      <formula1>$P$9:$P$12</formula1>
    </dataValidation>
    <dataValidation type="list" allowBlank="1" showInputMessage="1" showErrorMessage="1" sqref="L11:L26">
      <formula1>$N$11:$N$12</formula1>
    </dataValidation>
    <dataValidation type="list" allowBlank="1" showInputMessage="1" showErrorMessage="1" sqref="D6:E6">
      <formula1>$T$3:$T$69</formula1>
    </dataValidation>
  </dataValidations>
  <printOptions horizontalCentered="1" verticalCentered="1"/>
  <pageMargins left="0.21" right="0.23" top="0.3" bottom="0.36" header="0" footer="0.17"/>
  <pageSetup scale="55" orientation="landscape" r:id="rId1"/>
  <headerFooter alignWithMargins="0">
    <oddFooter>&amp;L&amp;F</oddFooter>
  </headerFooter>
  <ignoredErrors>
    <ignoredError sqref="D14:G15 D18:G19 D16 D17 D22:G23 D20:E20 D21:E21 D24:F24" unlocked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67"/>
  <sheetViews>
    <sheetView workbookViewId="0">
      <selection sqref="A1:L67"/>
    </sheetView>
  </sheetViews>
  <sheetFormatPr defaultRowHeight="12.75" x14ac:dyDescent="0.2"/>
  <sheetData>
    <row r="1" spans="1:12" x14ac:dyDescent="0.2">
      <c r="A1" t="s">
        <v>116</v>
      </c>
      <c r="B1" t="s">
        <v>117</v>
      </c>
      <c r="C1" t="s">
        <v>256</v>
      </c>
      <c r="D1" t="s">
        <v>257</v>
      </c>
      <c r="E1" t="s">
        <v>258</v>
      </c>
      <c r="F1" t="s">
        <v>259</v>
      </c>
      <c r="G1" t="s">
        <v>260</v>
      </c>
      <c r="H1" t="s">
        <v>261</v>
      </c>
      <c r="I1" t="s">
        <v>262</v>
      </c>
      <c r="J1" t="s">
        <v>263</v>
      </c>
      <c r="K1" t="s">
        <v>264</v>
      </c>
      <c r="L1" t="s">
        <v>265</v>
      </c>
    </row>
    <row r="2" spans="1:12" x14ac:dyDescent="0.2">
      <c r="A2" t="s">
        <v>47</v>
      </c>
      <c r="B2" t="s">
        <v>42</v>
      </c>
      <c r="C2" t="s">
        <v>274</v>
      </c>
      <c r="D2">
        <v>390493.23</v>
      </c>
      <c r="E2">
        <v>389901.53</v>
      </c>
      <c r="F2">
        <v>389901.53</v>
      </c>
      <c r="G2">
        <v>390359.03</v>
      </c>
      <c r="I2">
        <v>386581.23</v>
      </c>
      <c r="J2">
        <v>387004.03</v>
      </c>
      <c r="K2">
        <v>387229.53</v>
      </c>
      <c r="L2">
        <v>387252.03</v>
      </c>
    </row>
    <row r="3" spans="1:12" x14ac:dyDescent="0.2">
      <c r="A3" t="s">
        <v>49</v>
      </c>
      <c r="B3" t="s">
        <v>42</v>
      </c>
      <c r="C3" t="s">
        <v>274</v>
      </c>
      <c r="D3">
        <v>26069</v>
      </c>
      <c r="E3">
        <v>26069</v>
      </c>
      <c r="F3">
        <v>26069</v>
      </c>
      <c r="G3">
        <v>26069</v>
      </c>
      <c r="I3">
        <v>26069</v>
      </c>
      <c r="J3">
        <v>26069</v>
      </c>
      <c r="K3">
        <v>26069</v>
      </c>
      <c r="L3">
        <v>26069</v>
      </c>
    </row>
    <row r="4" spans="1:12" x14ac:dyDescent="0.2">
      <c r="A4" t="s">
        <v>50</v>
      </c>
      <c r="B4" t="s">
        <v>42</v>
      </c>
      <c r="C4" t="s">
        <v>274</v>
      </c>
      <c r="D4">
        <v>271192.34000000003</v>
      </c>
      <c r="E4">
        <v>271192.34000000003</v>
      </c>
      <c r="F4">
        <v>271192.34000000003</v>
      </c>
      <c r="G4">
        <v>270911.34000000003</v>
      </c>
      <c r="I4">
        <v>270592.84000000003</v>
      </c>
      <c r="J4">
        <v>270592.84000000003</v>
      </c>
      <c r="K4">
        <v>270922.07</v>
      </c>
      <c r="L4">
        <v>270922.07</v>
      </c>
    </row>
    <row r="5" spans="1:12" x14ac:dyDescent="0.2">
      <c r="A5" t="s">
        <v>51</v>
      </c>
      <c r="B5" t="s">
        <v>42</v>
      </c>
      <c r="C5" t="s">
        <v>274</v>
      </c>
      <c r="D5">
        <v>24382.5</v>
      </c>
      <c r="E5">
        <v>24382.5</v>
      </c>
      <c r="F5">
        <v>24382.5</v>
      </c>
      <c r="G5">
        <v>24382.5</v>
      </c>
      <c r="I5">
        <v>20712.5</v>
      </c>
      <c r="J5">
        <v>20732.5</v>
      </c>
      <c r="K5">
        <v>20782.349999999999</v>
      </c>
      <c r="L5">
        <v>20782.349999999999</v>
      </c>
    </row>
    <row r="6" spans="1:12" x14ac:dyDescent="0.2">
      <c r="A6" t="s">
        <v>52</v>
      </c>
      <c r="B6" t="s">
        <v>42</v>
      </c>
      <c r="C6" t="s">
        <v>274</v>
      </c>
      <c r="D6">
        <v>834675.06</v>
      </c>
      <c r="E6">
        <v>834224.06</v>
      </c>
      <c r="F6">
        <v>833318.06</v>
      </c>
      <c r="G6">
        <v>832516.06</v>
      </c>
      <c r="I6">
        <v>763884.34</v>
      </c>
      <c r="J6">
        <v>824144.15</v>
      </c>
      <c r="K6">
        <v>823374.76</v>
      </c>
      <c r="L6">
        <v>820913.99</v>
      </c>
    </row>
    <row r="7" spans="1:12" x14ac:dyDescent="0.2">
      <c r="A7" t="s">
        <v>53</v>
      </c>
      <c r="B7" t="s">
        <v>42</v>
      </c>
      <c r="C7" t="s">
        <v>274</v>
      </c>
      <c r="D7">
        <v>5540370.3300000001</v>
      </c>
      <c r="E7">
        <v>5541177.8300000001</v>
      </c>
      <c r="F7">
        <v>5544471.8300000001</v>
      </c>
      <c r="G7">
        <v>5546710.3300000001</v>
      </c>
      <c r="I7">
        <v>5525184.9299999997</v>
      </c>
      <c r="J7">
        <v>5523763.4299999997</v>
      </c>
      <c r="K7">
        <v>5529202.9299999997</v>
      </c>
      <c r="L7">
        <v>5531471.4299999997</v>
      </c>
    </row>
    <row r="8" spans="1:12" x14ac:dyDescent="0.2">
      <c r="A8" t="s">
        <v>54</v>
      </c>
      <c r="B8" t="s">
        <v>42</v>
      </c>
      <c r="C8" t="s">
        <v>274</v>
      </c>
      <c r="D8">
        <v>15405</v>
      </c>
      <c r="E8">
        <v>15405</v>
      </c>
      <c r="F8">
        <v>15405</v>
      </c>
      <c r="G8">
        <v>15405</v>
      </c>
      <c r="I8">
        <v>14985</v>
      </c>
      <c r="J8">
        <v>15405</v>
      </c>
      <c r="K8">
        <v>15405</v>
      </c>
      <c r="L8">
        <v>15405</v>
      </c>
    </row>
    <row r="9" spans="1:12" x14ac:dyDescent="0.2">
      <c r="A9" t="s">
        <v>55</v>
      </c>
      <c r="B9" t="s">
        <v>42</v>
      </c>
      <c r="C9" t="s">
        <v>274</v>
      </c>
      <c r="D9">
        <v>311848.89</v>
      </c>
      <c r="E9">
        <v>311178.90999999997</v>
      </c>
      <c r="F9">
        <v>311178.90999999997</v>
      </c>
      <c r="G9">
        <v>311178.90999999997</v>
      </c>
      <c r="I9">
        <v>311178.90999999997</v>
      </c>
      <c r="J9">
        <v>311178.90999999997</v>
      </c>
      <c r="K9">
        <v>311178.90999999997</v>
      </c>
      <c r="L9">
        <v>311178.90999999997</v>
      </c>
    </row>
    <row r="10" spans="1:12" x14ac:dyDescent="0.2">
      <c r="A10" t="s">
        <v>56</v>
      </c>
      <c r="B10" t="s">
        <v>42</v>
      </c>
      <c r="C10" t="s">
        <v>274</v>
      </c>
      <c r="D10">
        <v>237159.75</v>
      </c>
      <c r="E10">
        <v>236969.9</v>
      </c>
      <c r="F10">
        <v>236519.9</v>
      </c>
      <c r="G10">
        <v>236519.9</v>
      </c>
      <c r="I10">
        <v>231765.75</v>
      </c>
      <c r="J10">
        <v>235328.9</v>
      </c>
      <c r="K10">
        <v>234949.9</v>
      </c>
      <c r="L10">
        <v>234949.9</v>
      </c>
    </row>
    <row r="11" spans="1:12" x14ac:dyDescent="0.2">
      <c r="A11" t="s">
        <v>57</v>
      </c>
      <c r="B11" t="s">
        <v>42</v>
      </c>
      <c r="C11" t="s">
        <v>274</v>
      </c>
      <c r="D11">
        <v>300264</v>
      </c>
      <c r="E11">
        <v>298604</v>
      </c>
      <c r="F11">
        <v>298604</v>
      </c>
      <c r="G11">
        <v>298554</v>
      </c>
      <c r="I11">
        <v>298984</v>
      </c>
      <c r="J11">
        <v>298554</v>
      </c>
      <c r="K11">
        <v>298554</v>
      </c>
      <c r="L11">
        <v>298554</v>
      </c>
    </row>
    <row r="12" spans="1:12" x14ac:dyDescent="0.2">
      <c r="A12" t="s">
        <v>58</v>
      </c>
      <c r="B12" t="s">
        <v>42</v>
      </c>
      <c r="C12" t="s">
        <v>274</v>
      </c>
      <c r="D12">
        <v>2389026.56</v>
      </c>
      <c r="E12">
        <v>2388579.25</v>
      </c>
      <c r="F12">
        <v>2386105.5299999998</v>
      </c>
      <c r="G12">
        <v>2385109.33</v>
      </c>
      <c r="I12">
        <v>2347250.34</v>
      </c>
      <c r="J12">
        <v>2364032.63</v>
      </c>
      <c r="K12">
        <v>2367275.11</v>
      </c>
      <c r="L12">
        <v>2367773.91</v>
      </c>
    </row>
    <row r="13" spans="1:12" x14ac:dyDescent="0.2">
      <c r="A13" t="s">
        <v>59</v>
      </c>
      <c r="B13" t="s">
        <v>42</v>
      </c>
      <c r="C13" t="s">
        <v>274</v>
      </c>
      <c r="D13">
        <v>75148.5</v>
      </c>
      <c r="E13">
        <v>75148.5</v>
      </c>
      <c r="F13">
        <v>75148.5</v>
      </c>
      <c r="G13">
        <v>75148.5</v>
      </c>
      <c r="I13">
        <v>71927.5</v>
      </c>
      <c r="J13">
        <v>72327.5</v>
      </c>
      <c r="K13">
        <v>72327.5</v>
      </c>
      <c r="L13">
        <v>72327.5</v>
      </c>
    </row>
    <row r="14" spans="1:12" x14ac:dyDescent="0.2">
      <c r="A14" t="s">
        <v>60</v>
      </c>
      <c r="B14" t="s">
        <v>42</v>
      </c>
      <c r="C14" t="s">
        <v>274</v>
      </c>
      <c r="D14">
        <v>4340160</v>
      </c>
      <c r="E14">
        <v>4340160</v>
      </c>
      <c r="F14">
        <v>4340160</v>
      </c>
      <c r="G14">
        <v>4340160</v>
      </c>
      <c r="I14">
        <v>4340160</v>
      </c>
      <c r="J14">
        <v>4340160</v>
      </c>
      <c r="K14">
        <v>4340160</v>
      </c>
      <c r="L14">
        <v>4340160</v>
      </c>
    </row>
    <row r="15" spans="1:12" x14ac:dyDescent="0.2">
      <c r="A15" t="s">
        <v>61</v>
      </c>
      <c r="B15" t="s">
        <v>42</v>
      </c>
      <c r="C15" t="s">
        <v>274</v>
      </c>
      <c r="D15">
        <v>35470.5</v>
      </c>
      <c r="E15">
        <v>35470.5</v>
      </c>
      <c r="F15">
        <v>35470.5</v>
      </c>
      <c r="G15">
        <v>35470.5</v>
      </c>
      <c r="I15">
        <v>35070.5</v>
      </c>
      <c r="J15">
        <v>35070.5</v>
      </c>
      <c r="K15">
        <v>35070.5</v>
      </c>
      <c r="L15">
        <v>35070.5</v>
      </c>
    </row>
    <row r="16" spans="1:12" x14ac:dyDescent="0.2">
      <c r="A16" t="s">
        <v>63</v>
      </c>
      <c r="B16" t="s">
        <v>42</v>
      </c>
      <c r="C16" t="s">
        <v>274</v>
      </c>
      <c r="D16">
        <v>1836692.31</v>
      </c>
      <c r="E16">
        <v>1836692.31</v>
      </c>
      <c r="F16">
        <v>1775190.31</v>
      </c>
      <c r="G16">
        <v>1754369.31</v>
      </c>
      <c r="I16">
        <v>1812718.89</v>
      </c>
      <c r="J16">
        <v>1804967.33</v>
      </c>
      <c r="K16">
        <v>1743780.33</v>
      </c>
      <c r="L16">
        <v>1731560.83</v>
      </c>
    </row>
    <row r="17" spans="1:12" x14ac:dyDescent="0.2">
      <c r="A17" t="s">
        <v>64</v>
      </c>
      <c r="B17" t="s">
        <v>42</v>
      </c>
      <c r="C17" t="s">
        <v>274</v>
      </c>
      <c r="D17">
        <v>408129.19</v>
      </c>
      <c r="E17">
        <v>408189.19</v>
      </c>
      <c r="F17">
        <v>406884.19</v>
      </c>
      <c r="G17">
        <v>404674.19</v>
      </c>
      <c r="I17">
        <v>398883.49</v>
      </c>
      <c r="J17">
        <v>401675.95</v>
      </c>
      <c r="K17">
        <v>401574.19</v>
      </c>
      <c r="L17">
        <v>399364.69</v>
      </c>
    </row>
    <row r="18" spans="1:12" x14ac:dyDescent="0.2">
      <c r="A18" t="s">
        <v>65</v>
      </c>
      <c r="B18" t="s">
        <v>42</v>
      </c>
      <c r="C18" t="s">
        <v>274</v>
      </c>
      <c r="D18">
        <v>177062.75</v>
      </c>
      <c r="E18">
        <v>177707.75</v>
      </c>
      <c r="F18">
        <v>177707.75</v>
      </c>
      <c r="G18">
        <v>177707.75</v>
      </c>
      <c r="I18">
        <v>177047.75</v>
      </c>
      <c r="J18">
        <v>177707.75</v>
      </c>
      <c r="K18">
        <v>177707.75</v>
      </c>
      <c r="L18">
        <v>177707.75</v>
      </c>
    </row>
    <row r="19" spans="1:12" x14ac:dyDescent="0.2">
      <c r="A19" t="s">
        <v>66</v>
      </c>
      <c r="B19" t="s">
        <v>42</v>
      </c>
      <c r="C19" t="s">
        <v>274</v>
      </c>
      <c r="D19">
        <v>21114.5</v>
      </c>
      <c r="E19">
        <v>21114.5</v>
      </c>
      <c r="F19">
        <v>21114.5</v>
      </c>
      <c r="G19">
        <v>21114.5</v>
      </c>
      <c r="I19">
        <v>21114.5</v>
      </c>
      <c r="J19">
        <v>21114.5</v>
      </c>
      <c r="K19">
        <v>21114.5</v>
      </c>
      <c r="L19">
        <v>21114.5</v>
      </c>
    </row>
    <row r="20" spans="1:12" x14ac:dyDescent="0.2">
      <c r="A20" t="s">
        <v>67</v>
      </c>
      <c r="B20" t="s">
        <v>42</v>
      </c>
      <c r="C20" t="s">
        <v>274</v>
      </c>
      <c r="D20">
        <v>171269.15</v>
      </c>
      <c r="E20">
        <v>171269.15</v>
      </c>
      <c r="F20">
        <v>171269.15</v>
      </c>
      <c r="G20">
        <v>171238.65</v>
      </c>
      <c r="I20">
        <v>169493.35</v>
      </c>
      <c r="J20">
        <v>169523.85</v>
      </c>
      <c r="K20">
        <v>169523.85</v>
      </c>
      <c r="L20">
        <v>169493.35</v>
      </c>
    </row>
    <row r="21" spans="1:12" x14ac:dyDescent="0.2">
      <c r="A21" t="s">
        <v>68</v>
      </c>
      <c r="B21" t="s">
        <v>42</v>
      </c>
      <c r="C21" t="s">
        <v>274</v>
      </c>
      <c r="D21">
        <v>23707</v>
      </c>
      <c r="E21">
        <v>23707</v>
      </c>
      <c r="F21">
        <v>23707</v>
      </c>
      <c r="G21">
        <v>23707</v>
      </c>
      <c r="I21">
        <v>23707</v>
      </c>
      <c r="J21">
        <v>23707</v>
      </c>
      <c r="K21">
        <v>23707</v>
      </c>
      <c r="L21">
        <v>23707</v>
      </c>
    </row>
    <row r="22" spans="1:12" x14ac:dyDescent="0.2">
      <c r="A22" t="s">
        <v>69</v>
      </c>
      <c r="B22" t="s">
        <v>42</v>
      </c>
      <c r="C22" t="s">
        <v>274</v>
      </c>
      <c r="D22">
        <v>10188.25</v>
      </c>
      <c r="E22">
        <v>9718.25</v>
      </c>
      <c r="F22">
        <v>9718.25</v>
      </c>
      <c r="G22">
        <v>9718.25</v>
      </c>
      <c r="I22">
        <v>9668.25</v>
      </c>
      <c r="J22">
        <v>9718.25</v>
      </c>
      <c r="K22">
        <v>9718.25</v>
      </c>
      <c r="L22">
        <v>9718.25</v>
      </c>
    </row>
    <row r="23" spans="1:12" x14ac:dyDescent="0.2">
      <c r="A23" t="s">
        <v>70</v>
      </c>
      <c r="B23" t="s">
        <v>42</v>
      </c>
      <c r="C23" t="s">
        <v>274</v>
      </c>
      <c r="D23">
        <v>22394.1</v>
      </c>
      <c r="E23">
        <v>22394.1</v>
      </c>
      <c r="F23">
        <v>22394.1</v>
      </c>
      <c r="G23">
        <v>22394.1</v>
      </c>
      <c r="I23">
        <v>21594.1</v>
      </c>
      <c r="J23">
        <v>21594.1</v>
      </c>
      <c r="K23">
        <v>21594.1</v>
      </c>
      <c r="L23">
        <v>21594.1</v>
      </c>
    </row>
    <row r="24" spans="1:12" x14ac:dyDescent="0.2">
      <c r="A24" t="s">
        <v>71</v>
      </c>
      <c r="B24" t="s">
        <v>42</v>
      </c>
      <c r="C24" t="s">
        <v>274</v>
      </c>
      <c r="D24">
        <v>39880</v>
      </c>
      <c r="E24">
        <v>39880</v>
      </c>
      <c r="F24">
        <v>39880</v>
      </c>
      <c r="G24">
        <v>39880</v>
      </c>
      <c r="I24">
        <v>35460</v>
      </c>
      <c r="J24">
        <v>38660</v>
      </c>
      <c r="K24">
        <v>38660</v>
      </c>
      <c r="L24">
        <v>38660</v>
      </c>
    </row>
    <row r="25" spans="1:12" x14ac:dyDescent="0.2">
      <c r="A25" t="s">
        <v>72</v>
      </c>
      <c r="B25" t="s">
        <v>42</v>
      </c>
      <c r="C25" t="s">
        <v>274</v>
      </c>
      <c r="D25">
        <v>30431</v>
      </c>
      <c r="E25">
        <v>30431</v>
      </c>
      <c r="F25">
        <v>30431</v>
      </c>
      <c r="G25">
        <v>30431</v>
      </c>
      <c r="I25">
        <v>28731</v>
      </c>
      <c r="J25">
        <v>28741</v>
      </c>
      <c r="K25">
        <v>28741</v>
      </c>
      <c r="L25">
        <v>28751</v>
      </c>
    </row>
    <row r="26" spans="1:12" x14ac:dyDescent="0.2">
      <c r="A26" t="s">
        <v>73</v>
      </c>
      <c r="B26" t="s">
        <v>42</v>
      </c>
      <c r="C26" t="s">
        <v>274</v>
      </c>
      <c r="D26">
        <v>33686</v>
      </c>
      <c r="E26">
        <v>33686</v>
      </c>
      <c r="F26">
        <v>33686</v>
      </c>
      <c r="G26">
        <v>33686</v>
      </c>
      <c r="I26">
        <v>33186</v>
      </c>
      <c r="J26">
        <v>33186</v>
      </c>
      <c r="K26">
        <v>33186</v>
      </c>
      <c r="L26">
        <v>33186</v>
      </c>
    </row>
    <row r="27" spans="1:12" x14ac:dyDescent="0.2">
      <c r="A27" t="s">
        <v>74</v>
      </c>
      <c r="B27" t="s">
        <v>42</v>
      </c>
      <c r="C27" t="s">
        <v>274</v>
      </c>
      <c r="D27">
        <v>306273.59000000003</v>
      </c>
      <c r="E27">
        <v>306215.09000000003</v>
      </c>
      <c r="F27">
        <v>306215.09000000003</v>
      </c>
      <c r="G27">
        <v>306215.09000000003</v>
      </c>
      <c r="I27">
        <v>303390.09000000003</v>
      </c>
      <c r="J27">
        <v>304996.09000000003</v>
      </c>
      <c r="K27">
        <v>304996.09000000003</v>
      </c>
      <c r="L27">
        <v>304996.09000000003</v>
      </c>
    </row>
    <row r="28" spans="1:12" x14ac:dyDescent="0.2">
      <c r="A28" t="s">
        <v>75</v>
      </c>
      <c r="B28" t="s">
        <v>42</v>
      </c>
      <c r="C28" t="s">
        <v>274</v>
      </c>
      <c r="D28">
        <v>121334.73</v>
      </c>
      <c r="E28">
        <v>120934.73</v>
      </c>
      <c r="F28">
        <v>120934.73</v>
      </c>
      <c r="G28">
        <v>120934.73</v>
      </c>
      <c r="I28">
        <v>120914.73</v>
      </c>
      <c r="J28">
        <v>120934.73</v>
      </c>
      <c r="K28">
        <v>120934.73</v>
      </c>
      <c r="L28">
        <v>120934.73</v>
      </c>
    </row>
    <row r="29" spans="1:12" x14ac:dyDescent="0.2">
      <c r="A29" t="s">
        <v>76</v>
      </c>
      <c r="B29" t="s">
        <v>42</v>
      </c>
      <c r="C29" t="s">
        <v>274</v>
      </c>
      <c r="D29">
        <v>2516050</v>
      </c>
      <c r="E29">
        <v>2507951</v>
      </c>
      <c r="F29">
        <v>2507851</v>
      </c>
      <c r="G29">
        <v>2507681</v>
      </c>
      <c r="I29">
        <v>2415698</v>
      </c>
      <c r="J29">
        <v>2466328</v>
      </c>
      <c r="K29">
        <v>2473252</v>
      </c>
      <c r="L29">
        <v>2475425</v>
      </c>
    </row>
    <row r="30" spans="1:12" x14ac:dyDescent="0.2">
      <c r="A30" t="s">
        <v>77</v>
      </c>
      <c r="B30" t="s">
        <v>42</v>
      </c>
      <c r="C30" t="s">
        <v>274</v>
      </c>
      <c r="D30">
        <v>40572.94</v>
      </c>
      <c r="E30">
        <v>40572.94</v>
      </c>
      <c r="F30">
        <v>40572.94</v>
      </c>
      <c r="G30">
        <v>40572.94</v>
      </c>
      <c r="I30">
        <v>39772.94</v>
      </c>
      <c r="J30">
        <v>39772.94</v>
      </c>
      <c r="K30">
        <v>39772.94</v>
      </c>
      <c r="L30">
        <v>39772.94</v>
      </c>
    </row>
    <row r="31" spans="1:12" x14ac:dyDescent="0.2">
      <c r="A31" t="s">
        <v>78</v>
      </c>
      <c r="B31" t="s">
        <v>42</v>
      </c>
      <c r="C31" t="s">
        <v>274</v>
      </c>
      <c r="D31">
        <v>213666.53</v>
      </c>
      <c r="E31">
        <v>213166.53</v>
      </c>
      <c r="F31">
        <v>213166.53</v>
      </c>
      <c r="G31">
        <v>213166.53</v>
      </c>
      <c r="I31">
        <v>207505.03</v>
      </c>
      <c r="J31">
        <v>212771.53</v>
      </c>
      <c r="K31">
        <v>212771.53</v>
      </c>
      <c r="L31">
        <v>212771.53</v>
      </c>
    </row>
    <row r="32" spans="1:12" x14ac:dyDescent="0.2">
      <c r="A32" t="s">
        <v>79</v>
      </c>
      <c r="B32" t="s">
        <v>42</v>
      </c>
      <c r="C32" t="s">
        <v>274</v>
      </c>
      <c r="D32">
        <v>59759.5</v>
      </c>
      <c r="E32">
        <v>59759.5</v>
      </c>
      <c r="F32">
        <v>59759.5</v>
      </c>
      <c r="G32">
        <v>59759.5</v>
      </c>
      <c r="I32">
        <v>58959.5</v>
      </c>
      <c r="J32">
        <v>58959.5</v>
      </c>
      <c r="K32">
        <v>58959.5</v>
      </c>
      <c r="L32">
        <v>58959.5</v>
      </c>
    </row>
    <row r="33" spans="1:12" x14ac:dyDescent="0.2">
      <c r="A33" t="s">
        <v>80</v>
      </c>
      <c r="B33" t="s">
        <v>42</v>
      </c>
      <c r="C33" t="s">
        <v>274</v>
      </c>
      <c r="D33">
        <v>11528</v>
      </c>
      <c r="E33">
        <v>11528</v>
      </c>
      <c r="F33">
        <v>11528</v>
      </c>
      <c r="G33">
        <v>11528</v>
      </c>
      <c r="I33">
        <v>10668</v>
      </c>
      <c r="J33">
        <v>11078</v>
      </c>
      <c r="K33">
        <v>11078</v>
      </c>
      <c r="L33">
        <v>11078</v>
      </c>
    </row>
    <row r="34" spans="1:12" x14ac:dyDescent="0.2">
      <c r="A34" t="s">
        <v>81</v>
      </c>
      <c r="B34" t="s">
        <v>42</v>
      </c>
      <c r="C34" t="s">
        <v>274</v>
      </c>
      <c r="D34">
        <v>6260</v>
      </c>
      <c r="E34">
        <v>6260</v>
      </c>
      <c r="F34">
        <v>6260</v>
      </c>
      <c r="G34">
        <v>6260</v>
      </c>
      <c r="I34">
        <v>4295</v>
      </c>
      <c r="J34">
        <v>6260</v>
      </c>
      <c r="K34">
        <v>6260</v>
      </c>
      <c r="L34">
        <v>6260</v>
      </c>
    </row>
    <row r="35" spans="1:12" x14ac:dyDescent="0.2">
      <c r="A35" t="s">
        <v>82</v>
      </c>
      <c r="B35" t="s">
        <v>42</v>
      </c>
      <c r="C35" t="s">
        <v>274</v>
      </c>
      <c r="D35">
        <v>569844.30000000005</v>
      </c>
      <c r="E35">
        <v>569844.30000000005</v>
      </c>
      <c r="F35">
        <v>569793.9</v>
      </c>
      <c r="G35">
        <v>569793.9</v>
      </c>
      <c r="I35">
        <v>565729.29</v>
      </c>
      <c r="J35">
        <v>569963.30000000005</v>
      </c>
      <c r="K35">
        <v>569868.02</v>
      </c>
      <c r="L35">
        <v>561201.31999999995</v>
      </c>
    </row>
    <row r="36" spans="1:12" x14ac:dyDescent="0.2">
      <c r="A36" t="s">
        <v>83</v>
      </c>
      <c r="B36" t="s">
        <v>42</v>
      </c>
      <c r="C36" t="s">
        <v>274</v>
      </c>
      <c r="D36">
        <v>1072932</v>
      </c>
      <c r="E36">
        <v>1066934</v>
      </c>
      <c r="F36">
        <v>1064977</v>
      </c>
      <c r="G36">
        <v>1064567</v>
      </c>
      <c r="I36">
        <v>1056426</v>
      </c>
      <c r="J36">
        <v>1057704</v>
      </c>
      <c r="K36">
        <v>1056214</v>
      </c>
      <c r="L36">
        <v>1055910</v>
      </c>
    </row>
    <row r="37" spans="1:12" x14ac:dyDescent="0.2">
      <c r="A37" t="s">
        <v>84</v>
      </c>
      <c r="B37" t="s">
        <v>42</v>
      </c>
      <c r="C37" t="s">
        <v>274</v>
      </c>
      <c r="D37">
        <v>511063.9</v>
      </c>
      <c r="E37">
        <v>504124.35</v>
      </c>
      <c r="F37">
        <v>503194.35</v>
      </c>
      <c r="G37">
        <v>503194.35</v>
      </c>
      <c r="I37">
        <v>452877.1</v>
      </c>
      <c r="J37">
        <v>455610.11</v>
      </c>
      <c r="K37">
        <v>455339.25</v>
      </c>
      <c r="L37">
        <v>455779.25</v>
      </c>
    </row>
    <row r="38" spans="1:12" x14ac:dyDescent="0.2">
      <c r="A38" t="s">
        <v>85</v>
      </c>
      <c r="B38" t="s">
        <v>42</v>
      </c>
      <c r="C38" t="s">
        <v>274</v>
      </c>
      <c r="D38">
        <v>62352.86</v>
      </c>
      <c r="E38">
        <v>62212.86</v>
      </c>
      <c r="F38">
        <v>62212.86</v>
      </c>
      <c r="G38">
        <v>62212.86</v>
      </c>
      <c r="I38">
        <v>61723.360000000001</v>
      </c>
      <c r="J38">
        <v>61823.360000000001</v>
      </c>
      <c r="K38">
        <v>61948.36</v>
      </c>
      <c r="L38">
        <v>62048.36</v>
      </c>
    </row>
    <row r="39" spans="1:12" x14ac:dyDescent="0.2">
      <c r="A39" t="s">
        <v>86</v>
      </c>
      <c r="B39" t="s">
        <v>42</v>
      </c>
      <c r="C39" t="s">
        <v>274</v>
      </c>
      <c r="D39">
        <v>4375</v>
      </c>
      <c r="E39">
        <v>4375</v>
      </c>
      <c r="F39">
        <v>4375</v>
      </c>
      <c r="G39">
        <v>4375</v>
      </c>
      <c r="I39">
        <v>2775</v>
      </c>
      <c r="J39">
        <v>2775</v>
      </c>
      <c r="K39">
        <v>2874.4</v>
      </c>
      <c r="L39">
        <v>2874.4</v>
      </c>
    </row>
    <row r="40" spans="1:12" x14ac:dyDescent="0.2">
      <c r="A40" t="s">
        <v>87</v>
      </c>
      <c r="B40" t="s">
        <v>42</v>
      </c>
      <c r="C40" t="s">
        <v>274</v>
      </c>
      <c r="D40">
        <v>47885.5</v>
      </c>
      <c r="E40">
        <v>47885.5</v>
      </c>
      <c r="F40">
        <v>47885.5</v>
      </c>
      <c r="G40">
        <v>47885.5</v>
      </c>
      <c r="I40">
        <v>46285.5</v>
      </c>
      <c r="J40">
        <v>46285.5</v>
      </c>
      <c r="K40">
        <v>46285.5</v>
      </c>
      <c r="L40">
        <v>46285.5</v>
      </c>
    </row>
    <row r="41" spans="1:12" x14ac:dyDescent="0.2">
      <c r="A41" t="s">
        <v>88</v>
      </c>
      <c r="B41" t="s">
        <v>42</v>
      </c>
      <c r="C41" t="s">
        <v>274</v>
      </c>
      <c r="D41">
        <v>484769.3</v>
      </c>
      <c r="E41">
        <v>487340.79999999999</v>
      </c>
      <c r="F41">
        <v>485480.8</v>
      </c>
      <c r="G41">
        <v>484575.8</v>
      </c>
      <c r="I41">
        <v>473930.8</v>
      </c>
      <c r="J41">
        <v>480395.8</v>
      </c>
      <c r="K41">
        <v>478493.3</v>
      </c>
      <c r="L41">
        <v>477288.3</v>
      </c>
    </row>
    <row r="42" spans="1:12" x14ac:dyDescent="0.2">
      <c r="A42" t="s">
        <v>89</v>
      </c>
      <c r="B42" t="s">
        <v>42</v>
      </c>
      <c r="C42" t="s">
        <v>274</v>
      </c>
      <c r="D42">
        <v>558584.03</v>
      </c>
      <c r="E42">
        <v>557684.03</v>
      </c>
      <c r="F42">
        <v>557684.03</v>
      </c>
      <c r="G42">
        <v>557684.03</v>
      </c>
      <c r="I42">
        <v>545518.53</v>
      </c>
      <c r="J42">
        <v>552276.53</v>
      </c>
      <c r="K42">
        <v>552276.53</v>
      </c>
      <c r="L42">
        <v>552672.03</v>
      </c>
    </row>
    <row r="43" spans="1:12" x14ac:dyDescent="0.2">
      <c r="A43" t="s">
        <v>90</v>
      </c>
      <c r="B43" t="s">
        <v>42</v>
      </c>
      <c r="C43" t="s">
        <v>274</v>
      </c>
      <c r="D43">
        <v>277031.27</v>
      </c>
      <c r="E43">
        <v>277031.27</v>
      </c>
      <c r="F43">
        <v>277031.27</v>
      </c>
      <c r="G43">
        <v>277031.27</v>
      </c>
      <c r="I43">
        <v>273243.27</v>
      </c>
      <c r="J43">
        <v>274325.77</v>
      </c>
      <c r="K43">
        <v>274445.52</v>
      </c>
      <c r="L43">
        <v>274597.46999999997</v>
      </c>
    </row>
    <row r="44" spans="1:12" x14ac:dyDescent="0.2">
      <c r="A44" t="s">
        <v>91</v>
      </c>
      <c r="B44" t="s">
        <v>42</v>
      </c>
      <c r="C44" t="s">
        <v>274</v>
      </c>
      <c r="D44">
        <v>269437</v>
      </c>
      <c r="E44">
        <v>266579</v>
      </c>
      <c r="F44">
        <v>266579</v>
      </c>
      <c r="I44">
        <v>259669</v>
      </c>
      <c r="J44">
        <v>262526</v>
      </c>
      <c r="K44">
        <v>262551</v>
      </c>
    </row>
    <row r="45" spans="1:12" x14ac:dyDescent="0.2">
      <c r="A45" t="s">
        <v>92</v>
      </c>
      <c r="B45" t="s">
        <v>42</v>
      </c>
      <c r="C45" t="s">
        <v>274</v>
      </c>
      <c r="D45">
        <v>123264.41</v>
      </c>
      <c r="E45">
        <v>123264.41</v>
      </c>
      <c r="F45">
        <v>123014.41</v>
      </c>
      <c r="G45">
        <v>123014.41</v>
      </c>
      <c r="I45">
        <v>122344.41</v>
      </c>
      <c r="J45">
        <v>122664.41</v>
      </c>
      <c r="K45">
        <v>122714.41</v>
      </c>
      <c r="L45">
        <v>122764.41</v>
      </c>
    </row>
    <row r="46" spans="1:12" x14ac:dyDescent="0.2">
      <c r="A46" t="s">
        <v>93</v>
      </c>
      <c r="B46" t="s">
        <v>42</v>
      </c>
      <c r="C46" t="s">
        <v>274</v>
      </c>
      <c r="D46">
        <v>321997</v>
      </c>
      <c r="E46">
        <v>327108.5</v>
      </c>
      <c r="F46">
        <v>327108.5</v>
      </c>
      <c r="G46">
        <v>327108.5</v>
      </c>
      <c r="I46">
        <v>318409</v>
      </c>
      <c r="J46">
        <v>323950</v>
      </c>
      <c r="K46">
        <v>323950</v>
      </c>
      <c r="L46">
        <v>323950</v>
      </c>
    </row>
    <row r="47" spans="1:12" x14ac:dyDescent="0.2">
      <c r="A47" t="s">
        <v>94</v>
      </c>
      <c r="B47" t="s">
        <v>42</v>
      </c>
      <c r="C47" t="s">
        <v>274</v>
      </c>
      <c r="D47">
        <v>87820.5</v>
      </c>
      <c r="E47">
        <v>87820.5</v>
      </c>
      <c r="F47">
        <v>87820.5</v>
      </c>
      <c r="G47">
        <v>87820.5</v>
      </c>
      <c r="I47">
        <v>83480.5</v>
      </c>
      <c r="J47">
        <v>87230.5</v>
      </c>
      <c r="K47">
        <v>87230.5</v>
      </c>
      <c r="L47">
        <v>87230.5</v>
      </c>
    </row>
    <row r="48" spans="1:12" x14ac:dyDescent="0.2">
      <c r="A48" t="s">
        <v>95</v>
      </c>
      <c r="B48" t="s">
        <v>42</v>
      </c>
      <c r="C48" t="s">
        <v>274</v>
      </c>
      <c r="D48">
        <v>2431419</v>
      </c>
      <c r="E48">
        <v>2416399</v>
      </c>
      <c r="F48">
        <v>2411921</v>
      </c>
      <c r="G48">
        <v>2411921</v>
      </c>
      <c r="I48">
        <v>2416030</v>
      </c>
      <c r="J48">
        <v>2406714</v>
      </c>
      <c r="K48">
        <v>2402239</v>
      </c>
      <c r="L48">
        <v>2402239</v>
      </c>
    </row>
    <row r="49" spans="1:12" x14ac:dyDescent="0.2">
      <c r="A49" t="s">
        <v>96</v>
      </c>
      <c r="B49" t="s">
        <v>42</v>
      </c>
      <c r="C49" t="s">
        <v>274</v>
      </c>
      <c r="D49">
        <v>729420.57</v>
      </c>
      <c r="E49">
        <v>724491.57</v>
      </c>
      <c r="F49">
        <v>721394.57</v>
      </c>
      <c r="G49">
        <v>719584.57</v>
      </c>
      <c r="I49">
        <v>705102.05</v>
      </c>
      <c r="J49">
        <v>711691.6</v>
      </c>
      <c r="K49">
        <v>709841.1</v>
      </c>
      <c r="L49">
        <v>708141.1</v>
      </c>
    </row>
    <row r="50" spans="1:12" x14ac:dyDescent="0.2">
      <c r="A50" t="s">
        <v>97</v>
      </c>
      <c r="B50" t="s">
        <v>42</v>
      </c>
      <c r="C50" t="s">
        <v>274</v>
      </c>
      <c r="D50">
        <v>3744867.3</v>
      </c>
      <c r="E50">
        <v>3724467.55</v>
      </c>
      <c r="F50">
        <v>3709808.95</v>
      </c>
      <c r="G50">
        <v>3695724.85</v>
      </c>
      <c r="I50">
        <v>3678933.67</v>
      </c>
      <c r="J50">
        <v>3669569.26</v>
      </c>
      <c r="K50">
        <v>3659839.99</v>
      </c>
      <c r="L50">
        <v>3649151.61</v>
      </c>
    </row>
    <row r="51" spans="1:12" x14ac:dyDescent="0.2">
      <c r="A51" t="s">
        <v>98</v>
      </c>
      <c r="B51" t="s">
        <v>42</v>
      </c>
      <c r="C51" t="s">
        <v>274</v>
      </c>
      <c r="D51">
        <v>991146.02</v>
      </c>
      <c r="E51">
        <v>994185.1</v>
      </c>
      <c r="F51">
        <v>993835.1</v>
      </c>
      <c r="G51">
        <v>993831.1</v>
      </c>
      <c r="I51">
        <v>943577.42</v>
      </c>
      <c r="J51">
        <v>973280.41</v>
      </c>
      <c r="K51">
        <v>980257.91</v>
      </c>
      <c r="L51">
        <v>980418.41</v>
      </c>
    </row>
    <row r="52" spans="1:12" x14ac:dyDescent="0.2">
      <c r="A52" t="s">
        <v>99</v>
      </c>
      <c r="B52" t="s">
        <v>42</v>
      </c>
      <c r="C52" t="s">
        <v>274</v>
      </c>
      <c r="D52">
        <v>2160190</v>
      </c>
      <c r="E52">
        <v>2152435</v>
      </c>
      <c r="F52">
        <v>2150244</v>
      </c>
      <c r="G52">
        <v>2149702</v>
      </c>
      <c r="I52">
        <v>2129788</v>
      </c>
      <c r="J52">
        <v>2146024</v>
      </c>
      <c r="K52">
        <v>2146491</v>
      </c>
      <c r="L52">
        <v>2146040</v>
      </c>
    </row>
    <row r="53" spans="1:12" x14ac:dyDescent="0.2">
      <c r="A53" t="s">
        <v>100</v>
      </c>
      <c r="B53" t="s">
        <v>42</v>
      </c>
      <c r="C53" t="s">
        <v>274</v>
      </c>
      <c r="D53">
        <v>919559.67</v>
      </c>
      <c r="E53">
        <v>919139.67</v>
      </c>
      <c r="F53">
        <v>919139.67</v>
      </c>
      <c r="G53">
        <v>919139.67</v>
      </c>
      <c r="I53">
        <v>912754.67</v>
      </c>
      <c r="J53">
        <v>913899.67</v>
      </c>
      <c r="K53">
        <v>913899.67</v>
      </c>
      <c r="L53">
        <v>913954.67</v>
      </c>
    </row>
    <row r="54" spans="1:12" x14ac:dyDescent="0.2">
      <c r="A54" t="s">
        <v>278</v>
      </c>
      <c r="B54" t="s">
        <v>42</v>
      </c>
      <c r="C54" t="s">
        <v>274</v>
      </c>
      <c r="D54">
        <v>89954.68</v>
      </c>
      <c r="E54">
        <v>89954.68</v>
      </c>
      <c r="F54">
        <v>89954.68</v>
      </c>
      <c r="G54">
        <v>89884.68</v>
      </c>
      <c r="I54">
        <v>84627.18</v>
      </c>
      <c r="J54">
        <v>89814.68</v>
      </c>
      <c r="K54">
        <v>89814.68</v>
      </c>
      <c r="L54">
        <v>89814.68</v>
      </c>
    </row>
    <row r="55" spans="1:12" x14ac:dyDescent="0.2">
      <c r="A55" t="s">
        <v>102</v>
      </c>
      <c r="B55" t="s">
        <v>42</v>
      </c>
      <c r="C55" t="s">
        <v>274</v>
      </c>
      <c r="D55">
        <v>256082.24</v>
      </c>
      <c r="E55">
        <v>254723.24</v>
      </c>
      <c r="F55">
        <v>254323.24</v>
      </c>
      <c r="G55">
        <v>254323.24</v>
      </c>
      <c r="I55">
        <v>252281.24</v>
      </c>
      <c r="J55">
        <v>252286.24</v>
      </c>
      <c r="K55">
        <v>252286.24</v>
      </c>
      <c r="L55">
        <v>252286.24</v>
      </c>
    </row>
    <row r="56" spans="1:12" x14ac:dyDescent="0.2">
      <c r="A56" t="s">
        <v>103</v>
      </c>
      <c r="B56" t="s">
        <v>42</v>
      </c>
      <c r="C56" t="s">
        <v>274</v>
      </c>
      <c r="D56">
        <v>734452.28</v>
      </c>
      <c r="E56">
        <v>733948.99</v>
      </c>
      <c r="F56">
        <v>733848.78</v>
      </c>
      <c r="G56">
        <v>733848.78</v>
      </c>
      <c r="I56">
        <v>724598.78</v>
      </c>
      <c r="J56">
        <v>729553.28</v>
      </c>
      <c r="K56">
        <v>729590.78</v>
      </c>
      <c r="L56">
        <v>729603.28</v>
      </c>
    </row>
    <row r="57" spans="1:12" x14ac:dyDescent="0.2">
      <c r="A57" t="s">
        <v>104</v>
      </c>
      <c r="B57" t="s">
        <v>42</v>
      </c>
      <c r="C57" t="s">
        <v>274</v>
      </c>
      <c r="D57">
        <v>481502.5</v>
      </c>
      <c r="E57">
        <v>481502.5</v>
      </c>
      <c r="F57">
        <v>481502.5</v>
      </c>
      <c r="G57">
        <v>481502.5</v>
      </c>
      <c r="I57">
        <v>481502.5</v>
      </c>
      <c r="J57">
        <v>481502.5</v>
      </c>
      <c r="K57">
        <v>481502.5</v>
      </c>
      <c r="L57">
        <v>481502.5</v>
      </c>
    </row>
    <row r="58" spans="1:12" x14ac:dyDescent="0.2">
      <c r="A58" t="s">
        <v>105</v>
      </c>
      <c r="B58" t="s">
        <v>42</v>
      </c>
      <c r="C58" t="s">
        <v>274</v>
      </c>
      <c r="D58">
        <v>365901.41</v>
      </c>
      <c r="E58">
        <v>365901.41</v>
      </c>
      <c r="F58">
        <v>365901.41</v>
      </c>
      <c r="G58">
        <v>365831.41</v>
      </c>
      <c r="I58">
        <v>353301.41</v>
      </c>
      <c r="J58">
        <v>365826.41</v>
      </c>
      <c r="K58">
        <v>365826.41</v>
      </c>
      <c r="L58">
        <v>365826.41</v>
      </c>
    </row>
    <row r="59" spans="1:12" x14ac:dyDescent="0.2">
      <c r="A59" t="s">
        <v>106</v>
      </c>
      <c r="B59" t="s">
        <v>42</v>
      </c>
      <c r="C59" t="s">
        <v>274</v>
      </c>
      <c r="D59">
        <v>643832.41</v>
      </c>
      <c r="E59">
        <v>642682.41</v>
      </c>
      <c r="F59">
        <v>640164.41</v>
      </c>
      <c r="G59">
        <v>639200.91</v>
      </c>
      <c r="I59">
        <v>621203.18000000005</v>
      </c>
      <c r="J59">
        <v>634185.53</v>
      </c>
      <c r="K59">
        <v>635699.41</v>
      </c>
      <c r="L59">
        <v>635065.91</v>
      </c>
    </row>
    <row r="60" spans="1:12" x14ac:dyDescent="0.2">
      <c r="A60" t="s">
        <v>107</v>
      </c>
      <c r="B60" t="s">
        <v>42</v>
      </c>
      <c r="C60" t="s">
        <v>274</v>
      </c>
      <c r="D60">
        <v>67499.14</v>
      </c>
      <c r="E60">
        <v>67449.14</v>
      </c>
      <c r="F60">
        <v>67449.14</v>
      </c>
      <c r="G60">
        <v>67449.14</v>
      </c>
      <c r="I60">
        <v>65096.639999999999</v>
      </c>
      <c r="J60">
        <v>67044.14</v>
      </c>
      <c r="K60">
        <v>67299.14</v>
      </c>
      <c r="L60">
        <v>67299.14</v>
      </c>
    </row>
    <row r="61" spans="1:12" x14ac:dyDescent="0.2">
      <c r="A61" t="s">
        <v>108</v>
      </c>
      <c r="B61" t="s">
        <v>42</v>
      </c>
      <c r="C61" t="s">
        <v>274</v>
      </c>
      <c r="D61">
        <v>39232</v>
      </c>
      <c r="E61">
        <v>39232</v>
      </c>
      <c r="F61">
        <v>39232</v>
      </c>
      <c r="G61">
        <v>39232</v>
      </c>
      <c r="I61">
        <v>36032</v>
      </c>
      <c r="J61">
        <v>36032</v>
      </c>
      <c r="K61">
        <v>36032</v>
      </c>
      <c r="L61">
        <v>36032</v>
      </c>
    </row>
    <row r="62" spans="1:12" x14ac:dyDescent="0.2">
      <c r="A62" t="s">
        <v>109</v>
      </c>
      <c r="B62" t="s">
        <v>42</v>
      </c>
      <c r="C62" t="s">
        <v>274</v>
      </c>
      <c r="D62">
        <v>24601</v>
      </c>
      <c r="E62">
        <v>24601</v>
      </c>
      <c r="F62">
        <v>24601</v>
      </c>
      <c r="G62">
        <v>24201</v>
      </c>
      <c r="I62">
        <v>23806</v>
      </c>
      <c r="J62">
        <v>24601</v>
      </c>
      <c r="K62">
        <v>24601</v>
      </c>
      <c r="L62">
        <v>24201</v>
      </c>
    </row>
    <row r="63" spans="1:12" x14ac:dyDescent="0.2">
      <c r="A63" t="s">
        <v>110</v>
      </c>
      <c r="B63" t="s">
        <v>42</v>
      </c>
      <c r="C63" t="s">
        <v>274</v>
      </c>
      <c r="D63">
        <v>14221.76</v>
      </c>
      <c r="E63">
        <v>14221.76</v>
      </c>
      <c r="F63">
        <v>14221.76</v>
      </c>
      <c r="G63">
        <v>14221.76</v>
      </c>
      <c r="I63">
        <v>12766.76</v>
      </c>
      <c r="J63">
        <v>12766.76</v>
      </c>
      <c r="K63">
        <v>12766.76</v>
      </c>
      <c r="L63">
        <v>12766.76</v>
      </c>
    </row>
    <row r="64" spans="1:12" x14ac:dyDescent="0.2">
      <c r="A64" t="s">
        <v>111</v>
      </c>
      <c r="B64" t="s">
        <v>42</v>
      </c>
      <c r="C64" t="s">
        <v>274</v>
      </c>
      <c r="D64">
        <v>979847.82</v>
      </c>
      <c r="E64">
        <v>972125.82</v>
      </c>
      <c r="F64">
        <v>968898.32</v>
      </c>
      <c r="G64">
        <v>960513.32</v>
      </c>
      <c r="I64">
        <v>897854.64</v>
      </c>
      <c r="J64">
        <v>958326.54</v>
      </c>
      <c r="K64">
        <v>959084.64</v>
      </c>
      <c r="L64">
        <v>951068.84</v>
      </c>
    </row>
    <row r="65" spans="1:12" x14ac:dyDescent="0.2">
      <c r="A65" t="s">
        <v>112</v>
      </c>
      <c r="B65" t="s">
        <v>42</v>
      </c>
      <c r="C65" t="s">
        <v>274</v>
      </c>
      <c r="D65">
        <v>39681.5</v>
      </c>
      <c r="E65">
        <v>39681.5</v>
      </c>
      <c r="F65">
        <v>39681.5</v>
      </c>
      <c r="G65">
        <v>39681.5</v>
      </c>
      <c r="I65">
        <v>39661.5</v>
      </c>
      <c r="J65">
        <v>39681.5</v>
      </c>
      <c r="K65">
        <v>39681.5</v>
      </c>
      <c r="L65">
        <v>39681.5</v>
      </c>
    </row>
    <row r="66" spans="1:12" x14ac:dyDescent="0.2">
      <c r="A66" t="s">
        <v>279</v>
      </c>
      <c r="B66" t="s">
        <v>42</v>
      </c>
      <c r="C66" t="s">
        <v>274</v>
      </c>
      <c r="D66">
        <v>141360</v>
      </c>
      <c r="E66">
        <v>140560</v>
      </c>
      <c r="F66">
        <v>140560</v>
      </c>
      <c r="G66">
        <v>140560</v>
      </c>
      <c r="I66">
        <v>139235</v>
      </c>
      <c r="J66">
        <v>140160</v>
      </c>
      <c r="K66">
        <v>140160</v>
      </c>
      <c r="L66">
        <v>140160</v>
      </c>
    </row>
    <row r="67" spans="1:12" x14ac:dyDescent="0.2">
      <c r="A67" t="s">
        <v>114</v>
      </c>
      <c r="B67" t="s">
        <v>42</v>
      </c>
      <c r="C67" t="s">
        <v>274</v>
      </c>
      <c r="D67">
        <v>30838</v>
      </c>
      <c r="E67">
        <v>30838</v>
      </c>
      <c r="F67">
        <v>30838</v>
      </c>
      <c r="G67">
        <v>30838</v>
      </c>
      <c r="I67">
        <v>30312</v>
      </c>
      <c r="J67">
        <v>30362</v>
      </c>
      <c r="K67">
        <v>30362</v>
      </c>
      <c r="L67">
        <v>30788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67"/>
  <sheetViews>
    <sheetView workbookViewId="0">
      <selection sqref="A1:L67"/>
    </sheetView>
  </sheetViews>
  <sheetFormatPr defaultRowHeight="12.75" x14ac:dyDescent="0.2"/>
  <sheetData>
    <row r="1" spans="1:12" x14ac:dyDescent="0.2">
      <c r="A1" t="s">
        <v>116</v>
      </c>
      <c r="B1" t="s">
        <v>117</v>
      </c>
      <c r="C1" t="s">
        <v>256</v>
      </c>
      <c r="D1" t="s">
        <v>257</v>
      </c>
      <c r="E1" t="s">
        <v>258</v>
      </c>
      <c r="F1" t="s">
        <v>259</v>
      </c>
      <c r="G1" t="s">
        <v>260</v>
      </c>
      <c r="H1" t="s">
        <v>261</v>
      </c>
      <c r="I1" t="s">
        <v>262</v>
      </c>
      <c r="J1" t="s">
        <v>263</v>
      </c>
      <c r="K1" t="s">
        <v>264</v>
      </c>
      <c r="L1" t="s">
        <v>265</v>
      </c>
    </row>
    <row r="2" spans="1:12" x14ac:dyDescent="0.2">
      <c r="A2" t="s">
        <v>47</v>
      </c>
      <c r="B2" t="s">
        <v>41</v>
      </c>
      <c r="C2" t="s">
        <v>274</v>
      </c>
      <c r="D2">
        <v>283464.03999999998</v>
      </c>
      <c r="E2">
        <v>281280.03999999998</v>
      </c>
      <c r="F2">
        <v>274059.03999999998</v>
      </c>
      <c r="G2">
        <v>266843.53999999998</v>
      </c>
      <c r="I2">
        <v>81968.91</v>
      </c>
      <c r="J2">
        <v>124276.85</v>
      </c>
      <c r="K2">
        <v>146897.01</v>
      </c>
      <c r="L2">
        <v>164218.97</v>
      </c>
    </row>
    <row r="3" spans="1:12" x14ac:dyDescent="0.2">
      <c r="A3" t="s">
        <v>49</v>
      </c>
      <c r="B3" t="s">
        <v>41</v>
      </c>
      <c r="C3" t="s">
        <v>274</v>
      </c>
      <c r="D3">
        <v>34021.5</v>
      </c>
      <c r="E3">
        <v>34021.5</v>
      </c>
      <c r="F3">
        <v>34021.5</v>
      </c>
      <c r="G3">
        <v>33740.5</v>
      </c>
      <c r="I3">
        <v>3824</v>
      </c>
      <c r="J3">
        <v>6306.13</v>
      </c>
      <c r="K3">
        <v>8333.7900000000009</v>
      </c>
      <c r="L3">
        <v>10029.620000000001</v>
      </c>
    </row>
    <row r="4" spans="1:12" x14ac:dyDescent="0.2">
      <c r="A4" t="s">
        <v>50</v>
      </c>
      <c r="B4" t="s">
        <v>41</v>
      </c>
      <c r="C4" t="s">
        <v>274</v>
      </c>
      <c r="D4">
        <v>457971.99</v>
      </c>
      <c r="E4">
        <v>448981.49</v>
      </c>
      <c r="F4">
        <v>437089.49</v>
      </c>
      <c r="G4">
        <v>433864.49</v>
      </c>
      <c r="I4">
        <v>67985.19</v>
      </c>
      <c r="J4">
        <v>145486.10999999999</v>
      </c>
      <c r="K4">
        <v>207099.3</v>
      </c>
      <c r="L4">
        <v>235985.35</v>
      </c>
    </row>
    <row r="5" spans="1:12" x14ac:dyDescent="0.2">
      <c r="A5" t="s">
        <v>51</v>
      </c>
      <c r="B5" t="s">
        <v>41</v>
      </c>
      <c r="C5" t="s">
        <v>274</v>
      </c>
      <c r="D5">
        <v>30317.5</v>
      </c>
      <c r="E5">
        <v>29994.5</v>
      </c>
      <c r="F5">
        <v>29621.5</v>
      </c>
      <c r="G5">
        <v>29571.5</v>
      </c>
      <c r="I5">
        <v>2794.5</v>
      </c>
      <c r="J5">
        <v>7103.5</v>
      </c>
      <c r="K5">
        <v>9804.5</v>
      </c>
      <c r="L5">
        <v>12240.5</v>
      </c>
    </row>
    <row r="6" spans="1:12" x14ac:dyDescent="0.2">
      <c r="A6" t="s">
        <v>52</v>
      </c>
      <c r="B6" t="s">
        <v>41</v>
      </c>
      <c r="C6" t="s">
        <v>274</v>
      </c>
      <c r="D6">
        <v>522208.05</v>
      </c>
      <c r="E6">
        <v>518822.05</v>
      </c>
      <c r="F6">
        <v>515890.05</v>
      </c>
      <c r="G6">
        <v>515092.05</v>
      </c>
      <c r="I6">
        <v>107888.21</v>
      </c>
      <c r="J6">
        <v>181939.71</v>
      </c>
      <c r="K6">
        <v>236375.04000000001</v>
      </c>
      <c r="L6">
        <v>266856.51</v>
      </c>
    </row>
    <row r="7" spans="1:12" x14ac:dyDescent="0.2">
      <c r="A7" t="s">
        <v>53</v>
      </c>
      <c r="B7" t="s">
        <v>41</v>
      </c>
      <c r="C7" t="s">
        <v>274</v>
      </c>
      <c r="D7">
        <v>2101635.2999999998</v>
      </c>
      <c r="E7">
        <v>1734560.21</v>
      </c>
      <c r="F7">
        <v>1683419.71</v>
      </c>
      <c r="G7">
        <v>1648998.21</v>
      </c>
      <c r="I7">
        <v>259996.28</v>
      </c>
      <c r="J7">
        <v>618716.44999999995</v>
      </c>
      <c r="K7">
        <v>801287.38</v>
      </c>
      <c r="L7">
        <v>868254.86</v>
      </c>
    </row>
    <row r="8" spans="1:12" x14ac:dyDescent="0.2">
      <c r="A8" t="s">
        <v>54</v>
      </c>
      <c r="B8" t="s">
        <v>41</v>
      </c>
      <c r="C8" t="s">
        <v>274</v>
      </c>
      <c r="D8">
        <v>6360</v>
      </c>
      <c r="E8">
        <v>6260</v>
      </c>
      <c r="F8">
        <v>6260</v>
      </c>
      <c r="G8">
        <v>6260</v>
      </c>
      <c r="I8">
        <v>945</v>
      </c>
      <c r="J8">
        <v>2237</v>
      </c>
      <c r="K8">
        <v>2592</v>
      </c>
      <c r="L8">
        <v>2752</v>
      </c>
    </row>
    <row r="9" spans="1:12" x14ac:dyDescent="0.2">
      <c r="A9" t="s">
        <v>55</v>
      </c>
      <c r="B9" t="s">
        <v>41</v>
      </c>
      <c r="C9" t="s">
        <v>274</v>
      </c>
      <c r="D9">
        <v>297878.78000000003</v>
      </c>
      <c r="E9">
        <v>288190.21999999997</v>
      </c>
      <c r="F9">
        <v>281566.21999999997</v>
      </c>
      <c r="G9">
        <v>276326.78999999998</v>
      </c>
      <c r="I9">
        <v>61755.75</v>
      </c>
      <c r="J9">
        <v>111737.60000000001</v>
      </c>
      <c r="K9">
        <v>148052.5</v>
      </c>
      <c r="L9">
        <v>165562.63</v>
      </c>
    </row>
    <row r="10" spans="1:12" x14ac:dyDescent="0.2">
      <c r="A10" t="s">
        <v>56</v>
      </c>
      <c r="B10" t="s">
        <v>41</v>
      </c>
      <c r="C10" t="s">
        <v>274</v>
      </c>
      <c r="D10">
        <v>121396.94</v>
      </c>
      <c r="E10">
        <v>137254.20000000001</v>
      </c>
      <c r="F10">
        <v>136048.20000000001</v>
      </c>
      <c r="G10">
        <v>136569.20000000001</v>
      </c>
      <c r="I10">
        <v>31148.21</v>
      </c>
      <c r="J10">
        <v>52815.92</v>
      </c>
      <c r="K10">
        <v>62216.38</v>
      </c>
      <c r="L10">
        <v>67545.09</v>
      </c>
    </row>
    <row r="11" spans="1:12" x14ac:dyDescent="0.2">
      <c r="A11" t="s">
        <v>57</v>
      </c>
      <c r="B11" t="s">
        <v>41</v>
      </c>
      <c r="C11" t="s">
        <v>274</v>
      </c>
      <c r="D11">
        <v>243447</v>
      </c>
      <c r="E11">
        <v>242443</v>
      </c>
      <c r="F11">
        <v>242411</v>
      </c>
      <c r="G11">
        <v>240999</v>
      </c>
      <c r="I11">
        <v>60440</v>
      </c>
      <c r="J11">
        <v>117040</v>
      </c>
      <c r="K11">
        <v>136783</v>
      </c>
      <c r="L11">
        <v>151704</v>
      </c>
    </row>
    <row r="12" spans="1:12" x14ac:dyDescent="0.2">
      <c r="A12" t="s">
        <v>58</v>
      </c>
      <c r="B12" t="s">
        <v>41</v>
      </c>
      <c r="C12" t="s">
        <v>274</v>
      </c>
      <c r="D12">
        <v>547837.51</v>
      </c>
      <c r="E12">
        <v>541512.25</v>
      </c>
      <c r="F12">
        <v>544483.35</v>
      </c>
      <c r="G12">
        <v>549628.56999999995</v>
      </c>
      <c r="I12">
        <v>171059.61</v>
      </c>
      <c r="J12">
        <v>284505</v>
      </c>
      <c r="K12">
        <v>336943.55</v>
      </c>
      <c r="L12">
        <v>374981.27</v>
      </c>
    </row>
    <row r="13" spans="1:12" x14ac:dyDescent="0.2">
      <c r="A13" t="s">
        <v>59</v>
      </c>
      <c r="B13" t="s">
        <v>41</v>
      </c>
      <c r="C13" t="s">
        <v>274</v>
      </c>
      <c r="D13">
        <v>84976.5</v>
      </c>
      <c r="E13">
        <v>84440.5</v>
      </c>
      <c r="F13">
        <v>84390.5</v>
      </c>
      <c r="G13">
        <v>84340.5</v>
      </c>
      <c r="I13">
        <v>15126.25</v>
      </c>
      <c r="J13">
        <v>29265.25</v>
      </c>
      <c r="K13">
        <v>39585.75</v>
      </c>
      <c r="L13">
        <v>45932.1</v>
      </c>
    </row>
    <row r="14" spans="1:12" x14ac:dyDescent="0.2">
      <c r="A14" t="s">
        <v>60</v>
      </c>
      <c r="B14" t="s">
        <v>41</v>
      </c>
      <c r="C14" t="s">
        <v>274</v>
      </c>
      <c r="D14">
        <v>1661303.42</v>
      </c>
      <c r="E14">
        <v>1661303.42</v>
      </c>
      <c r="F14">
        <v>1661303.42</v>
      </c>
      <c r="G14">
        <v>1661303.42</v>
      </c>
      <c r="I14">
        <v>204831.62</v>
      </c>
      <c r="J14">
        <v>394702.88</v>
      </c>
      <c r="K14">
        <v>518888.82</v>
      </c>
      <c r="L14">
        <v>586896.48</v>
      </c>
    </row>
    <row r="15" spans="1:12" x14ac:dyDescent="0.2">
      <c r="A15" t="s">
        <v>61</v>
      </c>
      <c r="B15" t="s">
        <v>41</v>
      </c>
      <c r="C15" t="s">
        <v>274</v>
      </c>
      <c r="D15">
        <v>38502</v>
      </c>
      <c r="E15">
        <v>38502</v>
      </c>
      <c r="F15">
        <v>38927</v>
      </c>
      <c r="G15">
        <v>38927</v>
      </c>
      <c r="I15">
        <v>14605</v>
      </c>
      <c r="J15">
        <v>20039</v>
      </c>
      <c r="K15">
        <v>22642</v>
      </c>
      <c r="L15">
        <v>23468</v>
      </c>
    </row>
    <row r="16" spans="1:12" x14ac:dyDescent="0.2">
      <c r="A16" t="s">
        <v>63</v>
      </c>
      <c r="B16" t="s">
        <v>41</v>
      </c>
      <c r="C16" t="s">
        <v>274</v>
      </c>
      <c r="D16">
        <v>1933799.9</v>
      </c>
      <c r="E16">
        <v>1933799.9</v>
      </c>
      <c r="F16">
        <v>1927586.44</v>
      </c>
      <c r="G16">
        <v>1915444.68</v>
      </c>
      <c r="I16">
        <v>330175.71999999997</v>
      </c>
      <c r="J16">
        <v>705539.28</v>
      </c>
      <c r="K16">
        <v>882026.06</v>
      </c>
      <c r="L16">
        <v>993942.13</v>
      </c>
    </row>
    <row r="17" spans="1:12" x14ac:dyDescent="0.2">
      <c r="A17" t="s">
        <v>64</v>
      </c>
      <c r="B17" t="s">
        <v>41</v>
      </c>
      <c r="C17" t="s">
        <v>274</v>
      </c>
      <c r="D17">
        <v>282985.65000000002</v>
      </c>
      <c r="E17">
        <v>277076.65000000002</v>
      </c>
      <c r="F17">
        <v>275648.71999999997</v>
      </c>
      <c r="G17">
        <v>275329.71999999997</v>
      </c>
      <c r="I17">
        <v>66006.649999999994</v>
      </c>
      <c r="J17">
        <v>104161.57</v>
      </c>
      <c r="K17">
        <v>122198.14</v>
      </c>
      <c r="L17">
        <v>130440.89</v>
      </c>
    </row>
    <row r="18" spans="1:12" x14ac:dyDescent="0.2">
      <c r="A18" t="s">
        <v>65</v>
      </c>
      <c r="B18" t="s">
        <v>41</v>
      </c>
      <c r="C18" t="s">
        <v>274</v>
      </c>
      <c r="D18">
        <v>112108</v>
      </c>
      <c r="E18">
        <v>112920</v>
      </c>
      <c r="F18">
        <v>112804</v>
      </c>
      <c r="G18">
        <v>112804</v>
      </c>
      <c r="I18">
        <v>32052.83</v>
      </c>
      <c r="J18">
        <v>58607.87</v>
      </c>
      <c r="K18">
        <v>67721.11</v>
      </c>
      <c r="L18">
        <v>75287.19</v>
      </c>
    </row>
    <row r="19" spans="1:12" x14ac:dyDescent="0.2">
      <c r="A19" t="s">
        <v>66</v>
      </c>
      <c r="B19" t="s">
        <v>41</v>
      </c>
      <c r="C19" t="s">
        <v>274</v>
      </c>
      <c r="D19">
        <v>20145</v>
      </c>
      <c r="E19">
        <v>20795</v>
      </c>
      <c r="F19">
        <v>20795</v>
      </c>
      <c r="G19">
        <v>20795</v>
      </c>
      <c r="I19">
        <v>9102</v>
      </c>
      <c r="J19">
        <v>11215</v>
      </c>
      <c r="K19">
        <v>12096</v>
      </c>
      <c r="L19">
        <v>12441</v>
      </c>
    </row>
    <row r="20" spans="1:12" x14ac:dyDescent="0.2">
      <c r="A20" t="s">
        <v>67</v>
      </c>
      <c r="B20" t="s">
        <v>41</v>
      </c>
      <c r="C20" t="s">
        <v>274</v>
      </c>
      <c r="D20">
        <v>97239</v>
      </c>
      <c r="E20">
        <v>94772</v>
      </c>
      <c r="F20">
        <v>93332</v>
      </c>
      <c r="G20">
        <v>93137</v>
      </c>
      <c r="I20">
        <v>26818.05</v>
      </c>
      <c r="J20">
        <v>46289.760000000002</v>
      </c>
      <c r="K20">
        <v>54415.74</v>
      </c>
      <c r="L20">
        <v>57127.54</v>
      </c>
    </row>
    <row r="21" spans="1:12" x14ac:dyDescent="0.2">
      <c r="A21" t="s">
        <v>68</v>
      </c>
      <c r="B21" t="s">
        <v>41</v>
      </c>
      <c r="C21" t="s">
        <v>274</v>
      </c>
      <c r="D21">
        <v>19817</v>
      </c>
      <c r="E21">
        <v>19817</v>
      </c>
      <c r="F21">
        <v>19817</v>
      </c>
      <c r="G21">
        <v>19817</v>
      </c>
      <c r="I21">
        <v>4948</v>
      </c>
      <c r="J21">
        <v>8125</v>
      </c>
      <c r="K21">
        <v>8858</v>
      </c>
      <c r="L21">
        <v>11981</v>
      </c>
    </row>
    <row r="22" spans="1:12" x14ac:dyDescent="0.2">
      <c r="A22" t="s">
        <v>69</v>
      </c>
      <c r="B22" t="s">
        <v>41</v>
      </c>
      <c r="C22" t="s">
        <v>274</v>
      </c>
      <c r="D22">
        <v>16960</v>
      </c>
      <c r="E22">
        <v>16567</v>
      </c>
      <c r="F22">
        <v>16567</v>
      </c>
      <c r="G22">
        <v>16567</v>
      </c>
      <c r="I22">
        <v>4925</v>
      </c>
      <c r="J22">
        <v>7101.5</v>
      </c>
      <c r="K22">
        <v>8087.5</v>
      </c>
      <c r="L22">
        <v>9225.5</v>
      </c>
    </row>
    <row r="23" spans="1:12" x14ac:dyDescent="0.2">
      <c r="A23" t="s">
        <v>70</v>
      </c>
      <c r="B23" t="s">
        <v>41</v>
      </c>
      <c r="C23" t="s">
        <v>274</v>
      </c>
      <c r="D23">
        <v>10724</v>
      </c>
      <c r="E23">
        <v>10724</v>
      </c>
      <c r="F23">
        <v>10724</v>
      </c>
      <c r="G23">
        <v>10724</v>
      </c>
      <c r="I23">
        <v>4447</v>
      </c>
      <c r="J23">
        <v>7269.65</v>
      </c>
      <c r="K23">
        <v>8409.5400000000009</v>
      </c>
      <c r="L23">
        <v>8556.01</v>
      </c>
    </row>
    <row r="24" spans="1:12" x14ac:dyDescent="0.2">
      <c r="A24" t="s">
        <v>71</v>
      </c>
      <c r="B24" t="s">
        <v>41</v>
      </c>
      <c r="C24" t="s">
        <v>274</v>
      </c>
      <c r="D24">
        <v>36716.5</v>
      </c>
      <c r="E24">
        <v>36733.5</v>
      </c>
      <c r="F24">
        <v>36633.5</v>
      </c>
      <c r="G24">
        <v>36633.5</v>
      </c>
      <c r="I24">
        <v>14268</v>
      </c>
      <c r="J24">
        <v>17063</v>
      </c>
      <c r="K24">
        <v>19449</v>
      </c>
      <c r="L24">
        <v>19449</v>
      </c>
    </row>
    <row r="25" spans="1:12" x14ac:dyDescent="0.2">
      <c r="A25" t="s">
        <v>72</v>
      </c>
      <c r="B25" t="s">
        <v>41</v>
      </c>
      <c r="C25" t="s">
        <v>274</v>
      </c>
      <c r="D25">
        <v>42745.96</v>
      </c>
      <c r="E25">
        <v>42370.96</v>
      </c>
      <c r="F25">
        <v>42070.96</v>
      </c>
      <c r="G25">
        <v>41870.959999999999</v>
      </c>
      <c r="I25">
        <v>19090.96</v>
      </c>
      <c r="J25">
        <v>30537.96</v>
      </c>
      <c r="K25">
        <v>33932.959999999999</v>
      </c>
      <c r="L25">
        <v>35083.96</v>
      </c>
    </row>
    <row r="26" spans="1:12" x14ac:dyDescent="0.2">
      <c r="A26" t="s">
        <v>73</v>
      </c>
      <c r="B26" t="s">
        <v>41</v>
      </c>
      <c r="C26" t="s">
        <v>274</v>
      </c>
      <c r="D26">
        <v>148627.15</v>
      </c>
      <c r="E26">
        <v>140711.15</v>
      </c>
      <c r="F26">
        <v>137051.98000000001</v>
      </c>
      <c r="G26">
        <v>134825.82999999999</v>
      </c>
      <c r="I26">
        <v>48927.88</v>
      </c>
      <c r="J26">
        <v>76196.75</v>
      </c>
      <c r="K26">
        <v>91337.63</v>
      </c>
      <c r="L26">
        <v>97254.6</v>
      </c>
    </row>
    <row r="27" spans="1:12" x14ac:dyDescent="0.2">
      <c r="A27" t="s">
        <v>74</v>
      </c>
      <c r="B27" t="s">
        <v>41</v>
      </c>
      <c r="C27" t="s">
        <v>274</v>
      </c>
      <c r="D27">
        <v>203379.48</v>
      </c>
      <c r="E27">
        <v>203221.23</v>
      </c>
      <c r="F27">
        <v>202572.23</v>
      </c>
      <c r="G27">
        <v>202134.23</v>
      </c>
      <c r="I27">
        <v>80048.34</v>
      </c>
      <c r="J27">
        <v>113917.24</v>
      </c>
      <c r="K27">
        <v>129824.12</v>
      </c>
      <c r="L27">
        <v>138047.98000000001</v>
      </c>
    </row>
    <row r="28" spans="1:12" x14ac:dyDescent="0.2">
      <c r="A28" t="s">
        <v>75</v>
      </c>
      <c r="B28" t="s">
        <v>41</v>
      </c>
      <c r="C28" t="s">
        <v>274</v>
      </c>
      <c r="D28">
        <v>149200.5</v>
      </c>
      <c r="E28">
        <v>149229</v>
      </c>
      <c r="F28">
        <v>149229</v>
      </c>
      <c r="G28">
        <v>149229</v>
      </c>
      <c r="I28">
        <v>19009.5</v>
      </c>
      <c r="J28">
        <v>35767.75</v>
      </c>
      <c r="K28">
        <v>41705.25</v>
      </c>
      <c r="L28">
        <v>45015.15</v>
      </c>
    </row>
    <row r="29" spans="1:12" x14ac:dyDescent="0.2">
      <c r="A29" t="s">
        <v>76</v>
      </c>
      <c r="B29" t="s">
        <v>41</v>
      </c>
      <c r="C29" t="s">
        <v>274</v>
      </c>
      <c r="D29">
        <v>10257827</v>
      </c>
      <c r="E29">
        <v>8937460</v>
      </c>
      <c r="F29">
        <v>8227778</v>
      </c>
      <c r="G29">
        <v>8051885</v>
      </c>
      <c r="I29">
        <v>3341032</v>
      </c>
      <c r="J29">
        <v>5279036</v>
      </c>
      <c r="K29">
        <v>5899060</v>
      </c>
      <c r="L29">
        <v>6185749</v>
      </c>
    </row>
    <row r="30" spans="1:12" x14ac:dyDescent="0.2">
      <c r="A30" t="s">
        <v>77</v>
      </c>
      <c r="B30" t="s">
        <v>41</v>
      </c>
      <c r="C30" t="s">
        <v>274</v>
      </c>
      <c r="D30">
        <v>28525.88</v>
      </c>
      <c r="E30">
        <v>28525.88</v>
      </c>
      <c r="F30">
        <v>28525.88</v>
      </c>
      <c r="G30">
        <v>28525.88</v>
      </c>
      <c r="I30">
        <v>7303.79</v>
      </c>
      <c r="J30">
        <v>13605.98</v>
      </c>
      <c r="K30">
        <v>18014.98</v>
      </c>
      <c r="L30">
        <v>19783.13</v>
      </c>
    </row>
    <row r="31" spans="1:12" x14ac:dyDescent="0.2">
      <c r="A31" t="s">
        <v>78</v>
      </c>
      <c r="B31" t="s">
        <v>41</v>
      </c>
      <c r="C31" t="s">
        <v>274</v>
      </c>
      <c r="D31">
        <v>224370.96</v>
      </c>
      <c r="E31">
        <v>224342.3</v>
      </c>
      <c r="F31">
        <v>224353.49</v>
      </c>
      <c r="G31">
        <v>224217.12</v>
      </c>
      <c r="I31">
        <v>73789.19</v>
      </c>
      <c r="J31">
        <v>120154.96</v>
      </c>
      <c r="K31">
        <v>144157.43</v>
      </c>
      <c r="L31">
        <v>155953.25</v>
      </c>
    </row>
    <row r="32" spans="1:12" x14ac:dyDescent="0.2">
      <c r="A32" t="s">
        <v>79</v>
      </c>
      <c r="B32" t="s">
        <v>41</v>
      </c>
      <c r="C32" t="s">
        <v>274</v>
      </c>
      <c r="D32">
        <v>36636.5</v>
      </c>
      <c r="E32">
        <v>33878.5</v>
      </c>
      <c r="F32">
        <v>31336.5</v>
      </c>
      <c r="G32">
        <v>31036.5</v>
      </c>
      <c r="I32">
        <v>15023.5</v>
      </c>
      <c r="J32">
        <v>21864.5</v>
      </c>
      <c r="K32">
        <v>23940.5</v>
      </c>
      <c r="L32">
        <v>24713.5</v>
      </c>
    </row>
    <row r="33" spans="1:12" x14ac:dyDescent="0.2">
      <c r="A33" t="s">
        <v>80</v>
      </c>
      <c r="B33" t="s">
        <v>41</v>
      </c>
      <c r="C33" t="s">
        <v>274</v>
      </c>
      <c r="D33">
        <v>13734.75</v>
      </c>
      <c r="E33">
        <v>12214.75</v>
      </c>
      <c r="F33">
        <v>7578.75</v>
      </c>
      <c r="G33">
        <v>7578.75</v>
      </c>
      <c r="I33">
        <v>4661.75</v>
      </c>
      <c r="J33">
        <v>5750.25</v>
      </c>
      <c r="K33">
        <v>5992.25</v>
      </c>
      <c r="L33">
        <v>6400.25</v>
      </c>
    </row>
    <row r="34" spans="1:12" x14ac:dyDescent="0.2">
      <c r="A34" t="s">
        <v>81</v>
      </c>
      <c r="B34" t="s">
        <v>41</v>
      </c>
      <c r="C34" t="s">
        <v>274</v>
      </c>
      <c r="D34">
        <v>9947</v>
      </c>
      <c r="E34">
        <v>9947</v>
      </c>
      <c r="F34">
        <v>9551.5</v>
      </c>
      <c r="G34">
        <v>9551.5</v>
      </c>
      <c r="I34">
        <v>505</v>
      </c>
      <c r="J34">
        <v>1293.5</v>
      </c>
      <c r="K34">
        <v>2144</v>
      </c>
      <c r="L34">
        <v>2144</v>
      </c>
    </row>
    <row r="35" spans="1:12" x14ac:dyDescent="0.2">
      <c r="A35" t="s">
        <v>82</v>
      </c>
      <c r="B35" t="s">
        <v>41</v>
      </c>
      <c r="C35" t="s">
        <v>274</v>
      </c>
      <c r="D35">
        <v>385016.42</v>
      </c>
      <c r="E35">
        <v>382701.32</v>
      </c>
      <c r="F35">
        <v>382041.73</v>
      </c>
      <c r="G35">
        <v>381758.73</v>
      </c>
      <c r="I35">
        <v>109877.1</v>
      </c>
      <c r="J35">
        <v>160798.92000000001</v>
      </c>
      <c r="K35">
        <v>186140.89</v>
      </c>
      <c r="L35">
        <v>198413.8</v>
      </c>
    </row>
    <row r="36" spans="1:12" x14ac:dyDescent="0.2">
      <c r="A36" t="s">
        <v>83</v>
      </c>
      <c r="B36" t="s">
        <v>41</v>
      </c>
      <c r="C36" t="s">
        <v>274</v>
      </c>
      <c r="D36">
        <v>1009739</v>
      </c>
      <c r="E36">
        <v>996408</v>
      </c>
      <c r="F36">
        <v>985414</v>
      </c>
      <c r="G36">
        <v>978558</v>
      </c>
      <c r="I36">
        <v>343706</v>
      </c>
      <c r="J36">
        <v>520371</v>
      </c>
      <c r="K36">
        <v>634629</v>
      </c>
      <c r="L36">
        <v>694617</v>
      </c>
    </row>
    <row r="37" spans="1:12" x14ac:dyDescent="0.2">
      <c r="A37" t="s">
        <v>84</v>
      </c>
      <c r="B37" t="s">
        <v>41</v>
      </c>
      <c r="C37" t="s">
        <v>274</v>
      </c>
      <c r="D37">
        <v>328478.65999999997</v>
      </c>
      <c r="E37">
        <v>327765.71999999997</v>
      </c>
      <c r="F37">
        <v>326228.03999999998</v>
      </c>
      <c r="G37">
        <v>325764.78999999998</v>
      </c>
      <c r="I37">
        <v>91359.61</v>
      </c>
      <c r="J37">
        <v>121669.12</v>
      </c>
      <c r="K37">
        <v>140442.32</v>
      </c>
      <c r="L37">
        <v>150698.17000000001</v>
      </c>
    </row>
    <row r="38" spans="1:12" x14ac:dyDescent="0.2">
      <c r="A38" t="s">
        <v>85</v>
      </c>
      <c r="B38" t="s">
        <v>41</v>
      </c>
      <c r="C38" t="s">
        <v>274</v>
      </c>
      <c r="D38">
        <v>51036.65</v>
      </c>
      <c r="E38">
        <v>51238.7</v>
      </c>
      <c r="F38">
        <v>44426.45</v>
      </c>
      <c r="G38">
        <v>41515.949999999997</v>
      </c>
      <c r="I38">
        <v>4038.74</v>
      </c>
      <c r="J38">
        <v>11881.84</v>
      </c>
      <c r="K38">
        <v>16652.2</v>
      </c>
      <c r="L38">
        <v>19415.2</v>
      </c>
    </row>
    <row r="39" spans="1:12" x14ac:dyDescent="0.2">
      <c r="A39" t="s">
        <v>86</v>
      </c>
      <c r="B39" t="s">
        <v>41</v>
      </c>
      <c r="C39" t="s">
        <v>274</v>
      </c>
      <c r="D39">
        <v>11478</v>
      </c>
      <c r="E39">
        <v>10495</v>
      </c>
      <c r="F39">
        <v>10235</v>
      </c>
      <c r="G39">
        <v>9990</v>
      </c>
      <c r="I39">
        <v>3804</v>
      </c>
      <c r="J39">
        <v>4154</v>
      </c>
      <c r="K39">
        <v>5099</v>
      </c>
      <c r="L39">
        <v>5139</v>
      </c>
    </row>
    <row r="40" spans="1:12" x14ac:dyDescent="0.2">
      <c r="A40" t="s">
        <v>87</v>
      </c>
      <c r="B40" t="s">
        <v>41</v>
      </c>
      <c r="C40" t="s">
        <v>274</v>
      </c>
      <c r="D40">
        <v>30819.9</v>
      </c>
      <c r="E40">
        <v>30910.799999999999</v>
      </c>
      <c r="F40">
        <v>29912.799999999999</v>
      </c>
      <c r="G40">
        <v>29887.8</v>
      </c>
      <c r="I40">
        <v>8010.7</v>
      </c>
      <c r="J40">
        <v>12699.9</v>
      </c>
      <c r="K40">
        <v>15657.2</v>
      </c>
      <c r="L40">
        <v>18981.8</v>
      </c>
    </row>
    <row r="41" spans="1:12" x14ac:dyDescent="0.2">
      <c r="A41" t="s">
        <v>88</v>
      </c>
      <c r="B41" t="s">
        <v>41</v>
      </c>
      <c r="C41" t="s">
        <v>274</v>
      </c>
      <c r="D41">
        <v>435438.99</v>
      </c>
      <c r="E41">
        <v>428909.74</v>
      </c>
      <c r="F41">
        <v>422352.49</v>
      </c>
      <c r="G41">
        <v>411908.24</v>
      </c>
      <c r="I41">
        <v>137772.24</v>
      </c>
      <c r="J41">
        <v>205909.71</v>
      </c>
      <c r="K41">
        <v>235200.66</v>
      </c>
      <c r="L41">
        <v>261564.66</v>
      </c>
    </row>
    <row r="42" spans="1:12" x14ac:dyDescent="0.2">
      <c r="A42" t="s">
        <v>89</v>
      </c>
      <c r="B42" t="s">
        <v>41</v>
      </c>
      <c r="C42" t="s">
        <v>274</v>
      </c>
      <c r="D42">
        <v>412846.07</v>
      </c>
      <c r="E42">
        <v>413824.37</v>
      </c>
      <c r="F42">
        <v>413487.87</v>
      </c>
      <c r="G42">
        <v>412954.41</v>
      </c>
      <c r="I42">
        <v>67870.69</v>
      </c>
      <c r="J42">
        <v>185926.41</v>
      </c>
      <c r="K42">
        <v>235631.35</v>
      </c>
      <c r="L42">
        <v>255328.46</v>
      </c>
    </row>
    <row r="43" spans="1:12" x14ac:dyDescent="0.2">
      <c r="A43" t="s">
        <v>90</v>
      </c>
      <c r="B43" t="s">
        <v>41</v>
      </c>
      <c r="C43" t="s">
        <v>274</v>
      </c>
      <c r="D43">
        <v>341984.75</v>
      </c>
      <c r="E43">
        <v>335855.75</v>
      </c>
      <c r="F43">
        <v>325129.75</v>
      </c>
      <c r="G43">
        <v>318113.25</v>
      </c>
      <c r="I43">
        <v>126304.75</v>
      </c>
      <c r="J43">
        <v>182942.39</v>
      </c>
      <c r="K43">
        <v>208889.01</v>
      </c>
      <c r="L43">
        <v>221832.75</v>
      </c>
    </row>
    <row r="44" spans="1:12" x14ac:dyDescent="0.2">
      <c r="A44" t="s">
        <v>91</v>
      </c>
      <c r="B44" t="s">
        <v>41</v>
      </c>
      <c r="C44" t="s">
        <v>274</v>
      </c>
      <c r="D44">
        <v>65860</v>
      </c>
      <c r="E44">
        <v>63483</v>
      </c>
      <c r="F44">
        <v>63433</v>
      </c>
      <c r="I44">
        <v>28802</v>
      </c>
      <c r="J44">
        <v>40574</v>
      </c>
      <c r="K44">
        <v>45132</v>
      </c>
    </row>
    <row r="45" spans="1:12" x14ac:dyDescent="0.2">
      <c r="A45" t="s">
        <v>92</v>
      </c>
      <c r="B45" t="s">
        <v>41</v>
      </c>
      <c r="C45" t="s">
        <v>274</v>
      </c>
      <c r="D45">
        <v>106808.75</v>
      </c>
      <c r="E45">
        <v>107699.75</v>
      </c>
      <c r="F45">
        <v>107937.75</v>
      </c>
      <c r="G45">
        <v>107937.75</v>
      </c>
      <c r="I45">
        <v>13741.3</v>
      </c>
      <c r="J45">
        <v>42298.23</v>
      </c>
      <c r="K45">
        <v>50984.52</v>
      </c>
      <c r="L45">
        <v>57456.7</v>
      </c>
    </row>
    <row r="46" spans="1:12" x14ac:dyDescent="0.2">
      <c r="A46" t="s">
        <v>93</v>
      </c>
      <c r="B46" t="s">
        <v>41</v>
      </c>
      <c r="C46" t="s">
        <v>274</v>
      </c>
      <c r="D46">
        <v>461448.57</v>
      </c>
      <c r="E46">
        <v>466096.76</v>
      </c>
      <c r="F46">
        <v>465924.76</v>
      </c>
      <c r="G46">
        <v>465924.76</v>
      </c>
      <c r="I46">
        <v>134106.25</v>
      </c>
      <c r="J46">
        <v>224014.55</v>
      </c>
      <c r="K46">
        <v>270285.96000000002</v>
      </c>
      <c r="L46">
        <v>298082.87</v>
      </c>
    </row>
    <row r="47" spans="1:12" x14ac:dyDescent="0.2">
      <c r="A47" t="s">
        <v>94</v>
      </c>
      <c r="B47" t="s">
        <v>41</v>
      </c>
      <c r="C47" t="s">
        <v>274</v>
      </c>
      <c r="D47">
        <v>60324.75</v>
      </c>
      <c r="E47">
        <v>60497.75</v>
      </c>
      <c r="F47">
        <v>60647.75</v>
      </c>
      <c r="G47">
        <v>60747.75</v>
      </c>
      <c r="I47">
        <v>23748</v>
      </c>
      <c r="J47">
        <v>35165.85</v>
      </c>
      <c r="K47">
        <v>41611.75</v>
      </c>
      <c r="L47">
        <v>43568.75</v>
      </c>
    </row>
    <row r="48" spans="1:12" x14ac:dyDescent="0.2">
      <c r="A48" t="s">
        <v>95</v>
      </c>
      <c r="B48" t="s">
        <v>41</v>
      </c>
      <c r="C48" t="s">
        <v>274</v>
      </c>
      <c r="D48">
        <v>1807755</v>
      </c>
      <c r="E48">
        <v>1796227</v>
      </c>
      <c r="F48">
        <v>1790163</v>
      </c>
      <c r="G48">
        <v>1789195</v>
      </c>
      <c r="I48">
        <v>347239</v>
      </c>
      <c r="J48">
        <v>593928</v>
      </c>
      <c r="K48">
        <v>734189</v>
      </c>
      <c r="L48">
        <v>817386</v>
      </c>
    </row>
    <row r="49" spans="1:12" x14ac:dyDescent="0.2">
      <c r="A49" t="s">
        <v>96</v>
      </c>
      <c r="B49" t="s">
        <v>41</v>
      </c>
      <c r="C49" t="s">
        <v>274</v>
      </c>
      <c r="D49">
        <v>442111.24</v>
      </c>
      <c r="E49">
        <v>442216.86</v>
      </c>
      <c r="F49">
        <v>442811.86</v>
      </c>
      <c r="G49">
        <v>442804.35</v>
      </c>
      <c r="I49">
        <v>146124.10999999999</v>
      </c>
      <c r="J49">
        <v>212415.35</v>
      </c>
      <c r="K49">
        <v>244346.03</v>
      </c>
      <c r="L49">
        <v>270575.32</v>
      </c>
    </row>
    <row r="50" spans="1:12" x14ac:dyDescent="0.2">
      <c r="A50" t="s">
        <v>97</v>
      </c>
      <c r="B50" t="s">
        <v>41</v>
      </c>
      <c r="C50" t="s">
        <v>274</v>
      </c>
      <c r="D50">
        <v>1949389.35</v>
      </c>
      <c r="E50">
        <v>1907084.77</v>
      </c>
      <c r="F50">
        <v>1880343.54</v>
      </c>
      <c r="G50">
        <v>1856923.59</v>
      </c>
      <c r="I50">
        <v>485198.49</v>
      </c>
      <c r="J50">
        <v>736004.83</v>
      </c>
      <c r="K50">
        <v>883086.9</v>
      </c>
      <c r="L50">
        <v>1002933.45</v>
      </c>
    </row>
    <row r="51" spans="1:12" x14ac:dyDescent="0.2">
      <c r="A51" t="s">
        <v>98</v>
      </c>
      <c r="B51" t="s">
        <v>41</v>
      </c>
      <c r="C51" t="s">
        <v>274</v>
      </c>
      <c r="D51">
        <v>519089.18</v>
      </c>
      <c r="E51">
        <v>515747.18</v>
      </c>
      <c r="F51">
        <v>513873.18</v>
      </c>
      <c r="G51">
        <v>513809.18</v>
      </c>
      <c r="I51">
        <v>150750.99</v>
      </c>
      <c r="J51">
        <v>233950.99</v>
      </c>
      <c r="K51">
        <v>267829.49</v>
      </c>
      <c r="L51">
        <v>283883.99</v>
      </c>
    </row>
    <row r="52" spans="1:12" x14ac:dyDescent="0.2">
      <c r="A52" t="s">
        <v>99</v>
      </c>
      <c r="B52" t="s">
        <v>41</v>
      </c>
      <c r="C52" t="s">
        <v>274</v>
      </c>
      <c r="D52">
        <v>1986584</v>
      </c>
      <c r="E52">
        <v>1947283</v>
      </c>
      <c r="F52">
        <v>1927882</v>
      </c>
      <c r="G52">
        <v>1914401</v>
      </c>
      <c r="I52">
        <v>685854</v>
      </c>
      <c r="J52">
        <v>940823</v>
      </c>
      <c r="K52">
        <v>1090221</v>
      </c>
      <c r="L52">
        <v>1207580</v>
      </c>
    </row>
    <row r="53" spans="1:12" x14ac:dyDescent="0.2">
      <c r="A53" t="s">
        <v>100</v>
      </c>
      <c r="B53" t="s">
        <v>41</v>
      </c>
      <c r="C53" t="s">
        <v>274</v>
      </c>
      <c r="D53">
        <v>580919.4</v>
      </c>
      <c r="E53">
        <v>581367.65</v>
      </c>
      <c r="F53">
        <v>578401.11</v>
      </c>
      <c r="G53">
        <v>573615.88</v>
      </c>
      <c r="I53">
        <v>132904.4</v>
      </c>
      <c r="J53">
        <v>223211.54</v>
      </c>
      <c r="K53">
        <v>263588.78000000003</v>
      </c>
      <c r="L53">
        <v>296089.28999999998</v>
      </c>
    </row>
    <row r="54" spans="1:12" x14ac:dyDescent="0.2">
      <c r="A54" t="s">
        <v>278</v>
      </c>
      <c r="B54" t="s">
        <v>41</v>
      </c>
      <c r="C54" t="s">
        <v>274</v>
      </c>
      <c r="D54">
        <v>60299.5</v>
      </c>
      <c r="E54">
        <v>62249</v>
      </c>
      <c r="F54">
        <v>61816</v>
      </c>
      <c r="G54">
        <v>61816</v>
      </c>
      <c r="I54">
        <v>11224.5</v>
      </c>
      <c r="J54">
        <v>23141.94</v>
      </c>
      <c r="K54">
        <v>29875.34</v>
      </c>
      <c r="L54">
        <v>31731.84</v>
      </c>
    </row>
    <row r="55" spans="1:12" x14ac:dyDescent="0.2">
      <c r="A55" t="s">
        <v>102</v>
      </c>
      <c r="B55" t="s">
        <v>41</v>
      </c>
      <c r="C55" t="s">
        <v>274</v>
      </c>
      <c r="D55">
        <v>232424.29</v>
      </c>
      <c r="E55">
        <v>230481.29</v>
      </c>
      <c r="F55">
        <v>229711.29</v>
      </c>
      <c r="G55">
        <v>229761.29</v>
      </c>
      <c r="I55">
        <v>91221.93</v>
      </c>
      <c r="J55">
        <v>128926.32</v>
      </c>
      <c r="K55">
        <v>145240.12</v>
      </c>
      <c r="L55">
        <v>157948.35999999999</v>
      </c>
    </row>
    <row r="56" spans="1:12" x14ac:dyDescent="0.2">
      <c r="A56" t="s">
        <v>103</v>
      </c>
      <c r="B56" t="s">
        <v>41</v>
      </c>
      <c r="C56" t="s">
        <v>274</v>
      </c>
      <c r="D56">
        <v>501765.5</v>
      </c>
      <c r="E56">
        <v>500193.5</v>
      </c>
      <c r="F56">
        <v>498215.5</v>
      </c>
      <c r="G56">
        <v>494884.6</v>
      </c>
      <c r="I56">
        <v>159001.51</v>
      </c>
      <c r="J56">
        <v>233400.09</v>
      </c>
      <c r="K56">
        <v>282384.03999999998</v>
      </c>
      <c r="L56">
        <v>307921.32</v>
      </c>
    </row>
    <row r="57" spans="1:12" x14ac:dyDescent="0.2">
      <c r="A57" t="s">
        <v>104</v>
      </c>
      <c r="B57" t="s">
        <v>41</v>
      </c>
      <c r="C57" t="s">
        <v>274</v>
      </c>
      <c r="D57">
        <v>526422.65</v>
      </c>
      <c r="E57">
        <v>541820.65</v>
      </c>
      <c r="F57">
        <v>555563.56999999995</v>
      </c>
      <c r="G57">
        <v>559199.52</v>
      </c>
      <c r="I57">
        <v>187639.07</v>
      </c>
      <c r="J57">
        <v>325771.58</v>
      </c>
      <c r="K57">
        <v>394253.37</v>
      </c>
      <c r="L57">
        <v>422345.85</v>
      </c>
    </row>
    <row r="58" spans="1:12" x14ac:dyDescent="0.2">
      <c r="A58" t="s">
        <v>105</v>
      </c>
      <c r="B58" t="s">
        <v>41</v>
      </c>
      <c r="C58" t="s">
        <v>274</v>
      </c>
      <c r="D58">
        <v>155141.25</v>
      </c>
      <c r="E58">
        <v>153468.75</v>
      </c>
      <c r="F58">
        <v>150773.25</v>
      </c>
      <c r="G58">
        <v>142588.75</v>
      </c>
      <c r="I58">
        <v>45456.73</v>
      </c>
      <c r="J58">
        <v>75766.11</v>
      </c>
      <c r="K58">
        <v>86545.5</v>
      </c>
      <c r="L58">
        <v>95001.73</v>
      </c>
    </row>
    <row r="59" spans="1:12" x14ac:dyDescent="0.2">
      <c r="A59" t="s">
        <v>106</v>
      </c>
      <c r="B59" t="s">
        <v>41</v>
      </c>
      <c r="C59" t="s">
        <v>274</v>
      </c>
      <c r="D59">
        <v>509991.2</v>
      </c>
      <c r="E59">
        <v>506044.19</v>
      </c>
      <c r="F59">
        <v>490965.16</v>
      </c>
      <c r="G59">
        <v>474552.69</v>
      </c>
      <c r="I59">
        <v>113667.23</v>
      </c>
      <c r="J59">
        <v>193094.99</v>
      </c>
      <c r="K59">
        <v>240692.48000000001</v>
      </c>
      <c r="L59">
        <v>267467.12</v>
      </c>
    </row>
    <row r="60" spans="1:12" x14ac:dyDescent="0.2">
      <c r="A60" t="s">
        <v>107</v>
      </c>
      <c r="B60" t="s">
        <v>41</v>
      </c>
      <c r="C60" t="s">
        <v>274</v>
      </c>
      <c r="D60">
        <v>121569.52</v>
      </c>
      <c r="E60">
        <v>121569.52</v>
      </c>
      <c r="F60">
        <v>121569.52</v>
      </c>
      <c r="G60">
        <v>121569.52</v>
      </c>
      <c r="I60">
        <v>46525.39</v>
      </c>
      <c r="J60">
        <v>71854.36</v>
      </c>
      <c r="K60">
        <v>80930.62</v>
      </c>
      <c r="L60">
        <v>86035.88</v>
      </c>
    </row>
    <row r="61" spans="1:12" x14ac:dyDescent="0.2">
      <c r="A61" t="s">
        <v>108</v>
      </c>
      <c r="B61" t="s">
        <v>41</v>
      </c>
      <c r="C61" t="s">
        <v>274</v>
      </c>
      <c r="D61">
        <v>83994.5</v>
      </c>
      <c r="E61">
        <v>83706.5</v>
      </c>
      <c r="F61">
        <v>83706.5</v>
      </c>
      <c r="G61">
        <v>83318.5</v>
      </c>
      <c r="I61">
        <v>25401.66</v>
      </c>
      <c r="J61">
        <v>35403</v>
      </c>
      <c r="K61">
        <v>44568</v>
      </c>
      <c r="L61">
        <v>48448</v>
      </c>
    </row>
    <row r="62" spans="1:12" x14ac:dyDescent="0.2">
      <c r="A62" t="s">
        <v>109</v>
      </c>
      <c r="B62" t="s">
        <v>41</v>
      </c>
      <c r="C62" t="s">
        <v>274</v>
      </c>
      <c r="D62">
        <v>31411.5</v>
      </c>
      <c r="E62">
        <v>31411.5</v>
      </c>
      <c r="F62">
        <v>31363.5</v>
      </c>
      <c r="G62">
        <v>31363.5</v>
      </c>
      <c r="I62">
        <v>8013.65</v>
      </c>
      <c r="J62">
        <v>12549.4</v>
      </c>
      <c r="K62">
        <v>15252.4</v>
      </c>
      <c r="L62">
        <v>18116.150000000001</v>
      </c>
    </row>
    <row r="63" spans="1:12" x14ac:dyDescent="0.2">
      <c r="A63" t="s">
        <v>110</v>
      </c>
      <c r="B63" t="s">
        <v>41</v>
      </c>
      <c r="C63" t="s">
        <v>274</v>
      </c>
      <c r="D63">
        <v>10820</v>
      </c>
      <c r="E63">
        <v>10820</v>
      </c>
      <c r="F63">
        <v>10820</v>
      </c>
      <c r="G63">
        <v>10820</v>
      </c>
      <c r="I63">
        <v>1432.25</v>
      </c>
      <c r="J63">
        <v>4406</v>
      </c>
      <c r="K63">
        <v>6808.5</v>
      </c>
      <c r="L63">
        <v>7992</v>
      </c>
    </row>
    <row r="64" spans="1:12" x14ac:dyDescent="0.2">
      <c r="A64" t="s">
        <v>111</v>
      </c>
      <c r="B64" t="s">
        <v>41</v>
      </c>
      <c r="C64" t="s">
        <v>274</v>
      </c>
      <c r="D64">
        <v>864007.07</v>
      </c>
      <c r="E64">
        <v>718208.89</v>
      </c>
      <c r="F64">
        <v>674274.14</v>
      </c>
      <c r="G64">
        <v>659980.14</v>
      </c>
      <c r="I64">
        <v>187045.45</v>
      </c>
      <c r="J64">
        <v>307417.7</v>
      </c>
      <c r="K64">
        <v>371712.51</v>
      </c>
      <c r="L64">
        <v>401834.58</v>
      </c>
    </row>
    <row r="65" spans="1:12" x14ac:dyDescent="0.2">
      <c r="A65" t="s">
        <v>112</v>
      </c>
      <c r="B65" t="s">
        <v>41</v>
      </c>
      <c r="C65" t="s">
        <v>274</v>
      </c>
      <c r="D65">
        <v>26681.5</v>
      </c>
      <c r="E65">
        <v>26379.62</v>
      </c>
      <c r="F65">
        <v>25947.24</v>
      </c>
      <c r="G65">
        <v>25474.31</v>
      </c>
      <c r="I65">
        <v>4314.5</v>
      </c>
      <c r="J65">
        <v>9220</v>
      </c>
      <c r="K65">
        <v>11748</v>
      </c>
      <c r="L65">
        <v>12813.5</v>
      </c>
    </row>
    <row r="66" spans="1:12" x14ac:dyDescent="0.2">
      <c r="A66" t="s">
        <v>279</v>
      </c>
      <c r="B66" t="s">
        <v>41</v>
      </c>
      <c r="C66" t="s">
        <v>274</v>
      </c>
      <c r="D66">
        <v>65794</v>
      </c>
      <c r="E66">
        <v>65794</v>
      </c>
      <c r="F66">
        <v>65794</v>
      </c>
      <c r="G66">
        <v>65794</v>
      </c>
      <c r="I66">
        <v>25104</v>
      </c>
      <c r="J66">
        <v>34684</v>
      </c>
      <c r="K66">
        <v>39965</v>
      </c>
      <c r="L66">
        <v>41696</v>
      </c>
    </row>
    <row r="67" spans="1:12" x14ac:dyDescent="0.2">
      <c r="A67" t="s">
        <v>114</v>
      </c>
      <c r="B67" t="s">
        <v>41</v>
      </c>
      <c r="C67" t="s">
        <v>274</v>
      </c>
      <c r="D67">
        <v>18448.5</v>
      </c>
      <c r="E67">
        <v>18103.5</v>
      </c>
      <c r="F67">
        <v>18103.5</v>
      </c>
      <c r="G67">
        <v>18103.5</v>
      </c>
      <c r="I67">
        <v>1910.72</v>
      </c>
      <c r="J67">
        <v>8030</v>
      </c>
      <c r="K67">
        <v>8926.5</v>
      </c>
      <c r="L67">
        <v>9681.39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67"/>
  <sheetViews>
    <sheetView topLeftCell="A46" workbookViewId="0">
      <selection sqref="A1:L67"/>
    </sheetView>
  </sheetViews>
  <sheetFormatPr defaultRowHeight="12.75" x14ac:dyDescent="0.2"/>
  <sheetData>
    <row r="1" spans="1:12" x14ac:dyDescent="0.2">
      <c r="A1" t="s">
        <v>116</v>
      </c>
      <c r="B1" t="s">
        <v>117</v>
      </c>
      <c r="C1" t="s">
        <v>256</v>
      </c>
      <c r="D1" t="s">
        <v>257</v>
      </c>
      <c r="E1" t="s">
        <v>258</v>
      </c>
      <c r="F1" t="s">
        <v>259</v>
      </c>
      <c r="G1" t="s">
        <v>260</v>
      </c>
      <c r="H1" t="s">
        <v>261</v>
      </c>
      <c r="I1" t="s">
        <v>262</v>
      </c>
      <c r="J1" t="s">
        <v>263</v>
      </c>
      <c r="K1" t="s">
        <v>264</v>
      </c>
      <c r="L1" t="s">
        <v>265</v>
      </c>
    </row>
    <row r="2" spans="1:12" x14ac:dyDescent="0.2">
      <c r="A2" t="s">
        <v>47</v>
      </c>
      <c r="B2" t="s">
        <v>40</v>
      </c>
      <c r="C2" t="s">
        <v>274</v>
      </c>
      <c r="D2">
        <v>9072</v>
      </c>
      <c r="E2">
        <v>9072</v>
      </c>
      <c r="F2">
        <v>9072</v>
      </c>
      <c r="G2">
        <v>9072</v>
      </c>
      <c r="I2">
        <v>292</v>
      </c>
      <c r="J2">
        <v>542</v>
      </c>
      <c r="K2">
        <v>892</v>
      </c>
      <c r="L2">
        <v>942</v>
      </c>
    </row>
    <row r="3" spans="1:12" x14ac:dyDescent="0.2">
      <c r="A3" t="s">
        <v>49</v>
      </c>
      <c r="B3" t="s">
        <v>40</v>
      </c>
      <c r="C3" t="s">
        <v>274</v>
      </c>
      <c r="D3">
        <v>1282</v>
      </c>
      <c r="E3">
        <v>1282</v>
      </c>
      <c r="F3">
        <v>1282</v>
      </c>
      <c r="G3">
        <v>1282</v>
      </c>
      <c r="I3">
        <v>14</v>
      </c>
      <c r="J3">
        <v>732</v>
      </c>
      <c r="K3">
        <v>732</v>
      </c>
      <c r="L3">
        <v>732</v>
      </c>
    </row>
    <row r="4" spans="1:12" x14ac:dyDescent="0.2">
      <c r="A4" t="s">
        <v>50</v>
      </c>
      <c r="B4" t="s">
        <v>40</v>
      </c>
      <c r="C4" t="s">
        <v>274</v>
      </c>
      <c r="D4">
        <v>11182</v>
      </c>
      <c r="E4">
        <v>11182</v>
      </c>
      <c r="F4">
        <v>11252</v>
      </c>
      <c r="G4">
        <v>11252</v>
      </c>
      <c r="I4">
        <v>1542</v>
      </c>
      <c r="J4">
        <v>2152</v>
      </c>
      <c r="K4">
        <v>2722</v>
      </c>
      <c r="L4">
        <v>3832</v>
      </c>
    </row>
    <row r="5" spans="1:12" x14ac:dyDescent="0.2">
      <c r="A5" t="s">
        <v>51</v>
      </c>
      <c r="B5" t="s">
        <v>40</v>
      </c>
      <c r="C5" t="s">
        <v>274</v>
      </c>
      <c r="D5">
        <v>3102</v>
      </c>
      <c r="E5">
        <v>3102</v>
      </c>
      <c r="F5">
        <v>3102</v>
      </c>
      <c r="G5">
        <v>2762</v>
      </c>
      <c r="I5">
        <v>0</v>
      </c>
      <c r="J5">
        <v>0</v>
      </c>
      <c r="K5">
        <v>0</v>
      </c>
      <c r="L5">
        <v>0</v>
      </c>
    </row>
    <row r="6" spans="1:12" x14ac:dyDescent="0.2">
      <c r="A6" t="s">
        <v>52</v>
      </c>
      <c r="B6" t="s">
        <v>40</v>
      </c>
      <c r="C6" t="s">
        <v>274</v>
      </c>
      <c r="D6">
        <v>28388.400000000001</v>
      </c>
      <c r="E6">
        <v>28122.9</v>
      </c>
      <c r="F6">
        <v>27788.6</v>
      </c>
      <c r="G6">
        <v>27538.6</v>
      </c>
      <c r="I6">
        <v>1346.1</v>
      </c>
      <c r="J6">
        <v>2452.4</v>
      </c>
      <c r="K6">
        <v>2778.4</v>
      </c>
      <c r="L6">
        <v>2828.4</v>
      </c>
    </row>
    <row r="7" spans="1:12" x14ac:dyDescent="0.2">
      <c r="A7" t="s">
        <v>53</v>
      </c>
      <c r="B7" t="s">
        <v>40</v>
      </c>
      <c r="C7" t="s">
        <v>274</v>
      </c>
      <c r="D7">
        <v>107337</v>
      </c>
      <c r="E7">
        <v>107237</v>
      </c>
      <c r="F7">
        <v>107137</v>
      </c>
      <c r="G7">
        <v>106889</v>
      </c>
      <c r="I7">
        <v>5317</v>
      </c>
      <c r="J7">
        <v>6331</v>
      </c>
      <c r="K7">
        <v>6505</v>
      </c>
      <c r="L7">
        <v>6785</v>
      </c>
    </row>
    <row r="8" spans="1:12" x14ac:dyDescent="0.2">
      <c r="A8" t="s">
        <v>54</v>
      </c>
      <c r="B8" t="s">
        <v>40</v>
      </c>
      <c r="C8" t="s">
        <v>274</v>
      </c>
      <c r="D8">
        <v>329</v>
      </c>
      <c r="E8">
        <v>329</v>
      </c>
      <c r="F8">
        <v>329</v>
      </c>
      <c r="G8">
        <v>329</v>
      </c>
      <c r="I8">
        <v>0</v>
      </c>
      <c r="J8">
        <v>0</v>
      </c>
      <c r="K8">
        <v>0</v>
      </c>
      <c r="L8">
        <v>0</v>
      </c>
    </row>
    <row r="9" spans="1:12" x14ac:dyDescent="0.2">
      <c r="A9" t="s">
        <v>55</v>
      </c>
      <c r="B9" t="s">
        <v>40</v>
      </c>
      <c r="C9" t="s">
        <v>274</v>
      </c>
      <c r="D9">
        <v>4094</v>
      </c>
      <c r="E9">
        <v>4094</v>
      </c>
      <c r="F9">
        <v>4094</v>
      </c>
      <c r="G9">
        <v>3994</v>
      </c>
      <c r="I9">
        <v>269</v>
      </c>
      <c r="J9">
        <v>504</v>
      </c>
      <c r="K9">
        <v>689</v>
      </c>
      <c r="L9">
        <v>1089</v>
      </c>
    </row>
    <row r="10" spans="1:12" x14ac:dyDescent="0.2">
      <c r="A10" t="s">
        <v>56</v>
      </c>
      <c r="B10" t="s">
        <v>40</v>
      </c>
      <c r="C10" t="s">
        <v>274</v>
      </c>
      <c r="D10">
        <v>3617</v>
      </c>
      <c r="E10">
        <v>5917</v>
      </c>
      <c r="F10">
        <v>5867</v>
      </c>
      <c r="G10">
        <v>5767</v>
      </c>
      <c r="I10">
        <v>463</v>
      </c>
      <c r="J10">
        <v>963</v>
      </c>
      <c r="K10">
        <v>1537</v>
      </c>
      <c r="L10">
        <v>1637</v>
      </c>
    </row>
    <row r="11" spans="1:12" x14ac:dyDescent="0.2">
      <c r="A11" t="s">
        <v>57</v>
      </c>
      <c r="B11" t="s">
        <v>40</v>
      </c>
      <c r="C11" t="s">
        <v>274</v>
      </c>
      <c r="D11">
        <v>27522</v>
      </c>
      <c r="E11">
        <v>27522</v>
      </c>
      <c r="F11">
        <v>27522</v>
      </c>
      <c r="G11">
        <v>27522</v>
      </c>
      <c r="I11">
        <v>708</v>
      </c>
      <c r="J11">
        <v>3438</v>
      </c>
      <c r="K11">
        <v>5588</v>
      </c>
      <c r="L11">
        <v>6943</v>
      </c>
    </row>
    <row r="12" spans="1:12" x14ac:dyDescent="0.2">
      <c r="A12" t="s">
        <v>58</v>
      </c>
      <c r="B12" t="s">
        <v>40</v>
      </c>
      <c r="C12" t="s">
        <v>274</v>
      </c>
      <c r="D12">
        <v>20699.12</v>
      </c>
      <c r="E12">
        <v>20068.95</v>
      </c>
      <c r="F12">
        <v>19954.03</v>
      </c>
      <c r="G12">
        <v>19589.03</v>
      </c>
      <c r="I12">
        <v>1029.52</v>
      </c>
      <c r="J12">
        <v>1504.35</v>
      </c>
      <c r="K12">
        <v>2074.4299999999998</v>
      </c>
      <c r="L12">
        <v>2459.4299999999998</v>
      </c>
    </row>
    <row r="13" spans="1:12" x14ac:dyDescent="0.2">
      <c r="A13" t="s">
        <v>59</v>
      </c>
      <c r="B13" t="s">
        <v>40</v>
      </c>
      <c r="C13" t="s">
        <v>274</v>
      </c>
      <c r="D13">
        <v>1200</v>
      </c>
      <c r="E13">
        <v>1250</v>
      </c>
      <c r="F13">
        <v>1150</v>
      </c>
      <c r="G13">
        <v>1150</v>
      </c>
      <c r="I13">
        <v>150</v>
      </c>
      <c r="J13">
        <v>150</v>
      </c>
      <c r="K13">
        <v>150</v>
      </c>
      <c r="L13">
        <v>150</v>
      </c>
    </row>
    <row r="14" spans="1:12" x14ac:dyDescent="0.2">
      <c r="A14" t="s">
        <v>60</v>
      </c>
      <c r="B14" t="s">
        <v>40</v>
      </c>
      <c r="C14" t="s">
        <v>274</v>
      </c>
      <c r="D14">
        <v>66044</v>
      </c>
      <c r="E14">
        <v>66044</v>
      </c>
      <c r="F14">
        <v>66044</v>
      </c>
      <c r="G14">
        <v>66044</v>
      </c>
      <c r="I14">
        <v>5553</v>
      </c>
      <c r="J14">
        <v>9916</v>
      </c>
      <c r="K14">
        <v>10106</v>
      </c>
      <c r="L14">
        <v>10206</v>
      </c>
    </row>
    <row r="15" spans="1:12" x14ac:dyDescent="0.2">
      <c r="A15" t="s">
        <v>61</v>
      </c>
      <c r="B15" t="s">
        <v>40</v>
      </c>
      <c r="C15" t="s">
        <v>274</v>
      </c>
      <c r="D15">
        <v>6832</v>
      </c>
      <c r="E15">
        <v>6832</v>
      </c>
      <c r="F15">
        <v>7067</v>
      </c>
      <c r="G15">
        <v>7067</v>
      </c>
      <c r="I15">
        <v>447</v>
      </c>
      <c r="J15">
        <v>837</v>
      </c>
      <c r="K15">
        <v>1032</v>
      </c>
      <c r="L15">
        <v>1092</v>
      </c>
    </row>
    <row r="16" spans="1:12" x14ac:dyDescent="0.2">
      <c r="A16" t="s">
        <v>63</v>
      </c>
      <c r="B16" t="s">
        <v>40</v>
      </c>
      <c r="C16" t="s">
        <v>274</v>
      </c>
      <c r="D16">
        <v>66509</v>
      </c>
      <c r="E16">
        <v>66509</v>
      </c>
      <c r="F16">
        <v>66583</v>
      </c>
      <c r="G16">
        <v>66533</v>
      </c>
      <c r="I16">
        <v>3553</v>
      </c>
      <c r="J16">
        <v>6452.75</v>
      </c>
      <c r="K16">
        <v>7533.46</v>
      </c>
      <c r="L16">
        <v>7783.46</v>
      </c>
    </row>
    <row r="17" spans="1:12" x14ac:dyDescent="0.2">
      <c r="A17" t="s">
        <v>64</v>
      </c>
      <c r="B17" t="s">
        <v>40</v>
      </c>
      <c r="C17" t="s">
        <v>274</v>
      </c>
      <c r="D17">
        <v>112702.39999999999</v>
      </c>
      <c r="E17">
        <v>112451.15</v>
      </c>
      <c r="F17">
        <v>110103.37</v>
      </c>
      <c r="G17">
        <v>108007.42</v>
      </c>
      <c r="I17">
        <v>4367.3999999999996</v>
      </c>
      <c r="J17">
        <v>8563.4</v>
      </c>
      <c r="K17">
        <v>10660.15</v>
      </c>
      <c r="L17">
        <v>11542.15</v>
      </c>
    </row>
    <row r="18" spans="1:12" x14ac:dyDescent="0.2">
      <c r="A18" t="s">
        <v>65</v>
      </c>
      <c r="B18" t="s">
        <v>40</v>
      </c>
      <c r="C18" t="s">
        <v>274</v>
      </c>
      <c r="D18">
        <v>3352</v>
      </c>
      <c r="E18">
        <v>3520</v>
      </c>
      <c r="F18">
        <v>3658</v>
      </c>
      <c r="G18">
        <v>3688</v>
      </c>
      <c r="I18">
        <v>0</v>
      </c>
      <c r="J18">
        <v>0</v>
      </c>
      <c r="K18">
        <v>50</v>
      </c>
      <c r="L18">
        <v>494</v>
      </c>
    </row>
    <row r="19" spans="1:12" x14ac:dyDescent="0.2">
      <c r="A19" t="s">
        <v>66</v>
      </c>
      <c r="B19" t="s">
        <v>40</v>
      </c>
      <c r="C19" t="s">
        <v>274</v>
      </c>
      <c r="D19">
        <v>753.5</v>
      </c>
      <c r="E19">
        <v>753.5</v>
      </c>
      <c r="F19">
        <v>753.5</v>
      </c>
      <c r="G19">
        <v>753.5</v>
      </c>
      <c r="I19">
        <v>250</v>
      </c>
      <c r="J19">
        <v>473.5</v>
      </c>
      <c r="K19">
        <v>553.5</v>
      </c>
      <c r="L19">
        <v>553.5</v>
      </c>
    </row>
    <row r="20" spans="1:12" x14ac:dyDescent="0.2">
      <c r="A20" t="s">
        <v>67</v>
      </c>
      <c r="B20" t="s">
        <v>40</v>
      </c>
      <c r="C20" t="s">
        <v>274</v>
      </c>
      <c r="D20">
        <v>2190</v>
      </c>
      <c r="E20">
        <v>2190</v>
      </c>
      <c r="F20">
        <v>2190</v>
      </c>
      <c r="G20">
        <v>2190</v>
      </c>
      <c r="I20">
        <v>0</v>
      </c>
      <c r="J20">
        <v>0</v>
      </c>
      <c r="K20">
        <v>0</v>
      </c>
      <c r="L20">
        <v>30</v>
      </c>
    </row>
    <row r="21" spans="1:12" x14ac:dyDescent="0.2">
      <c r="A21" t="s">
        <v>68</v>
      </c>
      <c r="B21" t="s">
        <v>40</v>
      </c>
      <c r="C21" t="s">
        <v>274</v>
      </c>
      <c r="D21">
        <v>943</v>
      </c>
      <c r="E21">
        <v>943</v>
      </c>
      <c r="F21">
        <v>943</v>
      </c>
      <c r="G21">
        <v>943</v>
      </c>
      <c r="I21">
        <v>306</v>
      </c>
      <c r="J21">
        <v>306</v>
      </c>
      <c r="K21">
        <v>306</v>
      </c>
      <c r="L21">
        <v>306</v>
      </c>
    </row>
    <row r="22" spans="1:12" x14ac:dyDescent="0.2">
      <c r="A22" t="s">
        <v>69</v>
      </c>
      <c r="B22" t="s">
        <v>40</v>
      </c>
      <c r="C22" t="s">
        <v>274</v>
      </c>
      <c r="D22">
        <v>410</v>
      </c>
      <c r="E22">
        <v>410</v>
      </c>
      <c r="F22">
        <v>410</v>
      </c>
      <c r="G22">
        <v>410</v>
      </c>
      <c r="I22">
        <v>70</v>
      </c>
      <c r="J22">
        <v>70</v>
      </c>
      <c r="K22">
        <v>120</v>
      </c>
      <c r="L22">
        <v>120</v>
      </c>
    </row>
    <row r="23" spans="1:12" x14ac:dyDescent="0.2">
      <c r="A23" t="s">
        <v>70</v>
      </c>
      <c r="B23" t="s">
        <v>40</v>
      </c>
      <c r="C23" t="s">
        <v>274</v>
      </c>
      <c r="D23">
        <v>3.5</v>
      </c>
      <c r="E23">
        <v>3.5</v>
      </c>
      <c r="F23">
        <v>3.5</v>
      </c>
      <c r="G23">
        <v>3.5</v>
      </c>
      <c r="I23">
        <v>3.5</v>
      </c>
      <c r="J23">
        <v>3.5</v>
      </c>
      <c r="K23">
        <v>3.5</v>
      </c>
      <c r="L23">
        <v>3.5</v>
      </c>
    </row>
    <row r="24" spans="1:12" x14ac:dyDescent="0.2">
      <c r="A24" t="s">
        <v>71</v>
      </c>
      <c r="B24" t="s">
        <v>40</v>
      </c>
      <c r="C24" t="s">
        <v>274</v>
      </c>
      <c r="D24">
        <v>0</v>
      </c>
      <c r="E24">
        <v>0</v>
      </c>
      <c r="F24">
        <v>0</v>
      </c>
      <c r="G24">
        <v>0</v>
      </c>
      <c r="I24">
        <v>0</v>
      </c>
      <c r="J24">
        <v>0</v>
      </c>
      <c r="K24">
        <v>0</v>
      </c>
      <c r="L24">
        <v>0</v>
      </c>
    </row>
    <row r="25" spans="1:12" x14ac:dyDescent="0.2">
      <c r="A25" t="s">
        <v>72</v>
      </c>
      <c r="B25" t="s">
        <v>40</v>
      </c>
      <c r="C25" t="s">
        <v>274</v>
      </c>
      <c r="D25">
        <v>2217</v>
      </c>
      <c r="E25">
        <v>2217</v>
      </c>
      <c r="F25">
        <v>2217</v>
      </c>
      <c r="G25">
        <v>2217</v>
      </c>
      <c r="I25">
        <v>157</v>
      </c>
      <c r="J25">
        <v>257</v>
      </c>
      <c r="K25">
        <v>257</v>
      </c>
      <c r="L25">
        <v>257</v>
      </c>
    </row>
    <row r="26" spans="1:12" x14ac:dyDescent="0.2">
      <c r="A26" t="s">
        <v>73</v>
      </c>
      <c r="B26" t="s">
        <v>40</v>
      </c>
      <c r="C26" t="s">
        <v>274</v>
      </c>
      <c r="D26">
        <v>600</v>
      </c>
      <c r="E26">
        <v>600</v>
      </c>
      <c r="F26">
        <v>600</v>
      </c>
      <c r="G26">
        <v>600</v>
      </c>
      <c r="I26">
        <v>50</v>
      </c>
      <c r="J26">
        <v>50</v>
      </c>
      <c r="K26">
        <v>50</v>
      </c>
      <c r="L26">
        <v>50</v>
      </c>
    </row>
    <row r="27" spans="1:12" x14ac:dyDescent="0.2">
      <c r="A27" t="s">
        <v>74</v>
      </c>
      <c r="B27" t="s">
        <v>40</v>
      </c>
      <c r="C27" t="s">
        <v>274</v>
      </c>
      <c r="D27">
        <v>16947</v>
      </c>
      <c r="E27">
        <v>17019.5</v>
      </c>
      <c r="F27">
        <v>17019.5</v>
      </c>
      <c r="G27">
        <v>15675.5</v>
      </c>
      <c r="I27">
        <v>253</v>
      </c>
      <c r="J27">
        <v>253</v>
      </c>
      <c r="K27">
        <v>253</v>
      </c>
      <c r="L27">
        <v>253</v>
      </c>
    </row>
    <row r="28" spans="1:12" x14ac:dyDescent="0.2">
      <c r="A28" t="s">
        <v>75</v>
      </c>
      <c r="B28" t="s">
        <v>40</v>
      </c>
      <c r="C28" t="s">
        <v>274</v>
      </c>
      <c r="D28">
        <v>17349.21</v>
      </c>
      <c r="E28">
        <v>17334.72</v>
      </c>
      <c r="F28">
        <v>17334.72</v>
      </c>
      <c r="G28">
        <v>17384.72</v>
      </c>
      <c r="I28">
        <v>884.21</v>
      </c>
      <c r="J28">
        <v>1511.21</v>
      </c>
      <c r="K28">
        <v>2002.21</v>
      </c>
      <c r="L28">
        <v>2178.77</v>
      </c>
    </row>
    <row r="29" spans="1:12" x14ac:dyDescent="0.2">
      <c r="A29" t="s">
        <v>76</v>
      </c>
      <c r="B29" t="s">
        <v>40</v>
      </c>
      <c r="C29" t="s">
        <v>274</v>
      </c>
      <c r="D29">
        <v>103548</v>
      </c>
      <c r="E29">
        <v>102098</v>
      </c>
      <c r="F29">
        <v>101598</v>
      </c>
      <c r="G29">
        <v>100998</v>
      </c>
      <c r="I29">
        <v>3820</v>
      </c>
      <c r="J29">
        <v>9705</v>
      </c>
      <c r="K29">
        <v>12677</v>
      </c>
      <c r="L29">
        <v>13613</v>
      </c>
    </row>
    <row r="30" spans="1:12" x14ac:dyDescent="0.2">
      <c r="A30" t="s">
        <v>77</v>
      </c>
      <c r="B30" t="s">
        <v>40</v>
      </c>
      <c r="C30" t="s">
        <v>274</v>
      </c>
      <c r="D30">
        <v>506</v>
      </c>
      <c r="E30">
        <v>506</v>
      </c>
      <c r="F30">
        <v>506</v>
      </c>
      <c r="G30">
        <v>506</v>
      </c>
      <c r="I30">
        <v>30</v>
      </c>
      <c r="J30">
        <v>268</v>
      </c>
      <c r="K30">
        <v>318</v>
      </c>
      <c r="L30">
        <v>318</v>
      </c>
    </row>
    <row r="31" spans="1:12" x14ac:dyDescent="0.2">
      <c r="A31" t="s">
        <v>78</v>
      </c>
      <c r="B31" t="s">
        <v>40</v>
      </c>
      <c r="C31" t="s">
        <v>274</v>
      </c>
      <c r="D31">
        <v>27406</v>
      </c>
      <c r="E31">
        <v>24705</v>
      </c>
      <c r="F31">
        <v>24705</v>
      </c>
      <c r="G31">
        <v>24605</v>
      </c>
      <c r="I31">
        <v>2238.2800000000002</v>
      </c>
      <c r="J31">
        <v>3643.75</v>
      </c>
      <c r="K31">
        <v>4294.0600000000004</v>
      </c>
      <c r="L31">
        <v>4349.5600000000004</v>
      </c>
    </row>
    <row r="32" spans="1:12" x14ac:dyDescent="0.2">
      <c r="A32" t="s">
        <v>79</v>
      </c>
      <c r="B32" t="s">
        <v>40</v>
      </c>
      <c r="C32" t="s">
        <v>274</v>
      </c>
      <c r="D32">
        <v>1495</v>
      </c>
      <c r="E32">
        <v>1495</v>
      </c>
      <c r="F32">
        <v>1495</v>
      </c>
      <c r="G32">
        <v>1495</v>
      </c>
      <c r="I32">
        <v>0</v>
      </c>
      <c r="J32">
        <v>0</v>
      </c>
      <c r="K32">
        <v>0</v>
      </c>
      <c r="L32">
        <v>0</v>
      </c>
    </row>
    <row r="33" spans="1:12" x14ac:dyDescent="0.2">
      <c r="A33" t="s">
        <v>80</v>
      </c>
      <c r="B33" t="s">
        <v>40</v>
      </c>
      <c r="C33" t="s">
        <v>274</v>
      </c>
      <c r="D33">
        <v>0</v>
      </c>
      <c r="E33">
        <v>0</v>
      </c>
      <c r="F33">
        <v>0</v>
      </c>
      <c r="G33">
        <v>0</v>
      </c>
      <c r="I33">
        <v>0</v>
      </c>
      <c r="J33">
        <v>0</v>
      </c>
      <c r="K33">
        <v>0</v>
      </c>
      <c r="L33">
        <v>0</v>
      </c>
    </row>
    <row r="34" spans="1:12" x14ac:dyDescent="0.2">
      <c r="A34" t="s">
        <v>81</v>
      </c>
      <c r="B34" t="s">
        <v>40</v>
      </c>
      <c r="C34" t="s">
        <v>274</v>
      </c>
      <c r="D34">
        <v>70</v>
      </c>
      <c r="E34">
        <v>70</v>
      </c>
      <c r="F34">
        <v>70</v>
      </c>
      <c r="G34">
        <v>70</v>
      </c>
      <c r="I34">
        <v>0</v>
      </c>
      <c r="J34">
        <v>0</v>
      </c>
      <c r="K34">
        <v>70</v>
      </c>
      <c r="L34">
        <v>70</v>
      </c>
    </row>
    <row r="35" spans="1:12" x14ac:dyDescent="0.2">
      <c r="A35" t="s">
        <v>82</v>
      </c>
      <c r="B35" t="s">
        <v>40</v>
      </c>
      <c r="C35" t="s">
        <v>274</v>
      </c>
      <c r="D35">
        <v>21095.5</v>
      </c>
      <c r="E35">
        <v>21095.5</v>
      </c>
      <c r="F35">
        <v>21095.5</v>
      </c>
      <c r="G35">
        <v>21095.5</v>
      </c>
      <c r="I35">
        <v>1728</v>
      </c>
      <c r="J35">
        <v>2564</v>
      </c>
      <c r="K35">
        <v>3530</v>
      </c>
      <c r="L35">
        <v>3530</v>
      </c>
    </row>
    <row r="36" spans="1:12" x14ac:dyDescent="0.2">
      <c r="A36" t="s">
        <v>83</v>
      </c>
      <c r="B36" t="s">
        <v>40</v>
      </c>
      <c r="C36" t="s">
        <v>274</v>
      </c>
      <c r="D36">
        <v>38854</v>
      </c>
      <c r="E36">
        <v>38589</v>
      </c>
      <c r="F36">
        <v>38539</v>
      </c>
      <c r="G36">
        <v>19415</v>
      </c>
      <c r="I36">
        <v>10305</v>
      </c>
      <c r="J36">
        <v>10964</v>
      </c>
      <c r="K36">
        <v>11064</v>
      </c>
      <c r="L36">
        <v>1579</v>
      </c>
    </row>
    <row r="37" spans="1:12" x14ac:dyDescent="0.2">
      <c r="A37" t="s">
        <v>84</v>
      </c>
      <c r="B37" t="s">
        <v>40</v>
      </c>
      <c r="C37" t="s">
        <v>274</v>
      </c>
      <c r="D37">
        <v>22020.95</v>
      </c>
      <c r="E37">
        <v>6331</v>
      </c>
      <c r="F37">
        <v>6331</v>
      </c>
      <c r="G37">
        <v>6331</v>
      </c>
      <c r="I37">
        <v>480.95</v>
      </c>
      <c r="J37">
        <v>5981</v>
      </c>
      <c r="K37">
        <v>5981</v>
      </c>
      <c r="L37">
        <v>5981</v>
      </c>
    </row>
    <row r="38" spans="1:12" x14ac:dyDescent="0.2">
      <c r="A38" t="s">
        <v>85</v>
      </c>
      <c r="B38" t="s">
        <v>40</v>
      </c>
      <c r="C38" t="s">
        <v>274</v>
      </c>
      <c r="D38">
        <v>1730</v>
      </c>
      <c r="E38">
        <v>1730</v>
      </c>
      <c r="F38">
        <v>1730</v>
      </c>
      <c r="G38">
        <v>1730</v>
      </c>
      <c r="I38">
        <v>265</v>
      </c>
      <c r="J38">
        <v>400</v>
      </c>
      <c r="K38">
        <v>400</v>
      </c>
      <c r="L38">
        <v>480</v>
      </c>
    </row>
    <row r="39" spans="1:12" x14ac:dyDescent="0.2">
      <c r="A39" t="s">
        <v>86</v>
      </c>
      <c r="B39" t="s">
        <v>40</v>
      </c>
      <c r="C39" t="s">
        <v>274</v>
      </c>
      <c r="D39">
        <v>425.5</v>
      </c>
      <c r="E39">
        <v>425.5</v>
      </c>
      <c r="F39">
        <v>425.5</v>
      </c>
      <c r="G39">
        <v>425.5</v>
      </c>
      <c r="I39">
        <v>10.5</v>
      </c>
      <c r="J39">
        <v>10.5</v>
      </c>
      <c r="K39">
        <v>10.5</v>
      </c>
      <c r="L39">
        <v>10.5</v>
      </c>
    </row>
    <row r="40" spans="1:12" x14ac:dyDescent="0.2">
      <c r="A40" t="s">
        <v>87</v>
      </c>
      <c r="B40" t="s">
        <v>40</v>
      </c>
      <c r="C40" t="s">
        <v>274</v>
      </c>
      <c r="D40">
        <v>450</v>
      </c>
      <c r="E40">
        <v>450</v>
      </c>
      <c r="F40">
        <v>450</v>
      </c>
      <c r="G40">
        <v>390</v>
      </c>
      <c r="I40">
        <v>140</v>
      </c>
      <c r="J40">
        <v>140</v>
      </c>
      <c r="K40">
        <v>140</v>
      </c>
      <c r="L40">
        <v>140</v>
      </c>
    </row>
    <row r="41" spans="1:12" x14ac:dyDescent="0.2">
      <c r="A41" t="s">
        <v>88</v>
      </c>
      <c r="B41" t="s">
        <v>40</v>
      </c>
      <c r="C41" t="s">
        <v>274</v>
      </c>
      <c r="D41">
        <v>6431</v>
      </c>
      <c r="E41">
        <v>6431</v>
      </c>
      <c r="F41">
        <v>6431</v>
      </c>
      <c r="G41">
        <v>6431</v>
      </c>
      <c r="I41">
        <v>2475.5</v>
      </c>
      <c r="J41">
        <v>2543.5</v>
      </c>
      <c r="K41">
        <v>2793.5</v>
      </c>
      <c r="L41">
        <v>2793.5</v>
      </c>
    </row>
    <row r="42" spans="1:12" x14ac:dyDescent="0.2">
      <c r="A42" t="s">
        <v>89</v>
      </c>
      <c r="B42" t="s">
        <v>40</v>
      </c>
      <c r="C42" t="s">
        <v>274</v>
      </c>
      <c r="D42">
        <v>31141.5</v>
      </c>
      <c r="E42">
        <v>31141.5</v>
      </c>
      <c r="F42">
        <v>31041.5</v>
      </c>
      <c r="G42">
        <v>31041.5</v>
      </c>
      <c r="I42">
        <v>1629</v>
      </c>
      <c r="J42">
        <v>2786</v>
      </c>
      <c r="K42">
        <v>3506</v>
      </c>
      <c r="L42">
        <v>4417</v>
      </c>
    </row>
    <row r="43" spans="1:12" x14ac:dyDescent="0.2">
      <c r="A43" t="s">
        <v>90</v>
      </c>
      <c r="B43" t="s">
        <v>40</v>
      </c>
      <c r="C43" t="s">
        <v>274</v>
      </c>
      <c r="D43">
        <v>9541</v>
      </c>
      <c r="E43">
        <v>9441</v>
      </c>
      <c r="F43">
        <v>9441</v>
      </c>
      <c r="G43">
        <v>9441</v>
      </c>
      <c r="I43">
        <v>60</v>
      </c>
      <c r="J43">
        <v>460</v>
      </c>
      <c r="K43">
        <v>960</v>
      </c>
      <c r="L43">
        <v>1010</v>
      </c>
    </row>
    <row r="44" spans="1:12" x14ac:dyDescent="0.2">
      <c r="A44" t="s">
        <v>91</v>
      </c>
      <c r="B44" t="s">
        <v>40</v>
      </c>
      <c r="C44" t="s">
        <v>274</v>
      </c>
      <c r="D44">
        <v>293</v>
      </c>
      <c r="E44">
        <v>293</v>
      </c>
      <c r="F44">
        <v>293</v>
      </c>
      <c r="I44">
        <v>143</v>
      </c>
      <c r="J44">
        <v>143</v>
      </c>
      <c r="K44">
        <v>143</v>
      </c>
    </row>
    <row r="45" spans="1:12" x14ac:dyDescent="0.2">
      <c r="A45" t="s">
        <v>92</v>
      </c>
      <c r="B45" t="s">
        <v>40</v>
      </c>
      <c r="C45" t="s">
        <v>274</v>
      </c>
      <c r="D45">
        <v>1155</v>
      </c>
      <c r="E45">
        <v>1343</v>
      </c>
      <c r="F45">
        <v>1393</v>
      </c>
      <c r="G45">
        <v>1393</v>
      </c>
      <c r="I45">
        <v>17</v>
      </c>
      <c r="J45">
        <v>473</v>
      </c>
      <c r="K45">
        <v>749</v>
      </c>
      <c r="L45">
        <v>749</v>
      </c>
    </row>
    <row r="46" spans="1:12" x14ac:dyDescent="0.2">
      <c r="A46" t="s">
        <v>93</v>
      </c>
      <c r="B46" t="s">
        <v>40</v>
      </c>
      <c r="C46" t="s">
        <v>274</v>
      </c>
      <c r="D46">
        <v>29435.5</v>
      </c>
      <c r="E46">
        <v>29435.5</v>
      </c>
      <c r="F46">
        <v>29435.5</v>
      </c>
      <c r="G46">
        <v>29435.5</v>
      </c>
      <c r="I46">
        <v>1760.5</v>
      </c>
      <c r="J46">
        <v>2495.5</v>
      </c>
      <c r="K46">
        <v>3156.1</v>
      </c>
      <c r="L46">
        <v>3516.1</v>
      </c>
    </row>
    <row r="47" spans="1:12" x14ac:dyDescent="0.2">
      <c r="A47" t="s">
        <v>94</v>
      </c>
      <c r="B47" t="s">
        <v>40</v>
      </c>
      <c r="C47" t="s">
        <v>274</v>
      </c>
      <c r="D47">
        <v>4160</v>
      </c>
      <c r="E47">
        <v>4210</v>
      </c>
      <c r="F47">
        <v>4210</v>
      </c>
      <c r="G47">
        <v>4210</v>
      </c>
      <c r="I47">
        <v>0</v>
      </c>
      <c r="J47">
        <v>240</v>
      </c>
      <c r="K47">
        <v>340</v>
      </c>
      <c r="L47">
        <v>340</v>
      </c>
    </row>
    <row r="48" spans="1:12" x14ac:dyDescent="0.2">
      <c r="A48" t="s">
        <v>95</v>
      </c>
      <c r="B48" t="s">
        <v>40</v>
      </c>
      <c r="C48" t="s">
        <v>274</v>
      </c>
      <c r="D48">
        <v>196549</v>
      </c>
      <c r="E48">
        <v>188898</v>
      </c>
      <c r="F48">
        <v>178033</v>
      </c>
      <c r="G48">
        <v>167329</v>
      </c>
      <c r="I48">
        <v>4484</v>
      </c>
      <c r="J48">
        <v>7056</v>
      </c>
      <c r="K48">
        <v>7519</v>
      </c>
      <c r="L48">
        <v>8449</v>
      </c>
    </row>
    <row r="49" spans="1:12" x14ac:dyDescent="0.2">
      <c r="A49" t="s">
        <v>96</v>
      </c>
      <c r="B49" t="s">
        <v>40</v>
      </c>
      <c r="C49" t="s">
        <v>274</v>
      </c>
      <c r="D49">
        <v>24968</v>
      </c>
      <c r="E49">
        <v>23773</v>
      </c>
      <c r="F49">
        <v>22639</v>
      </c>
      <c r="G49">
        <v>19523</v>
      </c>
      <c r="I49">
        <v>257</v>
      </c>
      <c r="J49">
        <v>1243</v>
      </c>
      <c r="K49">
        <v>1558</v>
      </c>
      <c r="L49">
        <v>1619</v>
      </c>
    </row>
    <row r="50" spans="1:12" x14ac:dyDescent="0.2">
      <c r="A50" t="s">
        <v>97</v>
      </c>
      <c r="B50" t="s">
        <v>40</v>
      </c>
      <c r="C50" t="s">
        <v>274</v>
      </c>
      <c r="D50">
        <v>46972</v>
      </c>
      <c r="E50">
        <v>51382</v>
      </c>
      <c r="F50">
        <v>51682</v>
      </c>
      <c r="G50">
        <v>51632</v>
      </c>
      <c r="I50">
        <v>1542</v>
      </c>
      <c r="J50">
        <v>2205.4</v>
      </c>
      <c r="K50">
        <v>2485.8000000000002</v>
      </c>
      <c r="L50">
        <v>2635.8</v>
      </c>
    </row>
    <row r="51" spans="1:12" x14ac:dyDescent="0.2">
      <c r="A51" t="s">
        <v>98</v>
      </c>
      <c r="B51" t="s">
        <v>40</v>
      </c>
      <c r="C51" t="s">
        <v>274</v>
      </c>
      <c r="D51">
        <v>45712.42</v>
      </c>
      <c r="E51">
        <v>45212.42</v>
      </c>
      <c r="F51">
        <v>44760.42</v>
      </c>
      <c r="G51">
        <v>43472.42</v>
      </c>
      <c r="I51">
        <v>3746</v>
      </c>
      <c r="J51">
        <v>6967</v>
      </c>
      <c r="K51">
        <v>7891</v>
      </c>
      <c r="L51">
        <v>8170.5</v>
      </c>
    </row>
    <row r="52" spans="1:12" x14ac:dyDescent="0.2">
      <c r="A52" t="s">
        <v>99</v>
      </c>
      <c r="B52" t="s">
        <v>40</v>
      </c>
      <c r="C52" t="s">
        <v>274</v>
      </c>
      <c r="D52">
        <v>107968</v>
      </c>
      <c r="E52">
        <v>106990</v>
      </c>
      <c r="F52">
        <v>105195</v>
      </c>
      <c r="G52">
        <v>104805</v>
      </c>
      <c r="I52">
        <v>2433</v>
      </c>
      <c r="J52">
        <v>3220</v>
      </c>
      <c r="K52">
        <v>3329</v>
      </c>
      <c r="L52">
        <v>3563</v>
      </c>
    </row>
    <row r="53" spans="1:12" x14ac:dyDescent="0.2">
      <c r="A53" t="s">
        <v>100</v>
      </c>
      <c r="B53" t="s">
        <v>40</v>
      </c>
      <c r="C53" t="s">
        <v>274</v>
      </c>
      <c r="D53">
        <v>160378.81</v>
      </c>
      <c r="E53">
        <v>160115.81</v>
      </c>
      <c r="F53">
        <v>159947.81</v>
      </c>
      <c r="G53">
        <v>159548.81</v>
      </c>
      <c r="I53">
        <v>6030.2</v>
      </c>
      <c r="J53">
        <v>12640.09</v>
      </c>
      <c r="K53">
        <v>18825.11</v>
      </c>
      <c r="L53">
        <v>22553</v>
      </c>
    </row>
    <row r="54" spans="1:12" x14ac:dyDescent="0.2">
      <c r="A54" t="s">
        <v>278</v>
      </c>
      <c r="B54" t="s">
        <v>40</v>
      </c>
      <c r="C54" t="s">
        <v>274</v>
      </c>
      <c r="D54">
        <v>2040</v>
      </c>
      <c r="E54">
        <v>3430</v>
      </c>
      <c r="F54">
        <v>3280</v>
      </c>
      <c r="G54">
        <v>3280</v>
      </c>
      <c r="I54">
        <v>0</v>
      </c>
      <c r="J54">
        <v>0</v>
      </c>
      <c r="K54">
        <v>0</v>
      </c>
      <c r="L54">
        <v>0</v>
      </c>
    </row>
    <row r="55" spans="1:12" x14ac:dyDescent="0.2">
      <c r="A55" t="s">
        <v>102</v>
      </c>
      <c r="B55" t="s">
        <v>40</v>
      </c>
      <c r="C55" t="s">
        <v>274</v>
      </c>
      <c r="D55">
        <v>8303</v>
      </c>
      <c r="E55">
        <v>7771.5</v>
      </c>
      <c r="F55">
        <v>7536.5</v>
      </c>
      <c r="G55">
        <v>7486.5</v>
      </c>
      <c r="I55">
        <v>785</v>
      </c>
      <c r="J55">
        <v>1810.5</v>
      </c>
      <c r="K55">
        <v>2613.5</v>
      </c>
      <c r="L55">
        <v>2819.5</v>
      </c>
    </row>
    <row r="56" spans="1:12" x14ac:dyDescent="0.2">
      <c r="A56" t="s">
        <v>103</v>
      </c>
      <c r="B56" t="s">
        <v>40</v>
      </c>
      <c r="C56" t="s">
        <v>274</v>
      </c>
      <c r="D56">
        <v>10535.5</v>
      </c>
      <c r="E56">
        <v>10470.5</v>
      </c>
      <c r="F56">
        <v>10420.5</v>
      </c>
      <c r="G56">
        <v>10420.5</v>
      </c>
      <c r="I56">
        <v>1783.5</v>
      </c>
      <c r="J56">
        <v>3488.5</v>
      </c>
      <c r="K56">
        <v>4960.26</v>
      </c>
      <c r="L56">
        <v>5256.59</v>
      </c>
    </row>
    <row r="57" spans="1:12" x14ac:dyDescent="0.2">
      <c r="A57" t="s">
        <v>104</v>
      </c>
      <c r="B57" t="s">
        <v>40</v>
      </c>
      <c r="C57" t="s">
        <v>274</v>
      </c>
      <c r="D57">
        <v>16577</v>
      </c>
      <c r="E57">
        <v>17077</v>
      </c>
      <c r="F57">
        <v>17927</v>
      </c>
      <c r="G57">
        <v>19777</v>
      </c>
      <c r="I57">
        <v>2583.25</v>
      </c>
      <c r="J57">
        <v>3529.5</v>
      </c>
      <c r="K57">
        <v>3977</v>
      </c>
      <c r="L57">
        <v>4277</v>
      </c>
    </row>
    <row r="58" spans="1:12" x14ac:dyDescent="0.2">
      <c r="A58" t="s">
        <v>105</v>
      </c>
      <c r="B58" t="s">
        <v>40</v>
      </c>
      <c r="C58" t="s">
        <v>274</v>
      </c>
      <c r="D58">
        <v>5263</v>
      </c>
      <c r="E58">
        <v>2963</v>
      </c>
      <c r="F58">
        <v>2663</v>
      </c>
      <c r="G58">
        <v>2663</v>
      </c>
      <c r="I58">
        <v>357</v>
      </c>
      <c r="J58">
        <v>557</v>
      </c>
      <c r="K58">
        <v>607</v>
      </c>
      <c r="L58">
        <v>607</v>
      </c>
    </row>
    <row r="59" spans="1:12" x14ac:dyDescent="0.2">
      <c r="A59" t="s">
        <v>106</v>
      </c>
      <c r="B59" t="s">
        <v>40</v>
      </c>
      <c r="C59" t="s">
        <v>274</v>
      </c>
      <c r="D59">
        <v>55737</v>
      </c>
      <c r="E59">
        <v>55687</v>
      </c>
      <c r="F59">
        <v>55007.58</v>
      </c>
      <c r="G59">
        <v>54957.58</v>
      </c>
      <c r="I59">
        <v>2572.9</v>
      </c>
      <c r="J59">
        <v>9154.01</v>
      </c>
      <c r="K59">
        <v>12546.73</v>
      </c>
      <c r="L59">
        <v>13585.11</v>
      </c>
    </row>
    <row r="60" spans="1:12" x14ac:dyDescent="0.2">
      <c r="A60" t="s">
        <v>107</v>
      </c>
      <c r="B60" t="s">
        <v>40</v>
      </c>
      <c r="C60" t="s">
        <v>274</v>
      </c>
      <c r="D60">
        <v>1552</v>
      </c>
      <c r="E60">
        <v>1552</v>
      </c>
      <c r="F60">
        <v>1552</v>
      </c>
      <c r="G60">
        <v>1552</v>
      </c>
      <c r="I60">
        <v>89</v>
      </c>
      <c r="J60">
        <v>427</v>
      </c>
      <c r="K60">
        <v>572</v>
      </c>
      <c r="L60">
        <v>890</v>
      </c>
    </row>
    <row r="61" spans="1:12" x14ac:dyDescent="0.2">
      <c r="A61" t="s">
        <v>108</v>
      </c>
      <c r="B61" t="s">
        <v>40</v>
      </c>
      <c r="C61" t="s">
        <v>274</v>
      </c>
      <c r="D61">
        <v>894</v>
      </c>
      <c r="E61">
        <v>894</v>
      </c>
      <c r="F61">
        <v>894</v>
      </c>
      <c r="G61">
        <v>894</v>
      </c>
      <c r="I61">
        <v>0</v>
      </c>
      <c r="J61">
        <v>268</v>
      </c>
      <c r="K61">
        <v>268</v>
      </c>
      <c r="L61">
        <v>268</v>
      </c>
    </row>
    <row r="62" spans="1:12" x14ac:dyDescent="0.2">
      <c r="A62" t="s">
        <v>109</v>
      </c>
      <c r="B62" t="s">
        <v>40</v>
      </c>
      <c r="C62" t="s">
        <v>274</v>
      </c>
      <c r="D62">
        <v>2261.5</v>
      </c>
      <c r="E62">
        <v>2261.5</v>
      </c>
      <c r="F62">
        <v>1611.5</v>
      </c>
      <c r="G62">
        <v>1608</v>
      </c>
      <c r="I62">
        <v>50</v>
      </c>
      <c r="J62">
        <v>50</v>
      </c>
      <c r="K62">
        <v>245</v>
      </c>
      <c r="L62">
        <v>440</v>
      </c>
    </row>
    <row r="63" spans="1:12" x14ac:dyDescent="0.2">
      <c r="A63" t="s">
        <v>110</v>
      </c>
      <c r="B63" t="s">
        <v>40</v>
      </c>
      <c r="C63" t="s">
        <v>274</v>
      </c>
      <c r="D63">
        <v>218.75</v>
      </c>
      <c r="E63">
        <v>218.75</v>
      </c>
      <c r="F63">
        <v>218.75</v>
      </c>
      <c r="G63">
        <v>218.75</v>
      </c>
      <c r="I63">
        <v>0</v>
      </c>
      <c r="J63">
        <v>0</v>
      </c>
      <c r="K63">
        <v>0</v>
      </c>
      <c r="L63">
        <v>0</v>
      </c>
    </row>
    <row r="64" spans="1:12" x14ac:dyDescent="0.2">
      <c r="A64" t="s">
        <v>111</v>
      </c>
      <c r="B64" t="s">
        <v>40</v>
      </c>
      <c r="C64" t="s">
        <v>274</v>
      </c>
      <c r="D64">
        <v>33456.06</v>
      </c>
      <c r="E64">
        <v>33206.06</v>
      </c>
      <c r="F64">
        <v>33105.06</v>
      </c>
      <c r="G64">
        <v>33106.06</v>
      </c>
      <c r="I64">
        <v>1133.06</v>
      </c>
      <c r="J64">
        <v>1752.06</v>
      </c>
      <c r="K64">
        <v>1985.06</v>
      </c>
      <c r="L64">
        <v>2666.06</v>
      </c>
    </row>
    <row r="65" spans="1:12" x14ac:dyDescent="0.2">
      <c r="A65" t="s">
        <v>112</v>
      </c>
      <c r="B65" t="s">
        <v>40</v>
      </c>
      <c r="C65" t="s">
        <v>274</v>
      </c>
      <c r="D65">
        <v>4353.3999999999996</v>
      </c>
      <c r="E65">
        <v>4353.3999999999996</v>
      </c>
      <c r="F65">
        <v>4353.3999999999996</v>
      </c>
      <c r="G65">
        <v>2553.4</v>
      </c>
      <c r="I65">
        <v>0</v>
      </c>
      <c r="J65">
        <v>150</v>
      </c>
      <c r="K65">
        <v>150</v>
      </c>
      <c r="L65">
        <v>318.02999999999997</v>
      </c>
    </row>
    <row r="66" spans="1:12" x14ac:dyDescent="0.2">
      <c r="A66" t="s">
        <v>279</v>
      </c>
      <c r="B66" t="s">
        <v>40</v>
      </c>
      <c r="C66" t="s">
        <v>274</v>
      </c>
      <c r="D66">
        <v>2732</v>
      </c>
      <c r="E66">
        <v>2732</v>
      </c>
      <c r="F66">
        <v>2732</v>
      </c>
      <c r="G66">
        <v>2732</v>
      </c>
      <c r="I66">
        <v>2482</v>
      </c>
      <c r="J66">
        <v>2482</v>
      </c>
      <c r="K66">
        <v>2482</v>
      </c>
      <c r="L66">
        <v>2732</v>
      </c>
    </row>
    <row r="67" spans="1:12" x14ac:dyDescent="0.2">
      <c r="A67" t="s">
        <v>114</v>
      </c>
      <c r="B67" t="s">
        <v>40</v>
      </c>
      <c r="C67" t="s">
        <v>274</v>
      </c>
      <c r="D67">
        <v>632</v>
      </c>
      <c r="E67">
        <v>800</v>
      </c>
      <c r="F67">
        <v>800</v>
      </c>
      <c r="G67">
        <v>585.5</v>
      </c>
      <c r="I67">
        <v>0</v>
      </c>
      <c r="J67">
        <v>6.5</v>
      </c>
      <c r="K67">
        <v>6.5</v>
      </c>
      <c r="L67">
        <v>249.5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67"/>
  <sheetViews>
    <sheetView workbookViewId="0">
      <selection sqref="A1:L67"/>
    </sheetView>
  </sheetViews>
  <sheetFormatPr defaultRowHeight="12.75" x14ac:dyDescent="0.2"/>
  <sheetData>
    <row r="1" spans="1:12" x14ac:dyDescent="0.2">
      <c r="A1" t="s">
        <v>116</v>
      </c>
      <c r="B1" t="s">
        <v>117</v>
      </c>
      <c r="C1" t="s">
        <v>256</v>
      </c>
      <c r="D1" t="s">
        <v>257</v>
      </c>
      <c r="E1" t="s">
        <v>258</v>
      </c>
      <c r="F1" t="s">
        <v>259</v>
      </c>
      <c r="G1" t="s">
        <v>260</v>
      </c>
      <c r="H1" t="s">
        <v>261</v>
      </c>
      <c r="I1" t="s">
        <v>262</v>
      </c>
      <c r="J1" t="s">
        <v>263</v>
      </c>
      <c r="K1" t="s">
        <v>264</v>
      </c>
      <c r="L1" t="s">
        <v>265</v>
      </c>
    </row>
    <row r="2" spans="1:12" x14ac:dyDescent="0.2">
      <c r="A2" t="s">
        <v>47</v>
      </c>
      <c r="B2" t="s">
        <v>39</v>
      </c>
      <c r="C2" t="s">
        <v>274</v>
      </c>
      <c r="D2">
        <v>207868.14</v>
      </c>
      <c r="E2">
        <v>203862.14</v>
      </c>
      <c r="F2">
        <v>199464.64</v>
      </c>
      <c r="G2">
        <v>195827.64</v>
      </c>
      <c r="I2">
        <v>35773.93</v>
      </c>
      <c r="J2">
        <v>57674.05</v>
      </c>
      <c r="K2">
        <v>65886.649999999994</v>
      </c>
      <c r="L2">
        <v>70191.17</v>
      </c>
    </row>
    <row r="3" spans="1:12" x14ac:dyDescent="0.2">
      <c r="A3" t="s">
        <v>49</v>
      </c>
      <c r="B3" t="s">
        <v>39</v>
      </c>
      <c r="C3" t="s">
        <v>274</v>
      </c>
      <c r="D3">
        <v>57177.5</v>
      </c>
      <c r="E3">
        <v>57177.5</v>
      </c>
      <c r="F3">
        <v>56779.5</v>
      </c>
      <c r="G3">
        <v>56779.5</v>
      </c>
      <c r="I3">
        <v>8743.61</v>
      </c>
      <c r="J3">
        <v>13430.65</v>
      </c>
      <c r="K3">
        <v>15750.72</v>
      </c>
      <c r="L3">
        <v>18170.689999999999</v>
      </c>
    </row>
    <row r="4" spans="1:12" x14ac:dyDescent="0.2">
      <c r="A4" t="s">
        <v>50</v>
      </c>
      <c r="B4" t="s">
        <v>39</v>
      </c>
      <c r="C4" t="s">
        <v>274</v>
      </c>
      <c r="D4">
        <v>630023.9</v>
      </c>
      <c r="E4">
        <v>615030.9</v>
      </c>
      <c r="F4">
        <v>607077.9</v>
      </c>
      <c r="G4">
        <v>603247.9</v>
      </c>
      <c r="I4">
        <v>47739.42</v>
      </c>
      <c r="J4">
        <v>103271.1</v>
      </c>
      <c r="K4">
        <v>152310.1</v>
      </c>
      <c r="L4">
        <v>182397.76</v>
      </c>
    </row>
    <row r="5" spans="1:12" x14ac:dyDescent="0.2">
      <c r="A5" t="s">
        <v>51</v>
      </c>
      <c r="B5" t="s">
        <v>39</v>
      </c>
      <c r="C5" t="s">
        <v>274</v>
      </c>
      <c r="D5">
        <v>26739.5</v>
      </c>
      <c r="E5">
        <v>26839.5</v>
      </c>
      <c r="F5">
        <v>26689.5</v>
      </c>
      <c r="G5">
        <v>26689.5</v>
      </c>
      <c r="I5">
        <v>2400.5</v>
      </c>
      <c r="J5">
        <v>6736.5</v>
      </c>
      <c r="K5">
        <v>8571.25</v>
      </c>
      <c r="L5">
        <v>9580.75</v>
      </c>
    </row>
    <row r="6" spans="1:12" x14ac:dyDescent="0.2">
      <c r="A6" t="s">
        <v>52</v>
      </c>
      <c r="B6" t="s">
        <v>39</v>
      </c>
      <c r="C6" t="s">
        <v>274</v>
      </c>
      <c r="D6">
        <v>412342.25</v>
      </c>
      <c r="E6">
        <v>405775.25</v>
      </c>
      <c r="F6">
        <v>402343.75</v>
      </c>
      <c r="G6">
        <v>400481.75</v>
      </c>
      <c r="I6">
        <v>68907.64</v>
      </c>
      <c r="J6">
        <v>100770.07</v>
      </c>
      <c r="K6">
        <v>125321.91</v>
      </c>
      <c r="L6">
        <v>140102.37</v>
      </c>
    </row>
    <row r="7" spans="1:12" x14ac:dyDescent="0.2">
      <c r="A7" t="s">
        <v>53</v>
      </c>
      <c r="B7" t="s">
        <v>39</v>
      </c>
      <c r="C7" t="s">
        <v>274</v>
      </c>
      <c r="D7">
        <v>1924867.22</v>
      </c>
      <c r="E7">
        <v>1891866.41</v>
      </c>
      <c r="F7">
        <v>1877127.75</v>
      </c>
      <c r="G7">
        <v>1852597.86</v>
      </c>
      <c r="I7">
        <v>353995.73</v>
      </c>
      <c r="J7">
        <v>575423.64</v>
      </c>
      <c r="K7">
        <v>719264.72</v>
      </c>
      <c r="L7">
        <v>777202.34</v>
      </c>
    </row>
    <row r="8" spans="1:12" x14ac:dyDescent="0.2">
      <c r="A8" t="s">
        <v>54</v>
      </c>
      <c r="B8" t="s">
        <v>39</v>
      </c>
      <c r="C8" t="s">
        <v>274</v>
      </c>
      <c r="D8">
        <v>8605</v>
      </c>
      <c r="E8">
        <v>8480</v>
      </c>
      <c r="F8">
        <v>8480</v>
      </c>
      <c r="G8">
        <v>8455</v>
      </c>
      <c r="I8">
        <v>432</v>
      </c>
      <c r="J8">
        <v>1122</v>
      </c>
      <c r="K8">
        <v>1498</v>
      </c>
      <c r="L8">
        <v>1878</v>
      </c>
    </row>
    <row r="9" spans="1:12" x14ac:dyDescent="0.2">
      <c r="A9" t="s">
        <v>55</v>
      </c>
      <c r="B9" t="s">
        <v>39</v>
      </c>
      <c r="C9" t="s">
        <v>274</v>
      </c>
      <c r="D9">
        <v>248913.4</v>
      </c>
      <c r="E9">
        <v>244714.56</v>
      </c>
      <c r="F9">
        <v>243666.32</v>
      </c>
      <c r="G9">
        <v>241999.14</v>
      </c>
      <c r="I9">
        <v>20039.03</v>
      </c>
      <c r="J9">
        <v>49304.19</v>
      </c>
      <c r="K9">
        <v>68000.44</v>
      </c>
      <c r="L9">
        <v>77135.289999999994</v>
      </c>
    </row>
    <row r="10" spans="1:12" x14ac:dyDescent="0.2">
      <c r="A10" t="s">
        <v>56</v>
      </c>
      <c r="B10" t="s">
        <v>39</v>
      </c>
      <c r="C10" t="s">
        <v>274</v>
      </c>
      <c r="D10">
        <v>155542.66</v>
      </c>
      <c r="E10">
        <v>182082.66</v>
      </c>
      <c r="F10">
        <v>181374.66</v>
      </c>
      <c r="G10">
        <v>181373.14</v>
      </c>
      <c r="I10">
        <v>31382.3</v>
      </c>
      <c r="J10">
        <v>62370.91</v>
      </c>
      <c r="K10">
        <v>77356.59</v>
      </c>
      <c r="L10">
        <v>86402.41</v>
      </c>
    </row>
    <row r="11" spans="1:12" x14ac:dyDescent="0.2">
      <c r="A11" t="s">
        <v>57</v>
      </c>
      <c r="B11" t="s">
        <v>39</v>
      </c>
      <c r="C11" t="s">
        <v>274</v>
      </c>
      <c r="D11">
        <v>227930</v>
      </c>
      <c r="E11">
        <v>227902</v>
      </c>
      <c r="F11">
        <v>226967</v>
      </c>
      <c r="G11">
        <v>226261</v>
      </c>
      <c r="I11">
        <v>39850</v>
      </c>
      <c r="J11">
        <v>85227</v>
      </c>
      <c r="K11">
        <v>107808</v>
      </c>
      <c r="L11">
        <v>121425</v>
      </c>
    </row>
    <row r="12" spans="1:12" x14ac:dyDescent="0.2">
      <c r="A12" t="s">
        <v>58</v>
      </c>
      <c r="B12" t="s">
        <v>39</v>
      </c>
      <c r="C12" t="s">
        <v>274</v>
      </c>
      <c r="D12">
        <v>274784.19</v>
      </c>
      <c r="E12">
        <v>272176.3</v>
      </c>
      <c r="F12">
        <v>270733.81</v>
      </c>
      <c r="G12">
        <v>270527.83</v>
      </c>
      <c r="I12">
        <v>100251.29</v>
      </c>
      <c r="J12">
        <v>131890</v>
      </c>
      <c r="K12">
        <v>147750.04999999999</v>
      </c>
      <c r="L12">
        <v>154405.32999999999</v>
      </c>
    </row>
    <row r="13" spans="1:12" x14ac:dyDescent="0.2">
      <c r="A13" t="s">
        <v>59</v>
      </c>
      <c r="B13" t="s">
        <v>39</v>
      </c>
      <c r="C13" t="s">
        <v>274</v>
      </c>
      <c r="D13">
        <v>108748.75</v>
      </c>
      <c r="E13">
        <v>108643.75</v>
      </c>
      <c r="F13">
        <v>108370.25</v>
      </c>
      <c r="G13">
        <v>108370.25</v>
      </c>
      <c r="I13">
        <v>8271.25</v>
      </c>
      <c r="J13">
        <v>13634.5</v>
      </c>
      <c r="K13">
        <v>22371.77</v>
      </c>
      <c r="L13">
        <v>31617.17</v>
      </c>
    </row>
    <row r="14" spans="1:12" x14ac:dyDescent="0.2">
      <c r="A14" t="s">
        <v>60</v>
      </c>
      <c r="B14" t="s">
        <v>39</v>
      </c>
      <c r="C14" t="s">
        <v>274</v>
      </c>
      <c r="D14">
        <v>1164287</v>
      </c>
      <c r="E14">
        <v>1164287</v>
      </c>
      <c r="F14">
        <v>1164287</v>
      </c>
      <c r="G14">
        <v>1164287</v>
      </c>
      <c r="I14">
        <v>92449</v>
      </c>
      <c r="J14">
        <v>128485</v>
      </c>
      <c r="K14">
        <v>169968</v>
      </c>
      <c r="L14">
        <v>184032</v>
      </c>
    </row>
    <row r="15" spans="1:12" x14ac:dyDescent="0.2">
      <c r="A15" t="s">
        <v>61</v>
      </c>
      <c r="B15" t="s">
        <v>39</v>
      </c>
      <c r="C15" t="s">
        <v>274</v>
      </c>
      <c r="D15">
        <v>45902.94</v>
      </c>
      <c r="E15">
        <v>46209.94</v>
      </c>
      <c r="F15">
        <v>46209.94</v>
      </c>
      <c r="G15">
        <v>46209.94</v>
      </c>
      <c r="I15">
        <v>7592.64</v>
      </c>
      <c r="J15">
        <v>12972.94</v>
      </c>
      <c r="K15">
        <v>15984.94</v>
      </c>
      <c r="L15">
        <v>18329.939999999999</v>
      </c>
    </row>
    <row r="16" spans="1:12" x14ac:dyDescent="0.2">
      <c r="A16" t="s">
        <v>63</v>
      </c>
      <c r="B16" t="s">
        <v>39</v>
      </c>
      <c r="C16" t="s">
        <v>274</v>
      </c>
      <c r="D16">
        <v>1105509.56</v>
      </c>
      <c r="E16">
        <v>1105509.56</v>
      </c>
      <c r="F16">
        <v>1103563.56</v>
      </c>
      <c r="G16">
        <v>1097052.06</v>
      </c>
      <c r="I16">
        <v>99424.95</v>
      </c>
      <c r="J16">
        <v>212249.1</v>
      </c>
      <c r="K16">
        <v>257498.87</v>
      </c>
      <c r="L16">
        <v>286414.03000000003</v>
      </c>
    </row>
    <row r="17" spans="1:12" x14ac:dyDescent="0.2">
      <c r="A17" t="s">
        <v>64</v>
      </c>
      <c r="B17" t="s">
        <v>39</v>
      </c>
      <c r="C17" t="s">
        <v>274</v>
      </c>
      <c r="D17">
        <v>654313.30000000005</v>
      </c>
      <c r="E17">
        <v>645291.65</v>
      </c>
      <c r="F17">
        <v>642358.80000000005</v>
      </c>
      <c r="G17">
        <v>637668.41</v>
      </c>
      <c r="I17">
        <v>127840.59</v>
      </c>
      <c r="J17">
        <v>187816.95999999999</v>
      </c>
      <c r="K17">
        <v>227143.16</v>
      </c>
      <c r="L17">
        <v>272644.90999999997</v>
      </c>
    </row>
    <row r="18" spans="1:12" x14ac:dyDescent="0.2">
      <c r="A18" t="s">
        <v>65</v>
      </c>
      <c r="B18" t="s">
        <v>39</v>
      </c>
      <c r="C18" t="s">
        <v>274</v>
      </c>
      <c r="D18">
        <v>64186.5</v>
      </c>
      <c r="E18">
        <v>62986.400000000001</v>
      </c>
      <c r="F18">
        <v>62481.5</v>
      </c>
      <c r="G18">
        <v>61575.5</v>
      </c>
      <c r="I18">
        <v>10912.2</v>
      </c>
      <c r="J18">
        <v>18232.95</v>
      </c>
      <c r="K18">
        <v>23748.7</v>
      </c>
      <c r="L18">
        <v>25386.7</v>
      </c>
    </row>
    <row r="19" spans="1:12" x14ac:dyDescent="0.2">
      <c r="A19" t="s">
        <v>66</v>
      </c>
      <c r="B19" t="s">
        <v>39</v>
      </c>
      <c r="C19" t="s">
        <v>274</v>
      </c>
      <c r="D19">
        <v>41480</v>
      </c>
      <c r="E19">
        <v>41930</v>
      </c>
      <c r="F19">
        <v>41710</v>
      </c>
      <c r="G19">
        <v>41710</v>
      </c>
      <c r="I19">
        <v>10972</v>
      </c>
      <c r="J19">
        <v>16802</v>
      </c>
      <c r="K19">
        <v>19351</v>
      </c>
      <c r="L19">
        <v>20670</v>
      </c>
    </row>
    <row r="20" spans="1:12" x14ac:dyDescent="0.2">
      <c r="A20" t="s">
        <v>67</v>
      </c>
      <c r="B20" t="s">
        <v>39</v>
      </c>
      <c r="C20" t="s">
        <v>274</v>
      </c>
      <c r="D20">
        <v>50563.5</v>
      </c>
      <c r="E20">
        <v>48918.5</v>
      </c>
      <c r="F20">
        <v>46388.5</v>
      </c>
      <c r="G20">
        <v>45263.5</v>
      </c>
      <c r="I20">
        <v>5402.5</v>
      </c>
      <c r="J20">
        <v>11317.5</v>
      </c>
      <c r="K20">
        <v>15509.5</v>
      </c>
      <c r="L20">
        <v>17514.5</v>
      </c>
    </row>
    <row r="21" spans="1:12" x14ac:dyDescent="0.2">
      <c r="A21" t="s">
        <v>68</v>
      </c>
      <c r="B21" t="s">
        <v>39</v>
      </c>
      <c r="C21" t="s">
        <v>274</v>
      </c>
      <c r="D21">
        <v>11398</v>
      </c>
      <c r="E21">
        <v>11398</v>
      </c>
      <c r="F21">
        <v>11398</v>
      </c>
      <c r="G21">
        <v>11398</v>
      </c>
      <c r="I21">
        <v>1187</v>
      </c>
      <c r="J21">
        <v>4210</v>
      </c>
      <c r="K21">
        <v>5040</v>
      </c>
      <c r="L21">
        <v>5564</v>
      </c>
    </row>
    <row r="22" spans="1:12" x14ac:dyDescent="0.2">
      <c r="A22" t="s">
        <v>69</v>
      </c>
      <c r="B22" t="s">
        <v>39</v>
      </c>
      <c r="C22" t="s">
        <v>274</v>
      </c>
      <c r="D22">
        <v>9519</v>
      </c>
      <c r="E22">
        <v>9084</v>
      </c>
      <c r="F22">
        <v>8934</v>
      </c>
      <c r="G22">
        <v>8559</v>
      </c>
      <c r="I22">
        <v>4786</v>
      </c>
      <c r="J22">
        <v>5986</v>
      </c>
      <c r="K22">
        <v>6366</v>
      </c>
      <c r="L22">
        <v>6496</v>
      </c>
    </row>
    <row r="23" spans="1:12" x14ac:dyDescent="0.2">
      <c r="A23" t="s">
        <v>70</v>
      </c>
      <c r="B23" t="s">
        <v>39</v>
      </c>
      <c r="C23" t="s">
        <v>274</v>
      </c>
      <c r="D23">
        <v>11930.01</v>
      </c>
      <c r="E23">
        <v>11930.01</v>
      </c>
      <c r="F23">
        <v>11930.01</v>
      </c>
      <c r="G23">
        <v>11930.01</v>
      </c>
      <c r="I23">
        <v>2604.0100000000002</v>
      </c>
      <c r="J23">
        <v>4592.51</v>
      </c>
      <c r="K23">
        <v>4992.51</v>
      </c>
      <c r="L23">
        <v>5955.51</v>
      </c>
    </row>
    <row r="24" spans="1:12" x14ac:dyDescent="0.2">
      <c r="A24" t="s">
        <v>71</v>
      </c>
      <c r="B24" t="s">
        <v>39</v>
      </c>
      <c r="C24" t="s">
        <v>274</v>
      </c>
      <c r="D24">
        <v>11895</v>
      </c>
      <c r="E24">
        <v>11895</v>
      </c>
      <c r="F24">
        <v>11895</v>
      </c>
      <c r="G24">
        <v>11895</v>
      </c>
      <c r="I24">
        <v>3942</v>
      </c>
      <c r="J24">
        <v>4752</v>
      </c>
      <c r="K24">
        <v>5210</v>
      </c>
      <c r="L24">
        <v>5210</v>
      </c>
    </row>
    <row r="25" spans="1:12" x14ac:dyDescent="0.2">
      <c r="A25" t="s">
        <v>72</v>
      </c>
      <c r="B25" t="s">
        <v>39</v>
      </c>
      <c r="C25" t="s">
        <v>274</v>
      </c>
      <c r="D25">
        <v>25065.77</v>
      </c>
      <c r="E25">
        <v>24735.77</v>
      </c>
      <c r="F25">
        <v>24605.77</v>
      </c>
      <c r="G25">
        <v>24605.77</v>
      </c>
      <c r="I25">
        <v>5195.7700000000004</v>
      </c>
      <c r="J25">
        <v>8938.77</v>
      </c>
      <c r="K25">
        <v>11485.77</v>
      </c>
      <c r="L25">
        <v>12348.77</v>
      </c>
    </row>
    <row r="26" spans="1:12" x14ac:dyDescent="0.2">
      <c r="A26" t="s">
        <v>73</v>
      </c>
      <c r="B26" t="s">
        <v>39</v>
      </c>
      <c r="C26" t="s">
        <v>274</v>
      </c>
      <c r="D26">
        <v>91370.05</v>
      </c>
      <c r="E26">
        <v>89115.55</v>
      </c>
      <c r="F26">
        <v>86902.55</v>
      </c>
      <c r="G26">
        <v>84877.55</v>
      </c>
      <c r="I26">
        <v>27054.99</v>
      </c>
      <c r="J26">
        <v>36512.58</v>
      </c>
      <c r="K26">
        <v>42688.58</v>
      </c>
      <c r="L26">
        <v>46041.91</v>
      </c>
    </row>
    <row r="27" spans="1:12" x14ac:dyDescent="0.2">
      <c r="A27" t="s">
        <v>74</v>
      </c>
      <c r="B27" t="s">
        <v>39</v>
      </c>
      <c r="C27" t="s">
        <v>274</v>
      </c>
      <c r="D27">
        <v>324453.03999999998</v>
      </c>
      <c r="E27">
        <v>316884.03999999998</v>
      </c>
      <c r="F27">
        <v>319745.03999999998</v>
      </c>
      <c r="G27">
        <v>319441.03999999998</v>
      </c>
      <c r="I27">
        <v>70752.92</v>
      </c>
      <c r="J27">
        <v>113480.19</v>
      </c>
      <c r="K27">
        <v>142705.54</v>
      </c>
      <c r="L27">
        <v>157557.70000000001</v>
      </c>
    </row>
    <row r="28" spans="1:12" x14ac:dyDescent="0.2">
      <c r="A28" t="s">
        <v>75</v>
      </c>
      <c r="B28" t="s">
        <v>39</v>
      </c>
      <c r="C28" t="s">
        <v>274</v>
      </c>
      <c r="D28">
        <v>111596.33</v>
      </c>
      <c r="E28">
        <v>111227.25</v>
      </c>
      <c r="F28">
        <v>111177.25</v>
      </c>
      <c r="G28">
        <v>111177.25</v>
      </c>
      <c r="I28">
        <v>9164.25</v>
      </c>
      <c r="J28">
        <v>18348.25</v>
      </c>
      <c r="K28">
        <v>24944.5</v>
      </c>
      <c r="L28">
        <v>26433.75</v>
      </c>
    </row>
    <row r="29" spans="1:12" x14ac:dyDescent="0.2">
      <c r="A29" t="s">
        <v>76</v>
      </c>
      <c r="B29" t="s">
        <v>39</v>
      </c>
      <c r="C29" t="s">
        <v>274</v>
      </c>
      <c r="D29">
        <v>1589740</v>
      </c>
      <c r="E29">
        <v>1458722</v>
      </c>
      <c r="F29">
        <v>1444642</v>
      </c>
      <c r="G29">
        <v>1440110</v>
      </c>
      <c r="I29">
        <v>320711</v>
      </c>
      <c r="J29">
        <v>385845</v>
      </c>
      <c r="K29">
        <v>428384</v>
      </c>
      <c r="L29">
        <v>445105</v>
      </c>
    </row>
    <row r="30" spans="1:12" x14ac:dyDescent="0.2">
      <c r="A30" t="s">
        <v>77</v>
      </c>
      <c r="B30" t="s">
        <v>39</v>
      </c>
      <c r="C30" t="s">
        <v>274</v>
      </c>
      <c r="D30">
        <v>32382.6</v>
      </c>
      <c r="E30">
        <v>32382.6</v>
      </c>
      <c r="F30">
        <v>31752.6</v>
      </c>
      <c r="G30">
        <v>31752.6</v>
      </c>
      <c r="I30">
        <v>5046.16</v>
      </c>
      <c r="J30">
        <v>11675.14</v>
      </c>
      <c r="K30">
        <v>16019.23</v>
      </c>
      <c r="L30">
        <v>16282.53</v>
      </c>
    </row>
    <row r="31" spans="1:12" x14ac:dyDescent="0.2">
      <c r="A31" t="s">
        <v>78</v>
      </c>
      <c r="B31" t="s">
        <v>39</v>
      </c>
      <c r="C31" t="s">
        <v>274</v>
      </c>
      <c r="D31">
        <v>195485.7</v>
      </c>
      <c r="E31">
        <v>194852.46</v>
      </c>
      <c r="F31">
        <v>194815.58</v>
      </c>
      <c r="G31">
        <v>194376.08</v>
      </c>
      <c r="I31">
        <v>59949.24</v>
      </c>
      <c r="J31">
        <v>93064.58</v>
      </c>
      <c r="K31">
        <v>106164.87</v>
      </c>
      <c r="L31">
        <v>112344.79</v>
      </c>
    </row>
    <row r="32" spans="1:12" x14ac:dyDescent="0.2">
      <c r="A32" t="s">
        <v>79</v>
      </c>
      <c r="B32" t="s">
        <v>39</v>
      </c>
      <c r="C32" t="s">
        <v>274</v>
      </c>
      <c r="D32">
        <v>26742</v>
      </c>
      <c r="E32">
        <v>22588</v>
      </c>
      <c r="F32">
        <v>22318</v>
      </c>
      <c r="G32">
        <v>21952.29</v>
      </c>
      <c r="I32">
        <v>8105.16</v>
      </c>
      <c r="J32">
        <v>11764.16</v>
      </c>
      <c r="K32">
        <v>12807.38</v>
      </c>
      <c r="L32">
        <v>13612.98</v>
      </c>
    </row>
    <row r="33" spans="1:12" x14ac:dyDescent="0.2">
      <c r="A33" t="s">
        <v>80</v>
      </c>
      <c r="B33" t="s">
        <v>39</v>
      </c>
      <c r="C33" t="s">
        <v>274</v>
      </c>
      <c r="D33">
        <v>5409.25</v>
      </c>
      <c r="E33">
        <v>5409.25</v>
      </c>
      <c r="F33">
        <v>5409.25</v>
      </c>
      <c r="G33">
        <v>5409.25</v>
      </c>
      <c r="I33">
        <v>1256</v>
      </c>
      <c r="J33">
        <v>2015.5</v>
      </c>
      <c r="K33">
        <v>2426.13</v>
      </c>
      <c r="L33">
        <v>2699.86</v>
      </c>
    </row>
    <row r="34" spans="1:12" x14ac:dyDescent="0.2">
      <c r="A34" t="s">
        <v>81</v>
      </c>
      <c r="B34" t="s">
        <v>39</v>
      </c>
      <c r="C34" t="s">
        <v>274</v>
      </c>
      <c r="D34">
        <v>3377.5</v>
      </c>
      <c r="E34">
        <v>2107.5</v>
      </c>
      <c r="F34">
        <v>2107.5</v>
      </c>
      <c r="G34">
        <v>2107.5</v>
      </c>
      <c r="I34">
        <v>625</v>
      </c>
      <c r="J34">
        <v>725</v>
      </c>
      <c r="K34">
        <v>725</v>
      </c>
      <c r="L34">
        <v>725</v>
      </c>
    </row>
    <row r="35" spans="1:12" x14ac:dyDescent="0.2">
      <c r="A35" t="s">
        <v>82</v>
      </c>
      <c r="B35" t="s">
        <v>39</v>
      </c>
      <c r="C35" t="s">
        <v>274</v>
      </c>
      <c r="D35">
        <v>450079.8</v>
      </c>
      <c r="E35">
        <v>437101.5</v>
      </c>
      <c r="F35">
        <v>433426.5</v>
      </c>
      <c r="G35">
        <v>431017.33</v>
      </c>
      <c r="I35">
        <v>69082.570000000007</v>
      </c>
      <c r="J35">
        <v>109208.48</v>
      </c>
      <c r="K35">
        <v>133574.54999999999</v>
      </c>
      <c r="L35">
        <v>149818.64000000001</v>
      </c>
    </row>
    <row r="36" spans="1:12" x14ac:dyDescent="0.2">
      <c r="A36" t="s">
        <v>83</v>
      </c>
      <c r="B36" t="s">
        <v>39</v>
      </c>
      <c r="C36" t="s">
        <v>274</v>
      </c>
      <c r="D36">
        <v>477334</v>
      </c>
      <c r="E36">
        <v>446089</v>
      </c>
      <c r="F36">
        <v>438615</v>
      </c>
      <c r="G36">
        <v>435893</v>
      </c>
      <c r="I36">
        <v>63131</v>
      </c>
      <c r="J36">
        <v>134961</v>
      </c>
      <c r="K36">
        <v>170406</v>
      </c>
      <c r="L36">
        <v>180559</v>
      </c>
    </row>
    <row r="37" spans="1:12" x14ac:dyDescent="0.2">
      <c r="A37" t="s">
        <v>84</v>
      </c>
      <c r="B37" t="s">
        <v>39</v>
      </c>
      <c r="C37" t="s">
        <v>274</v>
      </c>
      <c r="D37">
        <v>393163.14</v>
      </c>
      <c r="E37">
        <v>398702.65</v>
      </c>
      <c r="F37">
        <v>398334.8</v>
      </c>
      <c r="G37">
        <v>398554.51</v>
      </c>
      <c r="I37">
        <v>103948.47</v>
      </c>
      <c r="J37">
        <v>125288.09</v>
      </c>
      <c r="K37">
        <v>137160.48000000001</v>
      </c>
      <c r="L37">
        <v>146588.12</v>
      </c>
    </row>
    <row r="38" spans="1:12" x14ac:dyDescent="0.2">
      <c r="A38" t="s">
        <v>85</v>
      </c>
      <c r="B38" t="s">
        <v>39</v>
      </c>
      <c r="C38" t="s">
        <v>274</v>
      </c>
      <c r="D38">
        <v>36391.300000000003</v>
      </c>
      <c r="E38">
        <v>35060.879999999997</v>
      </c>
      <c r="F38">
        <v>34712.58</v>
      </c>
      <c r="G38">
        <v>34018.480000000003</v>
      </c>
      <c r="I38">
        <v>6200.8</v>
      </c>
      <c r="J38">
        <v>10349.629999999999</v>
      </c>
      <c r="K38">
        <v>12058.38</v>
      </c>
      <c r="L38">
        <v>13420.53</v>
      </c>
    </row>
    <row r="39" spans="1:12" x14ac:dyDescent="0.2">
      <c r="A39" t="s">
        <v>86</v>
      </c>
      <c r="B39" t="s">
        <v>39</v>
      </c>
      <c r="C39" t="s">
        <v>274</v>
      </c>
      <c r="D39">
        <v>7545</v>
      </c>
      <c r="E39">
        <v>7545</v>
      </c>
      <c r="F39">
        <v>7545</v>
      </c>
      <c r="G39">
        <v>7545</v>
      </c>
      <c r="I39">
        <v>1958</v>
      </c>
      <c r="J39">
        <v>3488</v>
      </c>
      <c r="K39">
        <v>4183</v>
      </c>
      <c r="L39">
        <v>4878</v>
      </c>
    </row>
    <row r="40" spans="1:12" x14ac:dyDescent="0.2">
      <c r="A40" t="s">
        <v>87</v>
      </c>
      <c r="B40" t="s">
        <v>39</v>
      </c>
      <c r="C40" t="s">
        <v>274</v>
      </c>
      <c r="D40">
        <v>16916</v>
      </c>
      <c r="E40">
        <v>16906</v>
      </c>
      <c r="F40">
        <v>16906</v>
      </c>
      <c r="G40">
        <v>16906.099999999999</v>
      </c>
      <c r="I40">
        <v>1252</v>
      </c>
      <c r="J40">
        <v>1872</v>
      </c>
      <c r="K40">
        <v>3072</v>
      </c>
      <c r="L40">
        <v>3542</v>
      </c>
    </row>
    <row r="41" spans="1:12" x14ac:dyDescent="0.2">
      <c r="A41" t="s">
        <v>88</v>
      </c>
      <c r="B41" t="s">
        <v>39</v>
      </c>
      <c r="C41" t="s">
        <v>274</v>
      </c>
      <c r="D41">
        <v>365552.92</v>
      </c>
      <c r="E41">
        <v>359528.17</v>
      </c>
      <c r="F41">
        <v>355554.17</v>
      </c>
      <c r="G41">
        <v>351061.92</v>
      </c>
      <c r="I41">
        <v>69072.78</v>
      </c>
      <c r="J41">
        <v>105273.03</v>
      </c>
      <c r="K41">
        <v>124509.78</v>
      </c>
      <c r="L41">
        <v>137535.9</v>
      </c>
    </row>
    <row r="42" spans="1:12" x14ac:dyDescent="0.2">
      <c r="A42" t="s">
        <v>89</v>
      </c>
      <c r="B42" t="s">
        <v>39</v>
      </c>
      <c r="C42" t="s">
        <v>274</v>
      </c>
      <c r="D42">
        <v>408481.21</v>
      </c>
      <c r="E42">
        <v>407643.21</v>
      </c>
      <c r="F42">
        <v>410097.21</v>
      </c>
      <c r="G42">
        <v>411175.83</v>
      </c>
      <c r="I42">
        <v>37396.97</v>
      </c>
      <c r="J42">
        <v>88480.04</v>
      </c>
      <c r="K42">
        <v>119133.19</v>
      </c>
      <c r="L42">
        <v>129424.64</v>
      </c>
    </row>
    <row r="43" spans="1:12" x14ac:dyDescent="0.2">
      <c r="A43" t="s">
        <v>90</v>
      </c>
      <c r="B43" t="s">
        <v>39</v>
      </c>
      <c r="C43" t="s">
        <v>274</v>
      </c>
      <c r="D43">
        <v>189944.5</v>
      </c>
      <c r="E43">
        <v>187395</v>
      </c>
      <c r="F43">
        <v>181999.5</v>
      </c>
      <c r="G43">
        <v>175074</v>
      </c>
      <c r="I43">
        <v>70850.8</v>
      </c>
      <c r="J43">
        <v>93980.3</v>
      </c>
      <c r="K43">
        <v>104234</v>
      </c>
      <c r="L43">
        <v>113927.5</v>
      </c>
    </row>
    <row r="44" spans="1:12" x14ac:dyDescent="0.2">
      <c r="A44" t="s">
        <v>91</v>
      </c>
      <c r="B44" t="s">
        <v>39</v>
      </c>
      <c r="C44" t="s">
        <v>274</v>
      </c>
      <c r="D44">
        <v>321546</v>
      </c>
      <c r="E44">
        <v>318977</v>
      </c>
      <c r="F44">
        <v>318217</v>
      </c>
      <c r="I44">
        <v>79533</v>
      </c>
      <c r="J44">
        <v>125344</v>
      </c>
      <c r="K44">
        <v>145459</v>
      </c>
    </row>
    <row r="45" spans="1:12" x14ac:dyDescent="0.2">
      <c r="A45" t="s">
        <v>92</v>
      </c>
      <c r="B45" t="s">
        <v>39</v>
      </c>
      <c r="C45" t="s">
        <v>274</v>
      </c>
      <c r="D45">
        <v>41496.949999999997</v>
      </c>
      <c r="E45">
        <v>41194.949999999997</v>
      </c>
      <c r="F45">
        <v>41194.949999999997</v>
      </c>
      <c r="G45">
        <v>41194.949999999997</v>
      </c>
      <c r="I45">
        <v>9906.75</v>
      </c>
      <c r="J45">
        <v>19780.29</v>
      </c>
      <c r="K45">
        <v>23240.47</v>
      </c>
      <c r="L45">
        <v>24326.75</v>
      </c>
    </row>
    <row r="46" spans="1:12" x14ac:dyDescent="0.2">
      <c r="A46" t="s">
        <v>93</v>
      </c>
      <c r="B46" t="s">
        <v>39</v>
      </c>
      <c r="C46" t="s">
        <v>274</v>
      </c>
      <c r="D46">
        <v>389493.6</v>
      </c>
      <c r="E46">
        <v>390513.6</v>
      </c>
      <c r="F46">
        <v>390513.6</v>
      </c>
      <c r="G46">
        <v>390243.6</v>
      </c>
      <c r="I46">
        <v>78703.210000000006</v>
      </c>
      <c r="J46">
        <v>135741.74</v>
      </c>
      <c r="K46">
        <v>162182.39000000001</v>
      </c>
      <c r="L46">
        <v>170115.36</v>
      </c>
    </row>
    <row r="47" spans="1:12" x14ac:dyDescent="0.2">
      <c r="A47" t="s">
        <v>94</v>
      </c>
      <c r="B47" t="s">
        <v>39</v>
      </c>
      <c r="C47" t="s">
        <v>274</v>
      </c>
      <c r="D47">
        <v>47566.75</v>
      </c>
      <c r="E47">
        <v>46770.75</v>
      </c>
      <c r="F47">
        <v>46920.75</v>
      </c>
      <c r="G47">
        <v>46720.75</v>
      </c>
      <c r="I47">
        <v>6291.42</v>
      </c>
      <c r="J47">
        <v>15505.18</v>
      </c>
      <c r="K47">
        <v>20039.25</v>
      </c>
      <c r="L47">
        <v>21931.25</v>
      </c>
    </row>
    <row r="48" spans="1:12" x14ac:dyDescent="0.2">
      <c r="A48" t="s">
        <v>95</v>
      </c>
      <c r="B48" t="s">
        <v>39</v>
      </c>
      <c r="C48" t="s">
        <v>274</v>
      </c>
      <c r="D48">
        <v>1195883</v>
      </c>
      <c r="E48">
        <v>1178506</v>
      </c>
      <c r="F48">
        <v>1177123</v>
      </c>
      <c r="G48">
        <v>1175786</v>
      </c>
      <c r="I48">
        <v>168169</v>
      </c>
      <c r="J48">
        <v>254550</v>
      </c>
      <c r="K48">
        <v>314721</v>
      </c>
      <c r="L48">
        <v>351020</v>
      </c>
    </row>
    <row r="49" spans="1:12" x14ac:dyDescent="0.2">
      <c r="A49" t="s">
        <v>96</v>
      </c>
      <c r="B49" t="s">
        <v>39</v>
      </c>
      <c r="C49" t="s">
        <v>274</v>
      </c>
      <c r="D49">
        <v>330330.08</v>
      </c>
      <c r="E49">
        <v>324888.45</v>
      </c>
      <c r="F49">
        <v>323955.95</v>
      </c>
      <c r="G49">
        <v>323160.45</v>
      </c>
      <c r="I49">
        <v>84197.37</v>
      </c>
      <c r="J49">
        <v>112479.38</v>
      </c>
      <c r="K49">
        <v>135982.87</v>
      </c>
      <c r="L49">
        <v>145746.48000000001</v>
      </c>
    </row>
    <row r="50" spans="1:12" x14ac:dyDescent="0.2">
      <c r="A50" t="s">
        <v>97</v>
      </c>
      <c r="B50" t="s">
        <v>39</v>
      </c>
      <c r="C50" t="s">
        <v>274</v>
      </c>
      <c r="D50">
        <v>1037896.28</v>
      </c>
      <c r="E50">
        <v>1019792.07</v>
      </c>
      <c r="F50">
        <v>1001561.48</v>
      </c>
      <c r="G50">
        <v>992877.83</v>
      </c>
      <c r="I50">
        <v>173775.92</v>
      </c>
      <c r="J50">
        <v>231798.25</v>
      </c>
      <c r="K50">
        <v>270011.15999999997</v>
      </c>
      <c r="L50">
        <v>293693.28000000003</v>
      </c>
    </row>
    <row r="51" spans="1:12" x14ac:dyDescent="0.2">
      <c r="A51" t="s">
        <v>98</v>
      </c>
      <c r="B51" t="s">
        <v>39</v>
      </c>
      <c r="C51" t="s">
        <v>274</v>
      </c>
      <c r="D51">
        <v>572439.28</v>
      </c>
      <c r="E51">
        <v>569268.56000000006</v>
      </c>
      <c r="F51">
        <v>566322.06000000006</v>
      </c>
      <c r="G51">
        <v>565551.06000000006</v>
      </c>
      <c r="I51">
        <v>128617.18</v>
      </c>
      <c r="J51">
        <v>188441.06</v>
      </c>
      <c r="K51">
        <v>209680.71</v>
      </c>
      <c r="L51">
        <v>232035.21</v>
      </c>
    </row>
    <row r="52" spans="1:12" x14ac:dyDescent="0.2">
      <c r="A52" t="s">
        <v>99</v>
      </c>
      <c r="B52" t="s">
        <v>39</v>
      </c>
      <c r="C52" t="s">
        <v>274</v>
      </c>
      <c r="D52">
        <v>1638323</v>
      </c>
      <c r="E52">
        <v>1563847</v>
      </c>
      <c r="F52">
        <v>1551359</v>
      </c>
      <c r="G52">
        <v>1543931</v>
      </c>
      <c r="I52">
        <v>224601</v>
      </c>
      <c r="J52">
        <v>371983</v>
      </c>
      <c r="K52">
        <v>444425</v>
      </c>
      <c r="L52">
        <v>498704</v>
      </c>
    </row>
    <row r="53" spans="1:12" x14ac:dyDescent="0.2">
      <c r="A53" t="s">
        <v>100</v>
      </c>
      <c r="B53" t="s">
        <v>39</v>
      </c>
      <c r="C53" t="s">
        <v>274</v>
      </c>
      <c r="D53">
        <v>866855.82</v>
      </c>
      <c r="E53">
        <v>861266.37</v>
      </c>
      <c r="F53">
        <v>854838.66</v>
      </c>
      <c r="G53">
        <v>849940.41</v>
      </c>
      <c r="I53">
        <v>132381.63</v>
      </c>
      <c r="J53">
        <v>228268.37</v>
      </c>
      <c r="K53">
        <v>269332.47999999998</v>
      </c>
      <c r="L53">
        <v>296543.17</v>
      </c>
    </row>
    <row r="54" spans="1:12" x14ac:dyDescent="0.2">
      <c r="A54" t="s">
        <v>278</v>
      </c>
      <c r="B54" t="s">
        <v>39</v>
      </c>
      <c r="C54" t="s">
        <v>274</v>
      </c>
      <c r="D54">
        <v>87491.04</v>
      </c>
      <c r="E54">
        <v>88086.04</v>
      </c>
      <c r="F54">
        <v>88237.04</v>
      </c>
      <c r="G54">
        <v>87898.04</v>
      </c>
      <c r="I54">
        <v>5178.03</v>
      </c>
      <c r="J54">
        <v>18893.060000000001</v>
      </c>
      <c r="K54">
        <v>29361.119999999999</v>
      </c>
      <c r="L54">
        <v>33145.15</v>
      </c>
    </row>
    <row r="55" spans="1:12" x14ac:dyDescent="0.2">
      <c r="A55" t="s">
        <v>102</v>
      </c>
      <c r="B55" t="s">
        <v>39</v>
      </c>
      <c r="C55" t="s">
        <v>274</v>
      </c>
      <c r="D55">
        <v>139870.93</v>
      </c>
      <c r="E55">
        <v>139776.43</v>
      </c>
      <c r="F55">
        <v>139512.43</v>
      </c>
      <c r="G55">
        <v>138576.43</v>
      </c>
      <c r="I55">
        <v>36199.35</v>
      </c>
      <c r="J55">
        <v>50882.94</v>
      </c>
      <c r="K55">
        <v>57863.41</v>
      </c>
      <c r="L55">
        <v>62411.23</v>
      </c>
    </row>
    <row r="56" spans="1:12" x14ac:dyDescent="0.2">
      <c r="A56" t="s">
        <v>103</v>
      </c>
      <c r="B56" t="s">
        <v>39</v>
      </c>
      <c r="C56" t="s">
        <v>274</v>
      </c>
      <c r="D56">
        <v>402014.69</v>
      </c>
      <c r="E56">
        <v>398576.26</v>
      </c>
      <c r="F56">
        <v>396399.26</v>
      </c>
      <c r="G56">
        <v>394248.55</v>
      </c>
      <c r="I56">
        <v>63295.9</v>
      </c>
      <c r="J56">
        <v>96548.96</v>
      </c>
      <c r="K56">
        <v>111925.13</v>
      </c>
      <c r="L56">
        <v>119904.5</v>
      </c>
    </row>
    <row r="57" spans="1:12" x14ac:dyDescent="0.2">
      <c r="A57" t="s">
        <v>104</v>
      </c>
      <c r="B57" t="s">
        <v>39</v>
      </c>
      <c r="C57" t="s">
        <v>274</v>
      </c>
      <c r="D57">
        <v>1286978.99</v>
      </c>
      <c r="E57">
        <v>388057</v>
      </c>
      <c r="F57">
        <v>398705</v>
      </c>
      <c r="G57">
        <v>404298.49</v>
      </c>
      <c r="I57">
        <v>80532.77</v>
      </c>
      <c r="J57">
        <v>171165.08</v>
      </c>
      <c r="K57">
        <v>209269.92</v>
      </c>
      <c r="L57">
        <v>231995.34</v>
      </c>
    </row>
    <row r="58" spans="1:12" x14ac:dyDescent="0.2">
      <c r="A58" t="s">
        <v>105</v>
      </c>
      <c r="B58" t="s">
        <v>39</v>
      </c>
      <c r="C58" t="s">
        <v>274</v>
      </c>
      <c r="D58">
        <v>171483.6</v>
      </c>
      <c r="E58">
        <v>167961.60000000001</v>
      </c>
      <c r="F58">
        <v>163615.6</v>
      </c>
      <c r="G58">
        <v>161753.60000000001</v>
      </c>
      <c r="I58">
        <v>30754.04</v>
      </c>
      <c r="J58">
        <v>48943.3</v>
      </c>
      <c r="K58">
        <v>59500.97</v>
      </c>
      <c r="L58">
        <v>64635.34</v>
      </c>
    </row>
    <row r="59" spans="1:12" x14ac:dyDescent="0.2">
      <c r="A59" t="s">
        <v>106</v>
      </c>
      <c r="B59" t="s">
        <v>39</v>
      </c>
      <c r="C59" t="s">
        <v>274</v>
      </c>
      <c r="D59">
        <v>439604.5</v>
      </c>
      <c r="E59">
        <v>422191.19</v>
      </c>
      <c r="F59">
        <v>411183.68</v>
      </c>
      <c r="G59">
        <v>407102.02</v>
      </c>
      <c r="I59">
        <v>58366.73</v>
      </c>
      <c r="J59">
        <v>115864.52</v>
      </c>
      <c r="K59">
        <v>154827.54</v>
      </c>
      <c r="L59">
        <v>171993.06</v>
      </c>
    </row>
    <row r="60" spans="1:12" x14ac:dyDescent="0.2">
      <c r="A60" t="s">
        <v>107</v>
      </c>
      <c r="B60" t="s">
        <v>39</v>
      </c>
      <c r="C60" t="s">
        <v>274</v>
      </c>
      <c r="D60">
        <v>80288.95</v>
      </c>
      <c r="E60">
        <v>79888.95</v>
      </c>
      <c r="F60">
        <v>79563.95</v>
      </c>
      <c r="G60">
        <v>79563.95</v>
      </c>
      <c r="I60">
        <v>18614.38</v>
      </c>
      <c r="J60">
        <v>34355.49</v>
      </c>
      <c r="K60">
        <v>38274.239999999998</v>
      </c>
      <c r="L60">
        <v>39720.74</v>
      </c>
    </row>
    <row r="61" spans="1:12" x14ac:dyDescent="0.2">
      <c r="A61" t="s">
        <v>108</v>
      </c>
      <c r="B61" t="s">
        <v>39</v>
      </c>
      <c r="C61" t="s">
        <v>274</v>
      </c>
      <c r="D61">
        <v>36727.919999999998</v>
      </c>
      <c r="E61">
        <v>36727.919999999998</v>
      </c>
      <c r="F61">
        <v>35947.919999999998</v>
      </c>
      <c r="G61">
        <v>35168.81</v>
      </c>
      <c r="I61">
        <v>9190</v>
      </c>
      <c r="J61">
        <v>12036.33</v>
      </c>
      <c r="K61">
        <v>14152.33</v>
      </c>
      <c r="L61">
        <v>16694.64</v>
      </c>
    </row>
    <row r="62" spans="1:12" x14ac:dyDescent="0.2">
      <c r="A62" t="s">
        <v>109</v>
      </c>
      <c r="B62" t="s">
        <v>39</v>
      </c>
      <c r="C62" t="s">
        <v>274</v>
      </c>
      <c r="D62">
        <v>33421.85</v>
      </c>
      <c r="E62">
        <v>33421.85</v>
      </c>
      <c r="F62">
        <v>33471.85</v>
      </c>
      <c r="G62">
        <v>33471.85</v>
      </c>
      <c r="I62">
        <v>7116.85</v>
      </c>
      <c r="J62">
        <v>11925.35</v>
      </c>
      <c r="K62">
        <v>16223.85</v>
      </c>
      <c r="L62">
        <v>17956.849999999999</v>
      </c>
    </row>
    <row r="63" spans="1:12" x14ac:dyDescent="0.2">
      <c r="A63" t="s">
        <v>110</v>
      </c>
      <c r="B63" t="s">
        <v>39</v>
      </c>
      <c r="C63" t="s">
        <v>274</v>
      </c>
      <c r="D63">
        <v>6592.75</v>
      </c>
      <c r="E63">
        <v>6192.75</v>
      </c>
      <c r="F63">
        <v>6192.75</v>
      </c>
      <c r="G63">
        <v>6192.75</v>
      </c>
      <c r="I63">
        <v>929.75</v>
      </c>
      <c r="J63">
        <v>2891.75</v>
      </c>
      <c r="K63">
        <v>3485.75</v>
      </c>
      <c r="L63">
        <v>3775.75</v>
      </c>
    </row>
    <row r="64" spans="1:12" x14ac:dyDescent="0.2">
      <c r="A64" t="s">
        <v>111</v>
      </c>
      <c r="B64" t="s">
        <v>39</v>
      </c>
      <c r="C64" t="s">
        <v>274</v>
      </c>
      <c r="D64">
        <v>845097.04</v>
      </c>
      <c r="E64">
        <v>828619.04</v>
      </c>
      <c r="F64">
        <v>822463.54</v>
      </c>
      <c r="G64">
        <v>819028.04</v>
      </c>
      <c r="I64">
        <v>141020.21</v>
      </c>
      <c r="J64">
        <v>214736.83</v>
      </c>
      <c r="K64">
        <v>265289.40999999997</v>
      </c>
      <c r="L64">
        <v>286920.84999999998</v>
      </c>
    </row>
    <row r="65" spans="1:12" x14ac:dyDescent="0.2">
      <c r="A65" t="s">
        <v>112</v>
      </c>
      <c r="B65" t="s">
        <v>39</v>
      </c>
      <c r="C65" t="s">
        <v>274</v>
      </c>
      <c r="D65">
        <v>13375.68</v>
      </c>
      <c r="E65">
        <v>13235.68</v>
      </c>
      <c r="F65">
        <v>13125.68</v>
      </c>
      <c r="G65">
        <v>13125.68</v>
      </c>
      <c r="I65">
        <v>3329.68</v>
      </c>
      <c r="J65">
        <v>5915.68</v>
      </c>
      <c r="K65">
        <v>7203.68</v>
      </c>
      <c r="L65">
        <v>7843.68</v>
      </c>
    </row>
    <row r="66" spans="1:12" x14ac:dyDescent="0.2">
      <c r="A66" t="s">
        <v>279</v>
      </c>
      <c r="B66" t="s">
        <v>39</v>
      </c>
      <c r="C66" t="s">
        <v>274</v>
      </c>
      <c r="D66">
        <v>161335</v>
      </c>
      <c r="E66">
        <v>161335</v>
      </c>
      <c r="F66">
        <v>161335</v>
      </c>
      <c r="G66">
        <v>161335</v>
      </c>
      <c r="I66">
        <v>50592</v>
      </c>
      <c r="J66">
        <v>70051</v>
      </c>
      <c r="K66">
        <v>86765</v>
      </c>
      <c r="L66">
        <v>93874</v>
      </c>
    </row>
    <row r="67" spans="1:12" x14ac:dyDescent="0.2">
      <c r="A67" t="s">
        <v>114</v>
      </c>
      <c r="B67" t="s">
        <v>39</v>
      </c>
      <c r="C67" t="s">
        <v>274</v>
      </c>
      <c r="D67">
        <v>21606</v>
      </c>
      <c r="E67">
        <v>22323.5</v>
      </c>
      <c r="F67">
        <v>22144.83</v>
      </c>
      <c r="G67">
        <v>22144.83</v>
      </c>
      <c r="I67">
        <v>2875.93</v>
      </c>
      <c r="J67">
        <v>6893.43</v>
      </c>
      <c r="K67">
        <v>8114.83</v>
      </c>
      <c r="L67">
        <v>8574.83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C000"/>
    <pageSetUpPr fitToPage="1"/>
  </sheetPr>
  <dimension ref="A1:Y79"/>
  <sheetViews>
    <sheetView showGridLines="0" topLeftCell="B12" zoomScale="75" zoomScaleNormal="75" zoomScaleSheetLayoutView="75" workbookViewId="0">
      <selection activeCell="D12" sqref="D12"/>
    </sheetView>
  </sheetViews>
  <sheetFormatPr defaultColWidth="9.140625" defaultRowHeight="14.25" x14ac:dyDescent="0.2"/>
  <cols>
    <col min="1" max="1" width="10.7109375" style="1" hidden="1" customWidth="1"/>
    <col min="2" max="2" width="9.5703125" style="1" customWidth="1"/>
    <col min="3" max="3" width="29.85546875" style="1" customWidth="1"/>
    <col min="4" max="11" width="18.7109375" style="1" customWidth="1"/>
    <col min="12" max="12" width="22.140625" style="1" customWidth="1"/>
    <col min="13" max="13" width="29.5703125" style="1" customWidth="1"/>
    <col min="14" max="14" width="18.7109375" style="1" hidden="1" customWidth="1"/>
    <col min="15" max="18" width="16.7109375" style="1" hidden="1" customWidth="1"/>
    <col min="19" max="19" width="20.140625" style="1" hidden="1" customWidth="1"/>
    <col min="20" max="20" width="21.28515625" style="1" hidden="1" customWidth="1"/>
    <col min="21" max="21" width="40.140625" style="1" hidden="1" customWidth="1"/>
    <col min="22" max="22" width="11.5703125" style="1" hidden="1" customWidth="1"/>
    <col min="23" max="23" width="1.7109375" style="1" hidden="1" customWidth="1"/>
    <col min="24" max="24" width="5.28515625" style="1" hidden="1" customWidth="1"/>
    <col min="25" max="25" width="0" style="1" hidden="1" customWidth="1"/>
    <col min="26" max="16384" width="9.140625" style="1"/>
  </cols>
  <sheetData>
    <row r="1" spans="1:25" ht="33" hidden="1" customHeight="1" x14ac:dyDescent="0.2"/>
    <row r="2" spans="1:25" ht="23.25" x14ac:dyDescent="0.35">
      <c r="K2" s="2"/>
      <c r="L2" s="2"/>
      <c r="M2" s="2" t="s">
        <v>249</v>
      </c>
      <c r="N2" s="2"/>
      <c r="T2" s="71" t="s">
        <v>48</v>
      </c>
    </row>
    <row r="3" spans="1:25" ht="23.25" x14ac:dyDescent="0.35">
      <c r="K3" s="2"/>
      <c r="L3" s="2"/>
      <c r="M3" s="2" t="s">
        <v>16</v>
      </c>
      <c r="N3" s="2"/>
      <c r="T3" s="71" t="s">
        <v>47</v>
      </c>
    </row>
    <row r="4" spans="1:25" ht="25.5" customHeight="1" x14ac:dyDescent="0.25">
      <c r="A4" s="3"/>
      <c r="C4" s="4" t="s">
        <v>28</v>
      </c>
      <c r="D4" s="35" t="str">
        <f>'Circuit Criminal'!$D$4</f>
        <v>September 2017</v>
      </c>
      <c r="O4" s="5"/>
      <c r="P4" s="5"/>
      <c r="T4" s="71" t="s">
        <v>49</v>
      </c>
    </row>
    <row r="5" spans="1:25" ht="18" customHeight="1" x14ac:dyDescent="0.25">
      <c r="A5" s="3"/>
      <c r="C5" s="4" t="s">
        <v>10</v>
      </c>
      <c r="D5" s="34">
        <f>'Circuit Criminal'!$D$5</f>
        <v>1</v>
      </c>
      <c r="T5" s="71" t="s">
        <v>50</v>
      </c>
    </row>
    <row r="6" spans="1:25" ht="24.75" customHeight="1" x14ac:dyDescent="0.25">
      <c r="A6" s="3"/>
      <c r="C6" s="6" t="s">
        <v>9</v>
      </c>
      <c r="D6" s="258" t="str">
        <f>'Circuit Criminal'!D6</f>
        <v>Brevard</v>
      </c>
      <c r="E6" s="258"/>
      <c r="F6" s="259" t="s">
        <v>203</v>
      </c>
      <c r="G6" s="259"/>
      <c r="H6" s="259"/>
      <c r="I6" s="259"/>
      <c r="J6" s="259"/>
      <c r="K6" s="259"/>
      <c r="L6" s="259"/>
      <c r="M6" s="259"/>
      <c r="N6" s="71"/>
      <c r="T6" s="71" t="s">
        <v>51</v>
      </c>
    </row>
    <row r="7" spans="1:25" ht="11.25" customHeight="1" x14ac:dyDescent="0.25">
      <c r="A7" s="3"/>
      <c r="F7" s="150"/>
      <c r="G7" s="150"/>
      <c r="H7" s="150"/>
      <c r="I7" s="150"/>
      <c r="J7" s="150"/>
      <c r="K7" s="150"/>
      <c r="T7" s="71" t="s">
        <v>52</v>
      </c>
    </row>
    <row r="8" spans="1:25" ht="16.5" customHeight="1" x14ac:dyDescent="0.25">
      <c r="A8" s="3"/>
      <c r="C8" s="6" t="s">
        <v>27</v>
      </c>
      <c r="D8" s="215" t="s">
        <v>280</v>
      </c>
      <c r="E8" s="215"/>
      <c r="F8" s="261" t="s">
        <v>202</v>
      </c>
      <c r="G8" s="262"/>
      <c r="H8" s="262"/>
      <c r="I8" s="262"/>
      <c r="J8" s="262"/>
      <c r="K8" s="262"/>
      <c r="L8" s="262"/>
      <c r="M8" s="262"/>
      <c r="T8" s="71" t="s">
        <v>53</v>
      </c>
    </row>
    <row r="9" spans="1:25" ht="34.5" customHeight="1" x14ac:dyDescent="0.25">
      <c r="A9" s="3"/>
      <c r="C9" s="6"/>
      <c r="D9" s="151"/>
      <c r="E9" s="151"/>
      <c r="F9" s="261" t="s">
        <v>204</v>
      </c>
      <c r="G9" s="262"/>
      <c r="H9" s="262"/>
      <c r="I9" s="262"/>
      <c r="J9" s="262"/>
      <c r="K9" s="262"/>
      <c r="L9" s="262"/>
      <c r="M9" s="262"/>
      <c r="T9" s="71"/>
    </row>
    <row r="10" spans="1:25" s="11" customFormat="1" ht="26.25" customHeight="1" x14ac:dyDescent="0.2">
      <c r="B10" s="19"/>
      <c r="C10" s="20" t="s">
        <v>17</v>
      </c>
      <c r="D10" s="80" t="s">
        <v>214</v>
      </c>
      <c r="E10" s="31" t="s">
        <v>215</v>
      </c>
      <c r="F10" s="31" t="s">
        <v>216</v>
      </c>
      <c r="G10" s="82" t="s">
        <v>217</v>
      </c>
      <c r="H10" s="80" t="s">
        <v>236</v>
      </c>
      <c r="I10" s="31" t="s">
        <v>237</v>
      </c>
      <c r="J10" s="31" t="s">
        <v>238</v>
      </c>
      <c r="K10" s="82" t="s">
        <v>239</v>
      </c>
      <c r="L10" s="192" t="s">
        <v>229</v>
      </c>
      <c r="M10" s="193"/>
      <c r="N10" s="67"/>
      <c r="O10" s="10">
        <v>2</v>
      </c>
      <c r="P10" s="174"/>
      <c r="Q10" s="175"/>
      <c r="R10" s="174"/>
      <c r="S10" s="174"/>
      <c r="T10" s="176" t="s">
        <v>55</v>
      </c>
      <c r="U10" s="174"/>
      <c r="V10" s="177">
        <v>5</v>
      </c>
      <c r="W10" s="174"/>
      <c r="X10" s="174"/>
      <c r="Y10" s="174"/>
    </row>
    <row r="11" spans="1:25" ht="15.75" customHeight="1" x14ac:dyDescent="0.2">
      <c r="A11" s="226" t="str">
        <f>LEFT(B11,3)&amp;" "&amp;RIGHT(B11,6)</f>
        <v>CGE CQ1-17</v>
      </c>
      <c r="B11" s="208" t="s">
        <v>222</v>
      </c>
      <c r="C11" s="66" t="s">
        <v>225</v>
      </c>
      <c r="D11" s="31" t="s">
        <v>18</v>
      </c>
      <c r="E11" s="31" t="s">
        <v>19</v>
      </c>
      <c r="F11" s="31" t="s">
        <v>20</v>
      </c>
      <c r="G11" s="31" t="s">
        <v>21</v>
      </c>
      <c r="H11" s="31" t="s">
        <v>22</v>
      </c>
      <c r="I11" s="260"/>
      <c r="J11" s="75"/>
      <c r="K11" s="152"/>
      <c r="L11" s="191" t="s">
        <v>231</v>
      </c>
      <c r="M11" s="156">
        <f>'Circuit Criminal'!H12-'Circ Crim Drug Trfc Cases'!H12</f>
        <v>106051.16</v>
      </c>
      <c r="N11" s="178" t="s">
        <v>177</v>
      </c>
      <c r="O11" s="10">
        <v>3</v>
      </c>
      <c r="P11" s="175"/>
      <c r="Q11" s="175">
        <v>3</v>
      </c>
      <c r="R11" s="175"/>
      <c r="S11" s="175"/>
      <c r="T11" s="176" t="s">
        <v>56</v>
      </c>
      <c r="U11" s="175" t="str">
        <f>D6&amp;" "&amp;D8</f>
        <v>Brevard Circ Crim Drug Trfc Cases</v>
      </c>
      <c r="V11" s="179">
        <v>0.15</v>
      </c>
      <c r="W11" s="175"/>
      <c r="X11" s="175"/>
      <c r="Y11" s="175"/>
    </row>
    <row r="12" spans="1:25" ht="15.75" customHeight="1" x14ac:dyDescent="0.2">
      <c r="A12" s="227"/>
      <c r="B12" s="209"/>
      <c r="C12" s="60" t="s">
        <v>23</v>
      </c>
      <c r="D12" s="120">
        <f>LOOKUP($U$11&amp;" "&amp;$A11,Lookup!$X$2:$X$5361,Lookup!$I$2:$I$5361)</f>
        <v>286.5</v>
      </c>
      <c r="E12" s="120">
        <f>LOOKUP($U$11&amp;" "&amp;$A11,Lookup!$X$2:$X$5361,Lookup!$J$2:$J$5361)</f>
        <v>286.5</v>
      </c>
      <c r="F12" s="120">
        <f>LOOKUP($U$11&amp;" "&amp;$A11,Lookup!$X$2:$X$5361,Lookup!$K$2:$K$5361)</f>
        <v>286.5</v>
      </c>
      <c r="G12" s="120">
        <f>LOOKUP($U$11&amp;" "&amp;$A11,Lookup!$X$2:$X$5361,Lookup!$L$2:$L$5361)</f>
        <v>286.5</v>
      </c>
      <c r="H12" s="108">
        <v>286.5</v>
      </c>
      <c r="I12" s="233"/>
      <c r="J12" s="76"/>
      <c r="K12" s="93"/>
      <c r="L12" s="191" t="s">
        <v>230</v>
      </c>
      <c r="M12" s="156">
        <f>'Circuit Criminal'!H13-'Circ Crim Drug Trfc Cases'!H13</f>
        <v>640285.57999999996</v>
      </c>
      <c r="N12" s="23" t="s">
        <v>178</v>
      </c>
      <c r="O12" s="10">
        <v>4</v>
      </c>
      <c r="Q12" s="1">
        <v>4</v>
      </c>
      <c r="T12" s="71" t="s">
        <v>57</v>
      </c>
      <c r="U12" s="1" t="str">
        <f>IF(P13=TRUE,A11,"")</f>
        <v/>
      </c>
    </row>
    <row r="13" spans="1:25" ht="15.75" customHeight="1" thickBot="1" x14ac:dyDescent="0.25">
      <c r="A13" s="227"/>
      <c r="B13" s="209"/>
      <c r="C13" s="60" t="s">
        <v>24</v>
      </c>
      <c r="D13" s="122">
        <f>LOOKUP($U$11&amp;" "&amp;$A11,Lookup!$X$2:$X$5361,Lookup!$D$2:$D$5361)</f>
        <v>107684.5</v>
      </c>
      <c r="E13" s="122">
        <f>LOOKUP($U$11&amp;" "&amp;$A11,Lookup!$X$2:$X$5361,Lookup!$E$2:$E$5361)</f>
        <v>107784.5</v>
      </c>
      <c r="F13" s="122">
        <f>LOOKUP($U$11&amp;" "&amp;$A11,Lookup!$X$2:$X$5361,Lookup!$F$2:$F$5361)</f>
        <v>107784.5</v>
      </c>
      <c r="G13" s="122">
        <f>LOOKUP($U$11&amp;" "&amp;$A11,Lookup!$X$2:$X$5361,Lookup!$G$2:$G$5361)</f>
        <v>107784.5</v>
      </c>
      <c r="H13" s="51">
        <v>107834.5</v>
      </c>
      <c r="I13" s="234"/>
      <c r="J13" s="76"/>
      <c r="K13" s="93"/>
      <c r="L13" s="194" t="s">
        <v>232</v>
      </c>
      <c r="M13" s="195">
        <f>M11/M12</f>
        <v>0.16563102982890854</v>
      </c>
      <c r="N13" s="23" t="s">
        <v>180</v>
      </c>
      <c r="O13" s="10">
        <v>5</v>
      </c>
      <c r="P13" s="1" t="b">
        <f>OR(AND(E12&lt;D12,E12&gt;0),AND(F12&lt;E12,F12&gt;0),AND(G12&lt;F12,G12&gt;0),AND(H12&lt;G12,H12&gt;0),AND(F13&gt;E13,E13&gt;0),AND(G13&gt;F13,F13&gt;0),AND(H13&lt;G13,G13&gt;0))</f>
        <v>0</v>
      </c>
      <c r="Q13" s="1">
        <v>5</v>
      </c>
      <c r="T13" s="71" t="s">
        <v>58</v>
      </c>
      <c r="U13" s="1" t="str">
        <f>IF(P14=TRUE,A15,"")</f>
        <v>CGE CQ2-17</v>
      </c>
    </row>
    <row r="14" spans="1:25" ht="15.75" customHeight="1" thickBot="1" x14ac:dyDescent="0.25">
      <c r="A14" s="228"/>
      <c r="B14" s="210"/>
      <c r="C14" s="21" t="s">
        <v>25</v>
      </c>
      <c r="D14" s="109">
        <f>IF(ISBLANK(D12),"N/A",IF(OR(D12=0,D12="N/A"),0,D12/D13))</f>
        <v>2.6605500327345163E-3</v>
      </c>
      <c r="E14" s="109">
        <f>IF(ISBLANK(E12),"N/A",IF(OR(E12=0,E12="N/A"),0,E12/E13))</f>
        <v>2.658081635114511E-3</v>
      </c>
      <c r="F14" s="109">
        <f>IF(ISBLANK(F12),"N/A",IF(OR(F12=0,F12="N/A"),0,F12/F13))</f>
        <v>2.658081635114511E-3</v>
      </c>
      <c r="G14" s="109">
        <f>IF(ISBLANK(G12),"N/A",IF(OR(G12=0,G12="N/A"),0,G12/G13))</f>
        <v>2.658081635114511E-3</v>
      </c>
      <c r="H14" s="109">
        <f>IF(ISBLANK(H12),"N/A",IF(AND(H12=0,H13=0,NOT(ISBLANK(H12)),NOT(ISBLANK(H13))),1,H12/H13))</f>
        <v>2.6568491531003529E-3</v>
      </c>
      <c r="I14" s="235"/>
      <c r="J14" s="76"/>
      <c r="K14" s="93"/>
      <c r="L14" s="256"/>
      <c r="M14" s="257"/>
      <c r="N14" s="97" t="s">
        <v>189</v>
      </c>
      <c r="O14" s="10"/>
      <c r="P14" s="1" t="b">
        <f>OR(AND(F16&lt;E16,F16&gt;0),AND(G16&lt;F16,G16&gt;0),AND(H16&lt;G16,H16&gt;0),AND(I16&lt;H16,I16&gt;0),AND(G17&gt;F17, F17&gt;0),AND(H17&gt;G17, G17&gt;0),AND(I17&lt;H17,I17&gt;0))</f>
        <v>1</v>
      </c>
      <c r="Q14" s="1">
        <v>6</v>
      </c>
      <c r="T14" s="71" t="s">
        <v>59</v>
      </c>
      <c r="U14" s="1" t="str">
        <f>IF(P15=TRUE,A19,"")</f>
        <v>CGE CQ3-17</v>
      </c>
    </row>
    <row r="15" spans="1:25" ht="15.75" customHeight="1" x14ac:dyDescent="0.2">
      <c r="A15" s="226" t="str">
        <f>LEFT(B15,3)&amp;" "&amp;RIGHT(B15,6)</f>
        <v>CGE CQ2-17</v>
      </c>
      <c r="B15" s="229" t="s">
        <v>240</v>
      </c>
      <c r="C15" s="77" t="s">
        <v>226</v>
      </c>
      <c r="D15" s="123"/>
      <c r="E15" s="31" t="s">
        <v>18</v>
      </c>
      <c r="F15" s="31" t="s">
        <v>19</v>
      </c>
      <c r="G15" s="31" t="s">
        <v>20</v>
      </c>
      <c r="H15" s="31" t="s">
        <v>21</v>
      </c>
      <c r="I15" s="31" t="s">
        <v>22</v>
      </c>
      <c r="J15" s="78"/>
      <c r="K15" s="93"/>
      <c r="L15" s="191" t="s">
        <v>231</v>
      </c>
      <c r="M15" s="156">
        <f>'Circuit Criminal'!I16-'Circ Crim Drug Trfc Cases'!I16</f>
        <v>105621.1</v>
      </c>
      <c r="N15" s="23" t="s">
        <v>181</v>
      </c>
      <c r="O15" s="10"/>
      <c r="P15" s="1" t="b">
        <f>OR(AND(G20&lt;F20,D10&gt;0),AND(H20&lt;G20,H20&gt;0),AND(I20&lt;H20,I20&gt;0),AND(J20&lt;I20,J20&gt;0),AND(H21&gt;G21, G21&gt;0),AND(I21&gt;H21, H21&gt;0),AND(J21&lt;I21, J21&gt;0))</f>
        <v>1</v>
      </c>
      <c r="Q15" s="1">
        <v>7</v>
      </c>
      <c r="T15" s="71" t="s">
        <v>60</v>
      </c>
      <c r="U15" s="1" t="str">
        <f>IF(P16=TRUE,A23,"")</f>
        <v>CGE CQ4-17</v>
      </c>
    </row>
    <row r="16" spans="1:25" ht="15.75" customHeight="1" x14ac:dyDescent="0.2">
      <c r="A16" s="227"/>
      <c r="B16" s="230"/>
      <c r="C16" s="60" t="s">
        <v>23</v>
      </c>
      <c r="D16" s="123"/>
      <c r="E16" s="101">
        <f>LOOKUP($U$11&amp;" "&amp;$A15,Lookup!$X$2:$X$5361,Lookup!$I$2:$I$5361)</f>
        <v>273.5</v>
      </c>
      <c r="F16" s="101">
        <f>LOOKUP($U$11&amp;" "&amp;$A15,Lookup!$X$2:$X$5361,Lookup!$J$2:$J$5361)</f>
        <v>320.5</v>
      </c>
      <c r="G16" s="101">
        <f>LOOKUP($U$11&amp;" "&amp;$A15,Lookup!$X$2:$X$5361,Lookup!$K$2:$K$5361)</f>
        <v>320.5</v>
      </c>
      <c r="H16" s="108">
        <v>320.5</v>
      </c>
      <c r="I16" s="108">
        <v>520.5</v>
      </c>
      <c r="J16" s="78"/>
      <c r="K16" s="93"/>
      <c r="L16" s="191" t="s">
        <v>230</v>
      </c>
      <c r="M16" s="156">
        <f>'Circuit Criminal'!I17-'Circ Crim Drug Trfc Cases'!I17</f>
        <v>640774.54</v>
      </c>
      <c r="N16" s="23" t="s">
        <v>182</v>
      </c>
      <c r="O16" s="10"/>
      <c r="P16" s="1" t="b">
        <f>OR(AND(H24&lt;G24, H24&gt;0),AND(I24&lt;H24, I24&gt;0),AND(J24&lt;I24, J24&gt;0),AND(K24&lt;J24, K24&gt;0),AND(I25&gt;H25, H25&gt;0),AND(J25&gt;I25, I25&gt;0),AND(K25&lt;J25, J25&gt;0))</f>
        <v>1</v>
      </c>
      <c r="Q16" s="1">
        <v>8</v>
      </c>
      <c r="T16" s="71" t="s">
        <v>61</v>
      </c>
      <c r="U16" s="1" t="str">
        <f>IF(P17=TRUE,A27,"")</f>
        <v>CGE CQ1-18</v>
      </c>
    </row>
    <row r="17" spans="1:21" ht="15.75" customHeight="1" thickBot="1" x14ac:dyDescent="0.25">
      <c r="A17" s="227"/>
      <c r="B17" s="230"/>
      <c r="C17" s="60" t="s">
        <v>24</v>
      </c>
      <c r="D17" s="123"/>
      <c r="E17" s="102">
        <f>LOOKUP($U$11&amp;" "&amp;$A15,Lookup!$X$2:$X$5361,Lookup!$D$2:$D$5361)</f>
        <v>108478.5</v>
      </c>
      <c r="F17" s="102">
        <f>LOOKUP($U$11&amp;" "&amp;$A15,Lookup!$X$2:$X$5361,Lookup!$E$2:$E$5361)</f>
        <v>108478.5</v>
      </c>
      <c r="G17" s="102">
        <f>LOOKUP($U$11&amp;" "&amp;$A15,Lookup!$X$2:$X$5361,Lookup!$F$2:$F$5361)</f>
        <v>108478.5</v>
      </c>
      <c r="H17" s="51">
        <v>108578.5</v>
      </c>
      <c r="I17" s="51">
        <v>108578.5</v>
      </c>
      <c r="J17" s="78"/>
      <c r="K17" s="93"/>
      <c r="L17" s="194" t="s">
        <v>232</v>
      </c>
      <c r="M17" s="195">
        <f>M15/M16</f>
        <v>0.16483348417682139</v>
      </c>
      <c r="N17" s="97" t="s">
        <v>190</v>
      </c>
      <c r="O17" s="10"/>
      <c r="P17" s="1" t="b">
        <f>OR(AND(I28&lt;H28, I28&gt;0),AND(J28&lt;I28, J28&gt;0),AND(K28&lt;J28, K28&gt;0),AND(J29&gt;I29, I29&gt;0),AND(K29&gt;J29, J29&gt;0))</f>
        <v>1</v>
      </c>
      <c r="Q17" s="1">
        <v>9</v>
      </c>
      <c r="T17" s="71" t="s">
        <v>62</v>
      </c>
      <c r="U17" s="1" t="str">
        <f>IF(P18=TRUE,A31,"")</f>
        <v>CGE CQ2-18</v>
      </c>
    </row>
    <row r="18" spans="1:21" ht="15.75" customHeight="1" thickBot="1" x14ac:dyDescent="0.25">
      <c r="A18" s="228"/>
      <c r="B18" s="231"/>
      <c r="C18" s="21" t="s">
        <v>26</v>
      </c>
      <c r="D18" s="124"/>
      <c r="E18" s="109">
        <f>IF(ISBLANK(E16),"N/A",IF(OR(E16=0,E16="N/A"),0,E16/E17))</f>
        <v>2.5212369271330262E-3</v>
      </c>
      <c r="F18" s="109">
        <f>IF(ISBLANK(F16),"N/A",IF(OR(F16=0,F16="N/A"),0,F16/F17))</f>
        <v>2.954502505104698E-3</v>
      </c>
      <c r="G18" s="109">
        <f>IF(ISBLANK(G16),"N/A",IF(OR(G16=0,G16="N/A"),0,G16/G17))</f>
        <v>2.954502505104698E-3</v>
      </c>
      <c r="H18" s="109">
        <f>IF(ISBLANK(H16),"N/A",IF(AND(H16=0,H17=0,NOT(ISBLANK(H16)),NOT(ISBLANK(H17))),1,H16/H17))</f>
        <v>2.9517814300252811E-3</v>
      </c>
      <c r="I18" s="109">
        <f>IF(ISBLANK(I16),"N/A",IF(AND(I16=0,I17=0,NOT(ISBLANK(I16)),NOT(ISBLANK(I17))),1,I16/I17))</f>
        <v>4.7937667217727263E-3</v>
      </c>
      <c r="J18" s="79"/>
      <c r="K18" s="93"/>
      <c r="L18" s="256"/>
      <c r="M18" s="257"/>
      <c r="N18" s="97" t="s">
        <v>191</v>
      </c>
      <c r="O18" s="10"/>
      <c r="P18" s="1" t="b">
        <f>OR(AND(J32&lt;I32, J32&gt;0),AND(K32&lt;J32, K32&gt;0),AND(K33&gt;J33, J33&gt;0))</f>
        <v>1</v>
      </c>
      <c r="Q18" s="1">
        <v>10</v>
      </c>
      <c r="T18" s="71" t="s">
        <v>63</v>
      </c>
      <c r="U18" s="1" t="str">
        <f>IF(P19=TRUE,A35,"")</f>
        <v/>
      </c>
    </row>
    <row r="19" spans="1:21" ht="15.75" customHeight="1" x14ac:dyDescent="0.2">
      <c r="A19" s="226" t="str">
        <f>LEFT(B19,3)&amp;" "&amp;RIGHT(B19,6)</f>
        <v>CGE CQ3-17</v>
      </c>
      <c r="B19" s="208" t="s">
        <v>223</v>
      </c>
      <c r="C19" s="77" t="s">
        <v>227</v>
      </c>
      <c r="D19" s="125"/>
      <c r="E19" s="28"/>
      <c r="F19" s="31" t="s">
        <v>18</v>
      </c>
      <c r="G19" s="31" t="s">
        <v>19</v>
      </c>
      <c r="H19" s="31" t="s">
        <v>20</v>
      </c>
      <c r="I19" s="31" t="s">
        <v>21</v>
      </c>
      <c r="J19" s="80" t="s">
        <v>22</v>
      </c>
      <c r="K19" s="153"/>
      <c r="L19" s="191" t="s">
        <v>231</v>
      </c>
      <c r="M19" s="156">
        <f>'Circuit Criminal'!J20-'Circ Crim Drug Trfc Cases'!J20</f>
        <v>115804.82</v>
      </c>
      <c r="N19" s="23" t="s">
        <v>183</v>
      </c>
      <c r="O19" s="10"/>
      <c r="P19" s="1" t="b">
        <f>OR(K36&lt;J36)</f>
        <v>0</v>
      </c>
      <c r="Q19" s="1">
        <v>11</v>
      </c>
      <c r="T19" s="71" t="s">
        <v>64</v>
      </c>
      <c r="U19" s="1" t="str">
        <f>U12&amp;" "&amp;U13&amp;" "&amp;U14&amp;" "&amp;U15&amp;" "&amp;U16&amp;" "&amp;U17&amp;" "&amp;U18</f>
        <v xml:space="preserve"> CGE CQ2-17 CGE CQ3-17 CGE CQ4-17 CGE CQ1-18 CGE CQ2-18 </v>
      </c>
    </row>
    <row r="20" spans="1:21" ht="15.75" customHeight="1" x14ac:dyDescent="0.2">
      <c r="A20" s="227"/>
      <c r="B20" s="209"/>
      <c r="C20" s="60" t="s">
        <v>23</v>
      </c>
      <c r="D20" s="125"/>
      <c r="E20" s="26"/>
      <c r="F20" s="101">
        <f>LOOKUP($U$11&amp;" "&amp;$A19,Lookup!$X$2:$X$5361,Lookup!$I$2:$I$5361)</f>
        <v>221.5</v>
      </c>
      <c r="G20" s="101">
        <f>LOOKUP($U$11&amp;" "&amp;$A19,Lookup!$X$2:$X$5361,Lookup!$J$2:$J$5361)</f>
        <v>221.5</v>
      </c>
      <c r="H20" s="108">
        <v>221.5</v>
      </c>
      <c r="I20" s="108">
        <v>221.5</v>
      </c>
      <c r="J20" s="108">
        <v>221.5</v>
      </c>
      <c r="K20" s="154"/>
      <c r="L20" s="191" t="s">
        <v>230</v>
      </c>
      <c r="M20" s="156">
        <f>'Circuit Criminal'!J21-'Circ Crim Drug Trfc Cases'!J21</f>
        <v>691634.55</v>
      </c>
      <c r="N20" s="62"/>
      <c r="O20" s="10"/>
      <c r="P20" s="1">
        <f>COUNTIF(P13:P19,"TRUE")</f>
        <v>5</v>
      </c>
      <c r="Q20" s="1">
        <v>12</v>
      </c>
      <c r="T20" s="71" t="s">
        <v>65</v>
      </c>
    </row>
    <row r="21" spans="1:21" s="16" customFormat="1" ht="15.75" customHeight="1" thickBot="1" x14ac:dyDescent="0.25">
      <c r="A21" s="227"/>
      <c r="B21" s="209"/>
      <c r="C21" s="60" t="s">
        <v>24</v>
      </c>
      <c r="D21" s="125"/>
      <c r="E21" s="26"/>
      <c r="F21" s="102">
        <f>LOOKUP($U$11&amp;" "&amp;$A19,Lookup!$X$2:$X$5361,Lookup!$D$2:$D$5361)</f>
        <v>582206.5</v>
      </c>
      <c r="G21" s="102">
        <f>LOOKUP($U$11&amp;" "&amp;$A19,Lookup!$X$2:$X$5361,Lookup!$E$2:$E$5361)</f>
        <v>582206.5</v>
      </c>
      <c r="H21" s="51">
        <v>582256.5</v>
      </c>
      <c r="I21" s="51">
        <v>582256.5</v>
      </c>
      <c r="J21" s="51">
        <v>582356.5</v>
      </c>
      <c r="K21" s="154"/>
      <c r="L21" s="194" t="s">
        <v>232</v>
      </c>
      <c r="M21" s="195">
        <f>M19/M20</f>
        <v>0.16743643012050222</v>
      </c>
      <c r="N21" s="62"/>
      <c r="Q21" s="25"/>
      <c r="T21" s="71" t="s">
        <v>66</v>
      </c>
    </row>
    <row r="22" spans="1:21" ht="15.75" customHeight="1" thickBot="1" x14ac:dyDescent="0.25">
      <c r="A22" s="228"/>
      <c r="B22" s="210"/>
      <c r="C22" s="21" t="s">
        <v>26</v>
      </c>
      <c r="D22" s="125"/>
      <c r="E22" s="30"/>
      <c r="F22" s="114">
        <f>IF(ISBLANK(F20),"N/A",IF(OR(F20=0,F20="N/A"),0,F20/F21))</f>
        <v>3.8044920487833786E-4</v>
      </c>
      <c r="G22" s="109">
        <f>IF(ISBLANK(G20),"N/A",IF(OR(G20=0,G20="N/A"),0,G20/G21))</f>
        <v>3.8044920487833786E-4</v>
      </c>
      <c r="H22" s="109">
        <f>IF(ISBLANK(H20),"N/A",IF(AND(H20=0,H21=0,NOT(ISBLANK(H20)),NOT(ISBLANK(H21))),1,H20/H21))</f>
        <v>3.8041653463722605E-4</v>
      </c>
      <c r="I22" s="109">
        <f>IF(ISBLANK(I20),"N/A",IF(AND(I20=0,I21=0,NOT(ISBLANK(I20)),NOT(ISBLANK(I21))),1,I20/I21))</f>
        <v>3.8041653463722605E-4</v>
      </c>
      <c r="J22" s="109">
        <f>IF(ISBLANK(J20),"N/A",IF(AND(J20=0,J21=0,NOT(ISBLANK(J20)),NOT(ISBLANK(J21))),1,J20/J21))</f>
        <v>3.803512109850238E-4</v>
      </c>
      <c r="K22" s="155"/>
      <c r="L22" s="256"/>
      <c r="M22" s="257"/>
      <c r="N22" s="63"/>
      <c r="O22" s="81" t="s">
        <v>34</v>
      </c>
      <c r="P22" s="81" t="s">
        <v>35</v>
      </c>
      <c r="Q22" s="11"/>
      <c r="T22" s="71" t="s">
        <v>67</v>
      </c>
    </row>
    <row r="23" spans="1:21" ht="15.75" customHeight="1" x14ac:dyDescent="0.2">
      <c r="A23" s="226" t="str">
        <f>LEFT(B23,3)&amp;" "&amp;RIGHT(B23,6)</f>
        <v>CGE CQ4-17</v>
      </c>
      <c r="B23" s="229" t="s">
        <v>224</v>
      </c>
      <c r="C23" s="66" t="s">
        <v>228</v>
      </c>
      <c r="D23" s="129"/>
      <c r="E23" s="29"/>
      <c r="F23" s="69"/>
      <c r="G23" s="68" t="s">
        <v>18</v>
      </c>
      <c r="H23" s="31" t="s">
        <v>19</v>
      </c>
      <c r="I23" s="31" t="s">
        <v>20</v>
      </c>
      <c r="J23" s="80" t="s">
        <v>21</v>
      </c>
      <c r="K23" s="80" t="s">
        <v>22</v>
      </c>
      <c r="L23" s="191" t="s">
        <v>231</v>
      </c>
      <c r="M23" s="156">
        <f>'Circuit Criminal'!K24-'Circ Crim Drug Trfc Cases'!K24</f>
        <v>106751.93</v>
      </c>
      <c r="N23" s="74"/>
      <c r="O23" s="81" t="b">
        <v>0</v>
      </c>
      <c r="P23" s="81" t="b">
        <v>0</v>
      </c>
      <c r="Q23" s="1" t="str">
        <f>IF(AND(OR(ISBLANK(H12),ISBLANK(H13)),O23=FALSE),"Red","Gray")</f>
        <v>Gray</v>
      </c>
      <c r="R23" s="1" t="str">
        <f>IF(AND(OR(ISBLANK(I16),ISBLANK(I17)),P23=FALSE),"Red","Gray")</f>
        <v>Gray</v>
      </c>
      <c r="S23" s="1" t="str">
        <f>IF(AND('Circuit Criminal'!D4=1,S36=1),A11,IF(AND('Circuit Criminal'!D4=2,S36=1),A15,IF(AND('Circuit Criminal'!D4=3,S36=1),A19,IF(AND('Circuit Criminal'!D4=4,S36=1),A23,""))))</f>
        <v/>
      </c>
      <c r="T23" s="71" t="s">
        <v>68</v>
      </c>
    </row>
    <row r="24" spans="1:21" s="18" customFormat="1" ht="15.75" customHeight="1" x14ac:dyDescent="0.2">
      <c r="A24" s="227"/>
      <c r="B24" s="230"/>
      <c r="C24" s="60" t="s">
        <v>23</v>
      </c>
      <c r="D24" s="125"/>
      <c r="E24" s="30"/>
      <c r="F24" s="26"/>
      <c r="G24" s="103">
        <f>LOOKUP($U$11&amp;" "&amp;$A23,Lookup!$X$2:$X$5361,Lookup!$I$2:$I$5361)</f>
        <v>328</v>
      </c>
      <c r="H24" s="108">
        <v>336.5</v>
      </c>
      <c r="I24" s="108">
        <v>336.5</v>
      </c>
      <c r="J24" s="108">
        <v>336.5</v>
      </c>
      <c r="K24" s="108">
        <v>336.5</v>
      </c>
      <c r="L24" s="191" t="s">
        <v>230</v>
      </c>
      <c r="M24" s="156">
        <f>'Circuit Criminal'!K25-'Circ Crim Drug Trfc Cases'!K25</f>
        <v>679465.37</v>
      </c>
      <c r="N24" s="83"/>
      <c r="O24" s="99" t="b">
        <v>0</v>
      </c>
      <c r="P24" s="99" t="b">
        <v>0</v>
      </c>
      <c r="Q24" s="1" t="str">
        <f>IF(AND(OR(ISBLANK(H16),ISBLANK(H17)),O24=FALSE),"Red","Gray")</f>
        <v>Gray</v>
      </c>
      <c r="R24" s="1" t="str">
        <f>IF(AND(OR(ISBLANK(I20),ISBLANK(I21)),P24=FALSE),"Red","Gray")</f>
        <v>Gray</v>
      </c>
      <c r="S24" s="18" t="str">
        <f>IF(AND('Circuit Criminal'!D4=1,S37=1),A15,IF(AND('Circuit Criminal'!D4=2,S37=1),A19,IF(AND('Circuit Criminal'!D4=3,S37=1),A23,IF(AND('Circuit Criminal'!D4=4,S37=1),A27,""))))</f>
        <v/>
      </c>
      <c r="T24" s="71" t="s">
        <v>69</v>
      </c>
    </row>
    <row r="25" spans="1:21" ht="15.75" customHeight="1" thickBot="1" x14ac:dyDescent="0.25">
      <c r="A25" s="227"/>
      <c r="B25" s="230"/>
      <c r="C25" s="60" t="s">
        <v>24</v>
      </c>
      <c r="D25" s="220"/>
      <c r="E25" s="222"/>
      <c r="F25" s="236"/>
      <c r="G25" s="104">
        <f>LOOKUP($U$11&amp;" "&amp;$A23,Lookup!$X$2:$X$5361,Lookup!$D$2:$D$5361)</f>
        <v>321908.87</v>
      </c>
      <c r="H25" s="51">
        <v>321554.37</v>
      </c>
      <c r="I25" s="51">
        <v>321604.37</v>
      </c>
      <c r="J25" s="51">
        <v>321604.37</v>
      </c>
      <c r="K25" s="51">
        <v>321654.37</v>
      </c>
      <c r="L25" s="194" t="s">
        <v>232</v>
      </c>
      <c r="M25" s="195">
        <f>M23/M24</f>
        <v>0.1571116567721472</v>
      </c>
      <c r="N25" s="83"/>
      <c r="O25" s="81" t="b">
        <v>0</v>
      </c>
      <c r="P25" s="81" t="b">
        <v>0</v>
      </c>
      <c r="Q25" s="1" t="str">
        <f>IF(AND(OR(ISBLANK(H20),ISBLANK(H21)),O25=FALSE),"Red","Gray")</f>
        <v>Gray</v>
      </c>
      <c r="R25" s="1" t="str">
        <f>IF(AND(OR(ISBLANK(I24),ISBLANK(I25)),P25=FALSE),"Red","Gray")</f>
        <v>Gray</v>
      </c>
      <c r="S25" s="1" t="str">
        <f>IF(AND('Circuit Criminal'!D4=1,S38=1),A19,IF(AND('Circuit Criminal'!D4=2,S38=1),A23,IF(AND('Circuit Criminal'!D4=3,S38=1),A27,IF(AND('Circuit Criminal'!D4=4,S38=1),A31,""))))</f>
        <v/>
      </c>
      <c r="T25" s="71" t="s">
        <v>70</v>
      </c>
    </row>
    <row r="26" spans="1:21" ht="15.75" customHeight="1" thickBot="1" x14ac:dyDescent="0.25">
      <c r="A26" s="228"/>
      <c r="B26" s="231"/>
      <c r="C26" s="21" t="s">
        <v>26</v>
      </c>
      <c r="D26" s="221"/>
      <c r="E26" s="223"/>
      <c r="F26" s="237"/>
      <c r="G26" s="115">
        <f>IF(ISBLANK(G24),"N/A",IF(OR(G24=0,G24="N/A"),0,G24/G25))</f>
        <v>1.0189219079300301E-3</v>
      </c>
      <c r="H26" s="109">
        <f>IF(ISBLANK(H24),"N/A",IF(AND(H24=0,H25=0,NOT(ISBLANK(H24)),NOT(ISBLANK(H25))),1,H24/H25))</f>
        <v>1.0464793247872825E-3</v>
      </c>
      <c r="I26" s="109">
        <f>IF(ISBLANK(I24),"N/A",IF(AND(I24=0,I25=0,NOT(ISBLANK(I24)),NOT(ISBLANK(I25))),1,I24/I25))</f>
        <v>1.0463166280980573E-3</v>
      </c>
      <c r="J26" s="109">
        <f>IF(ISBLANK(J24),"N/A",IF(AND(J24=0,J25=0,NOT(ISBLANK(J24)),NOT(ISBLANK(J25))),1,J24/J25))</f>
        <v>1.0463166280980573E-3</v>
      </c>
      <c r="K26" s="109">
        <f>IF(ISBLANK(K24),"N/A",IF(AND(K24=0,K25=0,NOT(ISBLANK(K24)),NOT(ISBLANK(K25))),1,K24/K25))</f>
        <v>1.0461539819900472E-3</v>
      </c>
      <c r="N26" s="64"/>
      <c r="O26" s="81" t="b">
        <v>0</v>
      </c>
      <c r="P26" s="81" t="b">
        <v>0</v>
      </c>
      <c r="Q26" s="1" t="str">
        <f>IF(AND(OR(ISBLANK(H24),ISBLANK(H25)),O26=FALSE),"Red","Gray")</f>
        <v>Gray</v>
      </c>
      <c r="R26" s="1" t="str">
        <f>IF(AND(OR(ISBLANK(I28),ISBLANK(I29)),P26=FALSE),"Red","Gray")</f>
        <v>Gray</v>
      </c>
      <c r="S26" s="1" t="str">
        <f>IF(AND('Circuit Criminal'!D4=1,S39=1),A23,IF(AND('Circuit Criminal'!D4=2,S39=1),A27,IF(AND('Circuit Criminal'!D4=3,S39=1),A31,IF(AND('Circuit Criminal'!D4=4,S39=1),A35,""))))</f>
        <v/>
      </c>
      <c r="T26" s="71" t="s">
        <v>71</v>
      </c>
    </row>
    <row r="27" spans="1:21" ht="15.75" customHeight="1" x14ac:dyDescent="0.2">
      <c r="A27" s="226" t="str">
        <f>LEFT(B27,3)&amp;" "&amp;RIGHT(B27,6)</f>
        <v>CGE CQ1-18</v>
      </c>
      <c r="B27" s="208" t="s">
        <v>241</v>
      </c>
      <c r="C27" s="66" t="s">
        <v>248</v>
      </c>
      <c r="D27" s="59"/>
      <c r="E27" s="30"/>
      <c r="F27" s="30"/>
      <c r="G27" s="26"/>
      <c r="H27" s="31" t="s">
        <v>18</v>
      </c>
      <c r="I27" s="31" t="s">
        <v>19</v>
      </c>
      <c r="J27" s="80" t="s">
        <v>20</v>
      </c>
      <c r="K27" s="80" t="s">
        <v>21</v>
      </c>
      <c r="N27" s="74"/>
      <c r="O27" s="81" t="b">
        <v>0</v>
      </c>
      <c r="P27" s="81" t="b">
        <v>0</v>
      </c>
      <c r="Q27" s="1" t="str">
        <f>IF(AND(OR(ISBLANK(H28),ISBLANK(H29)),O27=FALSE),"Red","Gray")</f>
        <v>Gray</v>
      </c>
      <c r="R27" s="1" t="str">
        <f>IF(AND(OR(ISBLANK(I32),ISBLANK(I33)),P27=FALSE),"Red","Gray")</f>
        <v>Gray</v>
      </c>
      <c r="S27" s="1" t="str">
        <f>IF(AND('Circuit Criminal'!D4=1,S40=1),A27,IF(AND('Circuit Criminal'!D4=2,S40=1),A31,IF(AND('Circuit Criminal'!D4=3,S40=1),A35,IF(AND('Circuit Criminal'!D4=4,S40=1),A39,""))))</f>
        <v/>
      </c>
      <c r="T27" s="71" t="s">
        <v>72</v>
      </c>
    </row>
    <row r="28" spans="1:21" ht="15.75" customHeight="1" x14ac:dyDescent="0.2">
      <c r="A28" s="227"/>
      <c r="B28" s="209"/>
      <c r="C28" s="60" t="s">
        <v>23</v>
      </c>
      <c r="D28" s="57"/>
      <c r="E28" s="30"/>
      <c r="F28" s="30"/>
      <c r="G28" s="26"/>
      <c r="H28" s="108">
        <v>136</v>
      </c>
      <c r="I28" s="108">
        <v>628</v>
      </c>
      <c r="J28" s="108">
        <v>628</v>
      </c>
      <c r="K28" s="108">
        <v>828</v>
      </c>
      <c r="N28" s="83"/>
      <c r="O28" s="81"/>
      <c r="P28" s="81"/>
      <c r="T28" s="71" t="s">
        <v>73</v>
      </c>
    </row>
    <row r="29" spans="1:21" ht="15.75" customHeight="1" thickBot="1" x14ac:dyDescent="0.25">
      <c r="A29" s="227"/>
      <c r="B29" s="209"/>
      <c r="C29" s="60" t="s">
        <v>24</v>
      </c>
      <c r="D29" s="57"/>
      <c r="E29" s="30"/>
      <c r="F29" s="30"/>
      <c r="G29" s="26"/>
      <c r="H29" s="51">
        <v>318498</v>
      </c>
      <c r="I29" s="51">
        <v>318548</v>
      </c>
      <c r="J29" s="51">
        <v>318548</v>
      </c>
      <c r="K29" s="51">
        <v>318698</v>
      </c>
      <c r="N29" s="83"/>
      <c r="O29" s="81" t="s">
        <v>36</v>
      </c>
      <c r="P29" s="81" t="s">
        <v>37</v>
      </c>
      <c r="T29" s="71" t="s">
        <v>74</v>
      </c>
    </row>
    <row r="30" spans="1:21" ht="15.75" customHeight="1" thickBot="1" x14ac:dyDescent="0.25">
      <c r="A30" s="228"/>
      <c r="B30" s="210"/>
      <c r="C30" s="21" t="s">
        <v>26</v>
      </c>
      <c r="D30" s="58"/>
      <c r="E30" s="27"/>
      <c r="F30" s="27"/>
      <c r="G30" s="27"/>
      <c r="H30" s="109">
        <f>IF(ISBLANK(H28),"N/A",IF(AND(H28=0,H29=0,NOT(ISBLANK(H28)),NOT(ISBLANK(H29))),1,H28/H29))</f>
        <v>4.2700425120408919E-4</v>
      </c>
      <c r="I30" s="109">
        <f>IF(ISBLANK(I28),"N/A",IF(AND(I28=0,I29=0,NOT(ISBLANK(I28)),NOT(ISBLANK(I29))),1,I28/I29))</f>
        <v>1.9714454336552103E-3</v>
      </c>
      <c r="J30" s="109">
        <f>IF(ISBLANK(J28),"N/A",IF(AND(J28=0,J29=0,NOT(ISBLANK(J28)),NOT(ISBLANK(J29))),1,J28/J29))</f>
        <v>1.9714454336552103E-3</v>
      </c>
      <c r="K30" s="109">
        <f>IF(ISBLANK(K28),"N/A",IF(AND(K28=0,K29=0,NOT(ISBLANK(K28)),NOT(ISBLANK(K29))),1,K28/K29))</f>
        <v>2.5980709009783558E-3</v>
      </c>
      <c r="N30" s="64"/>
      <c r="O30" s="81" t="b">
        <v>0</v>
      </c>
      <c r="P30" s="81" t="b">
        <v>0</v>
      </c>
      <c r="Q30" s="1" t="str">
        <f>IF(AND(OR(ISBLANK(J20),ISBLANK(J21)),O30=FALSE),"Red","Gray")</f>
        <v>Gray</v>
      </c>
      <c r="R30" s="1" t="str">
        <f>IF(AND(OR(ISBLANK(K24),ISBLANK(K25)),P30=FALSE),"Red","Gray")</f>
        <v>Gray</v>
      </c>
      <c r="T30" s="71" t="s">
        <v>75</v>
      </c>
    </row>
    <row r="31" spans="1:21" ht="15.75" customHeight="1" x14ac:dyDescent="0.2">
      <c r="A31" s="226" t="str">
        <f>LEFT(B31,3)&amp;" "&amp;RIGHT(B31,6)</f>
        <v>CGE CQ2-18</v>
      </c>
      <c r="B31" s="229" t="s">
        <v>242</v>
      </c>
      <c r="C31" s="77" t="s">
        <v>247</v>
      </c>
      <c r="D31" s="53"/>
      <c r="E31" s="54"/>
      <c r="F31" s="54"/>
      <c r="G31" s="54"/>
      <c r="H31" s="54"/>
      <c r="I31" s="31" t="s">
        <v>18</v>
      </c>
      <c r="J31" s="80" t="s">
        <v>19</v>
      </c>
      <c r="K31" s="80" t="s">
        <v>20</v>
      </c>
      <c r="N31" s="74"/>
      <c r="O31" s="81" t="b">
        <v>0</v>
      </c>
      <c r="P31" s="81" t="b">
        <v>0</v>
      </c>
      <c r="Q31" s="1" t="str">
        <f>IF(AND(OR(ISBLANK(J24),ISBLANK(J25)),O31=FALSE),"Red","Gray")</f>
        <v>Gray</v>
      </c>
      <c r="R31" s="1" t="str">
        <f>IF(AND(OR(ISBLANK(K28),ISBLANK(K29)),P31=FALSE),"Red","Gray")</f>
        <v>Gray</v>
      </c>
      <c r="T31" s="71" t="s">
        <v>76</v>
      </c>
    </row>
    <row r="32" spans="1:21" ht="15.75" customHeight="1" x14ac:dyDescent="0.2">
      <c r="A32" s="227"/>
      <c r="B32" s="230"/>
      <c r="C32" s="60" t="s">
        <v>23</v>
      </c>
      <c r="D32" s="53"/>
      <c r="E32" s="54"/>
      <c r="F32" s="54"/>
      <c r="G32" s="54"/>
      <c r="H32" s="54"/>
      <c r="I32" s="108">
        <v>266</v>
      </c>
      <c r="J32" s="108">
        <v>266</v>
      </c>
      <c r="K32" s="108">
        <v>266</v>
      </c>
      <c r="N32" s="83"/>
      <c r="O32" s="81" t="b">
        <v>0</v>
      </c>
      <c r="P32" s="81" t="b">
        <v>0</v>
      </c>
      <c r="Q32" s="1" t="str">
        <f>IF(AND(OR(ISBLANK(J28),ISBLANK(J29)),O32=FALSE),"Red","Gray")</f>
        <v>Gray</v>
      </c>
      <c r="R32" s="1" t="str">
        <f>IF(AND(OR(ISBLANK(K32),ISBLANK(K33)),P32=FALSE),"Red","Gray")</f>
        <v>Gray</v>
      </c>
      <c r="T32" s="71" t="s">
        <v>77</v>
      </c>
    </row>
    <row r="33" spans="1:20" ht="15.75" customHeight="1" thickBot="1" x14ac:dyDescent="0.25">
      <c r="A33" s="227"/>
      <c r="B33" s="230"/>
      <c r="C33" s="60" t="s">
        <v>24</v>
      </c>
      <c r="D33" s="53"/>
      <c r="E33" s="54"/>
      <c r="F33" s="54"/>
      <c r="G33" s="54"/>
      <c r="H33" s="54"/>
      <c r="I33" s="51">
        <v>817795</v>
      </c>
      <c r="J33" s="51">
        <v>817795</v>
      </c>
      <c r="K33" s="51">
        <v>817845</v>
      </c>
      <c r="N33" s="83"/>
      <c r="O33" s="81" t="b">
        <v>0</v>
      </c>
      <c r="P33" s="81" t="b">
        <v>0</v>
      </c>
      <c r="Q33" s="1" t="str">
        <f>IF(AND(OR(ISBLANK(J32),ISBLANK(J33)),O33=FALSE),"Red","Gray")</f>
        <v>Gray</v>
      </c>
      <c r="R33" s="1" t="str">
        <f>IF(AND(OR(ISBLANK(K36),ISBLANK(K37)),P33=FALSE),"Red","Gray")</f>
        <v>Gray</v>
      </c>
      <c r="T33" s="71" t="s">
        <v>78</v>
      </c>
    </row>
    <row r="34" spans="1:20" ht="15.75" customHeight="1" thickBot="1" x14ac:dyDescent="0.25">
      <c r="A34" s="228"/>
      <c r="B34" s="231"/>
      <c r="C34" s="21" t="s">
        <v>26</v>
      </c>
      <c r="D34" s="55"/>
      <c r="E34" s="56"/>
      <c r="F34" s="56"/>
      <c r="G34" s="56"/>
      <c r="H34" s="56"/>
      <c r="I34" s="109">
        <f>IF(ISBLANK(I32),"N/A",IF(AND(I32=0,I33=0,NOT(ISBLANK(I32)),NOT(ISBLANK(I33))),1,I32/I33))</f>
        <v>3.2526488912257962E-4</v>
      </c>
      <c r="J34" s="109">
        <f>IF(ISBLANK(J32),"N/A",IF(AND(J32=0,J33=0,NOT(ISBLANK(J32)),NOT(ISBLANK(J33))),1,J32/J33))</f>
        <v>3.2526488912257962E-4</v>
      </c>
      <c r="K34" s="109">
        <f>IF(ISBLANK(K32),"N/A",IF(AND(K32=0,K33=0,NOT(ISBLANK(K32)),NOT(ISBLANK(K33))),1,K32/K33))</f>
        <v>3.252450036376086E-4</v>
      </c>
      <c r="N34" s="64"/>
      <c r="O34" s="100" t="b">
        <v>0</v>
      </c>
      <c r="P34" s="85" t="b">
        <v>0</v>
      </c>
      <c r="Q34" s="1" t="str">
        <f>IF(AND(OR(ISBLANK(J36),ISBLANK(J37)),O34=FALSE),"Red","Gray")</f>
        <v>Gray</v>
      </c>
      <c r="R34" s="1" t="str">
        <f>IF(AND(OR(ISBLANK(K40),ISBLANK(K41)),P34=FALSE),"Red","Gray")</f>
        <v>Gray</v>
      </c>
      <c r="T34" s="71" t="s">
        <v>79</v>
      </c>
    </row>
    <row r="35" spans="1:20" ht="15.75" customHeight="1" x14ac:dyDescent="0.2">
      <c r="A35" s="226" t="str">
        <f>LEFT(B35,3)&amp;" "&amp;RIGHT(B35,6)</f>
        <v>CGE CQ3-18</v>
      </c>
      <c r="B35" s="208" t="s">
        <v>243</v>
      </c>
      <c r="C35" s="77" t="s">
        <v>246</v>
      </c>
      <c r="D35" s="86"/>
      <c r="E35" s="87"/>
      <c r="F35" s="87"/>
      <c r="G35" s="87"/>
      <c r="H35" s="87"/>
      <c r="I35" s="88"/>
      <c r="J35" s="80" t="s">
        <v>18</v>
      </c>
      <c r="K35" s="80" t="s">
        <v>19</v>
      </c>
      <c r="N35" s="74"/>
      <c r="O35" s="14"/>
      <c r="P35" s="15"/>
      <c r="T35" s="71" t="s">
        <v>80</v>
      </c>
    </row>
    <row r="36" spans="1:20" ht="15.75" customHeight="1" x14ac:dyDescent="0.2">
      <c r="A36" s="227"/>
      <c r="B36" s="209"/>
      <c r="C36" s="89" t="s">
        <v>23</v>
      </c>
      <c r="D36" s="86"/>
      <c r="E36" s="87"/>
      <c r="F36" s="87"/>
      <c r="G36" s="87"/>
      <c r="H36" s="87"/>
      <c r="I36" s="88"/>
      <c r="J36" s="108">
        <v>191</v>
      </c>
      <c r="K36" s="108">
        <v>191</v>
      </c>
      <c r="N36" s="83"/>
      <c r="O36" s="14" t="str">
        <f>IF(AND('Circuit Criminal'!$D$4=1,Q23="Red"),"Red","Gray")</f>
        <v>Gray</v>
      </c>
      <c r="P36" s="14" t="str">
        <f>IF(AND('Circuit Criminal'!$D$4=2,R23="Red"),"Red","Gray")</f>
        <v>Gray</v>
      </c>
      <c r="Q36" s="14" t="str">
        <f>IF(AND('Circuit Criminal'!$D$4=3,Q30="Red"),"Red","Gray")</f>
        <v>Gray</v>
      </c>
      <c r="R36" s="14" t="str">
        <f>IF(AND('Circuit Criminal'!$D$4=4,R30="Red"),"Red","Gray")</f>
        <v>Gray</v>
      </c>
      <c r="S36" s="1">
        <f>COUNTIF(O36:R36,"Red")</f>
        <v>0</v>
      </c>
      <c r="T36" s="71" t="s">
        <v>81</v>
      </c>
    </row>
    <row r="37" spans="1:20" ht="15.75" customHeight="1" thickBot="1" x14ac:dyDescent="0.25">
      <c r="A37" s="227"/>
      <c r="B37" s="209"/>
      <c r="C37" s="89" t="s">
        <v>24</v>
      </c>
      <c r="D37" s="86"/>
      <c r="E37" s="87"/>
      <c r="F37" s="87"/>
      <c r="G37" s="87"/>
      <c r="H37" s="87"/>
      <c r="I37" s="87"/>
      <c r="J37" s="51">
        <v>106488</v>
      </c>
      <c r="K37" s="51">
        <v>106538</v>
      </c>
      <c r="N37" s="83"/>
      <c r="O37" s="14" t="str">
        <f>IF(AND('Circuit Criminal'!$D$4=1,Q24="Red"),"Red","Gray")</f>
        <v>Gray</v>
      </c>
      <c r="P37" s="14" t="str">
        <f>IF(AND('Circuit Criminal'!$D$4=2,R24="Red"),"Red","Gray")</f>
        <v>Gray</v>
      </c>
      <c r="Q37" s="14" t="str">
        <f>IF(AND('Circuit Criminal'!$D$4=3,Q31="Red"),"Red","Gray")</f>
        <v>Gray</v>
      </c>
      <c r="R37" s="14" t="str">
        <f>IF(AND('Circuit Criminal'!$D$4=4,R31="Red"),"Red","Gray")</f>
        <v>Gray</v>
      </c>
      <c r="S37" s="1">
        <f>COUNTIF(O37:R37,"Red")</f>
        <v>0</v>
      </c>
      <c r="T37" s="71" t="s">
        <v>82</v>
      </c>
    </row>
    <row r="38" spans="1:20" ht="15.75" customHeight="1" thickBot="1" x14ac:dyDescent="0.25">
      <c r="A38" s="228"/>
      <c r="B38" s="210"/>
      <c r="C38" s="90" t="s">
        <v>26</v>
      </c>
      <c r="D38" s="91"/>
      <c r="E38" s="92"/>
      <c r="F38" s="92"/>
      <c r="G38" s="92"/>
      <c r="H38" s="92"/>
      <c r="I38" s="92"/>
      <c r="J38" s="109">
        <f>IF(ISBLANK(J36),"N/A",IF(AND(J36=0,J37=0,NOT(ISBLANK(J36)),NOT(ISBLANK(J37))),1,J36/J37))</f>
        <v>1.7936293291262865E-3</v>
      </c>
      <c r="K38" s="109">
        <f>IF(ISBLANK(K36),"N/A",IF(AND(K36=0,K37=0,NOT(ISBLANK(K36)),NOT(ISBLANK(K37))),1,K36/K37))</f>
        <v>1.792787549982166E-3</v>
      </c>
      <c r="N38" s="64"/>
      <c r="O38" s="14" t="str">
        <f>IF(AND('Circuit Criminal'!$D$4=1,Q25="Red"),"Red","Gray")</f>
        <v>Gray</v>
      </c>
      <c r="P38" s="14" t="str">
        <f>IF(AND('Circuit Criminal'!$D$4=2,R25="Red"),"Red","Gray")</f>
        <v>Gray</v>
      </c>
      <c r="Q38" s="14" t="str">
        <f>IF(AND('Circuit Criminal'!$D$4=3,Q32="Red"),"Red","Gray")</f>
        <v>Gray</v>
      </c>
      <c r="R38" s="14" t="str">
        <f>IF(AND('Circuit Criminal'!$D$4=4,R32="Red"),"Red","Gray")</f>
        <v>Gray</v>
      </c>
      <c r="S38" s="1">
        <f>COUNTIF(O38:R38,"Red")</f>
        <v>0</v>
      </c>
      <c r="T38" s="71" t="s">
        <v>83</v>
      </c>
    </row>
    <row r="39" spans="1:20" ht="15.75" customHeight="1" x14ac:dyDescent="0.2">
      <c r="A39" s="226" t="str">
        <f>LEFT(B39,3)&amp;" "&amp;RIGHT(B39,6)</f>
        <v>CGE CQ4-18</v>
      </c>
      <c r="B39" s="229" t="s">
        <v>244</v>
      </c>
      <c r="C39" s="66" t="s">
        <v>245</v>
      </c>
      <c r="D39" s="78"/>
      <c r="E39" s="76"/>
      <c r="F39" s="76"/>
      <c r="G39" s="76"/>
      <c r="H39" s="76"/>
      <c r="I39" s="75"/>
      <c r="J39" s="93"/>
      <c r="K39" s="80" t="s">
        <v>18</v>
      </c>
      <c r="N39" s="74"/>
      <c r="O39" s="14" t="str">
        <f>IF(AND('Circuit Criminal'!$D$4=1,Q26="Red"),"Red","Gray")</f>
        <v>Gray</v>
      </c>
      <c r="P39" s="14" t="str">
        <f>IF(AND('Circuit Criminal'!$D$4=2,R26="Red"),"Red","Gray")</f>
        <v>Gray</v>
      </c>
      <c r="Q39" s="14" t="str">
        <f>IF(AND('Circuit Criminal'!$D$4=3,Q33="Red"),"Red","Gray")</f>
        <v>Gray</v>
      </c>
      <c r="R39" s="14" t="str">
        <f>IF(AND('Circuit Criminal'!$D$4=4,R33="Red"),"Red","Gray")</f>
        <v>Gray</v>
      </c>
      <c r="S39" s="1">
        <f>COUNTIF(O39:R39,"Red")</f>
        <v>0</v>
      </c>
      <c r="T39" s="71" t="s">
        <v>84</v>
      </c>
    </row>
    <row r="40" spans="1:20" ht="15.75" customHeight="1" x14ac:dyDescent="0.2">
      <c r="A40" s="227"/>
      <c r="B40" s="230"/>
      <c r="C40" s="89" t="s">
        <v>23</v>
      </c>
      <c r="D40" s="78"/>
      <c r="E40" s="76"/>
      <c r="F40" s="76"/>
      <c r="G40" s="76"/>
      <c r="H40" s="76"/>
      <c r="I40" s="76"/>
      <c r="J40" s="93"/>
      <c r="K40" s="108">
        <v>182</v>
      </c>
      <c r="N40" s="83"/>
      <c r="O40" s="14" t="str">
        <f>IF(AND('Circuit Criminal'!$D$4=1,Q27="Red"),"Red","Gray")</f>
        <v>Gray</v>
      </c>
      <c r="P40" s="14" t="str">
        <f>IF(AND('Circuit Criminal'!$D$4=2,R27="Red"),"Red","Gray")</f>
        <v>Gray</v>
      </c>
      <c r="Q40" s="14" t="str">
        <f>IF(AND('Circuit Criminal'!$D$4=3,Q34="Red"),"Red","Gray")</f>
        <v>Gray</v>
      </c>
      <c r="R40" s="14" t="str">
        <f>IF(AND('Circuit Criminal'!$D$4=4,R34="Red"),"Red","Gray")</f>
        <v>Gray</v>
      </c>
      <c r="S40" s="1">
        <f>COUNTIF(O40:R40,"Red")</f>
        <v>0</v>
      </c>
      <c r="T40" s="71" t="s">
        <v>85</v>
      </c>
    </row>
    <row r="41" spans="1:20" ht="15.75" customHeight="1" thickBot="1" x14ac:dyDescent="0.25">
      <c r="A41" s="227"/>
      <c r="B41" s="230"/>
      <c r="C41" s="89" t="s">
        <v>24</v>
      </c>
      <c r="D41" s="78"/>
      <c r="E41" s="76"/>
      <c r="F41" s="76"/>
      <c r="G41" s="76"/>
      <c r="H41" s="76"/>
      <c r="I41" s="76"/>
      <c r="J41" s="93"/>
      <c r="K41" s="51">
        <v>529567</v>
      </c>
      <c r="N41" s="83"/>
      <c r="O41" s="32">
        <f>COUNTIF(O36:O40,"Red")</f>
        <v>0</v>
      </c>
      <c r="P41" s="32">
        <f>COUNTIF(P36:P40,"Red")</f>
        <v>0</v>
      </c>
      <c r="Q41" s="32">
        <f>COUNTIF(Q36:Q40,"Red")</f>
        <v>0</v>
      </c>
      <c r="R41" s="32">
        <f>COUNTIF(R36:R40,"Red")</f>
        <v>0</v>
      </c>
      <c r="T41" s="71" t="s">
        <v>86</v>
      </c>
    </row>
    <row r="42" spans="1:20" ht="15.6" customHeight="1" thickBot="1" x14ac:dyDescent="0.25">
      <c r="A42" s="228"/>
      <c r="B42" s="231"/>
      <c r="C42" s="90" t="s">
        <v>26</v>
      </c>
      <c r="D42" s="94"/>
      <c r="E42" s="95"/>
      <c r="F42" s="95"/>
      <c r="G42" s="95"/>
      <c r="H42" s="95"/>
      <c r="I42" s="95"/>
      <c r="J42" s="96"/>
      <c r="K42" s="109">
        <f>IF(ISBLANK(K40),"N/A",IF(OR(K40=0,K40="N/A"),0,K40/K41))</f>
        <v>3.4367700404292563E-4</v>
      </c>
      <c r="N42" s="64"/>
      <c r="O42" s="32">
        <f>SUM(O41:R41)</f>
        <v>0</v>
      </c>
      <c r="P42" s="15"/>
      <c r="T42" s="71" t="s">
        <v>87</v>
      </c>
    </row>
    <row r="43" spans="1:20" ht="61.15" customHeight="1" x14ac:dyDescent="0.25">
      <c r="C43" s="171" t="s">
        <v>200</v>
      </c>
      <c r="D43" s="255" t="s">
        <v>205</v>
      </c>
      <c r="E43" s="255"/>
      <c r="F43" s="255"/>
      <c r="G43" s="255"/>
      <c r="H43" s="255" t="s">
        <v>210</v>
      </c>
      <c r="I43" s="255"/>
      <c r="J43" s="255"/>
      <c r="K43" s="255"/>
      <c r="N43" s="64"/>
      <c r="O43" s="8"/>
      <c r="P43" s="9"/>
      <c r="T43" s="71" t="s">
        <v>88</v>
      </c>
    </row>
    <row r="44" spans="1:20" ht="15" x14ac:dyDescent="0.25">
      <c r="C44" s="146" t="s">
        <v>201</v>
      </c>
      <c r="D44" s="81" t="s">
        <v>234</v>
      </c>
      <c r="P44" s="8"/>
      <c r="Q44" s="9"/>
      <c r="T44" s="71" t="s">
        <v>90</v>
      </c>
    </row>
    <row r="45" spans="1:20" s="11" customFormat="1" ht="16.899999999999999" customHeight="1" x14ac:dyDescent="0.25">
      <c r="B45" s="1"/>
      <c r="C45" s="1"/>
      <c r="D45" s="81" t="s">
        <v>235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2"/>
      <c r="P45" s="9"/>
      <c r="Q45" s="10"/>
      <c r="T45" s="71" t="s">
        <v>92</v>
      </c>
    </row>
    <row r="46" spans="1:20" ht="15.75" customHeight="1" x14ac:dyDescent="0.2">
      <c r="D46" s="81"/>
      <c r="O46" s="13"/>
      <c r="P46" s="13"/>
      <c r="Q46" s="10"/>
      <c r="T46" s="71" t="s">
        <v>93</v>
      </c>
    </row>
    <row r="47" spans="1:20" ht="15.75" customHeight="1" x14ac:dyDescent="0.2">
      <c r="O47" s="14"/>
      <c r="P47" s="15"/>
      <c r="Q47" s="10"/>
      <c r="T47" s="71" t="s">
        <v>94</v>
      </c>
    </row>
    <row r="48" spans="1:20" ht="15.75" customHeight="1" x14ac:dyDescent="0.2">
      <c r="O48" s="14"/>
      <c r="P48" s="15"/>
      <c r="Q48" s="10"/>
      <c r="T48" s="71" t="s">
        <v>95</v>
      </c>
    </row>
    <row r="49" spans="1:20" ht="15.75" hidden="1" customHeight="1" x14ac:dyDescent="0.2">
      <c r="B49" s="1">
        <f>MAX('Circuit Criminal'!B51:B98)</f>
        <v>0</v>
      </c>
      <c r="D49" s="1" t="s">
        <v>119</v>
      </c>
      <c r="F49" s="1" t="s">
        <v>120</v>
      </c>
      <c r="G49" s="1" t="s">
        <v>121</v>
      </c>
      <c r="H49" s="1" t="s">
        <v>122</v>
      </c>
      <c r="I49" s="1" t="s">
        <v>123</v>
      </c>
      <c r="J49" s="1" t="s">
        <v>130</v>
      </c>
      <c r="K49" s="14"/>
      <c r="L49" s="14"/>
      <c r="M49" s="14"/>
      <c r="N49" s="14"/>
      <c r="O49" s="15"/>
      <c r="T49" s="71" t="s">
        <v>101</v>
      </c>
    </row>
    <row r="50" spans="1:20" ht="69" hidden="1" customHeight="1" x14ac:dyDescent="0.2">
      <c r="A50" s="1" t="str">
        <f>D$8</f>
        <v>Circ Crim Drug Trfc Cases</v>
      </c>
      <c r="B50" s="1">
        <f>IF(E50="YES",MAX(B49)+1,0)</f>
        <v>0</v>
      </c>
      <c r="C50" s="1" t="str">
        <f>A$11</f>
        <v>CGE CQ1-17</v>
      </c>
      <c r="D50" s="39" t="str">
        <f>"After 3rd Q, Collections went up by more than set percentage of: "&amp;TEXT(J50,"#0%")</f>
        <v>After 3rd Q, Collections went up by more than set percentage of: 500%</v>
      </c>
      <c r="E50" s="1" t="str">
        <f>IF(MAX(F50:G50)&gt;V$10,"YES","NO")</f>
        <v>NO</v>
      </c>
      <c r="F50" s="40">
        <f>IFERROR(IF(NOT(ISBLANK(G12)),(G12-F12)/F12,0),0)</f>
        <v>0</v>
      </c>
      <c r="G50" s="40">
        <f>IFERROR(IF(NOT(ISBLANK(H12)),(H12-G12)/G12,0),0)</f>
        <v>0</v>
      </c>
      <c r="J50" s="38">
        <f>V$10</f>
        <v>5</v>
      </c>
      <c r="K50" s="14"/>
      <c r="L50" s="14"/>
      <c r="M50" s="14"/>
      <c r="N50" s="14"/>
      <c r="O50" s="15"/>
      <c r="T50" s="71" t="s">
        <v>102</v>
      </c>
    </row>
    <row r="51" spans="1:20" ht="72.75" hidden="1" customHeight="1" x14ac:dyDescent="0.2">
      <c r="A51" s="1" t="str">
        <f t="shared" ref="A51:A79" si="0">D$8</f>
        <v>Circ Crim Drug Trfc Cases</v>
      </c>
      <c r="B51" s="1">
        <f>IF(E51="YES",MAX(B$49:B50)+1,0)</f>
        <v>0</v>
      </c>
      <c r="C51" s="1" t="str">
        <f>A$11</f>
        <v>CGE CQ1-17</v>
      </c>
      <c r="D51" s="39" t="str">
        <f>"Assessments dropped by more than set percentage of: "&amp;TEXT(J51,"#0%")</f>
        <v>Assessments dropped by more than set percentage of: 15%</v>
      </c>
      <c r="E51" s="1" t="str">
        <f>IF(MIN(F51:I51)&lt;(-1*V$11),"YES","NO")</f>
        <v>NO</v>
      </c>
      <c r="F51" s="40">
        <f>IFERROR(IF(NOT(ISBLANK(E13)),(E13-D13)/D13,0),0)</f>
        <v>9.2863875488115744E-4</v>
      </c>
      <c r="G51" s="40">
        <f>IFERROR(IF(NOT(ISBLANK(F13)),(F13-E13)/E13,0),0)</f>
        <v>0</v>
      </c>
      <c r="H51" s="40">
        <f>IFERROR(IF(NOT(ISBLANK(G13)),(G13-F13)/F13,0),0)</f>
        <v>0</v>
      </c>
      <c r="I51" s="40">
        <f>IFERROR(IF(NOT(ISBLANK(H13)),(H13-G13)/G13,0),0)</f>
        <v>4.6388859251562145E-4</v>
      </c>
      <c r="J51" s="38">
        <f>V$11</f>
        <v>0.15</v>
      </c>
      <c r="K51" s="14"/>
      <c r="L51" s="14"/>
      <c r="M51" s="14"/>
      <c r="N51" s="14"/>
      <c r="O51" s="15"/>
      <c r="P51" s="10"/>
      <c r="T51" s="71" t="s">
        <v>107</v>
      </c>
    </row>
    <row r="52" spans="1:20" ht="52.5" hidden="1" customHeight="1" x14ac:dyDescent="0.2">
      <c r="A52" s="1" t="str">
        <f t="shared" si="0"/>
        <v>Circ Crim Drug Trfc Cases</v>
      </c>
      <c r="B52" s="1">
        <f>IF(E52="YES",MAX(B$49:B51)+1,0)</f>
        <v>0</v>
      </c>
      <c r="C52" s="1" t="str">
        <f>A$11</f>
        <v>CGE CQ1-17</v>
      </c>
      <c r="D52" s="39" t="str">
        <f>"The 5th Quarter Collection Rate did not meet the established performance measure standard of: "&amp;TEXT(J52,"#0%")</f>
        <v>The 5th Quarter Collection Rate did not meet the established performance measure standard of: 0%</v>
      </c>
      <c r="E52" s="1" t="str">
        <f>IF(F52="N/A","NO",IF(F52&lt;H$8,"YES","NO"))</f>
        <v>NO</v>
      </c>
      <c r="F52" s="41">
        <f>H14</f>
        <v>2.6568491531003529E-3</v>
      </c>
      <c r="J52" s="38">
        <f>H$8</f>
        <v>0</v>
      </c>
      <c r="K52" s="14"/>
      <c r="L52" s="14"/>
      <c r="M52" s="14"/>
      <c r="N52" s="14"/>
      <c r="O52" s="15"/>
      <c r="P52" s="10"/>
      <c r="T52" s="71" t="s">
        <v>114</v>
      </c>
    </row>
    <row r="53" spans="1:20" ht="45" hidden="1" customHeight="1" x14ac:dyDescent="0.2">
      <c r="A53" s="1" t="str">
        <f t="shared" si="0"/>
        <v>Circ Crim Drug Trfc Cases</v>
      </c>
      <c r="B53" s="1">
        <f>IF(E53="YES",MAX(B$49:B52)+1,0)</f>
        <v>0</v>
      </c>
      <c r="C53" s="1" t="str">
        <f>A$11</f>
        <v>CGE CQ1-17</v>
      </c>
      <c r="D53" s="39" t="s">
        <v>124</v>
      </c>
      <c r="E53" s="1" t="str">
        <f>IF(MIN(F53:I53)&lt;0,"YES","NO")</f>
        <v>NO</v>
      </c>
      <c r="F53" s="40">
        <f t="shared" ref="F53:I54" si="1">IFERROR(IF(NOT(ISBLANK(E12)),(E12-D12)/D12,0),0)</f>
        <v>0</v>
      </c>
      <c r="G53" s="40">
        <f t="shared" si="1"/>
        <v>0</v>
      </c>
      <c r="H53" s="40">
        <f t="shared" si="1"/>
        <v>0</v>
      </c>
      <c r="I53" s="40">
        <f t="shared" si="1"/>
        <v>0</v>
      </c>
      <c r="K53" s="14"/>
      <c r="L53" s="14"/>
      <c r="M53" s="14"/>
      <c r="N53" s="14"/>
      <c r="O53" s="15"/>
    </row>
    <row r="54" spans="1:20" ht="42.75" hidden="1" x14ac:dyDescent="0.2">
      <c r="A54" s="1" t="str">
        <f t="shared" si="0"/>
        <v>Circ Crim Drug Trfc Cases</v>
      </c>
      <c r="B54" s="1">
        <f>IF(E54="YES",MAX(B$49:B53)+1,0)</f>
        <v>1</v>
      </c>
      <c r="C54" s="1" t="str">
        <f>A$11</f>
        <v>CGE CQ1-17</v>
      </c>
      <c r="D54" s="39" t="s">
        <v>125</v>
      </c>
      <c r="E54" s="1" t="str">
        <f>IF(MAX(F54:I54)&gt;0,"YES","NO")</f>
        <v>YES</v>
      </c>
      <c r="F54" s="40">
        <f t="shared" si="1"/>
        <v>9.2863875488115744E-4</v>
      </c>
      <c r="G54" s="40">
        <f t="shared" si="1"/>
        <v>0</v>
      </c>
      <c r="H54" s="40">
        <f t="shared" si="1"/>
        <v>0</v>
      </c>
      <c r="I54" s="40">
        <f t="shared" si="1"/>
        <v>4.6388859251562145E-4</v>
      </c>
      <c r="K54" s="14"/>
      <c r="L54" s="14"/>
      <c r="M54" s="14"/>
      <c r="N54" s="14"/>
    </row>
    <row r="55" spans="1:20" s="16" customFormat="1" ht="65.25" hidden="1" customHeight="1" x14ac:dyDescent="0.2">
      <c r="A55" s="1" t="str">
        <f t="shared" si="0"/>
        <v>Circ Crim Drug Trfc Cases</v>
      </c>
      <c r="B55" s="1">
        <f>IF(E55="YES",MAX(B$49:B54)+1,0)</f>
        <v>0</v>
      </c>
      <c r="C55" s="1" t="str">
        <f>A$15</f>
        <v>CGE CQ2-17</v>
      </c>
      <c r="D55" s="39" t="str">
        <f>"After 3rd Q, Collections went up by more than set percentage of: "&amp;TEXT(J55,"#0%")</f>
        <v>After 3rd Q, Collections went up by more than set percentage of: 500%</v>
      </c>
      <c r="E55" s="1" t="str">
        <f>IF(MAX(F55:G55)&gt;V$10,"YES","NO")</f>
        <v>NO</v>
      </c>
      <c r="F55" s="40">
        <f>IFERROR(IF(NOT(ISBLANK(H16)),(H16-G16)/G16,0),0)</f>
        <v>0</v>
      </c>
      <c r="G55" s="40">
        <f>IFERROR(IF(NOT(ISBLANK(I16)),(I16-H16)/H16,0),0)</f>
        <v>0.62402496099843996</v>
      </c>
      <c r="H55" s="40"/>
      <c r="I55" s="1"/>
      <c r="J55" s="38">
        <f>V$10</f>
        <v>5</v>
      </c>
      <c r="K55" s="14"/>
      <c r="L55" s="14"/>
      <c r="M55" s="14"/>
      <c r="N55" s="14"/>
      <c r="O55" s="11"/>
      <c r="P55" s="1"/>
      <c r="T55" s="71" t="s">
        <v>103</v>
      </c>
    </row>
    <row r="56" spans="1:20" ht="60.75" hidden="1" customHeight="1" x14ac:dyDescent="0.2">
      <c r="A56" s="1" t="str">
        <f t="shared" si="0"/>
        <v>Circ Crim Drug Trfc Cases</v>
      </c>
      <c r="B56" s="1">
        <f>IF(E56="YES",MAX(B$49:B55)+1,0)</f>
        <v>0</v>
      </c>
      <c r="C56" s="1" t="str">
        <f>A$15</f>
        <v>CGE CQ2-17</v>
      </c>
      <c r="D56" s="39" t="str">
        <f>"Assessments dropped by more than set percentage of: "&amp;TEXT(J56,"#0%")</f>
        <v>Assessments dropped by more than set percentage of: 15%</v>
      </c>
      <c r="E56" s="1" t="str">
        <f>IF(MIN(F56:I56)&lt;(-1*V$11),"YES","NO")</f>
        <v>NO</v>
      </c>
      <c r="F56" s="40">
        <f>IFERROR(IF(NOT(ISBLANK(F17)),(F17-E17)/E17,0),0)</f>
        <v>0</v>
      </c>
      <c r="G56" s="40">
        <f>IFERROR(IF(NOT(ISBLANK(G17)),(G17-F17)/F17,0),0)</f>
        <v>0</v>
      </c>
      <c r="H56" s="40">
        <f>IFERROR(IF(NOT(ISBLANK(H17)),(H17-G17)/G17,0),0)</f>
        <v>9.218416552588762E-4</v>
      </c>
      <c r="I56" s="40">
        <f>IFERROR(IF(NOT(ISBLANK(I17)),(I17-H17)/H17,0),0)</f>
        <v>0</v>
      </c>
      <c r="J56" s="38">
        <f>V$11</f>
        <v>0.15</v>
      </c>
      <c r="K56" s="14"/>
      <c r="L56" s="14"/>
      <c r="M56" s="14"/>
      <c r="N56" s="14"/>
      <c r="O56" s="15"/>
      <c r="P56" s="10"/>
      <c r="T56" s="71" t="s">
        <v>108</v>
      </c>
    </row>
    <row r="57" spans="1:20" ht="52.5" hidden="1" customHeight="1" x14ac:dyDescent="0.2">
      <c r="A57" s="1" t="str">
        <f t="shared" si="0"/>
        <v>Circ Crim Drug Trfc Cases</v>
      </c>
      <c r="B57" s="1">
        <f>IF(E57="YES",MAX(B$49:B56)+1,0)</f>
        <v>0</v>
      </c>
      <c r="C57" s="1" t="str">
        <f>A$15</f>
        <v>CGE CQ2-17</v>
      </c>
      <c r="D57" s="39" t="s">
        <v>124</v>
      </c>
      <c r="E57" s="1" t="str">
        <f>IF(MIN(F57:I57)&lt;0,"YES","NO")</f>
        <v>NO</v>
      </c>
      <c r="F57" s="40">
        <f t="shared" ref="F57:I58" si="2">IFERROR(IF(NOT(ISBLANK(F16)),(F16-E16)/E16,0),0)</f>
        <v>0.17184643510054845</v>
      </c>
      <c r="G57" s="40">
        <f t="shared" si="2"/>
        <v>0</v>
      </c>
      <c r="H57" s="40">
        <f t="shared" si="2"/>
        <v>0</v>
      </c>
      <c r="I57" s="40">
        <f t="shared" si="2"/>
        <v>0.62402496099843996</v>
      </c>
      <c r="K57" s="14"/>
      <c r="L57" s="14"/>
      <c r="M57" s="14"/>
      <c r="N57" s="14"/>
      <c r="O57" s="15"/>
      <c r="P57" s="10"/>
    </row>
    <row r="58" spans="1:20" s="16" customFormat="1" ht="45" hidden="1" customHeight="1" x14ac:dyDescent="0.2">
      <c r="A58" s="1" t="str">
        <f t="shared" si="0"/>
        <v>Circ Crim Drug Trfc Cases</v>
      </c>
      <c r="B58" s="1">
        <f>IF(E58="YES",MAX(B$49:B57)+1,0)</f>
        <v>2</v>
      </c>
      <c r="C58" s="1" t="str">
        <f>A$15</f>
        <v>CGE CQ2-17</v>
      </c>
      <c r="D58" s="39" t="s">
        <v>125</v>
      </c>
      <c r="E58" s="1" t="str">
        <f>IF(MAX(F58:I58)&gt;0,"YES","NO")</f>
        <v>YES</v>
      </c>
      <c r="F58" s="40">
        <f t="shared" si="2"/>
        <v>0</v>
      </c>
      <c r="G58" s="40">
        <f t="shared" si="2"/>
        <v>0</v>
      </c>
      <c r="H58" s="40">
        <f t="shared" si="2"/>
        <v>9.218416552588762E-4</v>
      </c>
      <c r="I58" s="40">
        <f t="shared" si="2"/>
        <v>0</v>
      </c>
      <c r="J58" s="1"/>
      <c r="K58" s="14"/>
      <c r="L58" s="14"/>
      <c r="M58" s="14"/>
      <c r="N58" s="14"/>
      <c r="O58" s="11"/>
      <c r="P58" s="1"/>
    </row>
    <row r="59" spans="1:20" ht="99.75" hidden="1" x14ac:dyDescent="0.2">
      <c r="A59" s="1" t="str">
        <f t="shared" si="0"/>
        <v>Circ Crim Drug Trfc Cases</v>
      </c>
      <c r="B59" s="1">
        <f>IF(E59="YES",MAX(B$49:B58)+1,0)</f>
        <v>0</v>
      </c>
      <c r="C59" s="1" t="str">
        <f>A$15</f>
        <v>CGE CQ2-17</v>
      </c>
      <c r="D59" s="39" t="str">
        <f>"The 5th Quarter Collection Rate did not meet the established performance measure standard of: "&amp;TEXT(J59,"#0%")</f>
        <v>The 5th Quarter Collection Rate did not meet the established performance measure standard of: 0%</v>
      </c>
      <c r="E59" s="1" t="str">
        <f>IF(F59="N/A","NO",IF(F59&lt;H$8,"YES","NO"))</f>
        <v>NO</v>
      </c>
      <c r="F59" s="41">
        <f>I18</f>
        <v>4.7937667217727263E-3</v>
      </c>
      <c r="J59" s="38">
        <f>H$8</f>
        <v>0</v>
      </c>
      <c r="K59" s="14"/>
      <c r="L59" s="14"/>
      <c r="M59" s="14"/>
      <c r="N59" s="14"/>
    </row>
    <row r="60" spans="1:20" ht="65.25" hidden="1" customHeight="1" x14ac:dyDescent="0.2">
      <c r="A60" s="1" t="str">
        <f t="shared" si="0"/>
        <v>Circ Crim Drug Trfc Cases</v>
      </c>
      <c r="B60" s="1">
        <f>IF(E60="YES",MAX(B$49:B59)+1,0)</f>
        <v>0</v>
      </c>
      <c r="C60" s="1" t="str">
        <f>A$19</f>
        <v>CGE CQ3-17</v>
      </c>
      <c r="D60" s="39" t="str">
        <f>"After 3rd Q, Collections went up by more than set percentage of: "&amp;TEXT(J60,"#0%")</f>
        <v>After 3rd Q, Collections went up by more than set percentage of: 500%</v>
      </c>
      <c r="E60" s="1" t="str">
        <f>IF(MAX(F60:G60)&gt;V$10,"YES","NO")</f>
        <v>NO</v>
      </c>
      <c r="F60" s="40">
        <f>IFERROR(IF(NOT(ISBLANK(I20)),(I20-H20)/H20,0),0)</f>
        <v>0</v>
      </c>
      <c r="G60" s="40">
        <f>IFERROR(IF(NOT(ISBLANK(J20)),(J20-I20)/I20,0),0)</f>
        <v>0</v>
      </c>
      <c r="J60" s="38">
        <f>V$10</f>
        <v>5</v>
      </c>
      <c r="K60" s="14"/>
      <c r="L60" s="14"/>
      <c r="M60" s="14"/>
      <c r="N60" s="14"/>
      <c r="O60" s="11"/>
      <c r="P60" s="18"/>
      <c r="T60" s="71" t="s">
        <v>104</v>
      </c>
    </row>
    <row r="61" spans="1:20" ht="60.75" hidden="1" customHeight="1" x14ac:dyDescent="0.2">
      <c r="A61" s="1" t="str">
        <f t="shared" si="0"/>
        <v>Circ Crim Drug Trfc Cases</v>
      </c>
      <c r="B61" s="1">
        <f>IF(E61="YES",MAX(B$49:B60)+1,0)</f>
        <v>0</v>
      </c>
      <c r="C61" s="1" t="str">
        <f>A$19</f>
        <v>CGE CQ3-17</v>
      </c>
      <c r="D61" s="39" t="str">
        <f>"Assessments dropped by more than set percentage of: "&amp;TEXT(J61,"#0%")</f>
        <v>Assessments dropped by more than set percentage of: 15%</v>
      </c>
      <c r="E61" s="1" t="str">
        <f>IF(MIN(F61:I61)&lt;(-1*V$11),"YES","NO")</f>
        <v>NO</v>
      </c>
      <c r="F61" s="40">
        <f>IFERROR(IF(NOT(ISBLANK(G21)),(G21-F21)/F21,0),0)</f>
        <v>0</v>
      </c>
      <c r="G61" s="40">
        <f>IFERROR(IF(NOT(ISBLANK(H21)),(H21-G21)/G21,0),0)</f>
        <v>8.5880181688112374E-5</v>
      </c>
      <c r="H61" s="40">
        <f>IFERROR(IF(NOT(ISBLANK(I21)),(I21-H21)/H21,0),0)</f>
        <v>0</v>
      </c>
      <c r="I61" s="40">
        <f>IFERROR(IF(NOT(ISBLANK(J21)),(J21-I21)/I21,0),0)</f>
        <v>1.7174561383170476E-4</v>
      </c>
      <c r="J61" s="38">
        <f>V$11</f>
        <v>0.15</v>
      </c>
      <c r="K61" s="14"/>
      <c r="L61" s="14"/>
      <c r="M61" s="14"/>
      <c r="N61" s="14"/>
      <c r="O61" s="15"/>
      <c r="P61" s="10"/>
      <c r="T61" s="71" t="s">
        <v>109</v>
      </c>
    </row>
    <row r="62" spans="1:20" ht="52.5" hidden="1" customHeight="1" x14ac:dyDescent="0.2">
      <c r="A62" s="1" t="str">
        <f t="shared" si="0"/>
        <v>Circ Crim Drug Trfc Cases</v>
      </c>
      <c r="B62" s="1">
        <f>IF(E62="YES",MAX(B$49:B61)+1,0)</f>
        <v>0</v>
      </c>
      <c r="C62" s="1" t="str">
        <f>A$19</f>
        <v>CGE CQ3-17</v>
      </c>
      <c r="D62" s="39" t="s">
        <v>124</v>
      </c>
      <c r="E62" s="1" t="str">
        <f>IF(MIN(F62:I62)&lt;0,"YES","NO")</f>
        <v>NO</v>
      </c>
      <c r="F62" s="40">
        <f t="shared" ref="F62:I63" si="3">IFERROR(IF(NOT(ISBLANK(G20)),(G20-F20)/F20,0),0)</f>
        <v>0</v>
      </c>
      <c r="G62" s="40">
        <f t="shared" si="3"/>
        <v>0</v>
      </c>
      <c r="H62" s="40">
        <f t="shared" si="3"/>
        <v>0</v>
      </c>
      <c r="I62" s="40">
        <f t="shared" si="3"/>
        <v>0</v>
      </c>
      <c r="K62" s="14"/>
      <c r="L62" s="14"/>
      <c r="M62" s="14"/>
      <c r="N62" s="14"/>
      <c r="O62" s="15"/>
      <c r="P62" s="10"/>
    </row>
    <row r="63" spans="1:20" ht="45" hidden="1" customHeight="1" x14ac:dyDescent="0.2">
      <c r="A63" s="1" t="str">
        <f t="shared" si="0"/>
        <v>Circ Crim Drug Trfc Cases</v>
      </c>
      <c r="B63" s="1">
        <f>IF(E63="YES",MAX(B$49:B62)+1,0)</f>
        <v>3</v>
      </c>
      <c r="C63" s="1" t="str">
        <f>A$19</f>
        <v>CGE CQ3-17</v>
      </c>
      <c r="D63" s="39" t="s">
        <v>125</v>
      </c>
      <c r="E63" s="1" t="str">
        <f>IF(MAX(F63:I63)&gt;0,"YES","NO")</f>
        <v>YES</v>
      </c>
      <c r="F63" s="40">
        <f t="shared" si="3"/>
        <v>0</v>
      </c>
      <c r="G63" s="40">
        <f t="shared" si="3"/>
        <v>8.5880181688112374E-5</v>
      </c>
      <c r="H63" s="40">
        <f t="shared" si="3"/>
        <v>0</v>
      </c>
      <c r="I63" s="40">
        <f t="shared" si="3"/>
        <v>1.7174561383170476E-4</v>
      </c>
      <c r="K63" s="14"/>
      <c r="L63" s="14"/>
      <c r="M63" s="14"/>
      <c r="N63" s="14"/>
      <c r="O63" s="11"/>
    </row>
    <row r="64" spans="1:20" ht="99.75" hidden="1" x14ac:dyDescent="0.2">
      <c r="A64" s="1" t="str">
        <f t="shared" si="0"/>
        <v>Circ Crim Drug Trfc Cases</v>
      </c>
      <c r="B64" s="1">
        <f>IF(E64="YES",MAX(B$49:B63)+1,0)</f>
        <v>0</v>
      </c>
      <c r="C64" s="1" t="str">
        <f>A$19</f>
        <v>CGE CQ3-17</v>
      </c>
      <c r="D64" s="39" t="str">
        <f>"The 5th Quarter Collection Rate did not meet the established performance measure standard of: "&amp;TEXT(J64,"#0%")</f>
        <v>The 5th Quarter Collection Rate did not meet the established performance measure standard of: 0%</v>
      </c>
      <c r="E64" s="1" t="str">
        <f>IF(F64="N/A","NO",IF(F64&lt;H$8,"YES","NO"))</f>
        <v>NO</v>
      </c>
      <c r="F64" s="41">
        <f>J22</f>
        <v>3.803512109850238E-4</v>
      </c>
      <c r="J64" s="38">
        <f>H$8</f>
        <v>0</v>
      </c>
      <c r="K64" s="14"/>
      <c r="L64" s="14"/>
      <c r="M64" s="14"/>
      <c r="N64" s="14"/>
    </row>
    <row r="65" spans="1:20" ht="65.25" hidden="1" customHeight="1" x14ac:dyDescent="0.2">
      <c r="A65" s="1" t="str">
        <f t="shared" si="0"/>
        <v>Circ Crim Drug Trfc Cases</v>
      </c>
      <c r="B65" s="1">
        <f>IF(E65="YES",MAX(B$49:B64)+1,0)</f>
        <v>0</v>
      </c>
      <c r="C65" s="1" t="str">
        <f>A$23</f>
        <v>CGE CQ4-17</v>
      </c>
      <c r="D65" s="39" t="str">
        <f>"After 3rd Q, Collections went up by more than set percentage of: "&amp;TEXT(J65,"#0%")</f>
        <v>After 3rd Q, Collections went up by more than set percentage of: 500%</v>
      </c>
      <c r="E65" s="1" t="str">
        <f>IF(MAX(F65:G65)&gt;V$10,"YES","NO")</f>
        <v>NO</v>
      </c>
      <c r="F65" s="40">
        <f>IFERROR(IF(NOT(ISBLANK(J24)),(J24-I24)/I24,0),0)</f>
        <v>0</v>
      </c>
      <c r="G65" s="40">
        <f>IFERROR(IF(NOT(ISBLANK(K24)),(K24-J24)/J24,0),0)</f>
        <v>0</v>
      </c>
      <c r="J65" s="38">
        <f>V$10</f>
        <v>5</v>
      </c>
      <c r="K65" s="14"/>
      <c r="L65" s="14"/>
      <c r="M65" s="14"/>
      <c r="N65" s="14"/>
      <c r="O65" s="15"/>
      <c r="P65" s="10"/>
      <c r="T65" s="71" t="s">
        <v>105</v>
      </c>
    </row>
    <row r="66" spans="1:20" ht="60.75" hidden="1" customHeight="1" x14ac:dyDescent="0.2">
      <c r="A66" s="1" t="str">
        <f t="shared" si="0"/>
        <v>Circ Crim Drug Trfc Cases</v>
      </c>
      <c r="B66" s="1">
        <f>IF(E66="YES",MAX(B$49:B65)+1,0)</f>
        <v>0</v>
      </c>
      <c r="C66" s="1" t="str">
        <f>A$23</f>
        <v>CGE CQ4-17</v>
      </c>
      <c r="D66" s="39" t="str">
        <f>"Assessments dropped by more than set percentage of: "&amp;TEXT(J66,"#0%")</f>
        <v>Assessments dropped by more than set percentage of: 15%</v>
      </c>
      <c r="E66" s="1" t="str">
        <f>IF(MIN(F66:I66)&lt;(-1*V$11),"YES","NO")</f>
        <v>NO</v>
      </c>
      <c r="F66" s="40">
        <f>IFERROR(IF(NOT(ISBLANK(H25)),(H25-G25)/G25,0),0)</f>
        <v>-1.1012433425646208E-3</v>
      </c>
      <c r="G66" s="40">
        <f>IFERROR(IF(NOT(ISBLANK(I25)),(I25-H25)/H25,0),0)</f>
        <v>1.5549469907686218E-4</v>
      </c>
      <c r="H66" s="40">
        <f>IFERROR(IF(NOT(ISBLANK(J25)),(J25-I25)/I25,0),0)</f>
        <v>0</v>
      </c>
      <c r="I66" s="40">
        <f>IFERROR(IF(NOT(ISBLANK(K25)),(K25-J25)/J25,0),0)</f>
        <v>1.5547052423448102E-4</v>
      </c>
      <c r="J66" s="38">
        <f>V$11</f>
        <v>0.15</v>
      </c>
      <c r="K66" s="14"/>
      <c r="L66" s="14"/>
      <c r="M66" s="14"/>
      <c r="N66" s="14"/>
      <c r="O66" s="15"/>
      <c r="P66" s="10"/>
      <c r="T66" s="71" t="s">
        <v>110</v>
      </c>
    </row>
    <row r="67" spans="1:20" ht="52.5" hidden="1" customHeight="1" x14ac:dyDescent="0.2">
      <c r="A67" s="1" t="str">
        <f t="shared" si="0"/>
        <v>Circ Crim Drug Trfc Cases</v>
      </c>
      <c r="B67" s="1">
        <f>IF(E67="YES",MAX(B$49:B66)+1,0)</f>
        <v>0</v>
      </c>
      <c r="C67" s="1" t="str">
        <f>A$23</f>
        <v>CGE CQ4-17</v>
      </c>
      <c r="D67" s="39" t="s">
        <v>124</v>
      </c>
      <c r="E67" s="1" t="str">
        <f>IF(MIN(F67:I67)&lt;0,"YES","NO")</f>
        <v>NO</v>
      </c>
      <c r="F67" s="40">
        <f t="shared" ref="F67:I68" si="4">IFERROR(IF(NOT(ISBLANK(H24)),(H24-G24)/G24,0),0)</f>
        <v>2.5914634146341462E-2</v>
      </c>
      <c r="G67" s="40">
        <f t="shared" si="4"/>
        <v>0</v>
      </c>
      <c r="H67" s="40">
        <f t="shared" si="4"/>
        <v>0</v>
      </c>
      <c r="I67" s="40">
        <f t="shared" si="4"/>
        <v>0</v>
      </c>
      <c r="K67" s="14"/>
      <c r="L67" s="14"/>
      <c r="M67" s="14"/>
      <c r="N67" s="14"/>
      <c r="O67" s="15"/>
      <c r="P67" s="10"/>
    </row>
    <row r="68" spans="1:20" ht="45" hidden="1" customHeight="1" x14ac:dyDescent="0.2">
      <c r="A68" s="1" t="str">
        <f t="shared" si="0"/>
        <v>Circ Crim Drug Trfc Cases</v>
      </c>
      <c r="B68" s="1">
        <f>IF(E68="YES",MAX(B$49:B67)+1,0)</f>
        <v>4</v>
      </c>
      <c r="C68" s="1" t="str">
        <f>A$23</f>
        <v>CGE CQ4-17</v>
      </c>
      <c r="D68" s="39" t="s">
        <v>125</v>
      </c>
      <c r="E68" s="1" t="str">
        <f>IF(MAX(F68:I68)&gt;0,"YES","NO")</f>
        <v>YES</v>
      </c>
      <c r="F68" s="40">
        <f t="shared" si="4"/>
        <v>-1.1012433425646208E-3</v>
      </c>
      <c r="G68" s="40">
        <f t="shared" si="4"/>
        <v>1.5549469907686218E-4</v>
      </c>
      <c r="H68" s="40">
        <f t="shared" si="4"/>
        <v>0</v>
      </c>
      <c r="I68" s="40">
        <f t="shared" si="4"/>
        <v>1.5547052423448102E-4</v>
      </c>
      <c r="K68" s="14"/>
      <c r="L68" s="14"/>
      <c r="M68" s="14"/>
      <c r="N68" s="14"/>
    </row>
    <row r="69" spans="1:20" ht="99.75" hidden="1" x14ac:dyDescent="0.2">
      <c r="A69" s="1" t="str">
        <f t="shared" si="0"/>
        <v>Circ Crim Drug Trfc Cases</v>
      </c>
      <c r="B69" s="1">
        <f>IF(E69="YES",MAX(B$49:B68)+1,0)</f>
        <v>0</v>
      </c>
      <c r="C69" s="1" t="str">
        <f>A$23</f>
        <v>CGE CQ4-17</v>
      </c>
      <c r="D69" s="39" t="str">
        <f>"The 5th Quarter Collection Rate did not meet the established performance measure standard of: "&amp;TEXT(J69,"#0%")</f>
        <v>The 5th Quarter Collection Rate did not meet the established performance measure standard of: 0%</v>
      </c>
      <c r="E69" s="1" t="str">
        <f>IF(F69="N/A","NO",IF(F69&lt;H$8,"YES","NO"))</f>
        <v>NO</v>
      </c>
      <c r="F69" s="41">
        <f>K26</f>
        <v>1.0461539819900472E-3</v>
      </c>
      <c r="J69" s="38">
        <f>H$8</f>
        <v>0</v>
      </c>
      <c r="K69" s="14"/>
      <c r="L69" s="14"/>
      <c r="M69" s="14"/>
      <c r="N69" s="14"/>
    </row>
    <row r="70" spans="1:20" s="18" customFormat="1" ht="65.25" hidden="1" customHeight="1" x14ac:dyDescent="0.2">
      <c r="A70" s="1" t="str">
        <f t="shared" si="0"/>
        <v>Circ Crim Drug Trfc Cases</v>
      </c>
      <c r="B70" s="1">
        <f>IF(E70="YES",MAX(B$49:B69)+1,0)</f>
        <v>0</v>
      </c>
      <c r="C70" s="1" t="str">
        <f>A$27</f>
        <v>CGE CQ1-18</v>
      </c>
      <c r="D70" s="39" t="str">
        <f>"After 3rd Q, Collections went up by more than set percentage of: "&amp;TEXT(J70,"#0%")</f>
        <v>After 3rd Q, Collections went up by more than set percentage of: 500%</v>
      </c>
      <c r="E70" s="1" t="str">
        <f>IF(MAX(F70)&gt;V$10,"YES","NO")</f>
        <v>NO</v>
      </c>
      <c r="F70" s="40">
        <f>IFERROR(IF(NOT(ISBLANK(K28)),(K28-J28)/J28,0),0)</f>
        <v>0.31847133757961782</v>
      </c>
      <c r="G70" s="40"/>
      <c r="H70" s="1"/>
      <c r="I70" s="1"/>
      <c r="J70" s="38">
        <f>V$10</f>
        <v>5</v>
      </c>
      <c r="K70" s="14"/>
      <c r="L70" s="14"/>
      <c r="M70" s="14"/>
      <c r="N70" s="14"/>
      <c r="O70" s="17"/>
      <c r="P70" s="10"/>
      <c r="T70" s="71" t="s">
        <v>106</v>
      </c>
    </row>
    <row r="71" spans="1:20" ht="60.75" hidden="1" customHeight="1" x14ac:dyDescent="0.2">
      <c r="A71" s="1" t="str">
        <f t="shared" si="0"/>
        <v>Circ Crim Drug Trfc Cases</v>
      </c>
      <c r="B71" s="1">
        <f>IF(E71="YES",MAX(B$49:B70)+1,0)</f>
        <v>0</v>
      </c>
      <c r="C71" s="1" t="str">
        <f>A$27</f>
        <v>CGE CQ1-18</v>
      </c>
      <c r="D71" s="39" t="str">
        <f>"Assessments dropped by more than set percentage of: "&amp;TEXT(J71,"#0%")</f>
        <v>Assessments dropped by more than set percentage of: 15%</v>
      </c>
      <c r="E71" s="1" t="str">
        <f>IF(MIN(F71:H71)&lt;(-1*V$11),"YES","NO")</f>
        <v>NO</v>
      </c>
      <c r="F71" s="40">
        <f>IFERROR(IF(NOT(ISBLANK(I29)),(I29-H29)/H29,0),0)</f>
        <v>1.5698685706032691E-4</v>
      </c>
      <c r="G71" s="40">
        <f>IFERROR(IF(NOT(ISBLANK(J29)),(J29-I29)/I29,0),0)</f>
        <v>0</v>
      </c>
      <c r="H71" s="40">
        <f>IFERROR(IF(NOT(ISBLANK(K29)),(K29-J29)/J29,0),0)</f>
        <v>4.7088664816605349E-4</v>
      </c>
      <c r="J71" s="38">
        <f>V$11</f>
        <v>0.15</v>
      </c>
      <c r="K71" s="14"/>
      <c r="L71" s="14"/>
      <c r="M71" s="14"/>
      <c r="N71" s="14"/>
      <c r="O71" s="15"/>
      <c r="P71" s="10"/>
      <c r="T71" s="71" t="s">
        <v>111</v>
      </c>
    </row>
    <row r="72" spans="1:20" ht="52.5" hidden="1" customHeight="1" x14ac:dyDescent="0.2">
      <c r="A72" s="1" t="str">
        <f t="shared" si="0"/>
        <v>Circ Crim Drug Trfc Cases</v>
      </c>
      <c r="B72" s="1">
        <f>IF(E72="YES",MAX(B$49:B71)+1,0)</f>
        <v>0</v>
      </c>
      <c r="C72" s="1" t="str">
        <f>A$27</f>
        <v>CGE CQ1-18</v>
      </c>
      <c r="D72" s="39" t="s">
        <v>124</v>
      </c>
      <c r="E72" s="1" t="str">
        <f>IF(MIN(F72:H72)&lt;0,"YES","NO")</f>
        <v>NO</v>
      </c>
      <c r="F72" s="40">
        <f t="shared" ref="F72:H73" si="5">IFERROR(IF(NOT(ISBLANK(I28)),(I28-H28)/H28,0),0)</f>
        <v>3.6176470588235294</v>
      </c>
      <c r="G72" s="40">
        <f t="shared" si="5"/>
        <v>0</v>
      </c>
      <c r="H72" s="40">
        <f t="shared" si="5"/>
        <v>0.31847133757961782</v>
      </c>
      <c r="K72" s="14"/>
      <c r="L72" s="14"/>
      <c r="M72" s="14"/>
      <c r="N72" s="14"/>
      <c r="O72" s="15"/>
      <c r="P72" s="10"/>
    </row>
    <row r="73" spans="1:20" ht="45" hidden="1" customHeight="1" x14ac:dyDescent="0.2">
      <c r="A73" s="1" t="str">
        <f t="shared" si="0"/>
        <v>Circ Crim Drug Trfc Cases</v>
      </c>
      <c r="B73" s="1">
        <f>IF(E73="YES",MAX(B$49:B72)+1,0)</f>
        <v>5</v>
      </c>
      <c r="C73" s="1" t="str">
        <f>A$27</f>
        <v>CGE CQ1-18</v>
      </c>
      <c r="D73" s="39" t="s">
        <v>125</v>
      </c>
      <c r="E73" s="1" t="str">
        <f>IF(MAX(F73:H73)&gt;0,"YES","NO")</f>
        <v>YES</v>
      </c>
      <c r="F73" s="40">
        <f t="shared" si="5"/>
        <v>1.5698685706032691E-4</v>
      </c>
      <c r="G73" s="40">
        <f t="shared" si="5"/>
        <v>0</v>
      </c>
      <c r="H73" s="40">
        <f t="shared" si="5"/>
        <v>4.7088664816605349E-4</v>
      </c>
      <c r="K73" s="14"/>
      <c r="L73" s="14"/>
      <c r="M73" s="14"/>
      <c r="N73" s="14"/>
    </row>
    <row r="74" spans="1:20" ht="60.75" hidden="1" customHeight="1" x14ac:dyDescent="0.2">
      <c r="A74" s="1" t="str">
        <f t="shared" si="0"/>
        <v>Circ Crim Drug Trfc Cases</v>
      </c>
      <c r="B74" s="1">
        <f>IF(E74="YES",MAX(B$49:B73)+1,0)</f>
        <v>0</v>
      </c>
      <c r="C74" s="1" t="str">
        <f>A$31</f>
        <v>CGE CQ2-18</v>
      </c>
      <c r="D74" s="39" t="str">
        <f>"Assessments dropped by more than set percentage of: "&amp;TEXT(J74,"#0%")</f>
        <v>Assessments dropped by more than set percentage of: 15%</v>
      </c>
      <c r="E74" s="1" t="str">
        <f>IF(MIN(F74:G74)&lt;(-1*V$11),"YES","NO")</f>
        <v>NO</v>
      </c>
      <c r="F74" s="40">
        <f>IFERROR(IF(NOT(ISBLANK(J33)),(J33-I33)/I33,0),0)</f>
        <v>0</v>
      </c>
      <c r="G74" s="40">
        <f>IFERROR(IF(NOT(ISBLANK(K33)),(K33-J33)/J33,0),0)</f>
        <v>6.1140016752364592E-5</v>
      </c>
      <c r="J74" s="38">
        <f>V$11</f>
        <v>0.15</v>
      </c>
      <c r="K74" s="14"/>
      <c r="L74" s="14"/>
      <c r="M74" s="14"/>
      <c r="N74" s="14"/>
      <c r="O74" s="15"/>
      <c r="P74" s="10"/>
      <c r="T74" s="71" t="s">
        <v>112</v>
      </c>
    </row>
    <row r="75" spans="1:20" ht="52.5" hidden="1" customHeight="1" x14ac:dyDescent="0.2">
      <c r="A75" s="1" t="str">
        <f t="shared" si="0"/>
        <v>Circ Crim Drug Trfc Cases</v>
      </c>
      <c r="B75" s="1">
        <f>IF(E75="YES",MAX(B$49:B74)+1,0)</f>
        <v>0</v>
      </c>
      <c r="C75" s="1" t="str">
        <f>A$31</f>
        <v>CGE CQ2-18</v>
      </c>
      <c r="D75" s="39" t="s">
        <v>124</v>
      </c>
      <c r="E75" s="1" t="str">
        <f>IF(MIN(F75:G75)&lt;0,"YES","NO")</f>
        <v>NO</v>
      </c>
      <c r="F75" s="40">
        <f>IFERROR(IF(NOT(ISBLANK(J32)),(J32-I32)/I32,0),0)</f>
        <v>0</v>
      </c>
      <c r="G75" s="40">
        <f>IFERROR(IF(NOT(ISBLANK(K32)),(K32-J32)/J32,0),0)</f>
        <v>0</v>
      </c>
      <c r="K75" s="14"/>
      <c r="L75" s="14"/>
      <c r="M75" s="14"/>
      <c r="N75" s="14"/>
      <c r="O75" s="15"/>
      <c r="P75" s="10"/>
    </row>
    <row r="76" spans="1:20" ht="45" hidden="1" customHeight="1" x14ac:dyDescent="0.2">
      <c r="A76" s="1" t="str">
        <f t="shared" si="0"/>
        <v>Circ Crim Drug Trfc Cases</v>
      </c>
      <c r="B76" s="1">
        <f>IF(E76="YES",MAX(B$49:B75)+1,0)</f>
        <v>6</v>
      </c>
      <c r="C76" s="1" t="str">
        <f>A$31</f>
        <v>CGE CQ2-18</v>
      </c>
      <c r="D76" s="39" t="s">
        <v>125</v>
      </c>
      <c r="E76" s="1" t="str">
        <f>IF(MAX(F76:G76)&gt;0,"YES","NO")</f>
        <v>YES</v>
      </c>
      <c r="F76" s="40">
        <f>IFERROR(IF(NOT(ISBLANK(J33)),(J33-I33)/I33,0),0)</f>
        <v>0</v>
      </c>
      <c r="G76" s="40">
        <f>IFERROR(IF(NOT(ISBLANK(K33)),(K33-J33)/J33,0),0)</f>
        <v>6.1140016752364592E-5</v>
      </c>
      <c r="K76" s="14"/>
      <c r="L76" s="14"/>
      <c r="M76" s="14"/>
      <c r="N76" s="14"/>
    </row>
    <row r="77" spans="1:20" ht="60.75" hidden="1" customHeight="1" x14ac:dyDescent="0.2">
      <c r="A77" s="1" t="str">
        <f t="shared" si="0"/>
        <v>Circ Crim Drug Trfc Cases</v>
      </c>
      <c r="B77" s="1">
        <f>IF(E77="YES",MAX(B$49:B76)+1,0)</f>
        <v>0</v>
      </c>
      <c r="C77" s="1" t="str">
        <f>A$35</f>
        <v>CGE CQ3-18</v>
      </c>
      <c r="D77" s="39" t="str">
        <f>"Assessments dropped by more than set percentage of: "&amp;TEXT(J77,"#0%")</f>
        <v>Assessments dropped by more than set percentage of: 15%</v>
      </c>
      <c r="E77" s="1" t="str">
        <f>IF(MIN(F77)&lt;(-1*V$11),"YES","NO")</f>
        <v>NO</v>
      </c>
      <c r="F77" s="40">
        <f>IFERROR(IF(NOT(ISBLANK(K37)),(K37-J37)/J37,0),0)</f>
        <v>4.6953647359326871E-4</v>
      </c>
      <c r="J77" s="38">
        <f>V$11</f>
        <v>0.15</v>
      </c>
      <c r="K77" s="14"/>
      <c r="L77" s="14"/>
      <c r="M77" s="14"/>
      <c r="N77" s="14"/>
      <c r="O77" s="15"/>
      <c r="P77" s="10"/>
      <c r="T77" s="71" t="s">
        <v>113</v>
      </c>
    </row>
    <row r="78" spans="1:20" ht="52.5" hidden="1" customHeight="1" x14ac:dyDescent="0.2">
      <c r="A78" s="1" t="str">
        <f t="shared" si="0"/>
        <v>Circ Crim Drug Trfc Cases</v>
      </c>
      <c r="B78" s="1">
        <f>IF(E78="YES",MAX(B$49:B77)+1,0)</f>
        <v>0</v>
      </c>
      <c r="C78" s="1" t="str">
        <f>A$35</f>
        <v>CGE CQ3-18</v>
      </c>
      <c r="D78" s="39" t="s">
        <v>124</v>
      </c>
      <c r="E78" s="1" t="str">
        <f>IF(MIN(F78)&lt;0,"YES","NO")</f>
        <v>NO</v>
      </c>
      <c r="F78" s="40">
        <f>IFERROR(IF(NOT(ISBLANK(K36)),(K36-J36)/J36,0),0)</f>
        <v>0</v>
      </c>
      <c r="K78" s="14"/>
      <c r="L78" s="14"/>
      <c r="M78" s="14"/>
      <c r="N78" s="14"/>
      <c r="O78" s="15"/>
    </row>
    <row r="79" spans="1:20" ht="45" hidden="1" customHeight="1" x14ac:dyDescent="0.2">
      <c r="A79" s="1" t="str">
        <f t="shared" si="0"/>
        <v>Circ Crim Drug Trfc Cases</v>
      </c>
      <c r="B79" s="1">
        <f>IF(E79="YES",MAX(B$49:B78)+1,0)</f>
        <v>7</v>
      </c>
      <c r="C79" s="1" t="str">
        <f>A$35</f>
        <v>CGE CQ3-18</v>
      </c>
      <c r="D79" s="39" t="s">
        <v>125</v>
      </c>
      <c r="E79" s="1" t="str">
        <f>IF(MAX(F79)&gt;0,"YES","NO")</f>
        <v>YES</v>
      </c>
      <c r="F79" s="40">
        <f>IFERROR(IF(NOT(ISBLANK(K37)),(K37-J37)/J37,0),0)</f>
        <v>4.6953647359326871E-4</v>
      </c>
      <c r="K79" s="14"/>
      <c r="L79" s="14"/>
      <c r="M79" s="14"/>
      <c r="N79" s="14"/>
    </row>
  </sheetData>
  <sheetProtection algorithmName="SHA-512" hashValue="qy/FCEfoKeRE06Y5Jx/jIxawl4ZtRJEoUt5jjCqoUZuPFbxt0dC5mbqd/IosCJn6roRKFIK5kjj3UUMk19rr3w==" saltValue="xfkWRgQfjKC78AqbPiw8zw==" spinCount="100000" sheet="1" objects="1" scenarios="1" selectLockedCells="1"/>
  <mergeCells count="30">
    <mergeCell ref="F6:M6"/>
    <mergeCell ref="I11:I14"/>
    <mergeCell ref="F8:M8"/>
    <mergeCell ref="F9:M9"/>
    <mergeCell ref="L14:M14"/>
    <mergeCell ref="A15:A18"/>
    <mergeCell ref="B15:B18"/>
    <mergeCell ref="A19:A22"/>
    <mergeCell ref="B19:B22"/>
    <mergeCell ref="D6:E6"/>
    <mergeCell ref="D8:E8"/>
    <mergeCell ref="A11:A14"/>
    <mergeCell ref="B11:B14"/>
    <mergeCell ref="A39:A42"/>
    <mergeCell ref="B39:B42"/>
    <mergeCell ref="A23:A26"/>
    <mergeCell ref="B23:B26"/>
    <mergeCell ref="D25:D26"/>
    <mergeCell ref="A27:A30"/>
    <mergeCell ref="B27:B30"/>
    <mergeCell ref="A31:A34"/>
    <mergeCell ref="B31:B34"/>
    <mergeCell ref="A35:A38"/>
    <mergeCell ref="B35:B38"/>
    <mergeCell ref="E25:E26"/>
    <mergeCell ref="F25:F26"/>
    <mergeCell ref="L18:M18"/>
    <mergeCell ref="L22:M22"/>
    <mergeCell ref="D43:G43"/>
    <mergeCell ref="H43:K43"/>
  </mergeCells>
  <conditionalFormatting sqref="I39:I42">
    <cfRule type="cellIs" dxfId="367" priority="122" stopIfTrue="1" operator="lessThan">
      <formula>$H$8</formula>
    </cfRule>
  </conditionalFormatting>
  <conditionalFormatting sqref="I39:I42">
    <cfRule type="cellIs" dxfId="366" priority="13" stopIfTrue="1" operator="lessThan">
      <formula>$H$8</formula>
    </cfRule>
  </conditionalFormatting>
  <conditionalFormatting sqref="K36">
    <cfRule type="expression" dxfId="365" priority="12">
      <formula>(K$36&lt;J$36)</formula>
    </cfRule>
  </conditionalFormatting>
  <conditionalFormatting sqref="K37">
    <cfRule type="expression" dxfId="364" priority="11">
      <formula>(K$37&gt;J$37)</formula>
    </cfRule>
  </conditionalFormatting>
  <conditionalFormatting sqref="I28">
    <cfRule type="expression" dxfId="363" priority="10">
      <formula>(I$28&lt;H$28)</formula>
    </cfRule>
  </conditionalFormatting>
  <conditionalFormatting sqref="J28">
    <cfRule type="expression" dxfId="362" priority="9">
      <formula>(J$28&lt;I$28)</formula>
    </cfRule>
  </conditionalFormatting>
  <conditionalFormatting sqref="K28">
    <cfRule type="expression" dxfId="361" priority="8">
      <formula>(K$28&lt;J$28)</formula>
    </cfRule>
  </conditionalFormatting>
  <conditionalFormatting sqref="I29">
    <cfRule type="expression" dxfId="360" priority="7">
      <formula>(I$29&gt;H$29)</formula>
    </cfRule>
  </conditionalFormatting>
  <conditionalFormatting sqref="J29">
    <cfRule type="expression" dxfId="359" priority="6">
      <formula>(J$29&gt;I$29)</formula>
    </cfRule>
  </conditionalFormatting>
  <conditionalFormatting sqref="K29">
    <cfRule type="expression" dxfId="358" priority="5">
      <formula>(K$29&gt;J$29)</formula>
    </cfRule>
  </conditionalFormatting>
  <conditionalFormatting sqref="J32">
    <cfRule type="expression" dxfId="357" priority="4">
      <formula>(J$32&lt;I$32)</formula>
    </cfRule>
  </conditionalFormatting>
  <conditionalFormatting sqref="K32">
    <cfRule type="expression" dxfId="356" priority="3">
      <formula>(K$32&lt;J$32)</formula>
    </cfRule>
  </conditionalFormatting>
  <conditionalFormatting sqref="J33">
    <cfRule type="expression" dxfId="355" priority="2">
      <formula>(J$33&gt;I$33)</formula>
    </cfRule>
  </conditionalFormatting>
  <conditionalFormatting sqref="K33">
    <cfRule type="expression" dxfId="354" priority="1">
      <formula>(K$33&gt;J$33)</formula>
    </cfRule>
  </conditionalFormatting>
  <dataValidations count="2">
    <dataValidation type="textLength" allowBlank="1" showInputMessage="1" showErrorMessage="1" sqref="N10:N39 L10 M27:M28 M39:M40 M31:M32 M35:M36 M11:M12 M19:M20 M15:M16 M23:M24">
      <formula1>0</formula1>
      <formula2>500</formula2>
    </dataValidation>
    <dataValidation type="decimal" allowBlank="1" showInputMessage="1" showErrorMessage="1" sqref="J12:K13 H15:K16 J35:J37 J39:J42 H21:I21 G15 G25:I25 G39:H42 J18:K19 G28:I29 I31:I32 G19:I19 D12:H13">
      <formula1>0</formula1>
      <formula2>999999999999999</formula2>
    </dataValidation>
  </dataValidations>
  <printOptions horizontalCentered="1" verticalCentered="1"/>
  <pageMargins left="0.21" right="0.23" top="0.3" bottom="0.36" header="0.2" footer="0.17"/>
  <pageSetup scale="57" orientation="landscape" r:id="rId1"/>
  <headerFooter alignWithMargins="0">
    <oddFooter>&amp;L&amp;F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Z86"/>
  <sheetViews>
    <sheetView showGridLines="0" topLeftCell="B11" zoomScale="75" zoomScaleNormal="75" zoomScaleSheetLayoutView="115" workbookViewId="0">
      <selection activeCell="L11" sqref="L11:L14"/>
    </sheetView>
  </sheetViews>
  <sheetFormatPr defaultColWidth="9.140625" defaultRowHeight="14.25" x14ac:dyDescent="0.2"/>
  <cols>
    <col min="1" max="1" width="10.7109375" style="1" hidden="1" customWidth="1"/>
    <col min="2" max="2" width="9.5703125" style="1" customWidth="1"/>
    <col min="3" max="3" width="30" style="1" customWidth="1"/>
    <col min="4" max="12" width="18.7109375" style="1" customWidth="1"/>
    <col min="13" max="13" width="33.140625" style="1" customWidth="1"/>
    <col min="14" max="14" width="18.7109375" style="1" hidden="1" customWidth="1"/>
    <col min="15" max="18" width="16.7109375" style="1" hidden="1" customWidth="1"/>
    <col min="19" max="19" width="20.140625" style="1" hidden="1" customWidth="1"/>
    <col min="20" max="20" width="21.28515625" style="1" hidden="1" customWidth="1"/>
    <col min="21" max="21" width="13.7109375" style="1" hidden="1" customWidth="1"/>
    <col min="22" max="22" width="11.5703125" style="1" hidden="1" customWidth="1"/>
    <col min="23" max="23" width="13.28515625" style="1" hidden="1" customWidth="1"/>
    <col min="24" max="26" width="9.140625" style="1" hidden="1" customWidth="1"/>
    <col min="27" max="31" width="9.140625" style="1" customWidth="1"/>
    <col min="32" max="16384" width="9.140625" style="1"/>
  </cols>
  <sheetData>
    <row r="1" spans="1:22" ht="33" hidden="1" customHeight="1" x14ac:dyDescent="0.2"/>
    <row r="2" spans="1:22" ht="23.25" x14ac:dyDescent="0.35">
      <c r="K2" s="2"/>
      <c r="L2" s="2"/>
      <c r="M2" s="2" t="s">
        <v>249</v>
      </c>
      <c r="N2" s="2"/>
      <c r="T2" s="71" t="s">
        <v>48</v>
      </c>
    </row>
    <row r="3" spans="1:22" ht="23.25" x14ac:dyDescent="0.35">
      <c r="K3" s="2"/>
      <c r="L3" s="2"/>
      <c r="M3" s="2" t="s">
        <v>16</v>
      </c>
      <c r="N3" s="2"/>
      <c r="T3" s="71" t="s">
        <v>47</v>
      </c>
    </row>
    <row r="4" spans="1:22" ht="25.5" customHeight="1" x14ac:dyDescent="0.25">
      <c r="A4" s="3"/>
      <c r="C4" s="4" t="s">
        <v>28</v>
      </c>
      <c r="D4" s="35" t="str">
        <f>'Circuit Criminal'!$D$4</f>
        <v>September 2017</v>
      </c>
      <c r="I4" s="182" t="s">
        <v>218</v>
      </c>
      <c r="J4" s="183"/>
      <c r="K4" s="183"/>
      <c r="L4" s="183"/>
      <c r="M4" s="184"/>
      <c r="O4" s="5"/>
      <c r="P4" s="5"/>
      <c r="T4" s="71" t="s">
        <v>49</v>
      </c>
    </row>
    <row r="5" spans="1:22" ht="18" customHeight="1" x14ac:dyDescent="0.25">
      <c r="A5" s="3"/>
      <c r="C5" s="4" t="s">
        <v>10</v>
      </c>
      <c r="D5" s="34">
        <f>'Circuit Criminal'!$D$5</f>
        <v>1</v>
      </c>
      <c r="I5" s="185"/>
      <c r="J5" s="186" t="s">
        <v>219</v>
      </c>
      <c r="K5" s="186"/>
      <c r="L5" s="186"/>
      <c r="M5" s="187"/>
      <c r="T5" s="71" t="s">
        <v>50</v>
      </c>
    </row>
    <row r="6" spans="1:22" ht="20.25" customHeight="1" x14ac:dyDescent="0.25">
      <c r="A6" s="3"/>
      <c r="C6" s="6" t="s">
        <v>9</v>
      </c>
      <c r="D6" s="258" t="str">
        <f>'Circuit Criminal'!D6</f>
        <v>Brevard</v>
      </c>
      <c r="E6" s="258"/>
      <c r="F6" s="71"/>
      <c r="G6" s="71"/>
      <c r="H6" s="71"/>
      <c r="I6" s="190"/>
      <c r="J6" s="188" t="s">
        <v>220</v>
      </c>
      <c r="K6" s="188"/>
      <c r="L6" s="188"/>
      <c r="M6" s="189"/>
      <c r="N6" s="71"/>
      <c r="T6" s="71" t="s">
        <v>51</v>
      </c>
    </row>
    <row r="7" spans="1:22" ht="11.25" customHeight="1" x14ac:dyDescent="0.25">
      <c r="A7" s="3"/>
      <c r="T7" s="71" t="s">
        <v>52</v>
      </c>
    </row>
    <row r="8" spans="1:22" ht="16.5" customHeight="1" thickBot="1" x14ac:dyDescent="0.3">
      <c r="A8" s="3"/>
      <c r="C8" s="6" t="s">
        <v>27</v>
      </c>
      <c r="D8" s="215" t="s">
        <v>39</v>
      </c>
      <c r="E8" s="215"/>
      <c r="G8" s="6" t="s">
        <v>33</v>
      </c>
      <c r="H8" s="24">
        <v>0.4</v>
      </c>
      <c r="T8" s="71" t="s">
        <v>53</v>
      </c>
    </row>
    <row r="9" spans="1:22" ht="15.75" x14ac:dyDescent="0.25">
      <c r="A9" s="7"/>
      <c r="B9" s="3"/>
      <c r="J9" s="8"/>
      <c r="K9" s="9"/>
      <c r="L9" s="224" t="s">
        <v>176</v>
      </c>
      <c r="M9" s="225"/>
      <c r="N9" s="70">
        <v>1</v>
      </c>
      <c r="O9" s="10">
        <v>1</v>
      </c>
      <c r="P9" s="1" t="s">
        <v>188</v>
      </c>
      <c r="Q9" s="1">
        <v>1</v>
      </c>
      <c r="T9" s="71" t="s">
        <v>54</v>
      </c>
    </row>
    <row r="10" spans="1:22" s="11" customFormat="1" ht="26.25" customHeight="1" thickBot="1" x14ac:dyDescent="0.25">
      <c r="B10" s="19"/>
      <c r="C10" s="20" t="s">
        <v>17</v>
      </c>
      <c r="D10" s="80" t="s">
        <v>214</v>
      </c>
      <c r="E10" s="31" t="s">
        <v>215</v>
      </c>
      <c r="F10" s="31" t="s">
        <v>216</v>
      </c>
      <c r="G10" s="82" t="s">
        <v>217</v>
      </c>
      <c r="H10" s="80" t="s">
        <v>236</v>
      </c>
      <c r="I10" s="31" t="s">
        <v>237</v>
      </c>
      <c r="J10" s="31" t="s">
        <v>238</v>
      </c>
      <c r="K10" s="82" t="s">
        <v>239</v>
      </c>
      <c r="L10" s="72" t="s">
        <v>174</v>
      </c>
      <c r="M10" s="98" t="s">
        <v>179</v>
      </c>
      <c r="N10" s="67"/>
      <c r="O10" s="10">
        <v>2</v>
      </c>
      <c r="Q10" s="1"/>
      <c r="T10" s="71" t="s">
        <v>55</v>
      </c>
      <c r="V10" s="37">
        <v>5</v>
      </c>
    </row>
    <row r="11" spans="1:22" ht="15.75" customHeight="1" x14ac:dyDescent="0.2">
      <c r="A11" s="226" t="str">
        <f>LEFT(B11,3)&amp;" "&amp;RIGHT(B11,6)</f>
        <v>CGE CQ1-17</v>
      </c>
      <c r="B11" s="208" t="s">
        <v>222</v>
      </c>
      <c r="C11" s="66" t="s">
        <v>225</v>
      </c>
      <c r="D11" s="116" t="s">
        <v>18</v>
      </c>
      <c r="E11" s="117" t="s">
        <v>19</v>
      </c>
      <c r="F11" s="117" t="s">
        <v>20</v>
      </c>
      <c r="G11" s="117" t="s">
        <v>21</v>
      </c>
      <c r="H11" s="117" t="s">
        <v>22</v>
      </c>
      <c r="I11" s="232"/>
      <c r="J11" s="118"/>
      <c r="K11" s="119"/>
      <c r="L11" s="216"/>
      <c r="M11" s="263"/>
      <c r="N11" s="97" t="s">
        <v>177</v>
      </c>
      <c r="O11" s="10">
        <v>3</v>
      </c>
      <c r="Q11" s="1">
        <v>3</v>
      </c>
      <c r="T11" s="71" t="s">
        <v>56</v>
      </c>
      <c r="U11" s="1" t="str">
        <f>D6&amp;" "&amp;D8</f>
        <v>Brevard County Criminal</v>
      </c>
      <c r="V11" s="38">
        <v>0.15</v>
      </c>
    </row>
    <row r="12" spans="1:22" ht="15.75" customHeight="1" x14ac:dyDescent="0.2">
      <c r="A12" s="227"/>
      <c r="B12" s="209"/>
      <c r="C12" s="60" t="s">
        <v>23</v>
      </c>
      <c r="D12" s="120">
        <f>LOOKUP($U$11&amp;" "&amp;$A11,Lookup!$X$2:$X$5361,Lookup!$I$2:$I$5361)</f>
        <v>68907.64</v>
      </c>
      <c r="E12" s="101">
        <f>LOOKUP($U$11&amp;" "&amp;$A11,Lookup!$X$2:$X$5361,Lookup!$J$2:$J$5361)</f>
        <v>100770.07</v>
      </c>
      <c r="F12" s="101">
        <f>LOOKUP($U$11&amp;" "&amp;$A11,Lookup!$X$2:$X$5361,Lookup!$K$2:$K$5361)</f>
        <v>125321.91</v>
      </c>
      <c r="G12" s="107">
        <f>LOOKUP($U$11&amp;" "&amp;$A11,Lookup!$X$2:$X$5361,Lookup!$L$2:$L$5361)</f>
        <v>140102.37</v>
      </c>
      <c r="H12" s="108">
        <v>156427.69</v>
      </c>
      <c r="I12" s="233"/>
      <c r="J12" s="76"/>
      <c r="K12" s="121"/>
      <c r="L12" s="216"/>
      <c r="M12" s="263"/>
      <c r="N12" s="23" t="s">
        <v>178</v>
      </c>
      <c r="O12" s="10">
        <v>4</v>
      </c>
      <c r="Q12" s="1">
        <v>4</v>
      </c>
      <c r="T12" s="71" t="s">
        <v>57</v>
      </c>
      <c r="U12" s="1" t="str">
        <f>IF(P13=TRUE,A11,"")</f>
        <v>CGE CQ1-17</v>
      </c>
    </row>
    <row r="13" spans="1:22" ht="15.75" customHeight="1" thickBot="1" x14ac:dyDescent="0.25">
      <c r="A13" s="227"/>
      <c r="B13" s="209"/>
      <c r="C13" s="60" t="s">
        <v>24</v>
      </c>
      <c r="D13" s="122">
        <f>LOOKUP($U$11&amp;" "&amp;$A11,Lookup!$X$2:$X$5361,Lookup!$D$2:$D$5361)</f>
        <v>412342.25</v>
      </c>
      <c r="E13" s="102">
        <f>LOOKUP($U$11&amp;" "&amp;$A11,Lookup!$X$2:$X$5361,Lookup!$E$2:$E$5361)</f>
        <v>405775.25</v>
      </c>
      <c r="F13" s="102">
        <f>LOOKUP($U$11&amp;" "&amp;$A11,Lookup!$X$2:$X$5361,Lookup!$F$2:$F$5361)</f>
        <v>402343.75</v>
      </c>
      <c r="G13" s="102">
        <f>LOOKUP($U$11&amp;" "&amp;$A11,Lookup!$X$2:$X$5361,Lookup!$G$2:$G$5361)</f>
        <v>400481.75</v>
      </c>
      <c r="H13" s="51">
        <v>400265.75</v>
      </c>
      <c r="I13" s="234"/>
      <c r="J13" s="76"/>
      <c r="K13" s="121"/>
      <c r="L13" s="216"/>
      <c r="M13" s="263"/>
      <c r="N13" s="23" t="s">
        <v>180</v>
      </c>
      <c r="O13" s="10">
        <v>5</v>
      </c>
      <c r="P13" s="1" t="b">
        <f>OR(AND(E12&lt;D12,E12&gt;0),AND(F12&lt;E12,F12&gt;0),AND(G12&lt;F12,G12&gt;0),AND(H12&lt;G12,H12&gt;0),AND(F13&gt;E13,E13&gt;0),AND(G13&gt;F13,F13&gt;0),AND(H13&lt;G13,G13&gt;0))</f>
        <v>1</v>
      </c>
      <c r="Q13" s="1">
        <v>5</v>
      </c>
      <c r="T13" s="71" t="s">
        <v>58</v>
      </c>
      <c r="U13" s="1" t="str">
        <f>IF(P14=TRUE,A15,"")</f>
        <v>CGE CQ2-17</v>
      </c>
    </row>
    <row r="14" spans="1:22" ht="15.75" customHeight="1" thickBot="1" x14ac:dyDescent="0.25">
      <c r="A14" s="228"/>
      <c r="B14" s="210"/>
      <c r="C14" s="21" t="s">
        <v>25</v>
      </c>
      <c r="D14" s="109">
        <f>IF(ISBLANK(D12),"N/A",IF(OR(D12=0,D12="N/A"),0,D12/D13))</f>
        <v>0.16711273220243619</v>
      </c>
      <c r="E14" s="109">
        <f>IF(ISBLANK(E12),"N/A",IF(OR(E12=0,E12="N/A"),0,E12/E13))</f>
        <v>0.24833961657346032</v>
      </c>
      <c r="F14" s="109">
        <f>IF(ISBLANK(F12),"N/A",IF(OR(F12=0,F12="N/A"),0,F12/F13))</f>
        <v>0.31147969864077668</v>
      </c>
      <c r="G14" s="109">
        <f>IF(ISBLANK(G12),"N/A",IF(OR(G12=0,G12="N/A"),0,G12/G13))</f>
        <v>0.34983459296210123</v>
      </c>
      <c r="H14" s="109">
        <f>IF(ISBLANK(H12),"N/A",IF(AND(H12=0,H13=0,NOT(ISBLANK(H12)),NOT(ISBLANK(H13))),1,H12/H13))</f>
        <v>0.39080958088469975</v>
      </c>
      <c r="I14" s="235"/>
      <c r="J14" s="76"/>
      <c r="K14" s="121"/>
      <c r="L14" s="216"/>
      <c r="M14" s="263"/>
      <c r="N14" s="97" t="s">
        <v>189</v>
      </c>
      <c r="O14" s="10"/>
      <c r="P14" s="1" t="b">
        <f>OR(AND(F16&lt;E16,F16&gt;0),AND(G16&lt;F16,G16&gt;0),AND(H16&lt;G16,H16&gt;0),AND(I16&lt;H16,I16&gt;0),AND(G17&gt;F17, F17&gt;0),AND(H17&gt;G17, G17&gt;0),AND(I17&lt;H17,I17&gt;0))</f>
        <v>1</v>
      </c>
      <c r="Q14" s="1">
        <v>6</v>
      </c>
      <c r="T14" s="71" t="s">
        <v>59</v>
      </c>
      <c r="U14" s="1" t="str">
        <f>IF(P15=TRUE,A19,"")</f>
        <v>CGE CQ3-17</v>
      </c>
    </row>
    <row r="15" spans="1:22" ht="15.75" customHeight="1" x14ac:dyDescent="0.2">
      <c r="A15" s="226" t="str">
        <f>LEFT(B15,3)&amp;" "&amp;RIGHT(B15,6)</f>
        <v>CGE CQ2-17</v>
      </c>
      <c r="B15" s="229" t="s">
        <v>240</v>
      </c>
      <c r="C15" s="77" t="s">
        <v>226</v>
      </c>
      <c r="D15" s="123"/>
      <c r="E15" s="31" t="s">
        <v>18</v>
      </c>
      <c r="F15" s="31" t="s">
        <v>19</v>
      </c>
      <c r="G15" s="31" t="s">
        <v>20</v>
      </c>
      <c r="H15" s="31" t="s">
        <v>21</v>
      </c>
      <c r="I15" s="31" t="s">
        <v>22</v>
      </c>
      <c r="J15" s="78"/>
      <c r="K15" s="121"/>
      <c r="L15" s="216"/>
      <c r="M15" s="263"/>
      <c r="N15" s="23" t="s">
        <v>181</v>
      </c>
      <c r="O15" s="10"/>
      <c r="P15" s="1" t="b">
        <f>OR(AND(G20&lt;F20,D10&gt;0),AND(H20&lt;G20,H20&gt;0),AND(I20&lt;H20,I20&gt;0),AND(J20&lt;I20,J20&gt;0),AND(H21&gt;G21, G21&gt;0),AND(I21&gt;H21, H21&gt;0),AND(J21&lt;I21, J21&gt;0))</f>
        <v>1</v>
      </c>
      <c r="Q15" s="1">
        <v>7</v>
      </c>
      <c r="T15" s="71" t="s">
        <v>60</v>
      </c>
      <c r="U15" s="1" t="str">
        <f>IF(P16=TRUE,A23,"")</f>
        <v>CGE CQ4-17</v>
      </c>
    </row>
    <row r="16" spans="1:22" ht="15.75" customHeight="1" x14ac:dyDescent="0.2">
      <c r="A16" s="227"/>
      <c r="B16" s="230"/>
      <c r="C16" s="60" t="s">
        <v>23</v>
      </c>
      <c r="D16" s="123"/>
      <c r="E16" s="101">
        <f>LOOKUP($U$11&amp;" "&amp;$A15,Lookup!$X$2:$X$5361,Lookup!$I$2:$I$5361)</f>
        <v>73063.27</v>
      </c>
      <c r="F16" s="101">
        <f>LOOKUP($U$11&amp;" "&amp;$A15,Lookup!$X$2:$X$5361,Lookup!$J$2:$J$5361)</f>
        <v>106302.53</v>
      </c>
      <c r="G16" s="101">
        <f>LOOKUP($U$11&amp;" "&amp;$A15,Lookup!$X$2:$X$5361,Lookup!$K$2:$K$5361)</f>
        <v>147027.32999999999</v>
      </c>
      <c r="H16" s="108">
        <v>167423.74</v>
      </c>
      <c r="I16" s="108">
        <v>188509.97</v>
      </c>
      <c r="J16" s="78"/>
      <c r="K16" s="121"/>
      <c r="L16" s="216"/>
      <c r="M16" s="263"/>
      <c r="N16" s="23" t="s">
        <v>182</v>
      </c>
      <c r="O16" s="10"/>
      <c r="P16" s="1" t="b">
        <f>OR(AND(H24&lt;G24, H24&gt;0),AND(I24&lt;H24, I24&gt;0),AND(J24&lt;I24, J24&gt;0),AND(K24&lt;J24, K24&gt;0),AND(I25&gt;H25, H25&gt;0),AND(J25&gt;I25, I25&gt;0),AND(K25&lt;J25, J25&gt;0))</f>
        <v>1</v>
      </c>
      <c r="Q16" s="1">
        <v>8</v>
      </c>
      <c r="T16" s="71" t="s">
        <v>61</v>
      </c>
      <c r="U16" s="1" t="str">
        <f>IF(P17=TRUE,A27,"")</f>
        <v/>
      </c>
    </row>
    <row r="17" spans="1:21" ht="15.75" customHeight="1" thickBot="1" x14ac:dyDescent="0.25">
      <c r="A17" s="227"/>
      <c r="B17" s="230"/>
      <c r="C17" s="60" t="s">
        <v>24</v>
      </c>
      <c r="D17" s="123"/>
      <c r="E17" s="102">
        <f>LOOKUP($U$11&amp;" "&amp;$A15,Lookup!$X$2:$X$5361,Lookup!$D$2:$D$5361)</f>
        <v>468820</v>
      </c>
      <c r="F17" s="102">
        <f>LOOKUP($U$11&amp;" "&amp;$A15,Lookup!$X$2:$X$5361,Lookup!$E$2:$E$5361)</f>
        <v>464906</v>
      </c>
      <c r="G17" s="102">
        <f>LOOKUP($U$11&amp;" "&amp;$A15,Lookup!$X$2:$X$5361,Lookup!$F$2:$F$5361)</f>
        <v>463137.5</v>
      </c>
      <c r="H17" s="51">
        <v>461634.5</v>
      </c>
      <c r="I17" s="51">
        <v>461005.5</v>
      </c>
      <c r="J17" s="78"/>
      <c r="K17" s="121"/>
      <c r="L17" s="216"/>
      <c r="M17" s="263"/>
      <c r="N17" s="97" t="s">
        <v>190</v>
      </c>
      <c r="O17" s="10"/>
      <c r="P17" s="1" t="b">
        <f>OR(AND(I28&lt;H28, I28&gt;0),AND(J28&lt;I28, J28&gt;0),AND(K28&lt;J28, K28&gt;0),AND(J29&gt;I29, I29&gt;0),AND(K29&gt;J29, J29&gt;0))</f>
        <v>0</v>
      </c>
      <c r="Q17" s="1">
        <v>9</v>
      </c>
      <c r="T17" s="71" t="s">
        <v>62</v>
      </c>
      <c r="U17" s="1" t="str">
        <f>IF(P18=TRUE,A31,"")</f>
        <v/>
      </c>
    </row>
    <row r="18" spans="1:21" ht="15.75" customHeight="1" thickBot="1" x14ac:dyDescent="0.25">
      <c r="A18" s="228"/>
      <c r="B18" s="231"/>
      <c r="C18" s="21" t="s">
        <v>26</v>
      </c>
      <c r="D18" s="124"/>
      <c r="E18" s="109">
        <f>IF(ISBLANK(E16),"N/A",IF(OR(E16=0,E16="N/A"),0,E16/E17))</f>
        <v>0.15584503647455314</v>
      </c>
      <c r="F18" s="109">
        <f>IF(ISBLANK(F16),"N/A",IF(OR(F16=0,F16="N/A"),0,F16/F17))</f>
        <v>0.22865381388925934</v>
      </c>
      <c r="G18" s="109">
        <f>IF(ISBLANK(G16),"N/A",IF(OR(G16=0,G16="N/A"),0,G16/G17))</f>
        <v>0.3174593506248144</v>
      </c>
      <c r="H18" s="109">
        <f>IF(ISBLANK(H16),"N/A",IF(AND(H16=0,H17=0,NOT(ISBLANK(H16)),NOT(ISBLANK(H17))),1,H16/H17))</f>
        <v>0.36267596984194206</v>
      </c>
      <c r="I18" s="109">
        <f>IF(ISBLANK(I16),"N/A",IF(AND(I16=0,I17=0,NOT(ISBLANK(I16)),NOT(ISBLANK(I17))),1,I16/I17))</f>
        <v>0.40891045768434431</v>
      </c>
      <c r="J18" s="79"/>
      <c r="K18" s="121"/>
      <c r="L18" s="216"/>
      <c r="M18" s="263"/>
      <c r="N18" s="97" t="s">
        <v>191</v>
      </c>
      <c r="O18" s="10"/>
      <c r="P18" s="1" t="b">
        <f>OR(AND(J32&lt;I32, J32&gt;0),AND(K32&lt;J32, K32&gt;0),AND(K33&gt;J33, J33&gt;0))</f>
        <v>0</v>
      </c>
      <c r="Q18" s="1">
        <v>10</v>
      </c>
      <c r="T18" s="71" t="s">
        <v>63</v>
      </c>
      <c r="U18" s="1" t="str">
        <f>IF(P19=TRUE,A35,"")</f>
        <v/>
      </c>
    </row>
    <row r="19" spans="1:21" ht="15.75" customHeight="1" x14ac:dyDescent="0.2">
      <c r="A19" s="226" t="str">
        <f>LEFT(B19,3)&amp;" "&amp;RIGHT(B19,6)</f>
        <v>CGE CQ3-17</v>
      </c>
      <c r="B19" s="208" t="s">
        <v>223</v>
      </c>
      <c r="C19" s="77" t="s">
        <v>227</v>
      </c>
      <c r="D19" s="125"/>
      <c r="E19" s="28"/>
      <c r="F19" s="31" t="s">
        <v>18</v>
      </c>
      <c r="G19" s="31" t="s">
        <v>19</v>
      </c>
      <c r="H19" s="31" t="s">
        <v>20</v>
      </c>
      <c r="I19" s="31" t="s">
        <v>21</v>
      </c>
      <c r="J19" s="80" t="s">
        <v>22</v>
      </c>
      <c r="K19" s="126"/>
      <c r="L19" s="216" t="s">
        <v>212</v>
      </c>
      <c r="M19" s="264" t="s">
        <v>289</v>
      </c>
      <c r="N19" s="23" t="s">
        <v>183</v>
      </c>
      <c r="O19" s="10"/>
      <c r="P19" s="1" t="b">
        <f>OR(K36&lt;J36)</f>
        <v>0</v>
      </c>
      <c r="Q19" s="1">
        <v>11</v>
      </c>
      <c r="T19" s="71" t="s">
        <v>64</v>
      </c>
      <c r="U19" s="1" t="str">
        <f>U12&amp;" "&amp;U13&amp;" "&amp;U14&amp;" "&amp;U15&amp;" "&amp;U16&amp;" "&amp;U17&amp;" "&amp;U18</f>
        <v xml:space="preserve">CGE CQ1-17 CGE CQ2-17 CGE CQ3-17 CGE CQ4-17   </v>
      </c>
    </row>
    <row r="20" spans="1:21" ht="15.75" customHeight="1" x14ac:dyDescent="0.2">
      <c r="A20" s="227"/>
      <c r="B20" s="209"/>
      <c r="C20" s="60" t="s">
        <v>23</v>
      </c>
      <c r="D20" s="125"/>
      <c r="E20" s="26"/>
      <c r="F20" s="101">
        <f>LOOKUP($U$11&amp;" "&amp;$A19,Lookup!$X$2:$X$5361,Lookup!$I$2:$I$5361)</f>
        <v>65637.37</v>
      </c>
      <c r="G20" s="101">
        <f>LOOKUP($U$11&amp;" "&amp;$A19,Lookup!$X$2:$X$5361,Lookup!$J$2:$J$5361)</f>
        <v>97549.49</v>
      </c>
      <c r="H20" s="108">
        <v>125733.56</v>
      </c>
      <c r="I20" s="108">
        <v>148693.31</v>
      </c>
      <c r="J20" s="108">
        <v>169626.7</v>
      </c>
      <c r="K20" s="127"/>
      <c r="L20" s="216"/>
      <c r="M20" s="263"/>
      <c r="N20" s="62"/>
      <c r="O20" s="10"/>
      <c r="P20" s="1">
        <f>COUNTIF(P13:P19,"TRUE")</f>
        <v>4</v>
      </c>
      <c r="Q20" s="1">
        <v>12</v>
      </c>
      <c r="T20" s="71" t="s">
        <v>65</v>
      </c>
    </row>
    <row r="21" spans="1:21" s="16" customFormat="1" ht="15.75" customHeight="1" thickBot="1" x14ac:dyDescent="0.25">
      <c r="A21" s="227"/>
      <c r="B21" s="209"/>
      <c r="C21" s="60" t="s">
        <v>24</v>
      </c>
      <c r="D21" s="125"/>
      <c r="E21" s="26"/>
      <c r="F21" s="102">
        <f>LOOKUP($U$11&amp;" "&amp;$A19,Lookup!$X$2:$X$5361,Lookup!$D$2:$D$5361)</f>
        <v>465510.05</v>
      </c>
      <c r="G21" s="102">
        <f>LOOKUP($U$11&amp;" "&amp;$A19,Lookup!$X$2:$X$5361,Lookup!$E$2:$E$5361)</f>
        <v>457785.55</v>
      </c>
      <c r="H21" s="51">
        <v>457230.55</v>
      </c>
      <c r="I21" s="51">
        <v>456582.55</v>
      </c>
      <c r="J21" s="51">
        <v>455669.55</v>
      </c>
      <c r="K21" s="127"/>
      <c r="L21" s="216"/>
      <c r="M21" s="263"/>
      <c r="N21" s="62"/>
      <c r="Q21" s="25"/>
      <c r="T21" s="71" t="s">
        <v>66</v>
      </c>
    </row>
    <row r="22" spans="1:21" ht="15.75" customHeight="1" thickBot="1" x14ac:dyDescent="0.25">
      <c r="A22" s="228"/>
      <c r="B22" s="210"/>
      <c r="C22" s="21" t="s">
        <v>26</v>
      </c>
      <c r="D22" s="125"/>
      <c r="E22" s="30"/>
      <c r="F22" s="114">
        <f>IF(ISBLANK(F20),"N/A",IF(OR(F20=0,F20="N/A"),0,F20/F21))</f>
        <v>0.14100097301873504</v>
      </c>
      <c r="G22" s="109">
        <f>IF(ISBLANK(G20),"N/A",IF(OR(G20=0,G20="N/A"),0,G20/G21))</f>
        <v>0.21308992824260181</v>
      </c>
      <c r="H22" s="109">
        <f>IF(ISBLANK(H20),"N/A",IF(AND(H20=0,H21=0,NOT(ISBLANK(H20)),NOT(ISBLANK(H21))),1,H20/H21))</f>
        <v>0.27498941179674019</v>
      </c>
      <c r="I22" s="109">
        <f>IF(ISBLANK(I20),"N/A",IF(AND(I20=0,I21=0,NOT(ISBLANK(I20)),NOT(ISBLANK(I21))),1,I20/I21))</f>
        <v>0.32566577500607502</v>
      </c>
      <c r="J22" s="109">
        <f>IF(ISBLANK(J20),"N/A",IF(AND(J20=0,J21=0,NOT(ISBLANK(J20)),NOT(ISBLANK(J21))),1,J20/J21))</f>
        <v>0.37225814189251843</v>
      </c>
      <c r="K22" s="128"/>
      <c r="L22" s="216"/>
      <c r="M22" s="263"/>
      <c r="N22" s="63"/>
      <c r="O22" s="81" t="s">
        <v>34</v>
      </c>
      <c r="P22" s="81" t="s">
        <v>35</v>
      </c>
      <c r="Q22" s="11"/>
      <c r="T22" s="71" t="s">
        <v>67</v>
      </c>
    </row>
    <row r="23" spans="1:21" ht="15.75" customHeight="1" x14ac:dyDescent="0.2">
      <c r="A23" s="226" t="str">
        <f>LEFT(B23,3)&amp;" "&amp;RIGHT(B23,6)</f>
        <v>CGE CQ4-17</v>
      </c>
      <c r="B23" s="229" t="s">
        <v>224</v>
      </c>
      <c r="C23" s="66" t="s">
        <v>228</v>
      </c>
      <c r="D23" s="129"/>
      <c r="E23" s="29"/>
      <c r="F23" s="69"/>
      <c r="G23" s="68" t="s">
        <v>18</v>
      </c>
      <c r="H23" s="31" t="s">
        <v>19</v>
      </c>
      <c r="I23" s="31" t="s">
        <v>20</v>
      </c>
      <c r="J23" s="80" t="s">
        <v>21</v>
      </c>
      <c r="K23" s="130" t="s">
        <v>22</v>
      </c>
      <c r="L23" s="216"/>
      <c r="M23" s="263"/>
      <c r="N23" s="74"/>
      <c r="O23" s="81" t="b">
        <v>0</v>
      </c>
      <c r="P23" s="81" t="b">
        <v>0</v>
      </c>
      <c r="Q23" s="1" t="str">
        <f>IF(AND(OR(ISBLANK(H12),ISBLANK(H13)),O23=FALSE),"Red","Gray")</f>
        <v>Gray</v>
      </c>
      <c r="R23" s="1" t="str">
        <f>IF(AND(OR(ISBLANK(I16),ISBLANK(I17)),P23=FALSE),"Red","Gray")</f>
        <v>Gray</v>
      </c>
      <c r="S23" s="1" t="str">
        <f>IF(AND('Circuit Criminal'!D4=1,S36=1),A11,IF(AND('Circuit Criminal'!D4=2,S36=1),A15,IF(AND('Circuit Criminal'!D4=3,S36=1),A19,IF(AND('Circuit Criminal'!D4=4,S36=1),A23,""))))</f>
        <v/>
      </c>
      <c r="T23" s="71" t="s">
        <v>68</v>
      </c>
    </row>
    <row r="24" spans="1:21" s="18" customFormat="1" ht="15.75" customHeight="1" x14ac:dyDescent="0.2">
      <c r="A24" s="227"/>
      <c r="B24" s="230"/>
      <c r="C24" s="60" t="s">
        <v>23</v>
      </c>
      <c r="D24" s="125"/>
      <c r="E24" s="30"/>
      <c r="F24" s="26"/>
      <c r="G24" s="103">
        <f>LOOKUP($U$11&amp;" "&amp;$A23,Lookup!$X$2:$X$5361,Lookup!$I$2:$I$5361)</f>
        <v>69149.919999999998</v>
      </c>
      <c r="H24" s="108">
        <v>101943.06</v>
      </c>
      <c r="I24" s="108">
        <v>140538.59</v>
      </c>
      <c r="J24" s="108">
        <v>162113.84</v>
      </c>
      <c r="K24" s="108">
        <v>178962.75</v>
      </c>
      <c r="L24" s="216"/>
      <c r="M24" s="263"/>
      <c r="N24" s="83"/>
      <c r="O24" s="99" t="b">
        <v>0</v>
      </c>
      <c r="P24" s="99" t="b">
        <v>0</v>
      </c>
      <c r="Q24" s="1" t="str">
        <f>IF(AND(OR(ISBLANK(H16),ISBLANK(H17)),O24=FALSE),"Red","Gray")</f>
        <v>Gray</v>
      </c>
      <c r="R24" s="1" t="str">
        <f>IF(AND(OR(ISBLANK(I20),ISBLANK(I21)),P24=FALSE),"Red","Gray")</f>
        <v>Gray</v>
      </c>
      <c r="S24" s="18" t="str">
        <f>IF(AND('Circuit Criminal'!D4=1,S37=1),A15,IF(AND('Circuit Criminal'!D4=2,S37=1),A19,IF(AND('Circuit Criminal'!D4=3,S37=1),A23,IF(AND('Circuit Criminal'!D4=4,S37=1),A27,""))))</f>
        <v/>
      </c>
      <c r="T24" s="71" t="s">
        <v>69</v>
      </c>
    </row>
    <row r="25" spans="1:21" ht="15.75" customHeight="1" thickBot="1" x14ac:dyDescent="0.25">
      <c r="A25" s="227"/>
      <c r="B25" s="230"/>
      <c r="C25" s="60" t="s">
        <v>24</v>
      </c>
      <c r="D25" s="220"/>
      <c r="E25" s="222"/>
      <c r="F25" s="236"/>
      <c r="G25" s="104">
        <f>LOOKUP($U$11&amp;" "&amp;$A23,Lookup!$X$2:$X$5361,Lookup!$D$2:$D$5361)</f>
        <v>455054.51</v>
      </c>
      <c r="H25" s="51">
        <v>449334.51</v>
      </c>
      <c r="I25" s="51">
        <v>447812.01</v>
      </c>
      <c r="J25" s="51">
        <v>446272.51</v>
      </c>
      <c r="K25" s="51">
        <v>446022.51</v>
      </c>
      <c r="L25" s="216"/>
      <c r="M25" s="263"/>
      <c r="N25" s="83"/>
      <c r="O25" s="81" t="b">
        <v>0</v>
      </c>
      <c r="P25" s="81" t="b">
        <v>0</v>
      </c>
      <c r="Q25" s="1" t="str">
        <f>IF(AND(OR(ISBLANK(H20),ISBLANK(H21)),O25=FALSE),"Red","Gray")</f>
        <v>Gray</v>
      </c>
      <c r="R25" s="1" t="str">
        <f>IF(AND(OR(ISBLANK(I24),ISBLANK(I25)),P25=FALSE),"Red","Gray")</f>
        <v>Gray</v>
      </c>
      <c r="S25" s="1" t="str">
        <f>IF(AND('Circuit Criminal'!D4=1,S38=1),A19,IF(AND('Circuit Criminal'!D4=2,S38=1),A23,IF(AND('Circuit Criminal'!D4=3,S38=1),A27,IF(AND('Circuit Criminal'!D4=4,S38=1),A31,""))))</f>
        <v/>
      </c>
      <c r="T25" s="71" t="s">
        <v>70</v>
      </c>
    </row>
    <row r="26" spans="1:21" ht="15.75" customHeight="1" thickBot="1" x14ac:dyDescent="0.25">
      <c r="A26" s="228"/>
      <c r="B26" s="231"/>
      <c r="C26" s="21" t="s">
        <v>26</v>
      </c>
      <c r="D26" s="221"/>
      <c r="E26" s="223"/>
      <c r="F26" s="237"/>
      <c r="G26" s="115">
        <f>IF(ISBLANK(G24),"N/A",IF(OR(G24=0,G24="N/A"),0,G24/G25))</f>
        <v>0.15195964105487053</v>
      </c>
      <c r="H26" s="109">
        <f>IF(ISBLANK(H24),"N/A",IF(AND(H24=0,H25=0,NOT(ISBLANK(H24)),NOT(ISBLANK(H25))),1,H24/H25))</f>
        <v>0.22687565217280994</v>
      </c>
      <c r="I26" s="109">
        <f>IF(ISBLANK(I24),"N/A",IF(AND(I24=0,I25=0,NOT(ISBLANK(I24)),NOT(ISBLANK(I25))),1,I24/I25))</f>
        <v>0.31383390097107933</v>
      </c>
      <c r="J26" s="109">
        <f>IF(ISBLANK(J24),"N/A",IF(AND(J24=0,J25=0,NOT(ISBLANK(J24)),NOT(ISBLANK(J25))),1,J24/J25))</f>
        <v>0.36326198985458458</v>
      </c>
      <c r="K26" s="133">
        <f>IF(ISBLANK(K24),"N/A",IF(AND(K24=0,K25=0,NOT(ISBLANK(K24)),NOT(ISBLANK(K25))),1,K24/K25))</f>
        <v>0.40124152029905397</v>
      </c>
      <c r="L26" s="217"/>
      <c r="M26" s="265"/>
      <c r="N26" s="64"/>
      <c r="O26" s="81" t="b">
        <v>0</v>
      </c>
      <c r="P26" s="81" t="b">
        <v>0</v>
      </c>
      <c r="Q26" s="1" t="str">
        <f>IF(AND(OR(ISBLANK(H24),ISBLANK(H25)),O26=FALSE),"Red","Gray")</f>
        <v>Gray</v>
      </c>
      <c r="R26" s="1" t="str">
        <f>IF(AND(OR(ISBLANK(I28),ISBLANK(I29)),P26=FALSE),"Red","Gray")</f>
        <v>Gray</v>
      </c>
      <c r="S26" s="1" t="str">
        <f>IF(AND('Circuit Criminal'!D4=1,S39=1),A23,IF(AND('Circuit Criminal'!D4=2,S39=1),A27,IF(AND('Circuit Criminal'!D4=3,S39=1),A31,IF(AND('Circuit Criminal'!D4=4,S39=1),A35,""))))</f>
        <v/>
      </c>
      <c r="T26" s="71" t="s">
        <v>71</v>
      </c>
    </row>
    <row r="27" spans="1:21" ht="15.75" customHeight="1" x14ac:dyDescent="0.2">
      <c r="A27" s="226" t="str">
        <f>LEFT(B27,3)&amp;" "&amp;RIGHT(B27,6)</f>
        <v>CGE CQ1-18</v>
      </c>
      <c r="B27" s="208" t="s">
        <v>241</v>
      </c>
      <c r="C27" s="66" t="s">
        <v>248</v>
      </c>
      <c r="D27" s="134"/>
      <c r="E27" s="30"/>
      <c r="F27" s="30"/>
      <c r="G27" s="26"/>
      <c r="H27" s="31" t="s">
        <v>18</v>
      </c>
      <c r="I27" s="31" t="s">
        <v>19</v>
      </c>
      <c r="J27" s="80" t="s">
        <v>20</v>
      </c>
      <c r="K27" s="130" t="s">
        <v>21</v>
      </c>
      <c r="L27" s="110"/>
      <c r="M27" s="111"/>
      <c r="N27" s="74"/>
      <c r="O27" s="81" t="b">
        <v>0</v>
      </c>
      <c r="P27" s="81" t="b">
        <v>0</v>
      </c>
      <c r="Q27" s="1" t="str">
        <f>IF(AND(OR(ISBLANK(H28),ISBLANK(H29)),O27=FALSE),"Red","Gray")</f>
        <v>Gray</v>
      </c>
      <c r="R27" s="1" t="str">
        <f>IF(AND(OR(ISBLANK(I32),ISBLANK(I33)),P27=FALSE),"Red","Gray")</f>
        <v>Gray</v>
      </c>
      <c r="S27" s="1" t="str">
        <f>IF(AND('Circuit Criminal'!D4=1,S40=1),A27,IF(AND('Circuit Criminal'!D4=2,S40=1),A31,IF(AND('Circuit Criminal'!D4=3,S40=1),A35,IF(AND('Circuit Criminal'!D4=4,S40=1),A39,""))))</f>
        <v/>
      </c>
      <c r="T27" s="71" t="s">
        <v>72</v>
      </c>
    </row>
    <row r="28" spans="1:21" ht="15.75" customHeight="1" x14ac:dyDescent="0.2">
      <c r="A28" s="227"/>
      <c r="B28" s="209"/>
      <c r="C28" s="60" t="s">
        <v>23</v>
      </c>
      <c r="D28" s="135"/>
      <c r="E28" s="30"/>
      <c r="F28" s="30"/>
      <c r="G28" s="26"/>
      <c r="H28" s="108">
        <v>74032.77</v>
      </c>
      <c r="I28" s="108">
        <v>113962.84</v>
      </c>
      <c r="J28" s="108">
        <v>140578.34</v>
      </c>
      <c r="K28" s="131">
        <v>160838.74</v>
      </c>
      <c r="L28" s="112"/>
      <c r="M28" s="113"/>
      <c r="N28" s="83"/>
      <c r="O28" s="81"/>
      <c r="P28" s="81"/>
      <c r="T28" s="71" t="s">
        <v>73</v>
      </c>
    </row>
    <row r="29" spans="1:21" ht="15.75" customHeight="1" thickBot="1" x14ac:dyDescent="0.25">
      <c r="A29" s="227"/>
      <c r="B29" s="209"/>
      <c r="C29" s="60" t="s">
        <v>24</v>
      </c>
      <c r="D29" s="135"/>
      <c r="E29" s="30"/>
      <c r="F29" s="30"/>
      <c r="G29" s="26"/>
      <c r="H29" s="51">
        <v>444802.13</v>
      </c>
      <c r="I29" s="51">
        <v>438341.13</v>
      </c>
      <c r="J29" s="51">
        <v>436767.63</v>
      </c>
      <c r="K29" s="132">
        <v>436417.63</v>
      </c>
      <c r="L29" s="112"/>
      <c r="M29" s="113"/>
      <c r="N29" s="83"/>
      <c r="O29" s="81" t="s">
        <v>36</v>
      </c>
      <c r="P29" s="81" t="s">
        <v>37</v>
      </c>
      <c r="T29" s="71" t="s">
        <v>74</v>
      </c>
    </row>
    <row r="30" spans="1:21" ht="15.75" customHeight="1" thickBot="1" x14ac:dyDescent="0.25">
      <c r="A30" s="228"/>
      <c r="B30" s="210"/>
      <c r="C30" s="21" t="s">
        <v>26</v>
      </c>
      <c r="D30" s="136"/>
      <c r="E30" s="27"/>
      <c r="F30" s="27"/>
      <c r="G30" s="27"/>
      <c r="H30" s="109">
        <f>IF(ISBLANK(H28),"N/A",IF(AND(H28=0,H29=0,NOT(ISBLANK(H28)),NOT(ISBLANK(H29))),1,H28/H29))</f>
        <v>0.16643978301093118</v>
      </c>
      <c r="I30" s="109">
        <f>IF(ISBLANK(I28),"N/A",IF(AND(I28=0,I29=0,NOT(ISBLANK(I28)),NOT(ISBLANK(I29))),1,I28/I29))</f>
        <v>0.25998664556073026</v>
      </c>
      <c r="J30" s="109">
        <f>IF(ISBLANK(J28),"N/A",IF(AND(J28=0,J29=0,NOT(ISBLANK(J28)),NOT(ISBLANK(J29))),1,J28/J29))</f>
        <v>0.32186071115206039</v>
      </c>
      <c r="K30" s="133">
        <f>IF(ISBLANK(K28),"N/A",IF(AND(K28=0,K29=0,NOT(ISBLANK(K28)),NOT(ISBLANK(K29))),1,K28/K29))</f>
        <v>0.36854317732306091</v>
      </c>
      <c r="L30" s="247" t="s">
        <v>187</v>
      </c>
      <c r="M30" s="248"/>
      <c r="N30" s="64"/>
      <c r="O30" s="81" t="b">
        <v>0</v>
      </c>
      <c r="P30" s="81" t="b">
        <v>0</v>
      </c>
      <c r="Q30" s="1" t="str">
        <f>IF(AND(OR(ISBLANK(J20),ISBLANK(J21)),O30=FALSE),"Red","Gray")</f>
        <v>Gray</v>
      </c>
      <c r="R30" s="1" t="str">
        <f>IF(AND(OR(ISBLANK(K24),ISBLANK(K25)),P30=FALSE),"Red","Gray")</f>
        <v>Gray</v>
      </c>
      <c r="T30" s="71" t="s">
        <v>75</v>
      </c>
    </row>
    <row r="31" spans="1:21" ht="15.75" customHeight="1" x14ac:dyDescent="0.2">
      <c r="A31" s="226" t="str">
        <f>LEFT(B31,3)&amp;" "&amp;RIGHT(B31,6)</f>
        <v>CGE CQ2-18</v>
      </c>
      <c r="B31" s="229" t="s">
        <v>242</v>
      </c>
      <c r="C31" s="77" t="s">
        <v>247</v>
      </c>
      <c r="D31" s="137"/>
      <c r="E31" s="54"/>
      <c r="F31" s="54"/>
      <c r="G31" s="54"/>
      <c r="H31" s="54"/>
      <c r="I31" s="31" t="s">
        <v>18</v>
      </c>
      <c r="J31" s="80" t="s">
        <v>19</v>
      </c>
      <c r="K31" s="130" t="s">
        <v>20</v>
      </c>
      <c r="L31" s="249" t="s">
        <v>282</v>
      </c>
      <c r="M31" s="250"/>
      <c r="N31" s="74"/>
      <c r="O31" s="81" t="b">
        <v>0</v>
      </c>
      <c r="P31" s="81" t="b">
        <v>0</v>
      </c>
      <c r="Q31" s="1" t="str">
        <f>IF(AND(OR(ISBLANK(J24),ISBLANK(J25)),O31=FALSE),"Red","Gray")</f>
        <v>Gray</v>
      </c>
      <c r="R31" s="1" t="str">
        <f>IF(AND(OR(ISBLANK(K28),ISBLANK(K29)),P31=FALSE),"Red","Gray")</f>
        <v>Gray</v>
      </c>
      <c r="T31" s="71" t="s">
        <v>76</v>
      </c>
    </row>
    <row r="32" spans="1:21" ht="15.75" customHeight="1" x14ac:dyDescent="0.2">
      <c r="A32" s="227"/>
      <c r="B32" s="230"/>
      <c r="C32" s="60" t="s">
        <v>23</v>
      </c>
      <c r="D32" s="137"/>
      <c r="E32" s="54"/>
      <c r="F32" s="54"/>
      <c r="G32" s="54"/>
      <c r="H32" s="54"/>
      <c r="I32" s="108">
        <v>91605.22</v>
      </c>
      <c r="J32" s="108">
        <v>132039.47</v>
      </c>
      <c r="K32" s="131">
        <v>164212.01</v>
      </c>
      <c r="L32" s="251"/>
      <c r="M32" s="252"/>
      <c r="N32" s="83"/>
      <c r="O32" s="81" t="b">
        <v>0</v>
      </c>
      <c r="P32" s="81" t="b">
        <v>0</v>
      </c>
      <c r="Q32" s="1" t="str">
        <f>IF(AND(OR(ISBLANK(J28),ISBLANK(J29)),O32=FALSE),"Red","Gray")</f>
        <v>Gray</v>
      </c>
      <c r="R32" s="1" t="str">
        <f>IF(AND(OR(ISBLANK(K32),ISBLANK(K33)),P32=FALSE),"Red","Gray")</f>
        <v>Gray</v>
      </c>
      <c r="T32" s="71" t="s">
        <v>77</v>
      </c>
    </row>
    <row r="33" spans="1:20" ht="15.75" customHeight="1" thickBot="1" x14ac:dyDescent="0.25">
      <c r="A33" s="227"/>
      <c r="B33" s="230"/>
      <c r="C33" s="60" t="s">
        <v>24</v>
      </c>
      <c r="D33" s="137"/>
      <c r="E33" s="54"/>
      <c r="F33" s="54"/>
      <c r="G33" s="54"/>
      <c r="H33" s="54"/>
      <c r="I33" s="51">
        <v>533541.80000000005</v>
      </c>
      <c r="J33" s="51">
        <v>526798.30000000005</v>
      </c>
      <c r="K33" s="132">
        <v>525527.80000000005</v>
      </c>
      <c r="L33" s="253"/>
      <c r="M33" s="254"/>
      <c r="N33" s="83"/>
      <c r="O33" s="81" t="b">
        <v>0</v>
      </c>
      <c r="P33" s="81" t="b">
        <v>0</v>
      </c>
      <c r="Q33" s="1" t="str">
        <f>IF(AND(OR(ISBLANK(J32),ISBLANK(J33)),O33=FALSE),"Red","Gray")</f>
        <v>Gray</v>
      </c>
      <c r="R33" s="1" t="str">
        <f>IF(AND(OR(ISBLANK(K36),ISBLANK(K37)),P33=FALSE),"Red","Gray")</f>
        <v>Gray</v>
      </c>
      <c r="T33" s="71" t="s">
        <v>78</v>
      </c>
    </row>
    <row r="34" spans="1:20" ht="15.75" customHeight="1" thickBot="1" x14ac:dyDescent="0.25">
      <c r="A34" s="228"/>
      <c r="B34" s="231"/>
      <c r="C34" s="21" t="s">
        <v>26</v>
      </c>
      <c r="D34" s="138"/>
      <c r="E34" s="56"/>
      <c r="F34" s="56"/>
      <c r="G34" s="56"/>
      <c r="H34" s="56"/>
      <c r="I34" s="109">
        <f>IF(ISBLANK(I32),"N/A",IF(AND(I32=0,I33=0,NOT(ISBLANK(I32)),NOT(ISBLANK(I33))),1,I32/I33))</f>
        <v>0.17169267712482883</v>
      </c>
      <c r="J34" s="109">
        <f>IF(ISBLANK(J32),"N/A",IF(AND(J32=0,J33=0,NOT(ISBLANK(J32)),NOT(ISBLANK(J33))),1,J32/J33))</f>
        <v>0.25064520899175263</v>
      </c>
      <c r="K34" s="133">
        <f>IF(ISBLANK(K32),"N/A",IF(AND(K32=0,K33=0,NOT(ISBLANK(K32)),NOT(ISBLANK(K33))),1,K32/K33))</f>
        <v>0.31247064379848222</v>
      </c>
      <c r="L34" s="238" t="s">
        <v>283</v>
      </c>
      <c r="M34" s="239"/>
      <c r="N34" s="64"/>
      <c r="O34" s="100" t="b">
        <v>0</v>
      </c>
      <c r="P34" s="85" t="b">
        <v>0</v>
      </c>
      <c r="Q34" s="1" t="str">
        <f>IF(AND(OR(ISBLANK(J36),ISBLANK(J37)),O34=FALSE),"Red","Gray")</f>
        <v>Gray</v>
      </c>
      <c r="R34" s="1" t="str">
        <f>IF(AND(OR(ISBLANK(K40),ISBLANK(K41)),P34=FALSE),"Red","Gray")</f>
        <v>Gray</v>
      </c>
      <c r="T34" s="71" t="s">
        <v>79</v>
      </c>
    </row>
    <row r="35" spans="1:20" ht="15.75" customHeight="1" x14ac:dyDescent="0.2">
      <c r="A35" s="226" t="str">
        <f>LEFT(B35,3)&amp;" "&amp;RIGHT(B35,6)</f>
        <v>CGE CQ3-18</v>
      </c>
      <c r="B35" s="208" t="s">
        <v>243</v>
      </c>
      <c r="C35" s="77" t="s">
        <v>246</v>
      </c>
      <c r="D35" s="139"/>
      <c r="E35" s="87"/>
      <c r="F35" s="87"/>
      <c r="G35" s="87"/>
      <c r="H35" s="87"/>
      <c r="I35" s="88"/>
      <c r="J35" s="80" t="s">
        <v>18</v>
      </c>
      <c r="K35" s="130" t="s">
        <v>19</v>
      </c>
      <c r="L35" s="240"/>
      <c r="M35" s="241"/>
      <c r="N35" s="74"/>
      <c r="O35" s="14"/>
      <c r="P35" s="15"/>
      <c r="T35" s="71" t="s">
        <v>80</v>
      </c>
    </row>
    <row r="36" spans="1:20" ht="15.75" customHeight="1" x14ac:dyDescent="0.2">
      <c r="A36" s="227"/>
      <c r="B36" s="209"/>
      <c r="C36" s="89" t="s">
        <v>23</v>
      </c>
      <c r="D36" s="139"/>
      <c r="E36" s="87"/>
      <c r="F36" s="87"/>
      <c r="G36" s="87"/>
      <c r="H36" s="87"/>
      <c r="I36" s="88"/>
      <c r="J36" s="108">
        <v>98837.86</v>
      </c>
      <c r="K36" s="131">
        <v>141347.54999999999</v>
      </c>
      <c r="L36" s="242"/>
      <c r="M36" s="243"/>
      <c r="N36" s="83"/>
      <c r="O36" s="14" t="str">
        <f>IF(AND('Circuit Criminal'!$D$4=1,Q23="Red"),"Red","Gray")</f>
        <v>Gray</v>
      </c>
      <c r="P36" s="14" t="str">
        <f>IF(AND('Circuit Criminal'!$D$4=2,R23="Red"),"Red","Gray")</f>
        <v>Gray</v>
      </c>
      <c r="Q36" s="14" t="str">
        <f>IF(AND('Circuit Criminal'!$D$4=3,Q30="Red"),"Red","Gray")</f>
        <v>Gray</v>
      </c>
      <c r="R36" s="14" t="str">
        <f>IF(AND('Circuit Criminal'!$D$4=4,R30="Red"),"Red","Gray")</f>
        <v>Gray</v>
      </c>
      <c r="S36" s="1">
        <f>COUNTIF(O36:R36,"Red")</f>
        <v>0</v>
      </c>
      <c r="T36" s="71" t="s">
        <v>81</v>
      </c>
    </row>
    <row r="37" spans="1:20" ht="15.75" customHeight="1" thickBot="1" x14ac:dyDescent="0.25">
      <c r="A37" s="227"/>
      <c r="B37" s="209"/>
      <c r="C37" s="89" t="s">
        <v>24</v>
      </c>
      <c r="D37" s="139"/>
      <c r="E37" s="87"/>
      <c r="F37" s="87"/>
      <c r="G37" s="87"/>
      <c r="H37" s="87"/>
      <c r="I37" s="87"/>
      <c r="J37" s="51">
        <v>533896.4</v>
      </c>
      <c r="K37" s="132">
        <v>527699.4</v>
      </c>
      <c r="L37" s="238" t="s">
        <v>284</v>
      </c>
      <c r="M37" s="239"/>
      <c r="N37" s="83"/>
      <c r="O37" s="14" t="str">
        <f>IF(AND('Circuit Criminal'!$D$4=1,Q24="Red"),"Red","Gray")</f>
        <v>Gray</v>
      </c>
      <c r="P37" s="14" t="str">
        <f>IF(AND('Circuit Criminal'!$D$4=2,R24="Red"),"Red","Gray")</f>
        <v>Gray</v>
      </c>
      <c r="Q37" s="14" t="str">
        <f>IF(AND('Circuit Criminal'!$D$4=3,Q31="Red"),"Red","Gray")</f>
        <v>Gray</v>
      </c>
      <c r="R37" s="14" t="str">
        <f>IF(AND('Circuit Criminal'!$D$4=4,R31="Red"),"Red","Gray")</f>
        <v>Gray</v>
      </c>
      <c r="S37" s="1">
        <f>COUNTIF(O37:R37,"Red")</f>
        <v>0</v>
      </c>
      <c r="T37" s="71" t="s">
        <v>82</v>
      </c>
    </row>
    <row r="38" spans="1:20" ht="15.75" customHeight="1" thickBot="1" x14ac:dyDescent="0.25">
      <c r="A38" s="228"/>
      <c r="B38" s="210"/>
      <c r="C38" s="90" t="s">
        <v>26</v>
      </c>
      <c r="D38" s="140"/>
      <c r="E38" s="92"/>
      <c r="F38" s="92"/>
      <c r="G38" s="92"/>
      <c r="H38" s="92"/>
      <c r="I38" s="92"/>
      <c r="J38" s="109">
        <f>IF(ISBLANK(J36),"N/A",IF(AND(J36=0,J37=0,NOT(ISBLANK(J36)),NOT(ISBLANK(J37))),1,J36/J37))</f>
        <v>0.18512554120986768</v>
      </c>
      <c r="K38" s="133">
        <f>IF(ISBLANK(K36),"N/A",IF(AND(K36=0,K37=0,NOT(ISBLANK(K36)),NOT(ISBLANK(K37))),1,K36/K37))</f>
        <v>0.2678561885800893</v>
      </c>
      <c r="L38" s="240"/>
      <c r="M38" s="241"/>
      <c r="N38" s="64"/>
      <c r="O38" s="14" t="str">
        <f>IF(AND('Circuit Criminal'!$D$4=1,Q25="Red"),"Red","Gray")</f>
        <v>Gray</v>
      </c>
      <c r="P38" s="14" t="str">
        <f>IF(AND('Circuit Criminal'!$D$4=2,R25="Red"),"Red","Gray")</f>
        <v>Gray</v>
      </c>
      <c r="Q38" s="14" t="str">
        <f>IF(AND('Circuit Criminal'!$D$4=3,Q32="Red"),"Red","Gray")</f>
        <v>Gray</v>
      </c>
      <c r="R38" s="14" t="str">
        <f>IF(AND('Circuit Criminal'!$D$4=4,R32="Red"),"Red","Gray")</f>
        <v>Gray</v>
      </c>
      <c r="S38" s="1">
        <f>COUNTIF(O38:R38,"Red")</f>
        <v>0</v>
      </c>
      <c r="T38" s="71" t="s">
        <v>83</v>
      </c>
    </row>
    <row r="39" spans="1:20" ht="15.75" customHeight="1" x14ac:dyDescent="0.2">
      <c r="A39" s="226" t="str">
        <f>LEFT(B39,3)&amp;" "&amp;RIGHT(B39,6)</f>
        <v>CGE CQ4-18</v>
      </c>
      <c r="B39" s="229" t="s">
        <v>244</v>
      </c>
      <c r="C39" s="66" t="s">
        <v>245</v>
      </c>
      <c r="D39" s="141"/>
      <c r="E39" s="76"/>
      <c r="F39" s="76"/>
      <c r="G39" s="76"/>
      <c r="H39" s="76"/>
      <c r="I39" s="75"/>
      <c r="J39" s="93"/>
      <c r="K39" s="130" t="s">
        <v>18</v>
      </c>
      <c r="L39" s="242"/>
      <c r="M39" s="243"/>
      <c r="N39" s="74"/>
      <c r="O39" s="14" t="str">
        <f>IF(AND('Circuit Criminal'!$D$4=1,Q26="Red"),"Red","Gray")</f>
        <v>Gray</v>
      </c>
      <c r="P39" s="14" t="str">
        <f>IF(AND('Circuit Criminal'!$D$4=2,R26="Red"),"Red","Gray")</f>
        <v>Gray</v>
      </c>
      <c r="Q39" s="14" t="str">
        <f>IF(AND('Circuit Criminal'!$D$4=3,Q33="Red"),"Red","Gray")</f>
        <v>Gray</v>
      </c>
      <c r="R39" s="14" t="str">
        <f>IF(AND('Circuit Criminal'!$D$4=4,R33="Red"),"Red","Gray")</f>
        <v>Gray</v>
      </c>
      <c r="S39" s="1">
        <f>COUNTIF(O39:R39,"Red")</f>
        <v>0</v>
      </c>
      <c r="T39" s="71" t="s">
        <v>84</v>
      </c>
    </row>
    <row r="40" spans="1:20" ht="15.75" customHeight="1" x14ac:dyDescent="0.2">
      <c r="A40" s="227"/>
      <c r="B40" s="230"/>
      <c r="C40" s="89" t="s">
        <v>23</v>
      </c>
      <c r="D40" s="141"/>
      <c r="E40" s="76"/>
      <c r="F40" s="76"/>
      <c r="G40" s="76"/>
      <c r="H40" s="76"/>
      <c r="I40" s="76"/>
      <c r="J40" s="93"/>
      <c r="K40" s="131">
        <v>91365.45</v>
      </c>
      <c r="L40" s="238" t="s">
        <v>285</v>
      </c>
      <c r="M40" s="239"/>
      <c r="N40" s="83"/>
      <c r="O40" s="14" t="str">
        <f>IF(AND('Circuit Criminal'!$D$4=1,Q27="Red"),"Red","Gray")</f>
        <v>Gray</v>
      </c>
      <c r="P40" s="14" t="str">
        <f>IF(AND('Circuit Criminal'!$D$4=2,R27="Red"),"Red","Gray")</f>
        <v>Gray</v>
      </c>
      <c r="Q40" s="14" t="str">
        <f>IF(AND('Circuit Criminal'!$D$4=3,Q34="Red"),"Red","Gray")</f>
        <v>Gray</v>
      </c>
      <c r="R40" s="14" t="str">
        <f>IF(AND('Circuit Criminal'!$D$4=4,R34="Red"),"Red","Gray")</f>
        <v>Gray</v>
      </c>
      <c r="S40" s="1">
        <f>COUNTIF(O40:R40,"Red")</f>
        <v>0</v>
      </c>
      <c r="T40" s="71" t="s">
        <v>85</v>
      </c>
    </row>
    <row r="41" spans="1:20" ht="15.75" customHeight="1" thickBot="1" x14ac:dyDescent="0.25">
      <c r="A41" s="227"/>
      <c r="B41" s="230"/>
      <c r="C41" s="89" t="s">
        <v>24</v>
      </c>
      <c r="D41" s="141"/>
      <c r="E41" s="76"/>
      <c r="F41" s="76"/>
      <c r="G41" s="76"/>
      <c r="H41" s="76"/>
      <c r="I41" s="76"/>
      <c r="J41" s="93"/>
      <c r="K41" s="132">
        <v>490208.1</v>
      </c>
      <c r="L41" s="240"/>
      <c r="M41" s="241"/>
      <c r="N41" s="83"/>
      <c r="O41" s="32">
        <f>COUNTIF(O36:O40,"Red")</f>
        <v>0</v>
      </c>
      <c r="P41" s="32">
        <f>COUNTIF(P36:P40,"Red")</f>
        <v>0</v>
      </c>
      <c r="Q41" s="32">
        <f>COUNTIF(Q36:Q40,"Red")</f>
        <v>0</v>
      </c>
      <c r="R41" s="32">
        <f>COUNTIF(R36:R40,"Red")</f>
        <v>0</v>
      </c>
      <c r="T41" s="71" t="s">
        <v>86</v>
      </c>
    </row>
    <row r="42" spans="1:20" ht="15.75" customHeight="1" thickBot="1" x14ac:dyDescent="0.25">
      <c r="A42" s="228"/>
      <c r="B42" s="231"/>
      <c r="C42" s="90" t="s">
        <v>26</v>
      </c>
      <c r="D42" s="142"/>
      <c r="E42" s="143"/>
      <c r="F42" s="143"/>
      <c r="G42" s="143"/>
      <c r="H42" s="143"/>
      <c r="I42" s="143"/>
      <c r="J42" s="144"/>
      <c r="K42" s="133">
        <f>IF(ISBLANK(K40),"N/A",IF(OR(K40=0,K40="N/A"),0,K40/K41))</f>
        <v>0.18638094719365103</v>
      </c>
      <c r="L42" s="244"/>
      <c r="M42" s="245"/>
      <c r="N42" s="64"/>
      <c r="O42" s="32">
        <f>SUM(O41:R41)</f>
        <v>0</v>
      </c>
      <c r="P42" s="15"/>
      <c r="T42" s="71" t="s">
        <v>87</v>
      </c>
    </row>
    <row r="43" spans="1:20" ht="61.15" customHeight="1" x14ac:dyDescent="0.25">
      <c r="C43" s="172" t="s">
        <v>200</v>
      </c>
      <c r="D43" s="255" t="s">
        <v>205</v>
      </c>
      <c r="E43" s="255"/>
      <c r="F43" s="255"/>
      <c r="G43" s="255"/>
      <c r="H43" s="255" t="s">
        <v>210</v>
      </c>
      <c r="I43" s="255"/>
      <c r="J43" s="255"/>
      <c r="K43" s="255"/>
      <c r="N43" s="64"/>
      <c r="O43" s="8"/>
      <c r="P43" s="9"/>
      <c r="T43" s="71" t="s">
        <v>88</v>
      </c>
    </row>
    <row r="44" spans="1:20" ht="15" x14ac:dyDescent="0.25">
      <c r="C44" s="146" t="s">
        <v>201</v>
      </c>
      <c r="D44" s="81" t="s">
        <v>206</v>
      </c>
      <c r="P44" s="8"/>
      <c r="Q44" s="9"/>
      <c r="T44" s="71" t="s">
        <v>90</v>
      </c>
    </row>
    <row r="45" spans="1:20" s="11" customFormat="1" ht="16.899999999999999" customHeight="1" x14ac:dyDescent="0.25">
      <c r="B45" s="1"/>
      <c r="C45" s="1"/>
      <c r="D45" s="81" t="s">
        <v>211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2"/>
      <c r="P45" s="9"/>
      <c r="Q45" s="10"/>
      <c r="T45" s="71" t="s">
        <v>92</v>
      </c>
    </row>
    <row r="46" spans="1:20" ht="15.75" customHeight="1" x14ac:dyDescent="0.25">
      <c r="D46" s="81" t="s">
        <v>207</v>
      </c>
      <c r="O46" s="13"/>
      <c r="P46" s="13"/>
      <c r="Q46" s="10"/>
      <c r="T46" s="71" t="s">
        <v>93</v>
      </c>
    </row>
    <row r="47" spans="1:20" ht="15.75" customHeight="1" x14ac:dyDescent="0.25">
      <c r="E47" s="1" t="s">
        <v>208</v>
      </c>
      <c r="O47" s="14"/>
      <c r="P47" s="15"/>
      <c r="Q47" s="10"/>
      <c r="T47" s="71" t="s">
        <v>94</v>
      </c>
    </row>
    <row r="48" spans="1:20" ht="15.75" customHeight="1" x14ac:dyDescent="0.25">
      <c r="E48" s="1" t="s">
        <v>209</v>
      </c>
      <c r="O48" s="14"/>
      <c r="P48" s="15"/>
      <c r="Q48" s="10"/>
      <c r="T48" s="71" t="s">
        <v>95</v>
      </c>
    </row>
    <row r="49" spans="1:20" s="11" customFormat="1" ht="20.25" hidden="1" customHeight="1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2"/>
      <c r="P49" s="9"/>
      <c r="Q49" s="10"/>
      <c r="T49" s="71" t="s">
        <v>92</v>
      </c>
    </row>
    <row r="50" spans="1:20" ht="15.75" hidden="1" customHeight="1" x14ac:dyDescent="0.2">
      <c r="O50" s="13"/>
      <c r="P50" s="13"/>
      <c r="Q50" s="10"/>
      <c r="T50" s="71" t="s">
        <v>93</v>
      </c>
    </row>
    <row r="51" spans="1:20" ht="15.75" hidden="1" customHeight="1" x14ac:dyDescent="0.2">
      <c r="O51" s="14"/>
      <c r="P51" s="15"/>
      <c r="Q51" s="10"/>
      <c r="T51" s="71" t="s">
        <v>94</v>
      </c>
    </row>
    <row r="52" spans="1:20" ht="15.75" hidden="1" customHeight="1" x14ac:dyDescent="0.2">
      <c r="O52" s="14"/>
      <c r="P52" s="15"/>
      <c r="Q52" s="10"/>
      <c r="T52" s="71" t="s">
        <v>95</v>
      </c>
    </row>
    <row r="53" spans="1:20" ht="15.75" hidden="1" customHeight="1" x14ac:dyDescent="0.2">
      <c r="A53" s="246"/>
      <c r="B53" s="246"/>
      <c r="K53" s="14"/>
      <c r="L53" s="14"/>
      <c r="M53" s="14"/>
      <c r="N53" s="14"/>
      <c r="O53" s="15"/>
      <c r="P53" s="10"/>
      <c r="T53" s="71" t="s">
        <v>98</v>
      </c>
    </row>
    <row r="54" spans="1:20" ht="15.75" customHeight="1" x14ac:dyDescent="0.2">
      <c r="K54" s="14"/>
      <c r="L54" s="14"/>
      <c r="M54" s="14"/>
      <c r="N54" s="14"/>
      <c r="O54" s="15"/>
      <c r="P54" s="10"/>
      <c r="T54" s="71" t="s">
        <v>99</v>
      </c>
    </row>
    <row r="55" spans="1:20" ht="15.75" customHeight="1" x14ac:dyDescent="0.2">
      <c r="K55" s="14"/>
      <c r="L55" s="14"/>
      <c r="M55" s="14"/>
      <c r="N55" s="14"/>
      <c r="O55" s="15"/>
      <c r="P55" s="10"/>
      <c r="T55" s="71" t="s">
        <v>100</v>
      </c>
    </row>
    <row r="56" spans="1:20" ht="15.75" hidden="1" customHeight="1" x14ac:dyDescent="0.2">
      <c r="B56" s="1">
        <f>MAX('Circuit Criminal'!B51:B98)</f>
        <v>0</v>
      </c>
      <c r="D56" s="1" t="s">
        <v>119</v>
      </c>
      <c r="F56" s="1" t="s">
        <v>120</v>
      </c>
      <c r="G56" s="1" t="s">
        <v>121</v>
      </c>
      <c r="H56" s="1" t="s">
        <v>122</v>
      </c>
      <c r="I56" s="1" t="s">
        <v>123</v>
      </c>
      <c r="J56" s="1" t="s">
        <v>130</v>
      </c>
      <c r="K56" s="14"/>
      <c r="L56" s="14"/>
      <c r="M56" s="14"/>
      <c r="N56" s="14"/>
      <c r="O56" s="15"/>
      <c r="T56" s="71" t="s">
        <v>101</v>
      </c>
    </row>
    <row r="57" spans="1:20" ht="69" hidden="1" customHeight="1" x14ac:dyDescent="0.2">
      <c r="A57" s="1" t="str">
        <f>D$8</f>
        <v>County Criminal</v>
      </c>
      <c r="B57" s="1">
        <f>IF(E57="YES",MAX(B56)+1,0)</f>
        <v>0</v>
      </c>
      <c r="C57" s="1" t="str">
        <f>A$11</f>
        <v>CGE CQ1-17</v>
      </c>
      <c r="D57" s="39" t="str">
        <f>"After 3rd Q, Collections went up by more than set percentage of: "&amp;TEXT(J57,"#0%")</f>
        <v>After 3rd Q, Collections went up by more than set percentage of: 500%</v>
      </c>
      <c r="E57" s="1" t="str">
        <f>IF(MAX(F57:G57)&gt;V$10,"YES","NO")</f>
        <v>NO</v>
      </c>
      <c r="F57" s="40">
        <f>IFERROR(IF(NOT(ISBLANK(G12)),(G12-F12)/F12,0),0)</f>
        <v>0.11793995160143977</v>
      </c>
      <c r="G57" s="40">
        <f>IFERROR(IF(NOT(ISBLANK(H12)),(H12-G12)/G12,0),0)</f>
        <v>0.11652422439392002</v>
      </c>
      <c r="J57" s="38">
        <f>V$10</f>
        <v>5</v>
      </c>
      <c r="K57" s="14"/>
      <c r="L57" s="14"/>
      <c r="M57" s="14"/>
      <c r="N57" s="14"/>
      <c r="O57" s="15"/>
      <c r="T57" s="71" t="s">
        <v>102</v>
      </c>
    </row>
    <row r="58" spans="1:20" ht="72.75" hidden="1" customHeight="1" x14ac:dyDescent="0.2">
      <c r="A58" s="1" t="str">
        <f t="shared" ref="A58:A86" si="0">D$8</f>
        <v>County Criminal</v>
      </c>
      <c r="B58" s="1">
        <f>IF(E58="YES",MAX(B$56:B57)+1,0)</f>
        <v>0</v>
      </c>
      <c r="C58" s="1" t="str">
        <f>A$11</f>
        <v>CGE CQ1-17</v>
      </c>
      <c r="D58" s="39" t="str">
        <f>"Assessments dropped by more than set percentage of: "&amp;TEXT(J58,"#0%")</f>
        <v>Assessments dropped by more than set percentage of: 15%</v>
      </c>
      <c r="E58" s="1" t="str">
        <f>IF(MIN(F58:I58)&lt;(-1*V$11),"YES","NO")</f>
        <v>NO</v>
      </c>
      <c r="F58" s="40">
        <f>IFERROR(IF(NOT(ISBLANK(E13)),(E13-D13)/D13,0),0)</f>
        <v>-1.5926090523103079E-2</v>
      </c>
      <c r="G58" s="40">
        <f>IFERROR(IF(NOT(ISBLANK(F13)),(F13-E13)/E13,0),0)</f>
        <v>-8.4566518041699189E-3</v>
      </c>
      <c r="H58" s="40">
        <f>IFERROR(IF(NOT(ISBLANK(G13)),(G13-F13)/F13,0),0)</f>
        <v>-4.6278834951456313E-3</v>
      </c>
      <c r="I58" s="40">
        <f>IFERROR(IF(NOT(ISBLANK(H13)),(H13-G13)/G13,0),0)</f>
        <v>-5.3935041983810749E-4</v>
      </c>
      <c r="J58" s="38">
        <f>V$11</f>
        <v>0.15</v>
      </c>
      <c r="K58" s="14"/>
      <c r="L58" s="14"/>
      <c r="M58" s="14"/>
      <c r="N58" s="14"/>
      <c r="O58" s="15"/>
      <c r="P58" s="10"/>
      <c r="T58" s="71" t="s">
        <v>107</v>
      </c>
    </row>
    <row r="59" spans="1:20" ht="52.5" hidden="1" customHeight="1" x14ac:dyDescent="0.2">
      <c r="A59" s="1" t="str">
        <f t="shared" si="0"/>
        <v>County Criminal</v>
      </c>
      <c r="B59" s="1">
        <f>IF(E59="YES",MAX(B$56:B58)+1,0)</f>
        <v>1</v>
      </c>
      <c r="C59" s="1" t="str">
        <f>A$11</f>
        <v>CGE CQ1-17</v>
      </c>
      <c r="D59" s="39" t="str">
        <f>"The 5th Quarter Collection Rate did not meet the established performance measure standard of: "&amp;TEXT(J59,"#0%")</f>
        <v>The 5th Quarter Collection Rate did not meet the established performance measure standard of: 40%</v>
      </c>
      <c r="E59" s="1" t="str">
        <f>IF(F59="N/A","NO",IF(F59&lt;H$8,"YES","NO"))</f>
        <v>YES</v>
      </c>
      <c r="F59" s="41">
        <f>H14</f>
        <v>0.39080958088469975</v>
      </c>
      <c r="J59" s="38">
        <f>H$8</f>
        <v>0.4</v>
      </c>
      <c r="K59" s="14"/>
      <c r="L59" s="14"/>
      <c r="M59" s="14"/>
      <c r="N59" s="14"/>
      <c r="O59" s="15"/>
      <c r="P59" s="10"/>
      <c r="T59" s="71" t="s">
        <v>114</v>
      </c>
    </row>
    <row r="60" spans="1:20" ht="45" hidden="1" customHeight="1" x14ac:dyDescent="0.2">
      <c r="A60" s="1" t="str">
        <f t="shared" si="0"/>
        <v>County Criminal</v>
      </c>
      <c r="B60" s="1">
        <f>IF(E60="YES",MAX(B$56:B59)+1,0)</f>
        <v>0</v>
      </c>
      <c r="C60" s="1" t="str">
        <f>A$11</f>
        <v>CGE CQ1-17</v>
      </c>
      <c r="D60" s="39" t="s">
        <v>124</v>
      </c>
      <c r="E60" s="1" t="str">
        <f>IF(MIN(F60:I60)&lt;0,"YES","NO")</f>
        <v>NO</v>
      </c>
      <c r="F60" s="40">
        <f t="shared" ref="F60:I61" si="1">IFERROR(IF(NOT(ISBLANK(E12)),(E12-D12)/D12,0),0)</f>
        <v>0.46239328469237967</v>
      </c>
      <c r="G60" s="40">
        <f t="shared" si="1"/>
        <v>0.24364218462882872</v>
      </c>
      <c r="H60" s="40">
        <f t="shared" si="1"/>
        <v>0.11793995160143977</v>
      </c>
      <c r="I60" s="40">
        <f t="shared" si="1"/>
        <v>0.11652422439392002</v>
      </c>
      <c r="K60" s="14"/>
      <c r="L60" s="14"/>
      <c r="M60" s="14"/>
      <c r="N60" s="14"/>
      <c r="O60" s="15"/>
    </row>
    <row r="61" spans="1:20" ht="42.75" hidden="1" x14ac:dyDescent="0.2">
      <c r="A61" s="1" t="str">
        <f t="shared" si="0"/>
        <v>County Criminal</v>
      </c>
      <c r="B61" s="1">
        <f>IF(E61="YES",MAX(B$56:B60)+1,0)</f>
        <v>0</v>
      </c>
      <c r="C61" s="1" t="str">
        <f>A$11</f>
        <v>CGE CQ1-17</v>
      </c>
      <c r="D61" s="39" t="s">
        <v>125</v>
      </c>
      <c r="E61" s="1" t="str">
        <f>IF(MAX(F61:I61)&gt;0,"YES","NO")</f>
        <v>NO</v>
      </c>
      <c r="F61" s="40">
        <f t="shared" si="1"/>
        <v>-1.5926090523103079E-2</v>
      </c>
      <c r="G61" s="40">
        <f t="shared" si="1"/>
        <v>-8.4566518041699189E-3</v>
      </c>
      <c r="H61" s="40">
        <f t="shared" si="1"/>
        <v>-4.6278834951456313E-3</v>
      </c>
      <c r="I61" s="40">
        <f t="shared" si="1"/>
        <v>-5.3935041983810749E-4</v>
      </c>
      <c r="K61" s="14"/>
      <c r="L61" s="14"/>
      <c r="M61" s="14"/>
      <c r="N61" s="14"/>
    </row>
    <row r="62" spans="1:20" s="16" customFormat="1" ht="65.25" hidden="1" customHeight="1" x14ac:dyDescent="0.2">
      <c r="A62" s="1" t="str">
        <f t="shared" si="0"/>
        <v>County Criminal</v>
      </c>
      <c r="B62" s="1">
        <f>IF(E62="YES",MAX(B$56:B61)+1,0)</f>
        <v>0</v>
      </c>
      <c r="C62" s="1" t="str">
        <f>A$15</f>
        <v>CGE CQ2-17</v>
      </c>
      <c r="D62" s="39" t="str">
        <f>"After 3rd Q, Collections went up by more than set percentage of: "&amp;TEXT(J62,"#0%")</f>
        <v>After 3rd Q, Collections went up by more than set percentage of: 500%</v>
      </c>
      <c r="E62" s="1" t="str">
        <f>IF(MAX(F62:G62)&gt;V$10,"YES","NO")</f>
        <v>NO</v>
      </c>
      <c r="F62" s="40">
        <f>IFERROR(IF(NOT(ISBLANK(H16)),(H16-G16)/G16,0),0)</f>
        <v>0.13872529685467325</v>
      </c>
      <c r="G62" s="40">
        <f>IFERROR(IF(NOT(ISBLANK(I16)),(I16-H16)/H16,0),0)</f>
        <v>0.12594528111724188</v>
      </c>
      <c r="H62" s="40"/>
      <c r="I62" s="1"/>
      <c r="J62" s="38">
        <f>V$10</f>
        <v>5</v>
      </c>
      <c r="K62" s="14"/>
      <c r="L62" s="14"/>
      <c r="M62" s="14"/>
      <c r="N62" s="14"/>
      <c r="O62" s="11"/>
      <c r="P62" s="1"/>
      <c r="T62" s="71" t="s">
        <v>103</v>
      </c>
    </row>
    <row r="63" spans="1:20" ht="60.75" hidden="1" customHeight="1" x14ac:dyDescent="0.2">
      <c r="A63" s="1" t="str">
        <f t="shared" si="0"/>
        <v>County Criminal</v>
      </c>
      <c r="B63" s="1">
        <f>IF(E63="YES",MAX(B$56:B62)+1,0)</f>
        <v>0</v>
      </c>
      <c r="C63" s="1" t="str">
        <f>A$15</f>
        <v>CGE CQ2-17</v>
      </c>
      <c r="D63" s="39" t="str">
        <f>"Assessments dropped by more than set percentage of: "&amp;TEXT(J63,"#0%")</f>
        <v>Assessments dropped by more than set percentage of: 15%</v>
      </c>
      <c r="E63" s="1" t="str">
        <f>IF(MIN(F63:I63)&lt;(-1*V$11),"YES","NO")</f>
        <v>NO</v>
      </c>
      <c r="F63" s="40">
        <f>IFERROR(IF(NOT(ISBLANK(F17)),(F17-E17)/E17,0),0)</f>
        <v>-8.34861993942238E-3</v>
      </c>
      <c r="G63" s="40">
        <f>IFERROR(IF(NOT(ISBLANK(G17)),(G17-F17)/F17,0),0)</f>
        <v>-3.8039947860427701E-3</v>
      </c>
      <c r="H63" s="40">
        <f>IFERROR(IF(NOT(ISBLANK(H17)),(H17-G17)/G17,0),0)</f>
        <v>-3.2452565382850664E-3</v>
      </c>
      <c r="I63" s="40">
        <f>IFERROR(IF(NOT(ISBLANK(I17)),(I17-H17)/H17,0),0)</f>
        <v>-1.3625498094271551E-3</v>
      </c>
      <c r="J63" s="38">
        <f>V$11</f>
        <v>0.15</v>
      </c>
      <c r="K63" s="14"/>
      <c r="L63" s="14"/>
      <c r="M63" s="14"/>
      <c r="N63" s="14"/>
      <c r="O63" s="15"/>
      <c r="P63" s="10"/>
      <c r="T63" s="71" t="s">
        <v>108</v>
      </c>
    </row>
    <row r="64" spans="1:20" ht="52.5" hidden="1" customHeight="1" x14ac:dyDescent="0.2">
      <c r="A64" s="1" t="str">
        <f t="shared" si="0"/>
        <v>County Criminal</v>
      </c>
      <c r="B64" s="1">
        <f>IF(E64="YES",MAX(B$56:B63)+1,0)</f>
        <v>0</v>
      </c>
      <c r="C64" s="1" t="str">
        <f>A$15</f>
        <v>CGE CQ2-17</v>
      </c>
      <c r="D64" s="39" t="s">
        <v>124</v>
      </c>
      <c r="E64" s="1" t="str">
        <f>IF(MIN(F64:I64)&lt;0,"YES","NO")</f>
        <v>NO</v>
      </c>
      <c r="F64" s="40">
        <f t="shared" ref="F64:I65" si="2">IFERROR(IF(NOT(ISBLANK(F16)),(F16-E16)/E16,0),0)</f>
        <v>0.45493802836911068</v>
      </c>
      <c r="G64" s="40">
        <f t="shared" si="2"/>
        <v>0.38310282925533373</v>
      </c>
      <c r="H64" s="40">
        <f t="shared" si="2"/>
        <v>0.13872529685467325</v>
      </c>
      <c r="I64" s="40">
        <f t="shared" si="2"/>
        <v>0.12594528111724188</v>
      </c>
      <c r="K64" s="14"/>
      <c r="L64" s="14"/>
      <c r="M64" s="14"/>
      <c r="N64" s="14"/>
      <c r="O64" s="15"/>
      <c r="P64" s="10"/>
    </row>
    <row r="65" spans="1:20" s="16" customFormat="1" ht="45" hidden="1" customHeight="1" x14ac:dyDescent="0.2">
      <c r="A65" s="1" t="str">
        <f t="shared" si="0"/>
        <v>County Criminal</v>
      </c>
      <c r="B65" s="1">
        <f>IF(E65="YES",MAX(B$56:B64)+1,0)</f>
        <v>0</v>
      </c>
      <c r="C65" s="1" t="str">
        <f>A$15</f>
        <v>CGE CQ2-17</v>
      </c>
      <c r="D65" s="39" t="s">
        <v>125</v>
      </c>
      <c r="E65" s="1" t="str">
        <f>IF(MAX(F65:I65)&gt;0,"YES","NO")</f>
        <v>NO</v>
      </c>
      <c r="F65" s="40">
        <f t="shared" si="2"/>
        <v>-8.34861993942238E-3</v>
      </c>
      <c r="G65" s="40">
        <f t="shared" si="2"/>
        <v>-3.8039947860427701E-3</v>
      </c>
      <c r="H65" s="40">
        <f t="shared" si="2"/>
        <v>-3.2452565382850664E-3</v>
      </c>
      <c r="I65" s="40">
        <f t="shared" si="2"/>
        <v>-1.3625498094271551E-3</v>
      </c>
      <c r="J65" s="1"/>
      <c r="K65" s="14"/>
      <c r="L65" s="14"/>
      <c r="M65" s="14"/>
      <c r="N65" s="14"/>
      <c r="O65" s="11"/>
      <c r="P65" s="1"/>
    </row>
    <row r="66" spans="1:20" ht="99.75" hidden="1" x14ac:dyDescent="0.2">
      <c r="A66" s="1" t="str">
        <f t="shared" si="0"/>
        <v>County Criminal</v>
      </c>
      <c r="B66" s="1">
        <f>IF(E66="YES",MAX(B$56:B65)+1,0)</f>
        <v>0</v>
      </c>
      <c r="C66" s="1" t="str">
        <f>A$15</f>
        <v>CGE CQ2-17</v>
      </c>
      <c r="D66" s="39" t="str">
        <f>"The 5th Quarter Collection Rate did not meet the established performance measure standard of: "&amp;TEXT(J66,"#0%")</f>
        <v>The 5th Quarter Collection Rate did not meet the established performance measure standard of: 40%</v>
      </c>
      <c r="E66" s="1" t="str">
        <f>IF(F66="N/A","NO",IF(F66&lt;H$8,"YES","NO"))</f>
        <v>NO</v>
      </c>
      <c r="F66" s="41">
        <f>I18</f>
        <v>0.40891045768434431</v>
      </c>
      <c r="J66" s="38">
        <f>H$8</f>
        <v>0.4</v>
      </c>
      <c r="K66" s="14"/>
      <c r="L66" s="14"/>
      <c r="M66" s="14"/>
      <c r="N66" s="14"/>
    </row>
    <row r="67" spans="1:20" ht="65.25" hidden="1" customHeight="1" x14ac:dyDescent="0.2">
      <c r="A67" s="1" t="str">
        <f t="shared" si="0"/>
        <v>County Criminal</v>
      </c>
      <c r="B67" s="1">
        <f>IF(E67="YES",MAX(B$56:B66)+1,0)</f>
        <v>0</v>
      </c>
      <c r="C67" s="1" t="str">
        <f>A$19</f>
        <v>CGE CQ3-17</v>
      </c>
      <c r="D67" s="39" t="str">
        <f>"After 3rd Q, Collections went up by more than set percentage of: "&amp;TEXT(J67,"#0%")</f>
        <v>After 3rd Q, Collections went up by more than set percentage of: 500%</v>
      </c>
      <c r="E67" s="1" t="str">
        <f>IF(MAX(F67:G67)&gt;V$10,"YES","NO")</f>
        <v>NO</v>
      </c>
      <c r="F67" s="40">
        <f>IFERROR(IF(NOT(ISBLANK(I20)),(I20-H20)/H20,0),0)</f>
        <v>0.18260637812211791</v>
      </c>
      <c r="G67" s="40">
        <f>IFERROR(IF(NOT(ISBLANK(J20)),(J20-I20)/I20,0),0)</f>
        <v>0.14078232571458671</v>
      </c>
      <c r="J67" s="38">
        <f>V$10</f>
        <v>5</v>
      </c>
      <c r="K67" s="14"/>
      <c r="L67" s="14"/>
      <c r="M67" s="14"/>
      <c r="N67" s="14"/>
      <c r="O67" s="11"/>
      <c r="P67" s="18"/>
      <c r="T67" s="71" t="s">
        <v>104</v>
      </c>
    </row>
    <row r="68" spans="1:20" ht="60.75" hidden="1" customHeight="1" x14ac:dyDescent="0.2">
      <c r="A68" s="1" t="str">
        <f t="shared" si="0"/>
        <v>County Criminal</v>
      </c>
      <c r="B68" s="1">
        <f>IF(E68="YES",MAX(B$56:B67)+1,0)</f>
        <v>0</v>
      </c>
      <c r="C68" s="1" t="str">
        <f>A$19</f>
        <v>CGE CQ3-17</v>
      </c>
      <c r="D68" s="39" t="str">
        <f>"Assessments dropped by more than set percentage of: "&amp;TEXT(J68,"#0%")</f>
        <v>Assessments dropped by more than set percentage of: 15%</v>
      </c>
      <c r="E68" s="1" t="str">
        <f>IF(MIN(F68:I68)&lt;(-1*V$11),"YES","NO")</f>
        <v>NO</v>
      </c>
      <c r="F68" s="40">
        <f>IFERROR(IF(NOT(ISBLANK(G21)),(G21-F21)/F21,0),0)</f>
        <v>-1.659362671117412E-2</v>
      </c>
      <c r="G68" s="40">
        <f>IFERROR(IF(NOT(ISBLANK(H21)),(H21-G21)/G21,0),0)</f>
        <v>-1.2123580571732769E-3</v>
      </c>
      <c r="H68" s="40">
        <f>IFERROR(IF(NOT(ISBLANK(I21)),(I21-H21)/H21,0),0)</f>
        <v>-1.4172281357840153E-3</v>
      </c>
      <c r="I68" s="40">
        <f>IFERROR(IF(NOT(ISBLANK(J21)),(J21-I21)/I21,0),0)</f>
        <v>-1.9996384005477215E-3</v>
      </c>
      <c r="J68" s="38">
        <f>V$11</f>
        <v>0.15</v>
      </c>
      <c r="K68" s="14"/>
      <c r="L68" s="14"/>
      <c r="M68" s="14"/>
      <c r="N68" s="14"/>
      <c r="O68" s="15"/>
      <c r="P68" s="10"/>
      <c r="T68" s="71" t="s">
        <v>109</v>
      </c>
    </row>
    <row r="69" spans="1:20" ht="52.5" hidden="1" customHeight="1" x14ac:dyDescent="0.2">
      <c r="A69" s="1" t="str">
        <f t="shared" si="0"/>
        <v>County Criminal</v>
      </c>
      <c r="B69" s="1">
        <f>IF(E69="YES",MAX(B$56:B68)+1,0)</f>
        <v>0</v>
      </c>
      <c r="C69" s="1" t="str">
        <f>A$19</f>
        <v>CGE CQ3-17</v>
      </c>
      <c r="D69" s="39" t="s">
        <v>124</v>
      </c>
      <c r="E69" s="1" t="str">
        <f>IF(MIN(F69:I69)&lt;0,"YES","NO")</f>
        <v>NO</v>
      </c>
      <c r="F69" s="40">
        <f t="shared" ref="F69:I70" si="3">IFERROR(IF(NOT(ISBLANK(G20)),(G20-F20)/F20,0),0)</f>
        <v>0.48618827963399525</v>
      </c>
      <c r="G69" s="40">
        <f t="shared" si="3"/>
        <v>0.28892073141540764</v>
      </c>
      <c r="H69" s="40">
        <f t="shared" si="3"/>
        <v>0.18260637812211791</v>
      </c>
      <c r="I69" s="40">
        <f t="shared" si="3"/>
        <v>0.14078232571458671</v>
      </c>
      <c r="K69" s="14"/>
      <c r="L69" s="14"/>
      <c r="M69" s="14"/>
      <c r="N69" s="14"/>
      <c r="O69" s="15"/>
      <c r="P69" s="10"/>
    </row>
    <row r="70" spans="1:20" ht="45" hidden="1" customHeight="1" x14ac:dyDescent="0.2">
      <c r="A70" s="1" t="str">
        <f t="shared" si="0"/>
        <v>County Criminal</v>
      </c>
      <c r="B70" s="1">
        <f>IF(E70="YES",MAX(B$56:B69)+1,0)</f>
        <v>0</v>
      </c>
      <c r="C70" s="1" t="str">
        <f>A$19</f>
        <v>CGE CQ3-17</v>
      </c>
      <c r="D70" s="39" t="s">
        <v>125</v>
      </c>
      <c r="E70" s="1" t="str">
        <f>IF(MAX(F70:I70)&gt;0,"YES","NO")</f>
        <v>NO</v>
      </c>
      <c r="F70" s="40">
        <f t="shared" si="3"/>
        <v>-1.659362671117412E-2</v>
      </c>
      <c r="G70" s="40">
        <f t="shared" si="3"/>
        <v>-1.2123580571732769E-3</v>
      </c>
      <c r="H70" s="40">
        <f t="shared" si="3"/>
        <v>-1.4172281357840153E-3</v>
      </c>
      <c r="I70" s="40">
        <f t="shared" si="3"/>
        <v>-1.9996384005477215E-3</v>
      </c>
      <c r="K70" s="14"/>
      <c r="L70" s="14"/>
      <c r="M70" s="14"/>
      <c r="N70" s="14"/>
      <c r="O70" s="11"/>
    </row>
    <row r="71" spans="1:20" ht="99.75" hidden="1" x14ac:dyDescent="0.2">
      <c r="A71" s="1" t="str">
        <f t="shared" si="0"/>
        <v>County Criminal</v>
      </c>
      <c r="B71" s="1">
        <f>IF(E71="YES",MAX(B$56:B70)+1,0)</f>
        <v>2</v>
      </c>
      <c r="C71" s="1" t="str">
        <f>A$19</f>
        <v>CGE CQ3-17</v>
      </c>
      <c r="D71" s="39" t="str">
        <f>"The 5th Quarter Collection Rate did not meet the established performance measure standard of: "&amp;TEXT(J71,"#0%")</f>
        <v>The 5th Quarter Collection Rate did not meet the established performance measure standard of: 40%</v>
      </c>
      <c r="E71" s="1" t="str">
        <f>IF(F71="N/A","NO",IF(F71&lt;H$8,"YES","NO"))</f>
        <v>YES</v>
      </c>
      <c r="F71" s="41">
        <f>J22</f>
        <v>0.37225814189251843</v>
      </c>
      <c r="J71" s="38">
        <f>H$8</f>
        <v>0.4</v>
      </c>
      <c r="K71" s="14"/>
      <c r="L71" s="14"/>
      <c r="M71" s="14"/>
      <c r="N71" s="14"/>
    </row>
    <row r="72" spans="1:20" ht="65.25" hidden="1" customHeight="1" x14ac:dyDescent="0.2">
      <c r="A72" s="1" t="str">
        <f t="shared" si="0"/>
        <v>County Criminal</v>
      </c>
      <c r="B72" s="1">
        <f>IF(E72="YES",MAX(B$56:B71)+1,0)</f>
        <v>0</v>
      </c>
      <c r="C72" s="1" t="str">
        <f>A$23</f>
        <v>CGE CQ4-17</v>
      </c>
      <c r="D72" s="39" t="str">
        <f>"After 3rd Q, Collections went up by more than set percentage of: "&amp;TEXT(J72,"#0%")</f>
        <v>After 3rd Q, Collections went up by more than set percentage of: 500%</v>
      </c>
      <c r="E72" s="1" t="str">
        <f>IF(MAX(F72:G72)&gt;V$10,"YES","NO")</f>
        <v>NO</v>
      </c>
      <c r="F72" s="40">
        <f>IFERROR(IF(NOT(ISBLANK(J24)),(J24-I24)/I24,0),0)</f>
        <v>0.1535183325803966</v>
      </c>
      <c r="G72" s="40">
        <f>IFERROR(IF(NOT(ISBLANK(K24)),(K24-J24)/J24,0),0)</f>
        <v>0.10393258219039167</v>
      </c>
      <c r="J72" s="38">
        <f>V$10</f>
        <v>5</v>
      </c>
      <c r="K72" s="14"/>
      <c r="L72" s="14"/>
      <c r="M72" s="14"/>
      <c r="N72" s="14"/>
      <c r="O72" s="15"/>
      <c r="P72" s="10"/>
      <c r="T72" s="71" t="s">
        <v>105</v>
      </c>
    </row>
    <row r="73" spans="1:20" ht="60.75" hidden="1" customHeight="1" x14ac:dyDescent="0.2">
      <c r="A73" s="1" t="str">
        <f t="shared" si="0"/>
        <v>County Criminal</v>
      </c>
      <c r="B73" s="1">
        <f>IF(E73="YES",MAX(B$56:B72)+1,0)</f>
        <v>0</v>
      </c>
      <c r="C73" s="1" t="str">
        <f>A$23</f>
        <v>CGE CQ4-17</v>
      </c>
      <c r="D73" s="39" t="str">
        <f>"Assessments dropped by more than set percentage of: "&amp;TEXT(J73,"#0%")</f>
        <v>Assessments dropped by more than set percentage of: 15%</v>
      </c>
      <c r="E73" s="1" t="str">
        <f>IF(MIN(F73:I73)&lt;(-1*V$11),"YES","NO")</f>
        <v>NO</v>
      </c>
      <c r="F73" s="40">
        <f>IFERROR(IF(NOT(ISBLANK(H25)),(H25-G25)/G25,0),0)</f>
        <v>-1.2569922667066852E-2</v>
      </c>
      <c r="G73" s="40">
        <f>IFERROR(IF(NOT(ISBLANK(I25)),(I25-H25)/H25,0),0)</f>
        <v>-3.3883442426890379E-3</v>
      </c>
      <c r="H73" s="40">
        <f>IFERROR(IF(NOT(ISBLANK(J25)),(J25-I25)/I25,0),0)</f>
        <v>-3.4378265111737398E-3</v>
      </c>
      <c r="I73" s="40">
        <f>IFERROR(IF(NOT(ISBLANK(K25)),(K25-J25)/J25,0),0)</f>
        <v>-5.6019583191445062E-4</v>
      </c>
      <c r="J73" s="38">
        <f>V$11</f>
        <v>0.15</v>
      </c>
      <c r="K73" s="14"/>
      <c r="L73" s="14"/>
      <c r="M73" s="14"/>
      <c r="N73" s="14"/>
      <c r="O73" s="15"/>
      <c r="P73" s="10"/>
      <c r="T73" s="71" t="s">
        <v>110</v>
      </c>
    </row>
    <row r="74" spans="1:20" ht="52.5" hidden="1" customHeight="1" x14ac:dyDescent="0.2">
      <c r="A74" s="1" t="str">
        <f t="shared" si="0"/>
        <v>County Criminal</v>
      </c>
      <c r="B74" s="1">
        <f>IF(E74="YES",MAX(B$56:B73)+1,0)</f>
        <v>0</v>
      </c>
      <c r="C74" s="1" t="str">
        <f>A$23</f>
        <v>CGE CQ4-17</v>
      </c>
      <c r="D74" s="39" t="s">
        <v>124</v>
      </c>
      <c r="E74" s="1" t="str">
        <f>IF(MIN(F74:I74)&lt;0,"YES","NO")</f>
        <v>NO</v>
      </c>
      <c r="F74" s="40">
        <f t="shared" ref="F74:I75" si="4">IFERROR(IF(NOT(ISBLANK(H24)),(H24-G24)/G24,0),0)</f>
        <v>0.47423250815040713</v>
      </c>
      <c r="G74" s="40">
        <f t="shared" si="4"/>
        <v>0.3785988962858286</v>
      </c>
      <c r="H74" s="40">
        <f t="shared" si="4"/>
        <v>0.1535183325803966</v>
      </c>
      <c r="I74" s="40">
        <f t="shared" si="4"/>
        <v>0.10393258219039167</v>
      </c>
      <c r="K74" s="14"/>
      <c r="L74" s="14"/>
      <c r="M74" s="14"/>
      <c r="N74" s="14"/>
      <c r="O74" s="15"/>
      <c r="P74" s="10"/>
    </row>
    <row r="75" spans="1:20" ht="45" hidden="1" customHeight="1" x14ac:dyDescent="0.2">
      <c r="A75" s="1" t="str">
        <f t="shared" si="0"/>
        <v>County Criminal</v>
      </c>
      <c r="B75" s="1">
        <f>IF(E75="YES",MAX(B$56:B74)+1,0)</f>
        <v>0</v>
      </c>
      <c r="C75" s="1" t="str">
        <f>A$23</f>
        <v>CGE CQ4-17</v>
      </c>
      <c r="D75" s="39" t="s">
        <v>125</v>
      </c>
      <c r="E75" s="1" t="str">
        <f>IF(MAX(F75:I75)&gt;0,"YES","NO")</f>
        <v>NO</v>
      </c>
      <c r="F75" s="40">
        <f t="shared" si="4"/>
        <v>-1.2569922667066852E-2</v>
      </c>
      <c r="G75" s="40">
        <f t="shared" si="4"/>
        <v>-3.3883442426890379E-3</v>
      </c>
      <c r="H75" s="40">
        <f t="shared" si="4"/>
        <v>-3.4378265111737398E-3</v>
      </c>
      <c r="I75" s="40">
        <f t="shared" si="4"/>
        <v>-5.6019583191445062E-4</v>
      </c>
      <c r="K75" s="14"/>
      <c r="L75" s="14"/>
      <c r="M75" s="14"/>
      <c r="N75" s="14"/>
    </row>
    <row r="76" spans="1:20" ht="99.75" hidden="1" x14ac:dyDescent="0.2">
      <c r="A76" s="1" t="str">
        <f t="shared" si="0"/>
        <v>County Criminal</v>
      </c>
      <c r="B76" s="1">
        <f>IF(E76="YES",MAX(B$56:B75)+1,0)</f>
        <v>0</v>
      </c>
      <c r="C76" s="1" t="str">
        <f>A$23</f>
        <v>CGE CQ4-17</v>
      </c>
      <c r="D76" s="39" t="str">
        <f>"The 5th Quarter Collection Rate did not meet the established performance measure standard of: "&amp;TEXT(J76,"#0%")</f>
        <v>The 5th Quarter Collection Rate did not meet the established performance measure standard of: 40%</v>
      </c>
      <c r="E76" s="1" t="str">
        <f>IF(F76="N/A","NO",IF(F76&lt;H$8,"YES","NO"))</f>
        <v>NO</v>
      </c>
      <c r="F76" s="41">
        <f>K26</f>
        <v>0.40124152029905397</v>
      </c>
      <c r="J76" s="38">
        <f>H$8</f>
        <v>0.4</v>
      </c>
      <c r="K76" s="14"/>
      <c r="L76" s="14"/>
      <c r="M76" s="14"/>
      <c r="N76" s="14"/>
    </row>
    <row r="77" spans="1:20" s="18" customFormat="1" ht="65.25" hidden="1" customHeight="1" x14ac:dyDescent="0.2">
      <c r="A77" s="1" t="str">
        <f t="shared" si="0"/>
        <v>County Criminal</v>
      </c>
      <c r="B77" s="1">
        <f>IF(E77="YES",MAX(B$56:B76)+1,0)</f>
        <v>0</v>
      </c>
      <c r="C77" s="1" t="str">
        <f>A$27</f>
        <v>CGE CQ1-18</v>
      </c>
      <c r="D77" s="39" t="str">
        <f>"After 3rd Q, Collections went up by more than set percentage of: "&amp;TEXT(J77,"#0%")</f>
        <v>After 3rd Q, Collections went up by more than set percentage of: 500%</v>
      </c>
      <c r="E77" s="1" t="str">
        <f>IF(MAX(F77)&gt;V$10,"YES","NO")</f>
        <v>NO</v>
      </c>
      <c r="F77" s="40">
        <f>IFERROR(IF(NOT(ISBLANK(K28)),(K28-J28)/J28,0),0)</f>
        <v>0.14412177580130761</v>
      </c>
      <c r="G77" s="40"/>
      <c r="H77" s="1"/>
      <c r="I77" s="1"/>
      <c r="J77" s="38">
        <f>V$10</f>
        <v>5</v>
      </c>
      <c r="K77" s="14"/>
      <c r="L77" s="14"/>
      <c r="M77" s="14"/>
      <c r="N77" s="14"/>
      <c r="O77" s="17"/>
      <c r="P77" s="10"/>
      <c r="T77" s="71" t="s">
        <v>106</v>
      </c>
    </row>
    <row r="78" spans="1:20" ht="60.75" hidden="1" customHeight="1" x14ac:dyDescent="0.2">
      <c r="A78" s="1" t="str">
        <f t="shared" si="0"/>
        <v>County Criminal</v>
      </c>
      <c r="B78" s="1">
        <f>IF(E78="YES",MAX(B$56:B77)+1,0)</f>
        <v>0</v>
      </c>
      <c r="C78" s="1" t="str">
        <f>A$27</f>
        <v>CGE CQ1-18</v>
      </c>
      <c r="D78" s="39" t="str">
        <f>"Assessments dropped by more than set percentage of: "&amp;TEXT(J78,"#0%")</f>
        <v>Assessments dropped by more than set percentage of: 15%</v>
      </c>
      <c r="E78" s="1" t="str">
        <f>IF(MIN(F78:H78)&lt;(-1*V$11),"YES","NO")</f>
        <v>NO</v>
      </c>
      <c r="F78" s="40">
        <f>IFERROR(IF(NOT(ISBLANK(I29)),(I29-H29)/H29,0),0)</f>
        <v>-1.4525559938303352E-2</v>
      </c>
      <c r="G78" s="40">
        <f>IFERROR(IF(NOT(ISBLANK(J29)),(J29-I29)/I29,0),0)</f>
        <v>-3.5896699905847303E-3</v>
      </c>
      <c r="H78" s="40">
        <f>IFERROR(IF(NOT(ISBLANK(K29)),(K29-J29)/J29,0),0)</f>
        <v>-8.0134143640635638E-4</v>
      </c>
      <c r="J78" s="38">
        <f>V$11</f>
        <v>0.15</v>
      </c>
      <c r="K78" s="14"/>
      <c r="L78" s="14"/>
      <c r="M78" s="14"/>
      <c r="N78" s="14"/>
      <c r="O78" s="15"/>
      <c r="P78" s="10"/>
      <c r="T78" s="71" t="s">
        <v>111</v>
      </c>
    </row>
    <row r="79" spans="1:20" ht="52.5" hidden="1" customHeight="1" x14ac:dyDescent="0.2">
      <c r="A79" s="1" t="str">
        <f t="shared" si="0"/>
        <v>County Criminal</v>
      </c>
      <c r="B79" s="1">
        <f>IF(E79="YES",MAX(B$56:B78)+1,0)</f>
        <v>0</v>
      </c>
      <c r="C79" s="1" t="str">
        <f>A$27</f>
        <v>CGE CQ1-18</v>
      </c>
      <c r="D79" s="39" t="s">
        <v>124</v>
      </c>
      <c r="E79" s="1" t="str">
        <f>IF(MIN(F79:H79)&lt;0,"YES","NO")</f>
        <v>NO</v>
      </c>
      <c r="F79" s="40">
        <f t="shared" ref="F79:H80" si="5">IFERROR(IF(NOT(ISBLANK(I28)),(I28-H28)/H28,0),0)</f>
        <v>0.53935669298879385</v>
      </c>
      <c r="G79" s="40">
        <f t="shared" si="5"/>
        <v>0.23354542585986801</v>
      </c>
      <c r="H79" s="40">
        <f t="shared" si="5"/>
        <v>0.14412177580130761</v>
      </c>
      <c r="K79" s="14"/>
      <c r="L79" s="14"/>
      <c r="M79" s="14"/>
      <c r="N79" s="14"/>
      <c r="O79" s="15"/>
      <c r="P79" s="10"/>
    </row>
    <row r="80" spans="1:20" ht="45" hidden="1" customHeight="1" x14ac:dyDescent="0.2">
      <c r="A80" s="1" t="str">
        <f t="shared" si="0"/>
        <v>County Criminal</v>
      </c>
      <c r="B80" s="1">
        <f>IF(E80="YES",MAX(B$56:B79)+1,0)</f>
        <v>0</v>
      </c>
      <c r="C80" s="1" t="str">
        <f>A$27</f>
        <v>CGE CQ1-18</v>
      </c>
      <c r="D80" s="39" t="s">
        <v>125</v>
      </c>
      <c r="E80" s="1" t="str">
        <f>IF(MAX(F80:H80)&gt;0,"YES","NO")</f>
        <v>NO</v>
      </c>
      <c r="F80" s="40">
        <f t="shared" si="5"/>
        <v>-1.4525559938303352E-2</v>
      </c>
      <c r="G80" s="40">
        <f t="shared" si="5"/>
        <v>-3.5896699905847303E-3</v>
      </c>
      <c r="H80" s="40">
        <f t="shared" si="5"/>
        <v>-8.0134143640635638E-4</v>
      </c>
      <c r="K80" s="14"/>
      <c r="L80" s="14"/>
      <c r="M80" s="14"/>
      <c r="N80" s="14"/>
    </row>
    <row r="81" spans="1:20" ht="60.75" hidden="1" customHeight="1" x14ac:dyDescent="0.2">
      <c r="A81" s="1" t="str">
        <f t="shared" si="0"/>
        <v>County Criminal</v>
      </c>
      <c r="B81" s="1">
        <f>IF(E81="YES",MAX(B$56:B80)+1,0)</f>
        <v>0</v>
      </c>
      <c r="C81" s="1" t="str">
        <f>A$31</f>
        <v>CGE CQ2-18</v>
      </c>
      <c r="D81" s="39" t="str">
        <f>"Assessments dropped by more than set percentage of: "&amp;TEXT(J81,"#0%")</f>
        <v>Assessments dropped by more than set percentage of: 15%</v>
      </c>
      <c r="E81" s="1" t="str">
        <f>IF(MIN(F81:G81)&lt;(-1*V$11),"YES","NO")</f>
        <v>NO</v>
      </c>
      <c r="F81" s="40">
        <f>IFERROR(IF(NOT(ISBLANK(J33)),(J33-I33)/I33,0),0)</f>
        <v>-1.2639122183116674E-2</v>
      </c>
      <c r="G81" s="40">
        <f>IFERROR(IF(NOT(ISBLANK(K33)),(K33-J33)/J33,0),0)</f>
        <v>-2.4117389900460951E-3</v>
      </c>
      <c r="J81" s="38">
        <f>V$11</f>
        <v>0.15</v>
      </c>
      <c r="K81" s="14"/>
      <c r="L81" s="14"/>
      <c r="M81" s="14"/>
      <c r="N81" s="14"/>
      <c r="O81" s="15"/>
      <c r="P81" s="10"/>
      <c r="T81" s="71" t="s">
        <v>112</v>
      </c>
    </row>
    <row r="82" spans="1:20" ht="52.5" hidden="1" customHeight="1" x14ac:dyDescent="0.2">
      <c r="A82" s="1" t="str">
        <f t="shared" si="0"/>
        <v>County Criminal</v>
      </c>
      <c r="B82" s="1">
        <f>IF(E82="YES",MAX(B$56:B81)+1,0)</f>
        <v>0</v>
      </c>
      <c r="C82" s="1" t="str">
        <f>A$31</f>
        <v>CGE CQ2-18</v>
      </c>
      <c r="D82" s="39" t="s">
        <v>124</v>
      </c>
      <c r="E82" s="1" t="str">
        <f>IF(MIN(F82:G82)&lt;0,"YES","NO")</f>
        <v>NO</v>
      </c>
      <c r="F82" s="40">
        <f>IFERROR(IF(NOT(ISBLANK(J32)),(J32-I32)/I32,0),0)</f>
        <v>0.44139678939693611</v>
      </c>
      <c r="G82" s="40">
        <f>IFERROR(IF(NOT(ISBLANK(K32)),(K32-J32)/J32,0),0)</f>
        <v>0.24365850605125883</v>
      </c>
      <c r="K82" s="14"/>
      <c r="L82" s="14"/>
      <c r="M82" s="14"/>
      <c r="N82" s="14"/>
      <c r="O82" s="15"/>
      <c r="P82" s="10"/>
    </row>
    <row r="83" spans="1:20" ht="45" hidden="1" customHeight="1" x14ac:dyDescent="0.2">
      <c r="A83" s="1" t="str">
        <f t="shared" si="0"/>
        <v>County Criminal</v>
      </c>
      <c r="B83" s="1">
        <f>IF(E83="YES",MAX(B$56:B82)+1,0)</f>
        <v>0</v>
      </c>
      <c r="C83" s="1" t="str">
        <f>A$31</f>
        <v>CGE CQ2-18</v>
      </c>
      <c r="D83" s="39" t="s">
        <v>125</v>
      </c>
      <c r="E83" s="1" t="str">
        <f>IF(MAX(F83:G83)&gt;0,"YES","NO")</f>
        <v>NO</v>
      </c>
      <c r="F83" s="40">
        <f>IFERROR(IF(NOT(ISBLANK(J33)),(J33-I33)/I33,0),0)</f>
        <v>-1.2639122183116674E-2</v>
      </c>
      <c r="G83" s="40">
        <f>IFERROR(IF(NOT(ISBLANK(K33)),(K33-J33)/J33,0),0)</f>
        <v>-2.4117389900460951E-3</v>
      </c>
      <c r="K83" s="14"/>
      <c r="L83" s="14"/>
      <c r="M83" s="14"/>
      <c r="N83" s="14"/>
    </row>
    <row r="84" spans="1:20" ht="60.75" hidden="1" customHeight="1" x14ac:dyDescent="0.2">
      <c r="A84" s="1" t="str">
        <f t="shared" si="0"/>
        <v>County Criminal</v>
      </c>
      <c r="B84" s="1">
        <f>IF(E84="YES",MAX(B$56:B83)+1,0)</f>
        <v>0</v>
      </c>
      <c r="C84" s="1" t="str">
        <f>A$35</f>
        <v>CGE CQ3-18</v>
      </c>
      <c r="D84" s="39" t="str">
        <f>"Assessments dropped by more than set percentage of: "&amp;TEXT(J84,"#0%")</f>
        <v>Assessments dropped by more than set percentage of: 15%</v>
      </c>
      <c r="E84" s="1" t="str">
        <f>IF(MIN(F84)&lt;(-1*V$11),"YES","NO")</f>
        <v>NO</v>
      </c>
      <c r="F84" s="40">
        <f>IFERROR(IF(NOT(ISBLANK(K37)),(K37-J37)/J37,0),0)</f>
        <v>-1.1607120782234156E-2</v>
      </c>
      <c r="J84" s="38">
        <f>V$11</f>
        <v>0.15</v>
      </c>
      <c r="K84" s="14"/>
      <c r="L84" s="14"/>
      <c r="M84" s="14"/>
      <c r="N84" s="14"/>
      <c r="O84" s="15"/>
      <c r="P84" s="10"/>
      <c r="T84" s="71" t="s">
        <v>113</v>
      </c>
    </row>
    <row r="85" spans="1:20" ht="52.5" hidden="1" customHeight="1" x14ac:dyDescent="0.2">
      <c r="A85" s="1" t="str">
        <f t="shared" si="0"/>
        <v>County Criminal</v>
      </c>
      <c r="B85" s="1">
        <f>IF(E85="YES",MAX(B$56:B84)+1,0)</f>
        <v>0</v>
      </c>
      <c r="C85" s="1" t="str">
        <f>A$35</f>
        <v>CGE CQ3-18</v>
      </c>
      <c r="D85" s="39" t="s">
        <v>124</v>
      </c>
      <c r="E85" s="1" t="str">
        <f>IF(MIN(F85)&lt;0,"YES","NO")</f>
        <v>NO</v>
      </c>
      <c r="F85" s="40">
        <f>IFERROR(IF(NOT(ISBLANK(K36)),(K36-J36)/J36,0),0)</f>
        <v>0.43009520845554516</v>
      </c>
      <c r="K85" s="14"/>
      <c r="L85" s="14"/>
      <c r="M85" s="14"/>
      <c r="N85" s="14"/>
      <c r="O85" s="15"/>
    </row>
    <row r="86" spans="1:20" ht="45" hidden="1" customHeight="1" x14ac:dyDescent="0.2">
      <c r="A86" s="1" t="str">
        <f t="shared" si="0"/>
        <v>County Criminal</v>
      </c>
      <c r="B86" s="1">
        <f>IF(E86="YES",MAX(B$56:B85)+1,0)</f>
        <v>0</v>
      </c>
      <c r="C86" s="1" t="str">
        <f>A$35</f>
        <v>CGE CQ3-18</v>
      </c>
      <c r="D86" s="39" t="s">
        <v>125</v>
      </c>
      <c r="E86" s="1" t="str">
        <f>IF(MAX(F86)&gt;0,"YES","NO")</f>
        <v>NO</v>
      </c>
      <c r="F86" s="40">
        <f>IFERROR(IF(NOT(ISBLANK(K37)),(K37-J37)/J37,0),0)</f>
        <v>-1.1607120782234156E-2</v>
      </c>
      <c r="K86" s="14"/>
      <c r="L86" s="14"/>
      <c r="M86" s="14"/>
      <c r="N86" s="14"/>
    </row>
  </sheetData>
  <sheetProtection algorithmName="SHA-512" hashValue="9MOUP1uM2k6W6RdHaQKp3v+MVrqjWekRTZFm0EGf39u1xwPuorvQw2kQmv+EAIUP51i135ROPS+id/8zIaM4Yg==" saltValue="Fx6TcSY1ky82CJ40osHBJQ==" spinCount="100000" sheet="1" objects="1" scenarios="1" selectLockedCells="1"/>
  <mergeCells count="39">
    <mergeCell ref="M19:M22"/>
    <mergeCell ref="M23:M26"/>
    <mergeCell ref="A35:A38"/>
    <mergeCell ref="L19:L22"/>
    <mergeCell ref="A31:A34"/>
    <mergeCell ref="A27:A30"/>
    <mergeCell ref="B27:B30"/>
    <mergeCell ref="B31:B34"/>
    <mergeCell ref="L30:M30"/>
    <mergeCell ref="L31:M33"/>
    <mergeCell ref="L34:M36"/>
    <mergeCell ref="L37:M39"/>
    <mergeCell ref="D43:G43"/>
    <mergeCell ref="H43:K43"/>
    <mergeCell ref="E25:E26"/>
    <mergeCell ref="L23:L26"/>
    <mergeCell ref="D25:D26"/>
    <mergeCell ref="F25:F26"/>
    <mergeCell ref="L40:M42"/>
    <mergeCell ref="D6:E6"/>
    <mergeCell ref="D8:E8"/>
    <mergeCell ref="L11:L14"/>
    <mergeCell ref="M11:M14"/>
    <mergeCell ref="L15:L18"/>
    <mergeCell ref="M15:M18"/>
    <mergeCell ref="I11:I14"/>
    <mergeCell ref="L9:M9"/>
    <mergeCell ref="A53:B53"/>
    <mergeCell ref="B35:B38"/>
    <mergeCell ref="B39:B42"/>
    <mergeCell ref="A11:A14"/>
    <mergeCell ref="A15:A18"/>
    <mergeCell ref="B19:B22"/>
    <mergeCell ref="B23:B26"/>
    <mergeCell ref="B11:B14"/>
    <mergeCell ref="B15:B18"/>
    <mergeCell ref="A19:A22"/>
    <mergeCell ref="A23:A26"/>
    <mergeCell ref="A39:A42"/>
  </mergeCells>
  <phoneticPr fontId="0" type="noConversion"/>
  <conditionalFormatting sqref="M15:M18">
    <cfRule type="expression" dxfId="353" priority="427" stopIfTrue="1">
      <formula>$I$18&lt;$H$8</formula>
    </cfRule>
  </conditionalFormatting>
  <conditionalFormatting sqref="M19:M22">
    <cfRule type="expression" dxfId="352" priority="426" stopIfTrue="1">
      <formula>$J$22&lt;$H$8</formula>
    </cfRule>
  </conditionalFormatting>
  <conditionalFormatting sqref="M23:M26">
    <cfRule type="expression" dxfId="351" priority="425" stopIfTrue="1">
      <formula>$K$26&lt;$H$8</formula>
    </cfRule>
  </conditionalFormatting>
  <conditionalFormatting sqref="M11:M14">
    <cfRule type="expression" dxfId="350" priority="416" stopIfTrue="1">
      <formula>$H$14&lt;$H$8</formula>
    </cfRule>
  </conditionalFormatting>
  <conditionalFormatting sqref="I39:I42">
    <cfRule type="cellIs" dxfId="349" priority="67" stopIfTrue="1" operator="lessThan">
      <formula>$H$8</formula>
    </cfRule>
  </conditionalFormatting>
  <conditionalFormatting sqref="I16">
    <cfRule type="expression" dxfId="348" priority="65">
      <formula>(I$16&lt;H$16)</formula>
    </cfRule>
  </conditionalFormatting>
  <conditionalFormatting sqref="H16">
    <cfRule type="expression" dxfId="347" priority="62">
      <formula>(H$16&lt;G$16)</formula>
    </cfRule>
  </conditionalFormatting>
  <conditionalFormatting sqref="K28">
    <cfRule type="expression" dxfId="346" priority="59">
      <formula>(K$28&lt;J$28)</formula>
    </cfRule>
  </conditionalFormatting>
  <conditionalFormatting sqref="H20">
    <cfRule type="expression" dxfId="345" priority="58">
      <formula>(H$20&lt;G$20)</formula>
    </cfRule>
  </conditionalFormatting>
  <conditionalFormatting sqref="J28">
    <cfRule type="expression" dxfId="344" priority="56">
      <formula>(J$28&lt;I$28)</formula>
    </cfRule>
  </conditionalFormatting>
  <conditionalFormatting sqref="K32">
    <cfRule type="expression" dxfId="343" priority="55">
      <formula>(K$32&lt;J$32)</formula>
    </cfRule>
  </conditionalFormatting>
  <conditionalFormatting sqref="H24">
    <cfRule type="expression" dxfId="342" priority="54">
      <formula>(H$24&lt;G$24)</formula>
    </cfRule>
  </conditionalFormatting>
  <conditionalFormatting sqref="I28">
    <cfRule type="expression" dxfId="341" priority="53">
      <formula>(I$28&lt;H$28)</formula>
    </cfRule>
  </conditionalFormatting>
  <conditionalFormatting sqref="J32">
    <cfRule type="expression" dxfId="340" priority="52">
      <formula>(J32&lt;I32)</formula>
    </cfRule>
  </conditionalFormatting>
  <conditionalFormatting sqref="K36">
    <cfRule type="expression" dxfId="339" priority="51">
      <formula>(K$36&lt;J$36)</formula>
    </cfRule>
  </conditionalFormatting>
  <conditionalFormatting sqref="H13">
    <cfRule type="expression" dxfId="338" priority="50">
      <formula>(H$13&gt;G$13)</formula>
    </cfRule>
  </conditionalFormatting>
  <conditionalFormatting sqref="H21">
    <cfRule type="expression" dxfId="337" priority="48">
      <formula>(H$21&gt;G$21)</formula>
    </cfRule>
  </conditionalFormatting>
  <conditionalFormatting sqref="H25">
    <cfRule type="expression" dxfId="336" priority="47">
      <formula>(H$25&gt;G$25)</formula>
    </cfRule>
  </conditionalFormatting>
  <conditionalFormatting sqref="I29">
    <cfRule type="expression" dxfId="335" priority="46">
      <formula>(I$29&gt;H$29)</formula>
    </cfRule>
  </conditionalFormatting>
  <conditionalFormatting sqref="H14">
    <cfRule type="expression" dxfId="334" priority="45">
      <formula>H14&lt;$H$8</formula>
    </cfRule>
  </conditionalFormatting>
  <conditionalFormatting sqref="I18">
    <cfRule type="expression" dxfId="333" priority="44">
      <formula>I18&lt;$H$8</formula>
    </cfRule>
  </conditionalFormatting>
  <conditionalFormatting sqref="J22">
    <cfRule type="expression" dxfId="332" priority="43">
      <formula>J22&lt;$H$8</formula>
    </cfRule>
  </conditionalFormatting>
  <conditionalFormatting sqref="K26">
    <cfRule type="expression" dxfId="331" priority="42">
      <formula>K26&lt;$H$8</formula>
    </cfRule>
  </conditionalFormatting>
  <conditionalFormatting sqref="I17">
    <cfRule type="expression" dxfId="330" priority="41">
      <formula>(I$17&gt;H$17)</formula>
    </cfRule>
  </conditionalFormatting>
  <conditionalFormatting sqref="K29">
    <cfRule type="expression" dxfId="329" priority="36">
      <formula>(K$29&gt;J$29)</formula>
    </cfRule>
  </conditionalFormatting>
  <conditionalFormatting sqref="J29">
    <cfRule type="expression" dxfId="328" priority="34">
      <formula>(J$29&gt;I$29)</formula>
    </cfRule>
  </conditionalFormatting>
  <conditionalFormatting sqref="K33">
    <cfRule type="expression" dxfId="327" priority="33">
      <formula>(K$33&gt;J$33)</formula>
    </cfRule>
  </conditionalFormatting>
  <conditionalFormatting sqref="J33">
    <cfRule type="expression" dxfId="326" priority="32">
      <formula>(J$33&gt;I$33)</formula>
    </cfRule>
  </conditionalFormatting>
  <conditionalFormatting sqref="K37">
    <cfRule type="expression" dxfId="325" priority="31">
      <formula>(K$37&gt;J$37)</formula>
    </cfRule>
  </conditionalFormatting>
  <conditionalFormatting sqref="H12">
    <cfRule type="expression" dxfId="324" priority="30">
      <formula>(H$12&lt;G$12)</formula>
    </cfRule>
  </conditionalFormatting>
  <conditionalFormatting sqref="H17">
    <cfRule type="expression" dxfId="323" priority="29">
      <formula>(H$17&gt;G$17)</formula>
    </cfRule>
  </conditionalFormatting>
  <conditionalFormatting sqref="I20">
    <cfRule type="expression" dxfId="322" priority="27">
      <formula>(I20&lt;H20)</formula>
    </cfRule>
  </conditionalFormatting>
  <conditionalFormatting sqref="J20">
    <cfRule type="expression" dxfId="321" priority="26">
      <formula>(J20&lt;I20)</formula>
    </cfRule>
  </conditionalFormatting>
  <conditionalFormatting sqref="J21">
    <cfRule type="expression" dxfId="320" priority="25">
      <formula>(J$21&gt;I$21)</formula>
    </cfRule>
  </conditionalFormatting>
  <conditionalFormatting sqref="I24">
    <cfRule type="expression" dxfId="319" priority="24">
      <formula>(I$24&lt;H$24)</formula>
    </cfRule>
  </conditionalFormatting>
  <conditionalFormatting sqref="J24">
    <cfRule type="expression" dxfId="318" priority="23">
      <formula>(J$24&lt;I$24)</formula>
    </cfRule>
  </conditionalFormatting>
  <conditionalFormatting sqref="K24">
    <cfRule type="expression" dxfId="317" priority="22">
      <formula>(K$24&lt;J$24)</formula>
    </cfRule>
  </conditionalFormatting>
  <conditionalFormatting sqref="I25">
    <cfRule type="expression" dxfId="316" priority="21">
      <formula>(I$25&gt;H$25)</formula>
    </cfRule>
  </conditionalFormatting>
  <conditionalFormatting sqref="J25">
    <cfRule type="expression" dxfId="315" priority="20">
      <formula>(J$25&gt;I$25)</formula>
    </cfRule>
  </conditionalFormatting>
  <conditionalFormatting sqref="K25">
    <cfRule type="expression" dxfId="314" priority="19">
      <formula>(K$25&gt;J$25)</formula>
    </cfRule>
  </conditionalFormatting>
  <conditionalFormatting sqref="L11:L14">
    <cfRule type="expression" dxfId="313" priority="17" stopIfTrue="1">
      <formula>$H$14&lt;$H$8</formula>
    </cfRule>
  </conditionalFormatting>
  <conditionalFormatting sqref="L15:L18">
    <cfRule type="expression" dxfId="312" priority="16" stopIfTrue="1">
      <formula>$I$18&lt;$H$8</formula>
    </cfRule>
  </conditionalFormatting>
  <conditionalFormatting sqref="L19:L22">
    <cfRule type="expression" dxfId="311" priority="15" stopIfTrue="1">
      <formula>$J$22&lt;$H$8</formula>
    </cfRule>
  </conditionalFormatting>
  <conditionalFormatting sqref="L23:L26">
    <cfRule type="expression" dxfId="310" priority="14" stopIfTrue="1">
      <formula>$K$26&lt;$H$8</formula>
    </cfRule>
  </conditionalFormatting>
  <dataValidations count="2">
    <dataValidation type="decimal" allowBlank="1" showInputMessage="1" showErrorMessage="1" sqref="G19:I19 H15:K16 J35:J37 J39:J42 H17 G15 D12:H13 H21:J21 J18:K19 G28:I29 I31:I32 J12:K13 G39:H42 G25:K25">
      <formula1>0</formula1>
      <formula2>999999999999999</formula2>
    </dataValidation>
    <dataValidation type="textLength" allowBlank="1" showInputMessage="1" showErrorMessage="1" sqref="L10 N10:N39 M10:M29 L27:L30">
      <formula1>0</formula1>
      <formula2>500</formula2>
    </dataValidation>
  </dataValidations>
  <printOptions horizontalCentered="1" verticalCentered="1"/>
  <pageMargins left="0.21" right="0.23" top="0.3" bottom="0.36" header="0" footer="0.17"/>
  <pageSetup scale="57" orientation="landscape" horizontalDpi="4294967293" r:id="rId1"/>
  <headerFooter alignWithMargins="0">
    <oddFooter>&amp;L&amp;F</oddFooter>
  </headerFooter>
  <ignoredErrors>
    <ignoredError sqref="D14:G15 D18:G19 D17 D16 D22:G23 D20:E20 D21:E21 D25:F25 D24:F24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'Circuit Criminal'!$N$11:$N$12</xm:f>
          </x14:formula1>
          <xm:sqref>L11:L26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86"/>
  <sheetViews>
    <sheetView showGridLines="0" topLeftCell="B11" zoomScale="75" zoomScaleNormal="75" zoomScaleSheetLayoutView="70" workbookViewId="0">
      <selection activeCell="M23" sqref="M23:M26"/>
    </sheetView>
  </sheetViews>
  <sheetFormatPr defaultColWidth="9.140625" defaultRowHeight="14.25" x14ac:dyDescent="0.2"/>
  <cols>
    <col min="1" max="1" width="10.7109375" style="1" hidden="1" customWidth="1"/>
    <col min="2" max="2" width="9.5703125" style="1" customWidth="1"/>
    <col min="3" max="3" width="29.85546875" style="1" customWidth="1"/>
    <col min="4" max="12" width="18.7109375" style="1" customWidth="1"/>
    <col min="13" max="13" width="33.140625" style="1" customWidth="1"/>
    <col min="14" max="14" width="18.7109375" style="1" hidden="1" customWidth="1"/>
    <col min="15" max="18" width="16.7109375" style="1" hidden="1" customWidth="1"/>
    <col min="19" max="19" width="20.140625" style="1" hidden="1" customWidth="1"/>
    <col min="20" max="20" width="21.28515625" style="1" hidden="1" customWidth="1"/>
    <col min="21" max="21" width="2.42578125" style="1" hidden="1" customWidth="1"/>
    <col min="22" max="22" width="11.5703125" style="1" hidden="1" customWidth="1"/>
    <col min="23" max="23" width="13.28515625" style="1" hidden="1" customWidth="1"/>
    <col min="24" max="25" width="9.140625" style="1" hidden="1" customWidth="1"/>
    <col min="26" max="26" width="0" style="1" hidden="1" customWidth="1"/>
    <col min="27" max="16384" width="9.140625" style="1"/>
  </cols>
  <sheetData>
    <row r="1" spans="1:22" ht="33" hidden="1" customHeight="1" x14ac:dyDescent="0.2"/>
    <row r="2" spans="1:22" ht="23.25" x14ac:dyDescent="0.35">
      <c r="K2" s="2"/>
      <c r="L2" s="2"/>
      <c r="M2" s="2" t="s">
        <v>249</v>
      </c>
      <c r="N2" s="2"/>
      <c r="T2" s="71" t="s">
        <v>48</v>
      </c>
    </row>
    <row r="3" spans="1:22" ht="23.25" x14ac:dyDescent="0.35">
      <c r="K3" s="2"/>
      <c r="L3" s="2"/>
      <c r="M3" s="2" t="s">
        <v>16</v>
      </c>
      <c r="N3" s="2"/>
      <c r="T3" s="71" t="s">
        <v>47</v>
      </c>
    </row>
    <row r="4" spans="1:22" ht="25.5" customHeight="1" x14ac:dyDescent="0.25">
      <c r="A4" s="3"/>
      <c r="C4" s="4" t="s">
        <v>28</v>
      </c>
      <c r="D4" s="36" t="str">
        <f>'Circuit Criminal'!D4</f>
        <v>September 2017</v>
      </c>
      <c r="I4" s="182" t="s">
        <v>218</v>
      </c>
      <c r="J4" s="183"/>
      <c r="K4" s="183"/>
      <c r="L4" s="183"/>
      <c r="M4" s="184"/>
      <c r="O4" s="5"/>
      <c r="P4" s="5"/>
      <c r="T4" s="71" t="s">
        <v>49</v>
      </c>
    </row>
    <row r="5" spans="1:22" ht="18" customHeight="1" x14ac:dyDescent="0.25">
      <c r="A5" s="3"/>
      <c r="C5" s="4" t="s">
        <v>10</v>
      </c>
      <c r="D5" s="34">
        <f>'Circuit Criminal'!$D$5</f>
        <v>1</v>
      </c>
      <c r="I5" s="185"/>
      <c r="J5" s="186" t="s">
        <v>219</v>
      </c>
      <c r="K5" s="186"/>
      <c r="L5" s="186"/>
      <c r="M5" s="187"/>
      <c r="T5" s="71" t="s">
        <v>50</v>
      </c>
    </row>
    <row r="6" spans="1:22" ht="20.25" customHeight="1" x14ac:dyDescent="0.25">
      <c r="A6" s="3"/>
      <c r="C6" s="6" t="s">
        <v>9</v>
      </c>
      <c r="D6" s="258" t="str">
        <f>'Circuit Criminal'!D6</f>
        <v>Brevard</v>
      </c>
      <c r="E6" s="258"/>
      <c r="F6" s="71"/>
      <c r="G6" s="71"/>
      <c r="H6" s="71"/>
      <c r="I6" s="190"/>
      <c r="J6" s="188" t="s">
        <v>220</v>
      </c>
      <c r="K6" s="188"/>
      <c r="L6" s="188"/>
      <c r="M6" s="189"/>
      <c r="N6" s="71"/>
      <c r="T6" s="71" t="s">
        <v>51</v>
      </c>
    </row>
    <row r="7" spans="1:22" ht="11.25" customHeight="1" x14ac:dyDescent="0.25">
      <c r="A7" s="3"/>
      <c r="T7" s="71" t="s">
        <v>52</v>
      </c>
    </row>
    <row r="8" spans="1:22" ht="16.5" customHeight="1" thickBot="1" x14ac:dyDescent="0.3">
      <c r="A8" s="3"/>
      <c r="C8" s="6" t="s">
        <v>27</v>
      </c>
      <c r="D8" s="215" t="s">
        <v>40</v>
      </c>
      <c r="E8" s="215"/>
      <c r="G8" s="6" t="s">
        <v>33</v>
      </c>
      <c r="H8" s="24">
        <v>0.09</v>
      </c>
      <c r="T8" s="71" t="s">
        <v>53</v>
      </c>
    </row>
    <row r="9" spans="1:22" ht="15.75" x14ac:dyDescent="0.25">
      <c r="A9" s="7"/>
      <c r="B9" s="3"/>
      <c r="J9" s="8"/>
      <c r="K9" s="9"/>
      <c r="L9" s="224" t="s">
        <v>176</v>
      </c>
      <c r="M9" s="225"/>
      <c r="N9" s="70">
        <v>1</v>
      </c>
      <c r="O9" s="10" t="s">
        <v>2</v>
      </c>
      <c r="P9" s="1" t="s">
        <v>29</v>
      </c>
      <c r="Q9" s="1">
        <v>1</v>
      </c>
      <c r="T9" s="71" t="s">
        <v>54</v>
      </c>
    </row>
    <row r="10" spans="1:22" s="11" customFormat="1" ht="26.25" customHeight="1" thickBot="1" x14ac:dyDescent="0.25">
      <c r="B10" s="19"/>
      <c r="C10" s="20" t="s">
        <v>17</v>
      </c>
      <c r="D10" s="80" t="s">
        <v>214</v>
      </c>
      <c r="E10" s="31" t="s">
        <v>215</v>
      </c>
      <c r="F10" s="31" t="s">
        <v>216</v>
      </c>
      <c r="G10" s="82" t="s">
        <v>217</v>
      </c>
      <c r="H10" s="80" t="s">
        <v>236</v>
      </c>
      <c r="I10" s="31" t="s">
        <v>237</v>
      </c>
      <c r="J10" s="31" t="s">
        <v>238</v>
      </c>
      <c r="K10" s="82" t="s">
        <v>239</v>
      </c>
      <c r="L10" s="72" t="s">
        <v>174</v>
      </c>
      <c r="M10" s="98" t="s">
        <v>179</v>
      </c>
      <c r="N10" s="67"/>
      <c r="O10" s="20">
        <f>'Circuit Criminal'!O10</f>
        <v>2</v>
      </c>
      <c r="P10" s="20" t="str">
        <f>'Circuit Criminal'!P10</f>
        <v>March 2017</v>
      </c>
      <c r="Q10" s="20">
        <f>'Circuit Criminal'!Q10</f>
        <v>0</v>
      </c>
      <c r="R10" s="20">
        <f>'Circuit Criminal'!R10</f>
        <v>0</v>
      </c>
      <c r="S10" s="20">
        <f>'Circuit Criminal'!S10</f>
        <v>0</v>
      </c>
      <c r="T10" s="20" t="str">
        <f>'Circuit Criminal'!T10</f>
        <v>Charlotte</v>
      </c>
      <c r="U10" s="20">
        <f>'Circuit Criminal'!U10</f>
        <v>0</v>
      </c>
      <c r="V10" s="20">
        <f>'Circuit Criminal'!V10</f>
        <v>5</v>
      </c>
    </row>
    <row r="11" spans="1:22" ht="15.75" customHeight="1" x14ac:dyDescent="0.2">
      <c r="A11" s="226" t="str">
        <f>LEFT(B11,3)&amp;" "&amp;RIGHT(B11,6)</f>
        <v>CGE CQ1-17</v>
      </c>
      <c r="B11" s="208" t="s">
        <v>222</v>
      </c>
      <c r="C11" s="66" t="s">
        <v>225</v>
      </c>
      <c r="D11" s="116" t="s">
        <v>18</v>
      </c>
      <c r="E11" s="117" t="s">
        <v>19</v>
      </c>
      <c r="F11" s="117" t="s">
        <v>20</v>
      </c>
      <c r="G11" s="117" t="s">
        <v>21</v>
      </c>
      <c r="H11" s="117" t="s">
        <v>22</v>
      </c>
      <c r="I11" s="232"/>
      <c r="J11" s="118"/>
      <c r="K11" s="119"/>
      <c r="L11" s="216"/>
      <c r="M11" s="264"/>
      <c r="N11" s="97" t="s">
        <v>177</v>
      </c>
      <c r="O11" s="10" t="s">
        <v>4</v>
      </c>
      <c r="P11" s="1" t="s">
        <v>31</v>
      </c>
      <c r="Q11" s="1">
        <v>3</v>
      </c>
      <c r="T11" s="71" t="s">
        <v>56</v>
      </c>
      <c r="U11" s="1" t="str">
        <f>D6&amp;" "&amp;D8</f>
        <v>Brevard Juvenile Delinquency</v>
      </c>
      <c r="V11" s="38">
        <v>0.15</v>
      </c>
    </row>
    <row r="12" spans="1:22" ht="15.75" customHeight="1" x14ac:dyDescent="0.2">
      <c r="A12" s="227"/>
      <c r="B12" s="209"/>
      <c r="C12" s="60" t="s">
        <v>23</v>
      </c>
      <c r="D12" s="120">
        <f>LOOKUP($U$11&amp;" "&amp;$A11,Lookup!$X$2:$X$5361,Lookup!$I$2:$I$5361)</f>
        <v>1346.1</v>
      </c>
      <c r="E12" s="101">
        <f>LOOKUP($U$11&amp;" "&amp;$A11,Lookup!$X$2:$X$5361,Lookup!$J$2:$J$5361)</f>
        <v>2452.4</v>
      </c>
      <c r="F12" s="101">
        <f>LOOKUP($U$11&amp;" "&amp;$A11,Lookup!$X$2:$X$5361,Lookup!$K$2:$K$5361)</f>
        <v>2778.4</v>
      </c>
      <c r="G12" s="107">
        <f>LOOKUP($U$11&amp;" "&amp;$A11,Lookup!$X$2:$X$5361,Lookup!$L$2:$L$5361)</f>
        <v>2828.4</v>
      </c>
      <c r="H12" s="108">
        <v>2828.4</v>
      </c>
      <c r="I12" s="233"/>
      <c r="J12" s="76"/>
      <c r="K12" s="121"/>
      <c r="L12" s="216"/>
      <c r="M12" s="263"/>
      <c r="N12" s="23" t="s">
        <v>178</v>
      </c>
      <c r="O12" s="10" t="s">
        <v>5</v>
      </c>
      <c r="P12" s="1" t="s">
        <v>32</v>
      </c>
      <c r="Q12" s="1">
        <v>4</v>
      </c>
      <c r="T12" s="71" t="s">
        <v>57</v>
      </c>
      <c r="U12" s="1" t="str">
        <f>IF(P13=TRUE,A11,"")</f>
        <v/>
      </c>
    </row>
    <row r="13" spans="1:22" ht="15.75" customHeight="1" thickBot="1" x14ac:dyDescent="0.25">
      <c r="A13" s="227"/>
      <c r="B13" s="209"/>
      <c r="C13" s="60" t="s">
        <v>24</v>
      </c>
      <c r="D13" s="122">
        <f>LOOKUP($U$11&amp;" "&amp;$A11,Lookup!$X$2:$X$5361,Lookup!$D$2:$D$5361)</f>
        <v>28388.400000000001</v>
      </c>
      <c r="E13" s="102">
        <f>LOOKUP($U$11&amp;" "&amp;$A11,Lookup!$X$2:$X$5361,Lookup!$E$2:$E$5361)</f>
        <v>28122.9</v>
      </c>
      <c r="F13" s="102">
        <f>LOOKUP($U$11&amp;" "&amp;$A11,Lookup!$X$2:$X$5361,Lookup!$F$2:$F$5361)</f>
        <v>27788.6</v>
      </c>
      <c r="G13" s="102">
        <f>LOOKUP($U$11&amp;" "&amp;$A11,Lookup!$X$2:$X$5361,Lookup!$G$2:$G$5361)</f>
        <v>27538.6</v>
      </c>
      <c r="H13" s="51">
        <v>27538.6</v>
      </c>
      <c r="I13" s="234"/>
      <c r="J13" s="76"/>
      <c r="K13" s="121"/>
      <c r="L13" s="216"/>
      <c r="M13" s="263"/>
      <c r="N13" s="23" t="s">
        <v>180</v>
      </c>
      <c r="O13" s="10" t="s">
        <v>6</v>
      </c>
      <c r="P13" s="1" t="b">
        <f>OR(AND(E12&lt;D12,E12&gt;0),AND(F12&lt;E12,F12&gt;0),AND(G12&lt;F12,G12&gt;0),AND(H12&lt;G12,H12&gt;0),AND(F13&gt;E13,E13&gt;0),AND(G13&gt;F13,F13&gt;0),AND(H13&lt;G13,G13&gt;0))</f>
        <v>0</v>
      </c>
      <c r="Q13" s="1">
        <v>5</v>
      </c>
      <c r="T13" s="71" t="s">
        <v>58</v>
      </c>
      <c r="U13" s="1" t="str">
        <f>IF(P14=TRUE,A15,"")</f>
        <v/>
      </c>
    </row>
    <row r="14" spans="1:22" ht="15.75" customHeight="1" thickBot="1" x14ac:dyDescent="0.25">
      <c r="A14" s="228"/>
      <c r="B14" s="210"/>
      <c r="C14" s="21" t="s">
        <v>25</v>
      </c>
      <c r="D14" s="109">
        <f>IF(ISBLANK(D12),"N/A",IF(OR(D12=0,D12="N/A"),0,D12/D13))</f>
        <v>4.7417254935114339E-2</v>
      </c>
      <c r="E14" s="109">
        <f>IF(ISBLANK(E12),"N/A",IF(OR(E12=0,E12="N/A"),0,E12/E13))</f>
        <v>8.7202955598462459E-2</v>
      </c>
      <c r="F14" s="109">
        <f>IF(ISBLANK(F12),"N/A",IF(OR(F12=0,F12="N/A"),0,F12/F13))</f>
        <v>9.998344644926338E-2</v>
      </c>
      <c r="G14" s="109">
        <f>IF(ISBLANK(G12),"N/A",IF(OR(G12=0,G12="N/A"),0,G12/G13))</f>
        <v>0.10270674616719805</v>
      </c>
      <c r="H14" s="109">
        <f>IF(ISBLANK(H12),"N/A",IF(AND(H12=0,H13=0,NOT(ISBLANK(H12)),NOT(ISBLANK(H13))),1,H12/H13))</f>
        <v>0.10270674616719805</v>
      </c>
      <c r="I14" s="235"/>
      <c r="J14" s="76"/>
      <c r="K14" s="121"/>
      <c r="L14" s="216"/>
      <c r="M14" s="263"/>
      <c r="N14" s="97" t="s">
        <v>189</v>
      </c>
      <c r="O14" s="10" t="s">
        <v>7</v>
      </c>
      <c r="P14" s="1" t="b">
        <f>OR(AND(F16&lt;E16,F16&gt;0),AND(G16&lt;F16,G16&gt;0),AND(H16&lt;G16,H16&gt;0),AND(I16&lt;H16,I16&gt;0),AND(G17&gt;F17, F17&gt;0),AND(H17&gt;G17, G17&gt;0),AND(I17&lt;H17,I17&gt;0))</f>
        <v>0</v>
      </c>
      <c r="Q14" s="1">
        <v>6</v>
      </c>
      <c r="T14" s="71" t="s">
        <v>59</v>
      </c>
      <c r="U14" s="1" t="str">
        <f>IF(P15=TRUE,A19,"")</f>
        <v>CGE CQ3-17</v>
      </c>
    </row>
    <row r="15" spans="1:22" ht="15.75" customHeight="1" x14ac:dyDescent="0.2">
      <c r="A15" s="226" t="str">
        <f>LEFT(B15,3)&amp;" "&amp;RIGHT(B15,6)</f>
        <v>CGE CQ2-17</v>
      </c>
      <c r="B15" s="229" t="s">
        <v>240</v>
      </c>
      <c r="C15" s="77" t="s">
        <v>226</v>
      </c>
      <c r="D15" s="123"/>
      <c r="E15" s="31" t="s">
        <v>18</v>
      </c>
      <c r="F15" s="31" t="s">
        <v>19</v>
      </c>
      <c r="G15" s="31" t="s">
        <v>20</v>
      </c>
      <c r="H15" s="31" t="s">
        <v>21</v>
      </c>
      <c r="I15" s="31" t="s">
        <v>22</v>
      </c>
      <c r="J15" s="78"/>
      <c r="K15" s="121"/>
      <c r="L15" s="216"/>
      <c r="M15" s="263"/>
      <c r="N15" s="23" t="s">
        <v>181</v>
      </c>
      <c r="O15" s="10" t="s">
        <v>8</v>
      </c>
      <c r="P15" s="1" t="b">
        <f>OR(AND(G20&lt;F20,D10&gt;0),AND(H20&lt;G20,H20&gt;0),AND(I20&lt;H20,I20&gt;0),AND(J20&lt;I20,J20&gt;0),AND(H21&gt;G21, G21&gt;0),AND(I21&gt;H21, H21&gt;0),AND(J21&lt;I21, J21&gt;0))</f>
        <v>1</v>
      </c>
      <c r="Q15" s="1">
        <v>7</v>
      </c>
      <c r="T15" s="71" t="s">
        <v>60</v>
      </c>
      <c r="U15" s="1" t="str">
        <f>IF(P16=TRUE,A23,"")</f>
        <v>CGE CQ4-17</v>
      </c>
    </row>
    <row r="16" spans="1:22" ht="15.75" customHeight="1" x14ac:dyDescent="0.2">
      <c r="A16" s="227"/>
      <c r="B16" s="230"/>
      <c r="C16" s="60" t="s">
        <v>23</v>
      </c>
      <c r="D16" s="123"/>
      <c r="E16" s="101">
        <f>LOOKUP($U$11&amp;" "&amp;$A15,Lookup!$X$2:$X$5361,Lookup!$I$2:$I$5361)</f>
        <v>1341.75</v>
      </c>
      <c r="F16" s="101">
        <f>LOOKUP($U$11&amp;" "&amp;$A15,Lookup!$X$2:$X$5361,Lookup!$J$2:$J$5361)</f>
        <v>1995.25</v>
      </c>
      <c r="G16" s="101">
        <f>LOOKUP($U$11&amp;" "&amp;$A15,Lookup!$X$2:$X$5361,Lookup!$K$2:$K$5361)</f>
        <v>2211.25</v>
      </c>
      <c r="H16" s="108">
        <v>2361.25</v>
      </c>
      <c r="I16" s="108">
        <v>2629.25</v>
      </c>
      <c r="J16" s="78"/>
      <c r="K16" s="121"/>
      <c r="L16" s="216"/>
      <c r="M16" s="263"/>
      <c r="N16" s="23" t="s">
        <v>182</v>
      </c>
      <c r="O16" s="10" t="s">
        <v>11</v>
      </c>
      <c r="P16" s="1" t="b">
        <f>OR(AND(H24&lt;G24, H24&gt;0),AND(I24&lt;H24, I24&gt;0),AND(J24&lt;I24, J24&gt;0),AND(K24&lt;J24, K24&gt;0),AND(I25&gt;H25, H25&gt;0),AND(J25&gt;I25, I25&gt;0),AND(K25&lt;J25, J25&gt;0))</f>
        <v>1</v>
      </c>
      <c r="Q16" s="1">
        <v>8</v>
      </c>
      <c r="T16" s="71" t="s">
        <v>61</v>
      </c>
      <c r="U16" s="1" t="str">
        <f>IF(P17=TRUE,A27,"")</f>
        <v/>
      </c>
    </row>
    <row r="17" spans="1:21" ht="15.75" customHeight="1" thickBot="1" x14ac:dyDescent="0.25">
      <c r="A17" s="227"/>
      <c r="B17" s="230"/>
      <c r="C17" s="60" t="s">
        <v>24</v>
      </c>
      <c r="D17" s="123"/>
      <c r="E17" s="102">
        <f>LOOKUP($U$11&amp;" "&amp;$A15,Lookup!$X$2:$X$5361,Lookup!$D$2:$D$5361)</f>
        <v>41790.75</v>
      </c>
      <c r="F17" s="102">
        <f>LOOKUP($U$11&amp;" "&amp;$A15,Lookup!$X$2:$X$5361,Lookup!$E$2:$E$5361)</f>
        <v>41290.75</v>
      </c>
      <c r="G17" s="102">
        <f>LOOKUP($U$11&amp;" "&amp;$A15,Lookup!$X$2:$X$5361,Lookup!$F$2:$F$5361)</f>
        <v>41240.75</v>
      </c>
      <c r="H17" s="51">
        <v>41240.75</v>
      </c>
      <c r="I17" s="51">
        <v>41240.75</v>
      </c>
      <c r="J17" s="78"/>
      <c r="K17" s="121"/>
      <c r="L17" s="216"/>
      <c r="M17" s="263"/>
      <c r="N17" s="97" t="s">
        <v>190</v>
      </c>
      <c r="O17" s="10" t="s">
        <v>12</v>
      </c>
      <c r="P17" s="1" t="b">
        <f>OR(AND(I28&lt;H28, I28&gt;0),AND(J28&lt;I28, J28&gt;0),AND(K28&lt;J28, K28&gt;0),AND(J29&gt;I29, I29&gt;0),AND(K29&gt;J29, J29&gt;0))</f>
        <v>0</v>
      </c>
      <c r="Q17" s="1">
        <v>9</v>
      </c>
      <c r="T17" s="71" t="s">
        <v>62</v>
      </c>
      <c r="U17" s="1" t="str">
        <f>IF(P18=TRUE,A31,"")</f>
        <v/>
      </c>
    </row>
    <row r="18" spans="1:21" ht="15.75" customHeight="1" thickBot="1" x14ac:dyDescent="0.25">
      <c r="A18" s="228"/>
      <c r="B18" s="231"/>
      <c r="C18" s="21" t="s">
        <v>26</v>
      </c>
      <c r="D18" s="124"/>
      <c r="E18" s="109">
        <f>IF(ISBLANK(E16),"N/A",IF(OR(E16=0,E16="N/A"),0,E16/E17))</f>
        <v>3.2106387178980997E-2</v>
      </c>
      <c r="F18" s="109">
        <f>IF(ISBLANK(F16),"N/A",IF(OR(F16=0,F16="N/A"),0,F16/F17))</f>
        <v>4.8321960729703385E-2</v>
      </c>
      <c r="G18" s="109">
        <f>IF(ISBLANK(G16),"N/A",IF(OR(G16=0,G16="N/A"),0,G16/G17))</f>
        <v>5.361808405521238E-2</v>
      </c>
      <c r="H18" s="109">
        <f>IF(ISBLANK(H16),"N/A",IF(AND(H16=0,H17=0,NOT(ISBLANK(H16)),NOT(ISBLANK(H17))),1,H16/H17))</f>
        <v>5.7255263301467602E-2</v>
      </c>
      <c r="I18" s="109">
        <f>IF(ISBLANK(I16),"N/A",IF(AND(I16=0,I17=0,NOT(ISBLANK(I16)),NOT(ISBLANK(I17))),1,I16/I17))</f>
        <v>6.3753690221443601E-2</v>
      </c>
      <c r="J18" s="79"/>
      <c r="K18" s="121"/>
      <c r="L18" s="216"/>
      <c r="M18" s="263"/>
      <c r="N18" s="97" t="s">
        <v>191</v>
      </c>
      <c r="O18" s="10" t="s">
        <v>13</v>
      </c>
      <c r="P18" s="1" t="b">
        <f>OR(AND(J32&lt;I32, J32&gt;0),AND(K32&lt;J32, K32&gt;0),AND(K33&gt;J33, J33&gt;0))</f>
        <v>0</v>
      </c>
      <c r="Q18" s="1">
        <v>10</v>
      </c>
      <c r="T18" s="71" t="s">
        <v>63</v>
      </c>
      <c r="U18" s="1" t="str">
        <f>IF(P19=TRUE,A35,"")</f>
        <v/>
      </c>
    </row>
    <row r="19" spans="1:21" ht="15.75" customHeight="1" x14ac:dyDescent="0.2">
      <c r="A19" s="226" t="str">
        <f>LEFT(B19,3)&amp;" "&amp;RIGHT(B19,6)</f>
        <v>CGE CQ3-17</v>
      </c>
      <c r="B19" s="208" t="s">
        <v>223</v>
      </c>
      <c r="C19" s="77" t="s">
        <v>227</v>
      </c>
      <c r="D19" s="125"/>
      <c r="E19" s="28"/>
      <c r="F19" s="31" t="s">
        <v>18</v>
      </c>
      <c r="G19" s="31" t="s">
        <v>19</v>
      </c>
      <c r="H19" s="31" t="s">
        <v>20</v>
      </c>
      <c r="I19" s="31" t="s">
        <v>21</v>
      </c>
      <c r="J19" s="80" t="s">
        <v>22</v>
      </c>
      <c r="K19" s="126"/>
      <c r="L19" s="216" t="s">
        <v>212</v>
      </c>
      <c r="M19" s="264" t="s">
        <v>290</v>
      </c>
      <c r="N19" s="23" t="s">
        <v>183</v>
      </c>
      <c r="O19" s="10" t="s">
        <v>14</v>
      </c>
      <c r="P19" s="1" t="b">
        <f>OR(K36&lt;J36)</f>
        <v>0</v>
      </c>
      <c r="Q19" s="1">
        <v>11</v>
      </c>
      <c r="T19" s="71" t="s">
        <v>64</v>
      </c>
      <c r="U19" s="1" t="str">
        <f>U12&amp;" "&amp;U13&amp;" "&amp;U14&amp;" "&amp;U15&amp;" "&amp;U16&amp;" "&amp;U17&amp;" "&amp;U18</f>
        <v xml:space="preserve">  CGE CQ3-17 CGE CQ4-17   </v>
      </c>
    </row>
    <row r="20" spans="1:21" ht="15.75" customHeight="1" x14ac:dyDescent="0.2">
      <c r="A20" s="227"/>
      <c r="B20" s="209"/>
      <c r="C20" s="60" t="s">
        <v>23</v>
      </c>
      <c r="D20" s="125"/>
      <c r="E20" s="26"/>
      <c r="F20" s="101">
        <f>LOOKUP($U$11&amp;" "&amp;$A19,Lookup!$X$2:$X$5361,Lookup!$I$2:$I$5361)</f>
        <v>844.25</v>
      </c>
      <c r="G20" s="101">
        <f>LOOKUP($U$11&amp;" "&amp;$A19,Lookup!$X$2:$X$5361,Lookup!$J$2:$J$5361)</f>
        <v>994.25</v>
      </c>
      <c r="H20" s="108">
        <v>1282.25</v>
      </c>
      <c r="I20" s="108">
        <v>1865.75</v>
      </c>
      <c r="J20" s="108">
        <v>2050.25</v>
      </c>
      <c r="K20" s="127"/>
      <c r="L20" s="216"/>
      <c r="M20" s="263"/>
      <c r="N20" s="62"/>
      <c r="O20" s="10" t="s">
        <v>15</v>
      </c>
      <c r="P20" s="1">
        <f>COUNTIF(P13:P19,"TRUE")</f>
        <v>2</v>
      </c>
      <c r="Q20" s="1">
        <v>12</v>
      </c>
      <c r="T20" s="71" t="s">
        <v>65</v>
      </c>
    </row>
    <row r="21" spans="1:21" s="16" customFormat="1" ht="15.75" customHeight="1" thickBot="1" x14ac:dyDescent="0.25">
      <c r="A21" s="227"/>
      <c r="B21" s="209"/>
      <c r="C21" s="60" t="s">
        <v>24</v>
      </c>
      <c r="D21" s="125"/>
      <c r="E21" s="26"/>
      <c r="F21" s="102">
        <f>LOOKUP($U$11&amp;" "&amp;$A19,Lookup!$X$2:$X$5361,Lookup!$D$2:$D$5361)</f>
        <v>42424.25</v>
      </c>
      <c r="G21" s="102">
        <f>LOOKUP($U$11&amp;" "&amp;$A19,Lookup!$X$2:$X$5361,Lookup!$E$2:$E$5361)</f>
        <v>41974.25</v>
      </c>
      <c r="H21" s="51">
        <v>41974.25</v>
      </c>
      <c r="I21" s="51">
        <v>41824.25</v>
      </c>
      <c r="J21" s="51">
        <v>41674.25</v>
      </c>
      <c r="K21" s="127"/>
      <c r="L21" s="216"/>
      <c r="M21" s="263"/>
      <c r="N21" s="62"/>
      <c r="Q21" s="25"/>
      <c r="T21" s="71" t="s">
        <v>66</v>
      </c>
    </row>
    <row r="22" spans="1:21" ht="15.75" customHeight="1" thickBot="1" x14ac:dyDescent="0.25">
      <c r="A22" s="228"/>
      <c r="B22" s="210"/>
      <c r="C22" s="21" t="s">
        <v>26</v>
      </c>
      <c r="D22" s="125"/>
      <c r="E22" s="30"/>
      <c r="F22" s="114">
        <f>IF(ISBLANK(F20),"N/A",IF(OR(F20=0,F20="N/A"),0,F20/F21))</f>
        <v>1.9900175017825889E-2</v>
      </c>
      <c r="G22" s="109">
        <f>IF(ISBLANK(G20),"N/A",IF(OR(G20=0,G20="N/A"),0,G20/G21))</f>
        <v>2.368714152128984E-2</v>
      </c>
      <c r="H22" s="109">
        <f>IF(ISBLANK(H20),"N/A",IF(AND(H20=0,H21=0,NOT(ISBLANK(H20)),NOT(ISBLANK(H21))),1,H20/H21))</f>
        <v>3.0548491039149001E-2</v>
      </c>
      <c r="I22" s="109">
        <f>IF(ISBLANK(I20),"N/A",IF(AND(I20=0,I21=0,NOT(ISBLANK(I20)),NOT(ISBLANK(I21))),1,I20/I21))</f>
        <v>4.4609287674016868E-2</v>
      </c>
      <c r="J22" s="109">
        <f>IF(ISBLANK(J20),"N/A",IF(AND(J20=0,J21=0,NOT(ISBLANK(J20)),NOT(ISBLANK(J21))),1,J20/J21))</f>
        <v>4.9197046137602958E-2</v>
      </c>
      <c r="K22" s="128"/>
      <c r="L22" s="216"/>
      <c r="M22" s="263"/>
      <c r="N22" s="63"/>
      <c r="O22" s="81" t="s">
        <v>34</v>
      </c>
      <c r="P22" s="81" t="s">
        <v>35</v>
      </c>
      <c r="Q22" s="11"/>
      <c r="T22" s="71" t="s">
        <v>67</v>
      </c>
    </row>
    <row r="23" spans="1:21" ht="15.75" customHeight="1" x14ac:dyDescent="0.2">
      <c r="A23" s="226" t="str">
        <f>LEFT(B23,3)&amp;" "&amp;RIGHT(B23,6)</f>
        <v>CGE CQ4-17</v>
      </c>
      <c r="B23" s="229" t="s">
        <v>224</v>
      </c>
      <c r="C23" s="66" t="s">
        <v>228</v>
      </c>
      <c r="D23" s="129"/>
      <c r="E23" s="29"/>
      <c r="F23" s="69"/>
      <c r="G23" s="68" t="s">
        <v>18</v>
      </c>
      <c r="H23" s="31" t="s">
        <v>19</v>
      </c>
      <c r="I23" s="31" t="s">
        <v>20</v>
      </c>
      <c r="J23" s="80" t="s">
        <v>21</v>
      </c>
      <c r="K23" s="130" t="s">
        <v>22</v>
      </c>
      <c r="L23" s="216" t="s">
        <v>212</v>
      </c>
      <c r="M23" s="264" t="s">
        <v>292</v>
      </c>
      <c r="N23" s="74"/>
      <c r="O23" s="81" t="b">
        <v>0</v>
      </c>
      <c r="P23" s="81" t="b">
        <v>0</v>
      </c>
      <c r="Q23" s="1" t="str">
        <f>IF(AND(OR(ISBLANK(H12),ISBLANK(H13)),O23=FALSE),"Red","Gray")</f>
        <v>Gray</v>
      </c>
      <c r="R23" s="1" t="str">
        <f>IF(AND(OR(ISBLANK(I16),ISBLANK(I17)),P23=FALSE),"Red","Gray")</f>
        <v>Gray</v>
      </c>
      <c r="S23" s="1" t="str">
        <f>IF(AND('Circuit Criminal'!D4=1,S36=1),A11,IF(AND('Circuit Criminal'!D4=2,S36=1),A15,IF(AND('Circuit Criminal'!D4=3,S36=1),A19,IF(AND('Circuit Criminal'!D4=4,S36=1),A23,""))))</f>
        <v/>
      </c>
      <c r="T23" s="71" t="s">
        <v>68</v>
      </c>
    </row>
    <row r="24" spans="1:21" s="18" customFormat="1" ht="15.75" customHeight="1" x14ac:dyDescent="0.2">
      <c r="A24" s="227"/>
      <c r="B24" s="230"/>
      <c r="C24" s="60" t="s">
        <v>23</v>
      </c>
      <c r="D24" s="125"/>
      <c r="E24" s="30"/>
      <c r="F24" s="26"/>
      <c r="G24" s="103">
        <f>LOOKUP($U$11&amp;" "&amp;$A23,Lookup!$X$2:$X$5361,Lookup!$I$2:$I$5361)</f>
        <v>703.95</v>
      </c>
      <c r="H24" s="108">
        <v>991.95</v>
      </c>
      <c r="I24" s="108">
        <v>1603.95</v>
      </c>
      <c r="J24" s="108">
        <v>1865.45</v>
      </c>
      <c r="K24" s="131">
        <v>1979.95</v>
      </c>
      <c r="L24" s="216"/>
      <c r="M24" s="263"/>
      <c r="N24" s="83"/>
      <c r="O24" s="99" t="b">
        <v>0</v>
      </c>
      <c r="P24" s="99" t="b">
        <v>0</v>
      </c>
      <c r="Q24" s="1" t="str">
        <f>IF(AND(OR(ISBLANK(H16),ISBLANK(H17)),O24=FALSE),"Red","Gray")</f>
        <v>Gray</v>
      </c>
      <c r="R24" s="1" t="str">
        <f>IF(AND(OR(ISBLANK(I20),ISBLANK(I21)),P24=FALSE),"Red","Gray")</f>
        <v>Gray</v>
      </c>
      <c r="S24" s="18" t="str">
        <f>IF(AND('Circuit Criminal'!D4=1,S37=1),A15,IF(AND('Circuit Criminal'!D4=2,S37=1),A19,IF(AND('Circuit Criminal'!D4=3,S37=1),A23,IF(AND('Circuit Criminal'!D4=4,S37=1),A27,""))))</f>
        <v/>
      </c>
      <c r="T24" s="71" t="s">
        <v>69</v>
      </c>
    </row>
    <row r="25" spans="1:21" ht="15.75" customHeight="1" thickBot="1" x14ac:dyDescent="0.25">
      <c r="A25" s="227"/>
      <c r="B25" s="230"/>
      <c r="C25" s="60" t="s">
        <v>24</v>
      </c>
      <c r="D25" s="220"/>
      <c r="E25" s="222"/>
      <c r="F25" s="236"/>
      <c r="G25" s="104">
        <f>LOOKUP($U$11&amp;" "&amp;$A23,Lookup!$X$2:$X$5361,Lookup!$D$2:$D$5361)</f>
        <v>40511.949999999997</v>
      </c>
      <c r="H25" s="51">
        <v>40261.949999999997</v>
      </c>
      <c r="I25" s="51">
        <v>40111.949999999997</v>
      </c>
      <c r="J25" s="51">
        <v>39911.949999999997</v>
      </c>
      <c r="K25" s="51">
        <v>39711.949999999997</v>
      </c>
      <c r="L25" s="216"/>
      <c r="M25" s="263"/>
      <c r="N25" s="83"/>
      <c r="O25" s="81" t="b">
        <v>0</v>
      </c>
      <c r="P25" s="81" t="b">
        <v>0</v>
      </c>
      <c r="Q25" s="1" t="str">
        <f>IF(AND(OR(ISBLANK(H20),ISBLANK(H21)),O25=FALSE),"Red","Gray")</f>
        <v>Gray</v>
      </c>
      <c r="R25" s="1" t="str">
        <f>IF(AND(OR(ISBLANK(I24),ISBLANK(I25)),P25=FALSE),"Red","Gray")</f>
        <v>Gray</v>
      </c>
      <c r="S25" s="1" t="str">
        <f>IF(AND('Circuit Criminal'!D4=1,S38=1),A19,IF(AND('Circuit Criminal'!D4=2,S38=1),A23,IF(AND('Circuit Criminal'!D4=3,S38=1),A27,IF(AND('Circuit Criminal'!D4=4,S38=1),A31,""))))</f>
        <v/>
      </c>
      <c r="T25" s="71" t="s">
        <v>70</v>
      </c>
    </row>
    <row r="26" spans="1:21" ht="15.75" customHeight="1" thickBot="1" x14ac:dyDescent="0.25">
      <c r="A26" s="228"/>
      <c r="B26" s="231"/>
      <c r="C26" s="21" t="s">
        <v>26</v>
      </c>
      <c r="D26" s="221"/>
      <c r="E26" s="223"/>
      <c r="F26" s="237"/>
      <c r="G26" s="115">
        <f>IF(ISBLANK(G24),"N/A",IF(OR(G24=0,G24="N/A"),0,G24/G25))</f>
        <v>1.7376354384323639E-2</v>
      </c>
      <c r="H26" s="109">
        <f>IF(ISBLANK(H24),"N/A",IF(AND(H24=0,H25=0,NOT(ISBLANK(H24)),NOT(ISBLANK(H25))),1,H24/H25))</f>
        <v>2.4637405788840334E-2</v>
      </c>
      <c r="I26" s="109">
        <f>IF(ISBLANK(I24),"N/A",IF(AND(I24=0,I25=0,NOT(ISBLANK(I24)),NOT(ISBLANK(I25))),1,I24/I25))</f>
        <v>3.9986836840392954E-2</v>
      </c>
      <c r="J26" s="109">
        <f>IF(ISBLANK(J24),"N/A",IF(AND(J24=0,J25=0,NOT(ISBLANK(J24)),NOT(ISBLANK(J25))),1,J24/J25))</f>
        <v>4.673913451986185E-2</v>
      </c>
      <c r="K26" s="133">
        <f>IF(ISBLANK(K24),"N/A",IF(AND(K24=0,K25=0,NOT(ISBLANK(K24)),NOT(ISBLANK(K25))),1,K24/K25))</f>
        <v>4.9857788398706186E-2</v>
      </c>
      <c r="L26" s="217"/>
      <c r="M26" s="265"/>
      <c r="N26" s="64"/>
      <c r="O26" s="81" t="b">
        <v>0</v>
      </c>
      <c r="P26" s="81" t="b">
        <v>0</v>
      </c>
      <c r="Q26" s="1" t="str">
        <f>IF(AND(OR(ISBLANK(H24),ISBLANK(H25)),O26=FALSE),"Red","Gray")</f>
        <v>Gray</v>
      </c>
      <c r="R26" s="1" t="str">
        <f>IF(AND(OR(ISBLANK(I28),ISBLANK(I29)),P26=FALSE),"Red","Gray")</f>
        <v>Gray</v>
      </c>
      <c r="S26" s="1" t="str">
        <f>IF(AND('Circuit Criminal'!D4=1,S39=1),A23,IF(AND('Circuit Criminal'!D4=2,S39=1),A27,IF(AND('Circuit Criminal'!D4=3,S39=1),A31,IF(AND('Circuit Criminal'!D4=4,S39=1),A35,""))))</f>
        <v/>
      </c>
      <c r="T26" s="71" t="s">
        <v>71</v>
      </c>
    </row>
    <row r="27" spans="1:21" ht="15.75" customHeight="1" x14ac:dyDescent="0.2">
      <c r="A27" s="226" t="str">
        <f>LEFT(B27,3)&amp;" "&amp;RIGHT(B27,6)</f>
        <v>CGE CQ1-18</v>
      </c>
      <c r="B27" s="208" t="s">
        <v>241</v>
      </c>
      <c r="C27" s="66" t="s">
        <v>248</v>
      </c>
      <c r="D27" s="134"/>
      <c r="E27" s="30"/>
      <c r="F27" s="30"/>
      <c r="G27" s="26"/>
      <c r="H27" s="31" t="s">
        <v>18</v>
      </c>
      <c r="I27" s="31" t="s">
        <v>19</v>
      </c>
      <c r="J27" s="80" t="s">
        <v>20</v>
      </c>
      <c r="K27" s="130" t="s">
        <v>21</v>
      </c>
      <c r="L27" s="110"/>
      <c r="M27" s="111"/>
      <c r="N27" s="74"/>
      <c r="O27" s="81" t="b">
        <v>0</v>
      </c>
      <c r="P27" s="81" t="b">
        <v>0</v>
      </c>
      <c r="Q27" s="1" t="str">
        <f>IF(AND(OR(ISBLANK(H28),ISBLANK(H29)),O27=FALSE),"Red","Gray")</f>
        <v>Gray</v>
      </c>
      <c r="R27" s="1" t="str">
        <f>IF(AND(OR(ISBLANK(I32),ISBLANK(I33)),P27=FALSE),"Red","Gray")</f>
        <v>Gray</v>
      </c>
      <c r="S27" s="1" t="str">
        <f>IF(AND('Circuit Criminal'!D4=1,S40=1),A27,IF(AND('Circuit Criminal'!D4=2,S40=1),A31,IF(AND('Circuit Criminal'!D4=3,S40=1),A35,IF(AND('Circuit Criminal'!D4=4,S40=1),A39,""))))</f>
        <v/>
      </c>
      <c r="T27" s="71" t="s">
        <v>72</v>
      </c>
    </row>
    <row r="28" spans="1:21" ht="15.75" customHeight="1" x14ac:dyDescent="0.2">
      <c r="A28" s="227"/>
      <c r="B28" s="209"/>
      <c r="C28" s="60" t="s">
        <v>23</v>
      </c>
      <c r="D28" s="135"/>
      <c r="E28" s="30"/>
      <c r="F28" s="30"/>
      <c r="G28" s="26"/>
      <c r="H28" s="108">
        <v>607.04999999999995</v>
      </c>
      <c r="I28" s="108">
        <v>1251.05</v>
      </c>
      <c r="J28" s="108">
        <v>1705.05</v>
      </c>
      <c r="K28" s="131">
        <v>1936.05</v>
      </c>
      <c r="L28" s="112"/>
      <c r="M28" s="113"/>
      <c r="N28" s="83"/>
      <c r="O28" s="81"/>
      <c r="P28" s="81"/>
      <c r="T28" s="71" t="s">
        <v>73</v>
      </c>
    </row>
    <row r="29" spans="1:21" ht="15.75" customHeight="1" thickBot="1" x14ac:dyDescent="0.25">
      <c r="A29" s="227"/>
      <c r="B29" s="209"/>
      <c r="C29" s="60" t="s">
        <v>24</v>
      </c>
      <c r="D29" s="135"/>
      <c r="E29" s="30"/>
      <c r="F29" s="30"/>
      <c r="G29" s="26"/>
      <c r="H29" s="51">
        <v>34673.050000000003</v>
      </c>
      <c r="I29" s="51">
        <v>34473.050000000003</v>
      </c>
      <c r="J29" s="51">
        <v>34423.050000000003</v>
      </c>
      <c r="K29" s="132">
        <v>34073.050000000003</v>
      </c>
      <c r="L29" s="112"/>
      <c r="M29" s="113"/>
      <c r="N29" s="83"/>
      <c r="O29" s="81" t="s">
        <v>36</v>
      </c>
      <c r="P29" s="81" t="s">
        <v>37</v>
      </c>
      <c r="T29" s="71" t="s">
        <v>74</v>
      </c>
    </row>
    <row r="30" spans="1:21" ht="15.75" customHeight="1" thickBot="1" x14ac:dyDescent="0.25">
      <c r="A30" s="228"/>
      <c r="B30" s="210"/>
      <c r="C30" s="21" t="s">
        <v>26</v>
      </c>
      <c r="D30" s="136"/>
      <c r="E30" s="27"/>
      <c r="F30" s="27"/>
      <c r="G30" s="27"/>
      <c r="H30" s="109">
        <f>IF(ISBLANK(H28),"N/A",IF(AND(H28=0,H29=0,NOT(ISBLANK(H28)),NOT(ISBLANK(H29))),1,H28/H29))</f>
        <v>1.7507833894047392E-2</v>
      </c>
      <c r="I30" s="109">
        <f>IF(ISBLANK(I28),"N/A",IF(AND(I28=0,I29=0,NOT(ISBLANK(I28)),NOT(ISBLANK(I29))),1,I28/I29))</f>
        <v>3.6290667637473323E-2</v>
      </c>
      <c r="J30" s="109">
        <f>IF(ISBLANK(J28),"N/A",IF(AND(J28=0,J29=0,NOT(ISBLANK(J28)),NOT(ISBLANK(J29))),1,J28/J29))</f>
        <v>4.9532217511231567E-2</v>
      </c>
      <c r="K30" s="133">
        <f>IF(ISBLANK(K28),"N/A",IF(AND(K28=0,K29=0,NOT(ISBLANK(K28)),NOT(ISBLANK(K29))),1,K28/K29))</f>
        <v>5.6820566400718447E-2</v>
      </c>
      <c r="L30" s="247" t="s">
        <v>187</v>
      </c>
      <c r="M30" s="248"/>
      <c r="N30" s="64"/>
      <c r="O30" s="81" t="b">
        <v>0</v>
      </c>
      <c r="P30" s="81" t="b">
        <v>0</v>
      </c>
      <c r="Q30" s="1" t="str">
        <f>IF(AND(OR(ISBLANK(J20),ISBLANK(J21)),O30=FALSE),"Red","Gray")</f>
        <v>Gray</v>
      </c>
      <c r="R30" s="1" t="str">
        <f>IF(AND(OR(ISBLANK(K24),ISBLANK(K25)),P30=FALSE),"Red","Gray")</f>
        <v>Gray</v>
      </c>
      <c r="T30" s="71" t="s">
        <v>75</v>
      </c>
    </row>
    <row r="31" spans="1:21" ht="15.75" customHeight="1" x14ac:dyDescent="0.2">
      <c r="A31" s="226" t="str">
        <f>LEFT(B31,3)&amp;" "&amp;RIGHT(B31,6)</f>
        <v>CGE CQ2-18</v>
      </c>
      <c r="B31" s="229" t="s">
        <v>242</v>
      </c>
      <c r="C31" s="77" t="s">
        <v>247</v>
      </c>
      <c r="D31" s="137"/>
      <c r="E31" s="54"/>
      <c r="F31" s="54"/>
      <c r="G31" s="54"/>
      <c r="H31" s="54"/>
      <c r="I31" s="31" t="s">
        <v>18</v>
      </c>
      <c r="J31" s="80" t="s">
        <v>19</v>
      </c>
      <c r="K31" s="130" t="s">
        <v>20</v>
      </c>
      <c r="L31" s="249" t="s">
        <v>282</v>
      </c>
      <c r="M31" s="250"/>
      <c r="N31" s="74"/>
      <c r="O31" s="81" t="b">
        <v>0</v>
      </c>
      <c r="P31" s="81" t="b">
        <v>0</v>
      </c>
      <c r="Q31" s="1" t="str">
        <f>IF(AND(OR(ISBLANK(J24),ISBLANK(J25)),O31=FALSE),"Red","Gray")</f>
        <v>Gray</v>
      </c>
      <c r="R31" s="1" t="str">
        <f>IF(AND(OR(ISBLANK(K28),ISBLANK(K29)),P31=FALSE),"Red","Gray")</f>
        <v>Gray</v>
      </c>
      <c r="T31" s="71" t="s">
        <v>76</v>
      </c>
    </row>
    <row r="32" spans="1:21" ht="15.75" customHeight="1" x14ac:dyDescent="0.2">
      <c r="A32" s="227"/>
      <c r="B32" s="230"/>
      <c r="C32" s="60" t="s">
        <v>23</v>
      </c>
      <c r="D32" s="137"/>
      <c r="E32" s="54"/>
      <c r="F32" s="54"/>
      <c r="G32" s="54"/>
      <c r="H32" s="54"/>
      <c r="I32" s="108">
        <v>1296.8499999999999</v>
      </c>
      <c r="J32" s="108">
        <v>2356.85</v>
      </c>
      <c r="K32" s="131">
        <v>2712.85</v>
      </c>
      <c r="L32" s="251"/>
      <c r="M32" s="252"/>
      <c r="N32" s="83"/>
      <c r="O32" s="81" t="b">
        <v>0</v>
      </c>
      <c r="P32" s="81" t="b">
        <v>0</v>
      </c>
      <c r="Q32" s="1" t="str">
        <f>IF(AND(OR(ISBLANK(J28),ISBLANK(J29)),O32=FALSE),"Red","Gray")</f>
        <v>Gray</v>
      </c>
      <c r="R32" s="1" t="str">
        <f>IF(AND(OR(ISBLANK(K32),ISBLANK(K33)),P32=FALSE),"Red","Gray")</f>
        <v>Gray</v>
      </c>
      <c r="T32" s="71" t="s">
        <v>77</v>
      </c>
    </row>
    <row r="33" spans="1:20" ht="15.75" customHeight="1" thickBot="1" x14ac:dyDescent="0.25">
      <c r="A33" s="227"/>
      <c r="B33" s="230"/>
      <c r="C33" s="60" t="s">
        <v>24</v>
      </c>
      <c r="D33" s="137"/>
      <c r="E33" s="54"/>
      <c r="F33" s="54"/>
      <c r="G33" s="54"/>
      <c r="H33" s="54"/>
      <c r="I33" s="51">
        <v>48038.35</v>
      </c>
      <c r="J33" s="51">
        <v>47588.35</v>
      </c>
      <c r="K33" s="132">
        <v>47088.35</v>
      </c>
      <c r="L33" s="253"/>
      <c r="M33" s="254"/>
      <c r="N33" s="83"/>
      <c r="O33" s="81" t="b">
        <v>0</v>
      </c>
      <c r="P33" s="81" t="b">
        <v>0</v>
      </c>
      <c r="Q33" s="1" t="str">
        <f>IF(AND(OR(ISBLANK(J32),ISBLANK(J33)),O33=FALSE),"Red","Gray")</f>
        <v>Gray</v>
      </c>
      <c r="R33" s="1" t="str">
        <f>IF(AND(OR(ISBLANK(K36),ISBLANK(K37)),P33=FALSE),"Red","Gray")</f>
        <v>Gray</v>
      </c>
      <c r="T33" s="71" t="s">
        <v>78</v>
      </c>
    </row>
    <row r="34" spans="1:20" ht="15.75" customHeight="1" thickBot="1" x14ac:dyDescent="0.25">
      <c r="A34" s="228"/>
      <c r="B34" s="231"/>
      <c r="C34" s="21" t="s">
        <v>26</v>
      </c>
      <c r="D34" s="138"/>
      <c r="E34" s="56"/>
      <c r="F34" s="56"/>
      <c r="G34" s="56"/>
      <c r="H34" s="56"/>
      <c r="I34" s="109">
        <f>IF(ISBLANK(I32),"N/A",IF(AND(I32=0,I33=0,NOT(ISBLANK(I32)),NOT(ISBLANK(I33))),1,I32/I33))</f>
        <v>2.6996139542677881E-2</v>
      </c>
      <c r="J34" s="109">
        <f>IF(ISBLANK(J32),"N/A",IF(AND(J32=0,J33=0,NOT(ISBLANK(J32)),NOT(ISBLANK(J33))),1,J32/J33))</f>
        <v>4.9525776792008966E-2</v>
      </c>
      <c r="K34" s="133">
        <f>IF(ISBLANK(K32),"N/A",IF(AND(K32=0,K33=0,NOT(ISBLANK(K32)),NOT(ISBLANK(K33))),1,K32/K33))</f>
        <v>5.7611914624317903E-2</v>
      </c>
      <c r="L34" s="238" t="s">
        <v>283</v>
      </c>
      <c r="M34" s="239"/>
      <c r="N34" s="64"/>
      <c r="O34" s="100" t="b">
        <v>0</v>
      </c>
      <c r="P34" s="85" t="b">
        <v>0</v>
      </c>
      <c r="Q34" s="1" t="str">
        <f>IF(AND(OR(ISBLANK(J36),ISBLANK(J37)),O34=FALSE),"Red","Gray")</f>
        <v>Gray</v>
      </c>
      <c r="R34" s="1" t="str">
        <f>IF(AND(OR(ISBLANK(K40),ISBLANK(K41)),P34=FALSE),"Red","Gray")</f>
        <v>Gray</v>
      </c>
      <c r="T34" s="71" t="s">
        <v>79</v>
      </c>
    </row>
    <row r="35" spans="1:20" ht="15.75" customHeight="1" x14ac:dyDescent="0.2">
      <c r="A35" s="226" t="str">
        <f>LEFT(B35,3)&amp;" "&amp;RIGHT(B35,6)</f>
        <v>CGE CQ3-18</v>
      </c>
      <c r="B35" s="208" t="s">
        <v>243</v>
      </c>
      <c r="C35" s="77" t="s">
        <v>246</v>
      </c>
      <c r="D35" s="139"/>
      <c r="E35" s="87"/>
      <c r="F35" s="87"/>
      <c r="G35" s="87"/>
      <c r="H35" s="87"/>
      <c r="I35" s="88"/>
      <c r="J35" s="80" t="s">
        <v>18</v>
      </c>
      <c r="K35" s="130" t="s">
        <v>19</v>
      </c>
      <c r="L35" s="240"/>
      <c r="M35" s="241"/>
      <c r="N35" s="74"/>
      <c r="O35" s="14"/>
      <c r="P35" s="15"/>
      <c r="T35" s="71" t="s">
        <v>80</v>
      </c>
    </row>
    <row r="36" spans="1:20" ht="15.75" customHeight="1" x14ac:dyDescent="0.2">
      <c r="A36" s="227"/>
      <c r="B36" s="209"/>
      <c r="C36" s="89" t="s">
        <v>23</v>
      </c>
      <c r="D36" s="139"/>
      <c r="E36" s="87"/>
      <c r="F36" s="87"/>
      <c r="G36" s="87"/>
      <c r="H36" s="87"/>
      <c r="I36" s="88"/>
      <c r="J36" s="108">
        <v>901.4</v>
      </c>
      <c r="K36" s="131">
        <v>1051.4000000000001</v>
      </c>
      <c r="L36" s="242"/>
      <c r="M36" s="243"/>
      <c r="N36" s="83"/>
      <c r="O36" s="14" t="str">
        <f>IF(AND('Circuit Criminal'!$D$4=1,Q23="Red"),"Red","Gray")</f>
        <v>Gray</v>
      </c>
      <c r="P36" s="14" t="str">
        <f>IF(AND('Circuit Criminal'!$D$4=2,R23="Red"),"Red","Gray")</f>
        <v>Gray</v>
      </c>
      <c r="Q36" s="14" t="str">
        <f>IF(AND('Circuit Criminal'!$D$4=3,Q30="Red"),"Red","Gray")</f>
        <v>Gray</v>
      </c>
      <c r="R36" s="14" t="str">
        <f>IF(AND('Circuit Criminal'!$D$4=4,R30="Red"),"Red","Gray")</f>
        <v>Gray</v>
      </c>
      <c r="S36" s="1">
        <f>COUNTIF(O36:R36,"Red")</f>
        <v>0</v>
      </c>
      <c r="T36" s="71" t="s">
        <v>81</v>
      </c>
    </row>
    <row r="37" spans="1:20" ht="15.75" customHeight="1" thickBot="1" x14ac:dyDescent="0.25">
      <c r="A37" s="227"/>
      <c r="B37" s="209"/>
      <c r="C37" s="89" t="s">
        <v>24</v>
      </c>
      <c r="D37" s="139"/>
      <c r="E37" s="87"/>
      <c r="F37" s="87"/>
      <c r="G37" s="87"/>
      <c r="H37" s="87"/>
      <c r="I37" s="87"/>
      <c r="J37" s="51">
        <v>43913.4</v>
      </c>
      <c r="K37" s="132">
        <v>43313.4</v>
      </c>
      <c r="L37" s="238" t="s">
        <v>284</v>
      </c>
      <c r="M37" s="239"/>
      <c r="N37" s="83"/>
      <c r="O37" s="14" t="str">
        <f>IF(AND('Circuit Criminal'!$D$4=1,Q24="Red"),"Red","Gray")</f>
        <v>Gray</v>
      </c>
      <c r="P37" s="14" t="str">
        <f>IF(AND('Circuit Criminal'!$D$4=2,R24="Red"),"Red","Gray")</f>
        <v>Gray</v>
      </c>
      <c r="Q37" s="14" t="str">
        <f>IF(AND('Circuit Criminal'!$D$4=3,Q31="Red"),"Red","Gray")</f>
        <v>Gray</v>
      </c>
      <c r="R37" s="14" t="str">
        <f>IF(AND('Circuit Criminal'!$D$4=4,R31="Red"),"Red","Gray")</f>
        <v>Gray</v>
      </c>
      <c r="S37" s="1">
        <f>COUNTIF(O37:R37,"Red")</f>
        <v>0</v>
      </c>
      <c r="T37" s="71" t="s">
        <v>82</v>
      </c>
    </row>
    <row r="38" spans="1:20" ht="15.75" customHeight="1" thickBot="1" x14ac:dyDescent="0.25">
      <c r="A38" s="228"/>
      <c r="B38" s="210"/>
      <c r="C38" s="90" t="s">
        <v>26</v>
      </c>
      <c r="D38" s="140"/>
      <c r="E38" s="92"/>
      <c r="F38" s="92"/>
      <c r="G38" s="92"/>
      <c r="H38" s="92"/>
      <c r="I38" s="92"/>
      <c r="J38" s="109">
        <f>IF(ISBLANK(J36),"N/A",IF(AND(J36=0,J37=0,NOT(ISBLANK(J36)),NOT(ISBLANK(J37))),1,J36/J37))</f>
        <v>2.0526764040133535E-2</v>
      </c>
      <c r="K38" s="133">
        <f>IF(ISBLANK(K36),"N/A",IF(AND(K36=0,K37=0,NOT(ISBLANK(K36)),NOT(ISBLANK(K37))),1,K36/K37))</f>
        <v>2.4274243074891375E-2</v>
      </c>
      <c r="L38" s="240"/>
      <c r="M38" s="241"/>
      <c r="N38" s="64"/>
      <c r="O38" s="14" t="str">
        <f>IF(AND('Circuit Criminal'!$D$4=1,Q25="Red"),"Red","Gray")</f>
        <v>Gray</v>
      </c>
      <c r="P38" s="14" t="str">
        <f>IF(AND('Circuit Criminal'!$D$4=2,R25="Red"),"Red","Gray")</f>
        <v>Gray</v>
      </c>
      <c r="Q38" s="14" t="str">
        <f>IF(AND('Circuit Criminal'!$D$4=3,Q32="Red"),"Red","Gray")</f>
        <v>Gray</v>
      </c>
      <c r="R38" s="14" t="str">
        <f>IF(AND('Circuit Criminal'!$D$4=4,R32="Red"),"Red","Gray")</f>
        <v>Gray</v>
      </c>
      <c r="S38" s="1">
        <f>COUNTIF(O38:R38,"Red")</f>
        <v>0</v>
      </c>
      <c r="T38" s="71" t="s">
        <v>83</v>
      </c>
    </row>
    <row r="39" spans="1:20" ht="15.75" customHeight="1" x14ac:dyDescent="0.2">
      <c r="A39" s="226" t="str">
        <f>LEFT(B39,3)&amp;" "&amp;RIGHT(B39,6)</f>
        <v>CGE CQ4-18</v>
      </c>
      <c r="B39" s="229" t="s">
        <v>244</v>
      </c>
      <c r="C39" s="66" t="s">
        <v>245</v>
      </c>
      <c r="D39" s="141"/>
      <c r="E39" s="76"/>
      <c r="F39" s="76"/>
      <c r="G39" s="76"/>
      <c r="H39" s="76"/>
      <c r="I39" s="75"/>
      <c r="J39" s="93"/>
      <c r="K39" s="130" t="s">
        <v>18</v>
      </c>
      <c r="L39" s="242"/>
      <c r="M39" s="243"/>
      <c r="N39" s="74"/>
      <c r="O39" s="14" t="str">
        <f>IF(AND('Circuit Criminal'!$D$4=1,Q26="Red"),"Red","Gray")</f>
        <v>Gray</v>
      </c>
      <c r="P39" s="14" t="str">
        <f>IF(AND('Circuit Criminal'!$D$4=2,R26="Red"),"Red","Gray")</f>
        <v>Gray</v>
      </c>
      <c r="Q39" s="14" t="str">
        <f>IF(AND('Circuit Criminal'!$D$4=3,Q33="Red"),"Red","Gray")</f>
        <v>Gray</v>
      </c>
      <c r="R39" s="14" t="str">
        <f>IF(AND('Circuit Criminal'!$D$4=4,R33="Red"),"Red","Gray")</f>
        <v>Gray</v>
      </c>
      <c r="S39" s="1">
        <f>COUNTIF(O39:R39,"Red")</f>
        <v>0</v>
      </c>
      <c r="T39" s="71" t="s">
        <v>84</v>
      </c>
    </row>
    <row r="40" spans="1:20" ht="15.75" customHeight="1" x14ac:dyDescent="0.2">
      <c r="A40" s="227"/>
      <c r="B40" s="230"/>
      <c r="C40" s="89" t="s">
        <v>23</v>
      </c>
      <c r="D40" s="141"/>
      <c r="E40" s="76"/>
      <c r="F40" s="76"/>
      <c r="G40" s="76"/>
      <c r="H40" s="76"/>
      <c r="I40" s="76"/>
      <c r="J40" s="93"/>
      <c r="K40" s="131">
        <v>912.2</v>
      </c>
      <c r="L40" s="238" t="s">
        <v>285</v>
      </c>
      <c r="M40" s="239"/>
      <c r="N40" s="83"/>
      <c r="O40" s="14" t="str">
        <f>IF(AND('Circuit Criminal'!$D$4=1,Q27="Red"),"Red","Gray")</f>
        <v>Gray</v>
      </c>
      <c r="P40" s="14" t="str">
        <f>IF(AND('Circuit Criminal'!$D$4=2,R27="Red"),"Red","Gray")</f>
        <v>Gray</v>
      </c>
      <c r="Q40" s="14" t="str">
        <f>IF(AND('Circuit Criminal'!$D$4=3,Q34="Red"),"Red","Gray")</f>
        <v>Gray</v>
      </c>
      <c r="R40" s="14" t="str">
        <f>IF(AND('Circuit Criminal'!$D$4=4,R34="Red"),"Red","Gray")</f>
        <v>Gray</v>
      </c>
      <c r="S40" s="1">
        <f>COUNTIF(O40:R40,"Red")</f>
        <v>0</v>
      </c>
      <c r="T40" s="71" t="s">
        <v>85</v>
      </c>
    </row>
    <row r="41" spans="1:20" ht="15.75" customHeight="1" thickBot="1" x14ac:dyDescent="0.25">
      <c r="A41" s="227"/>
      <c r="B41" s="230"/>
      <c r="C41" s="89" t="s">
        <v>24</v>
      </c>
      <c r="D41" s="141"/>
      <c r="E41" s="76"/>
      <c r="F41" s="76"/>
      <c r="G41" s="76"/>
      <c r="H41" s="76"/>
      <c r="I41" s="76"/>
      <c r="J41" s="93"/>
      <c r="K41" s="132">
        <v>33353.199999999997</v>
      </c>
      <c r="L41" s="240"/>
      <c r="M41" s="241"/>
      <c r="N41" s="83"/>
      <c r="O41" s="32">
        <f>COUNTIF(O36:O40,"Red")</f>
        <v>0</v>
      </c>
      <c r="P41" s="32">
        <f>COUNTIF(P36:P40,"Red")</f>
        <v>0</v>
      </c>
      <c r="Q41" s="32">
        <f>COUNTIF(Q36:Q40,"Red")</f>
        <v>0</v>
      </c>
      <c r="R41" s="32">
        <f>COUNTIF(R36:R40,"Red")</f>
        <v>0</v>
      </c>
      <c r="T41" s="71" t="s">
        <v>86</v>
      </c>
    </row>
    <row r="42" spans="1:20" ht="15.75" customHeight="1" thickBot="1" x14ac:dyDescent="0.25">
      <c r="A42" s="228"/>
      <c r="B42" s="231"/>
      <c r="C42" s="90" t="s">
        <v>26</v>
      </c>
      <c r="D42" s="142"/>
      <c r="E42" s="143"/>
      <c r="F42" s="143"/>
      <c r="G42" s="143"/>
      <c r="H42" s="143"/>
      <c r="I42" s="143"/>
      <c r="J42" s="144"/>
      <c r="K42" s="133">
        <f>IF(ISBLANK(K40),"N/A",IF(OR(K40=0,K40="N/A"),0,K40/K41))</f>
        <v>2.7349699579050889E-2</v>
      </c>
      <c r="L42" s="244"/>
      <c r="M42" s="245"/>
      <c r="N42" s="64"/>
      <c r="O42" s="32">
        <f>SUM(O41:R41)</f>
        <v>0</v>
      </c>
      <c r="P42" s="15"/>
      <c r="T42" s="71" t="s">
        <v>87</v>
      </c>
    </row>
    <row r="43" spans="1:20" ht="61.15" customHeight="1" x14ac:dyDescent="0.25">
      <c r="C43" s="172" t="s">
        <v>200</v>
      </c>
      <c r="D43" s="255" t="s">
        <v>205</v>
      </c>
      <c r="E43" s="255"/>
      <c r="F43" s="255"/>
      <c r="G43" s="255"/>
      <c r="H43" s="255" t="s">
        <v>210</v>
      </c>
      <c r="I43" s="255"/>
      <c r="J43" s="255"/>
      <c r="K43" s="255"/>
      <c r="N43" s="64"/>
      <c r="O43" s="8"/>
      <c r="P43" s="9"/>
      <c r="T43" s="71" t="s">
        <v>88</v>
      </c>
    </row>
    <row r="44" spans="1:20" ht="15" x14ac:dyDescent="0.25">
      <c r="C44" s="146" t="s">
        <v>201</v>
      </c>
      <c r="D44" s="81" t="s">
        <v>206</v>
      </c>
      <c r="P44" s="8"/>
      <c r="Q44" s="9"/>
      <c r="T44" s="71" t="s">
        <v>90</v>
      </c>
    </row>
    <row r="45" spans="1:20" s="11" customFormat="1" ht="16.899999999999999" customHeight="1" x14ac:dyDescent="0.25">
      <c r="B45" s="1"/>
      <c r="C45" s="1"/>
      <c r="D45" s="81" t="s">
        <v>211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2"/>
      <c r="P45" s="9"/>
      <c r="Q45" s="10"/>
      <c r="T45" s="71" t="s">
        <v>92</v>
      </c>
    </row>
    <row r="46" spans="1:20" ht="15.75" customHeight="1" x14ac:dyDescent="0.25">
      <c r="D46" s="81" t="s">
        <v>207</v>
      </c>
      <c r="O46" s="13"/>
      <c r="P46" s="13"/>
      <c r="Q46" s="10"/>
      <c r="T46" s="71" t="s">
        <v>93</v>
      </c>
    </row>
    <row r="47" spans="1:20" ht="15.75" customHeight="1" x14ac:dyDescent="0.25">
      <c r="E47" s="1" t="s">
        <v>208</v>
      </c>
      <c r="O47" s="14"/>
      <c r="P47" s="15"/>
      <c r="Q47" s="10"/>
      <c r="T47" s="71" t="s">
        <v>94</v>
      </c>
    </row>
    <row r="48" spans="1:20" ht="15.75" customHeight="1" x14ac:dyDescent="0.25">
      <c r="E48" s="1" t="s">
        <v>209</v>
      </c>
      <c r="O48" s="14"/>
      <c r="P48" s="15"/>
      <c r="Q48" s="10"/>
      <c r="T48" s="71" t="s">
        <v>95</v>
      </c>
    </row>
    <row r="49" spans="1:20" s="11" customFormat="1" ht="20.25" hidden="1" customHeight="1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2"/>
      <c r="P49" s="9"/>
      <c r="Q49" s="10"/>
      <c r="T49" s="71" t="s">
        <v>92</v>
      </c>
    </row>
    <row r="50" spans="1:20" ht="15.75" hidden="1" customHeight="1" x14ac:dyDescent="0.2">
      <c r="O50" s="13"/>
      <c r="P50" s="13"/>
      <c r="Q50" s="10"/>
      <c r="T50" s="71" t="s">
        <v>93</v>
      </c>
    </row>
    <row r="51" spans="1:20" ht="15.75" hidden="1" customHeight="1" x14ac:dyDescent="0.2">
      <c r="O51" s="14"/>
      <c r="P51" s="15"/>
      <c r="Q51" s="10"/>
      <c r="T51" s="71" t="s">
        <v>94</v>
      </c>
    </row>
    <row r="52" spans="1:20" ht="15.75" hidden="1" customHeight="1" x14ac:dyDescent="0.2">
      <c r="O52" s="14"/>
      <c r="P52" s="15"/>
      <c r="Q52" s="10"/>
      <c r="T52" s="71" t="s">
        <v>95</v>
      </c>
    </row>
    <row r="53" spans="1:20" ht="15.75" customHeight="1" x14ac:dyDescent="0.2">
      <c r="A53" s="246"/>
      <c r="B53" s="246"/>
      <c r="K53" s="14"/>
      <c r="L53" s="14"/>
      <c r="M53" s="14"/>
      <c r="N53" s="14"/>
      <c r="O53" s="15"/>
      <c r="P53" s="10"/>
      <c r="T53" s="71" t="s">
        <v>98</v>
      </c>
    </row>
    <row r="54" spans="1:20" ht="15.75" customHeight="1" x14ac:dyDescent="0.2">
      <c r="K54" s="14"/>
      <c r="L54" s="14"/>
      <c r="M54" s="14"/>
      <c r="N54" s="14"/>
      <c r="O54" s="15"/>
      <c r="P54" s="10"/>
      <c r="T54" s="71" t="s">
        <v>99</v>
      </c>
    </row>
    <row r="55" spans="1:20" ht="15.75" customHeight="1" x14ac:dyDescent="0.2">
      <c r="K55" s="14"/>
      <c r="L55" s="14"/>
      <c r="M55" s="14"/>
      <c r="N55" s="14"/>
      <c r="O55" s="15"/>
      <c r="P55" s="10"/>
      <c r="T55" s="71" t="s">
        <v>100</v>
      </c>
    </row>
    <row r="56" spans="1:20" ht="15.75" hidden="1" customHeight="1" x14ac:dyDescent="0.2">
      <c r="B56" s="1">
        <f>MAX('County Criminal'!B56:B99)</f>
        <v>2</v>
      </c>
      <c r="D56" s="1" t="s">
        <v>119</v>
      </c>
      <c r="F56" s="1" t="s">
        <v>120</v>
      </c>
      <c r="G56" s="1" t="s">
        <v>121</v>
      </c>
      <c r="H56" s="1" t="s">
        <v>122</v>
      </c>
      <c r="I56" s="1" t="s">
        <v>123</v>
      </c>
      <c r="J56" s="1" t="s">
        <v>130</v>
      </c>
      <c r="K56" s="14"/>
      <c r="L56" s="14"/>
      <c r="M56" s="14"/>
      <c r="N56" s="14"/>
      <c r="O56" s="15"/>
      <c r="T56" s="71" t="s">
        <v>101</v>
      </c>
    </row>
    <row r="57" spans="1:20" ht="69" hidden="1" customHeight="1" x14ac:dyDescent="0.2">
      <c r="A57" s="1" t="str">
        <f>D$8</f>
        <v>Juvenile Delinquency</v>
      </c>
      <c r="B57" s="1">
        <f>IF(E57="YES",MAX(B56)+1,0)</f>
        <v>0</v>
      </c>
      <c r="C57" s="1" t="str">
        <f>A$11</f>
        <v>CGE CQ1-17</v>
      </c>
      <c r="D57" s="39" t="str">
        <f>"After 3rd Q, Collections went up by more than set percentage of: "&amp;TEXT(J57,"#0%")</f>
        <v>After 3rd Q, Collections went up by more than set percentage of: 500%</v>
      </c>
      <c r="E57" s="1" t="str">
        <f>IF(MAX(F57:G57)&gt;V$10,"YES","NO")</f>
        <v>NO</v>
      </c>
      <c r="F57" s="40">
        <f>IFERROR(IF(NOT(ISBLANK(G12)),(G12-F12)/F12,0),0)</f>
        <v>1.7995968902965735E-2</v>
      </c>
      <c r="G57" s="40">
        <f>IFERROR(IF(NOT(ISBLANK(H12)),(H12-G12)/G12,0),0)</f>
        <v>0</v>
      </c>
      <c r="J57" s="38">
        <f>V$10</f>
        <v>5</v>
      </c>
      <c r="K57" s="14"/>
      <c r="L57" s="14"/>
      <c r="M57" s="14"/>
      <c r="N57" s="14"/>
      <c r="O57" s="15"/>
      <c r="T57" s="71" t="s">
        <v>102</v>
      </c>
    </row>
    <row r="58" spans="1:20" ht="72.75" hidden="1" customHeight="1" x14ac:dyDescent="0.2">
      <c r="A58" s="1" t="str">
        <f t="shared" ref="A58:A86" si="0">D$8</f>
        <v>Juvenile Delinquency</v>
      </c>
      <c r="B58" s="1">
        <f>IF(E58="YES",MAX(B$56:B57)+1,0)</f>
        <v>0</v>
      </c>
      <c r="C58" s="1" t="str">
        <f>A$11</f>
        <v>CGE CQ1-17</v>
      </c>
      <c r="D58" s="39" t="str">
        <f>"Assessments dropped by more than set percentage of: "&amp;TEXT(J58,"#0%")</f>
        <v>Assessments dropped by more than set percentage of: 15%</v>
      </c>
      <c r="E58" s="1" t="str">
        <f>IF(MIN(F58:I58)&lt;(-1*V$11),"YES","NO")</f>
        <v>NO</v>
      </c>
      <c r="F58" s="40">
        <f>IFERROR(IF(NOT(ISBLANK(E13)),(E13-D13)/D13,0),0)</f>
        <v>-9.3524115483789149E-3</v>
      </c>
      <c r="G58" s="40">
        <f>IFERROR(IF(NOT(ISBLANK(F13)),(F13-E13)/E13,0),0)</f>
        <v>-1.1887109793086876E-2</v>
      </c>
      <c r="H58" s="40">
        <f>IFERROR(IF(NOT(ISBLANK(G13)),(G13-F13)/F13,0),0)</f>
        <v>-8.996494965561418E-3</v>
      </c>
      <c r="I58" s="40">
        <f>IFERROR(IF(NOT(ISBLANK(H13)),(H13-G13)/G13,0),0)</f>
        <v>0</v>
      </c>
      <c r="J58" s="38">
        <f>V$11</f>
        <v>0.15</v>
      </c>
      <c r="K58" s="14"/>
      <c r="L58" s="14"/>
      <c r="M58" s="14"/>
      <c r="N58" s="14"/>
      <c r="O58" s="15"/>
      <c r="P58" s="10"/>
      <c r="T58" s="71" t="s">
        <v>107</v>
      </c>
    </row>
    <row r="59" spans="1:20" ht="52.5" hidden="1" customHeight="1" x14ac:dyDescent="0.2">
      <c r="A59" s="1" t="str">
        <f t="shared" si="0"/>
        <v>Juvenile Delinquency</v>
      </c>
      <c r="B59" s="1">
        <f>IF(E59="YES",MAX(B$56:B58)+1,0)</f>
        <v>0</v>
      </c>
      <c r="C59" s="1" t="str">
        <f>A$11</f>
        <v>CGE CQ1-17</v>
      </c>
      <c r="D59" s="39" t="str">
        <f>"The 5th Quarter Collection Rate did not meet the established performance measure standard of: "&amp;TEXT(J59,"#0%")</f>
        <v>The 5th Quarter Collection Rate did not meet the established performance measure standard of: 9%</v>
      </c>
      <c r="E59" s="1" t="str">
        <f>IF(F59="N/A","NO",IF(F59&lt;H$8,"YES","NO"))</f>
        <v>NO</v>
      </c>
      <c r="F59" s="41">
        <f>H14</f>
        <v>0.10270674616719805</v>
      </c>
      <c r="J59" s="38">
        <f>H$8</f>
        <v>0.09</v>
      </c>
      <c r="K59" s="14"/>
      <c r="L59" s="14"/>
      <c r="M59" s="14"/>
      <c r="N59" s="14"/>
      <c r="O59" s="15"/>
      <c r="P59" s="10"/>
      <c r="T59" s="71" t="s">
        <v>114</v>
      </c>
    </row>
    <row r="60" spans="1:20" ht="45" hidden="1" customHeight="1" x14ac:dyDescent="0.2">
      <c r="A60" s="1" t="str">
        <f t="shared" si="0"/>
        <v>Juvenile Delinquency</v>
      </c>
      <c r="B60" s="1">
        <f>IF(E60="YES",MAX(B$56:B59)+1,0)</f>
        <v>0</v>
      </c>
      <c r="C60" s="1" t="str">
        <f>A$11</f>
        <v>CGE CQ1-17</v>
      </c>
      <c r="D60" s="39" t="s">
        <v>124</v>
      </c>
      <c r="E60" s="1" t="str">
        <f>IF(MIN(F60:I60)&lt;0,"YES","NO")</f>
        <v>NO</v>
      </c>
      <c r="F60" s="40">
        <f t="shared" ref="F60:I61" si="1">IFERROR(IF(NOT(ISBLANK(E12)),(E12-D12)/D12,0),0)</f>
        <v>0.82185573137211221</v>
      </c>
      <c r="G60" s="40">
        <f t="shared" si="1"/>
        <v>0.13293100636111563</v>
      </c>
      <c r="H60" s="40">
        <f t="shared" si="1"/>
        <v>1.7995968902965735E-2</v>
      </c>
      <c r="I60" s="40">
        <f t="shared" si="1"/>
        <v>0</v>
      </c>
      <c r="K60" s="14"/>
      <c r="L60" s="14"/>
      <c r="M60" s="14"/>
      <c r="N60" s="14"/>
      <c r="O60" s="15"/>
    </row>
    <row r="61" spans="1:20" ht="42.75" hidden="1" x14ac:dyDescent="0.2">
      <c r="A61" s="1" t="str">
        <f t="shared" si="0"/>
        <v>Juvenile Delinquency</v>
      </c>
      <c r="B61" s="1">
        <f>IF(E61="YES",MAX(B$56:B60)+1,0)</f>
        <v>0</v>
      </c>
      <c r="C61" s="1" t="str">
        <f>A$11</f>
        <v>CGE CQ1-17</v>
      </c>
      <c r="D61" s="39" t="s">
        <v>125</v>
      </c>
      <c r="E61" s="1" t="str">
        <f>IF(MAX(F61:I61)&gt;0,"YES","NO")</f>
        <v>NO</v>
      </c>
      <c r="F61" s="40">
        <f t="shared" si="1"/>
        <v>-9.3524115483789149E-3</v>
      </c>
      <c r="G61" s="40">
        <f t="shared" si="1"/>
        <v>-1.1887109793086876E-2</v>
      </c>
      <c r="H61" s="40">
        <f t="shared" si="1"/>
        <v>-8.996494965561418E-3</v>
      </c>
      <c r="I61" s="40">
        <f t="shared" si="1"/>
        <v>0</v>
      </c>
      <c r="K61" s="14"/>
      <c r="L61" s="14"/>
      <c r="M61" s="14"/>
      <c r="N61" s="14"/>
    </row>
    <row r="62" spans="1:20" s="16" customFormat="1" ht="65.25" hidden="1" customHeight="1" x14ac:dyDescent="0.2">
      <c r="A62" s="1" t="str">
        <f t="shared" si="0"/>
        <v>Juvenile Delinquency</v>
      </c>
      <c r="B62" s="1">
        <f>IF(E62="YES",MAX(B$56:B61)+1,0)</f>
        <v>0</v>
      </c>
      <c r="C62" s="1" t="str">
        <f>A$15</f>
        <v>CGE CQ2-17</v>
      </c>
      <c r="D62" s="39" t="str">
        <f>"After 3rd Q, Collections went up by more than set percentage of: "&amp;TEXT(J62,"#0%")</f>
        <v>After 3rd Q, Collections went up by more than set percentage of: 500%</v>
      </c>
      <c r="E62" s="1" t="str">
        <f>IF(MAX(F62:G62)&gt;V$10,"YES","NO")</f>
        <v>NO</v>
      </c>
      <c r="F62" s="40">
        <f>IFERROR(IF(NOT(ISBLANK(H16)),(H16-G16)/G16,0),0)</f>
        <v>6.7834934991520629E-2</v>
      </c>
      <c r="G62" s="40">
        <f>IFERROR(IF(NOT(ISBLANK(I16)),(I16-H16)/H16,0),0)</f>
        <v>0.113499205929063</v>
      </c>
      <c r="H62" s="40"/>
      <c r="I62" s="1"/>
      <c r="J62" s="38">
        <f>V$10</f>
        <v>5</v>
      </c>
      <c r="K62" s="14"/>
      <c r="L62" s="14"/>
      <c r="M62" s="14"/>
      <c r="N62" s="14"/>
      <c r="O62" s="11"/>
      <c r="P62" s="1"/>
      <c r="T62" s="71" t="s">
        <v>103</v>
      </c>
    </row>
    <row r="63" spans="1:20" ht="60.75" hidden="1" customHeight="1" x14ac:dyDescent="0.2">
      <c r="A63" s="1" t="str">
        <f t="shared" si="0"/>
        <v>Juvenile Delinquency</v>
      </c>
      <c r="B63" s="1">
        <f>IF(E63="YES",MAX(B$56:B62)+1,0)</f>
        <v>0</v>
      </c>
      <c r="C63" s="1" t="str">
        <f>A$15</f>
        <v>CGE CQ2-17</v>
      </c>
      <c r="D63" s="39" t="str">
        <f>"Assessments dropped by more than set percentage of: "&amp;TEXT(J63,"#0%")</f>
        <v>Assessments dropped by more than set percentage of: 15%</v>
      </c>
      <c r="E63" s="1" t="str">
        <f>IF(MIN(F63:I63)&lt;(-1*V$11),"YES","NO")</f>
        <v>NO</v>
      </c>
      <c r="F63" s="40">
        <f>IFERROR(IF(NOT(ISBLANK(F17)),(F17-E17)/E17,0),0)</f>
        <v>-1.1964370105824854E-2</v>
      </c>
      <c r="G63" s="40">
        <f>IFERROR(IF(NOT(ISBLANK(G17)),(G17-F17)/F17,0),0)</f>
        <v>-1.2109249650345416E-3</v>
      </c>
      <c r="H63" s="40">
        <f>IFERROR(IF(NOT(ISBLANK(H17)),(H17-G17)/G17,0),0)</f>
        <v>0</v>
      </c>
      <c r="I63" s="40">
        <f>IFERROR(IF(NOT(ISBLANK(I17)),(I17-H17)/H17,0),0)</f>
        <v>0</v>
      </c>
      <c r="J63" s="38">
        <f>V$11</f>
        <v>0.15</v>
      </c>
      <c r="K63" s="14"/>
      <c r="L63" s="14"/>
      <c r="M63" s="14"/>
      <c r="N63" s="14"/>
      <c r="O63" s="15"/>
      <c r="P63" s="10"/>
      <c r="T63" s="71" t="s">
        <v>108</v>
      </c>
    </row>
    <row r="64" spans="1:20" ht="52.5" hidden="1" customHeight="1" x14ac:dyDescent="0.2">
      <c r="A64" s="1" t="str">
        <f t="shared" si="0"/>
        <v>Juvenile Delinquency</v>
      </c>
      <c r="B64" s="1">
        <f>IF(E64="YES",MAX(B$56:B63)+1,0)</f>
        <v>0</v>
      </c>
      <c r="C64" s="1" t="str">
        <f>A$15</f>
        <v>CGE CQ2-17</v>
      </c>
      <c r="D64" s="39" t="s">
        <v>124</v>
      </c>
      <c r="E64" s="1" t="str">
        <f>IF(MIN(F64:I64)&lt;0,"YES","NO")</f>
        <v>NO</v>
      </c>
      <c r="F64" s="40">
        <f t="shared" ref="F64:I65" si="2">IFERROR(IF(NOT(ISBLANK(F16)),(F16-E16)/E16,0),0)</f>
        <v>0.48705049375815168</v>
      </c>
      <c r="G64" s="40">
        <f t="shared" si="2"/>
        <v>0.10825711063776469</v>
      </c>
      <c r="H64" s="40">
        <f t="shared" si="2"/>
        <v>6.7834934991520629E-2</v>
      </c>
      <c r="I64" s="40">
        <f t="shared" si="2"/>
        <v>0.113499205929063</v>
      </c>
      <c r="K64" s="14"/>
      <c r="L64" s="14"/>
      <c r="M64" s="14"/>
      <c r="N64" s="14"/>
      <c r="O64" s="15"/>
      <c r="P64" s="10"/>
    </row>
    <row r="65" spans="1:20" s="16" customFormat="1" ht="45" hidden="1" customHeight="1" x14ac:dyDescent="0.2">
      <c r="A65" s="1" t="str">
        <f t="shared" si="0"/>
        <v>Juvenile Delinquency</v>
      </c>
      <c r="B65" s="1">
        <f>IF(E65="YES",MAX(B$56:B64)+1,0)</f>
        <v>0</v>
      </c>
      <c r="C65" s="1" t="str">
        <f>A$15</f>
        <v>CGE CQ2-17</v>
      </c>
      <c r="D65" s="39" t="s">
        <v>125</v>
      </c>
      <c r="E65" s="1" t="str">
        <f>IF(MAX(F65:I65)&gt;0,"YES","NO")</f>
        <v>NO</v>
      </c>
      <c r="F65" s="40">
        <f t="shared" si="2"/>
        <v>-1.1964370105824854E-2</v>
      </c>
      <c r="G65" s="40">
        <f t="shared" si="2"/>
        <v>-1.2109249650345416E-3</v>
      </c>
      <c r="H65" s="40">
        <f t="shared" si="2"/>
        <v>0</v>
      </c>
      <c r="I65" s="40">
        <f t="shared" si="2"/>
        <v>0</v>
      </c>
      <c r="J65" s="1"/>
      <c r="K65" s="14"/>
      <c r="L65" s="14"/>
      <c r="M65" s="14"/>
      <c r="N65" s="14"/>
      <c r="O65" s="11"/>
      <c r="P65" s="1"/>
    </row>
    <row r="66" spans="1:20" ht="99.75" hidden="1" x14ac:dyDescent="0.2">
      <c r="A66" s="1" t="str">
        <f t="shared" si="0"/>
        <v>Juvenile Delinquency</v>
      </c>
      <c r="B66" s="1">
        <f>IF(E66="YES",MAX(B$56:B65)+1,0)</f>
        <v>3</v>
      </c>
      <c r="C66" s="1" t="str">
        <f>A$15</f>
        <v>CGE CQ2-17</v>
      </c>
      <c r="D66" s="39" t="str">
        <f>"The 5th Quarter Collection Rate did not meet the established performance measure standard of: "&amp;TEXT(J66,"#0%")</f>
        <v>The 5th Quarter Collection Rate did not meet the established performance measure standard of: 9%</v>
      </c>
      <c r="E66" s="1" t="str">
        <f>IF(F66="N/A","NO",IF(F66&lt;H$8,"YES","NO"))</f>
        <v>YES</v>
      </c>
      <c r="F66" s="41">
        <f>I18</f>
        <v>6.3753690221443601E-2</v>
      </c>
      <c r="J66" s="38">
        <f>H$8</f>
        <v>0.09</v>
      </c>
      <c r="K66" s="14"/>
      <c r="L66" s="14"/>
      <c r="M66" s="14"/>
      <c r="N66" s="14"/>
    </row>
    <row r="67" spans="1:20" ht="65.25" hidden="1" customHeight="1" x14ac:dyDescent="0.2">
      <c r="A67" s="1" t="str">
        <f t="shared" si="0"/>
        <v>Juvenile Delinquency</v>
      </c>
      <c r="B67" s="1">
        <f>IF(E67="YES",MAX(B$56:B66)+1,0)</f>
        <v>0</v>
      </c>
      <c r="C67" s="1" t="str">
        <f>A$19</f>
        <v>CGE CQ3-17</v>
      </c>
      <c r="D67" s="39" t="str">
        <f>"After 3rd Q, Collections went up by more than set percentage of: "&amp;TEXT(J67,"#0%")</f>
        <v>After 3rd Q, Collections went up by more than set percentage of: 500%</v>
      </c>
      <c r="E67" s="1" t="str">
        <f>IF(MAX(F67:G67)&gt;V$10,"YES","NO")</f>
        <v>NO</v>
      </c>
      <c r="F67" s="40">
        <f>IFERROR(IF(NOT(ISBLANK(I20)),(I20-H20)/H20,0),0)</f>
        <v>0.45505946578280365</v>
      </c>
      <c r="G67" s="40">
        <f>IFERROR(IF(NOT(ISBLANK(J20)),(J20-I20)/I20,0),0)</f>
        <v>9.8887846710438168E-2</v>
      </c>
      <c r="J67" s="38">
        <f>V$10</f>
        <v>5</v>
      </c>
      <c r="K67" s="14"/>
      <c r="L67" s="14"/>
      <c r="M67" s="14"/>
      <c r="N67" s="14"/>
      <c r="O67" s="11"/>
      <c r="P67" s="18"/>
      <c r="T67" s="71" t="s">
        <v>104</v>
      </c>
    </row>
    <row r="68" spans="1:20" ht="60.75" hidden="1" customHeight="1" x14ac:dyDescent="0.2">
      <c r="A68" s="1" t="str">
        <f t="shared" si="0"/>
        <v>Juvenile Delinquency</v>
      </c>
      <c r="B68" s="1">
        <f>IF(E68="YES",MAX(B$56:B67)+1,0)</f>
        <v>0</v>
      </c>
      <c r="C68" s="1" t="str">
        <f>A$19</f>
        <v>CGE CQ3-17</v>
      </c>
      <c r="D68" s="39" t="str">
        <f>"Assessments dropped by more than set percentage of: "&amp;TEXT(J68,"#0%")</f>
        <v>Assessments dropped by more than set percentage of: 15%</v>
      </c>
      <c r="E68" s="1" t="str">
        <f>IF(MIN(F68:I68)&lt;(-1*V$11),"YES","NO")</f>
        <v>NO</v>
      </c>
      <c r="F68" s="40">
        <f>IFERROR(IF(NOT(ISBLANK(G21)),(G21-F21)/F21,0),0)</f>
        <v>-1.0607140963010542E-2</v>
      </c>
      <c r="G68" s="40">
        <f>IFERROR(IF(NOT(ISBLANK(H21)),(H21-G21)/G21,0),0)</f>
        <v>0</v>
      </c>
      <c r="H68" s="40">
        <f>IFERROR(IF(NOT(ISBLANK(I21)),(I21-H21)/H21,0),0)</f>
        <v>-3.5736195405516478E-3</v>
      </c>
      <c r="I68" s="40">
        <f>IFERROR(IF(NOT(ISBLANK(J21)),(J21-I21)/I21,0),0)</f>
        <v>-3.5864360986748119E-3</v>
      </c>
      <c r="J68" s="38">
        <f>V$11</f>
        <v>0.15</v>
      </c>
      <c r="K68" s="14"/>
      <c r="L68" s="14"/>
      <c r="M68" s="14"/>
      <c r="N68" s="14"/>
      <c r="O68" s="15"/>
      <c r="P68" s="10"/>
      <c r="T68" s="71" t="s">
        <v>109</v>
      </c>
    </row>
    <row r="69" spans="1:20" ht="52.5" hidden="1" customHeight="1" x14ac:dyDescent="0.2">
      <c r="A69" s="1" t="str">
        <f t="shared" si="0"/>
        <v>Juvenile Delinquency</v>
      </c>
      <c r="B69" s="1">
        <f>IF(E69="YES",MAX(B$56:B68)+1,0)</f>
        <v>0</v>
      </c>
      <c r="C69" s="1" t="str">
        <f>A$19</f>
        <v>CGE CQ3-17</v>
      </c>
      <c r="D69" s="39" t="s">
        <v>124</v>
      </c>
      <c r="E69" s="1" t="str">
        <f>IF(MIN(F69:I69)&lt;0,"YES","NO")</f>
        <v>NO</v>
      </c>
      <c r="F69" s="40">
        <f t="shared" ref="F69:I70" si="3">IFERROR(IF(NOT(ISBLANK(G20)),(G20-F20)/F20,0),0)</f>
        <v>0.17767249037607344</v>
      </c>
      <c r="G69" s="40">
        <f t="shared" si="3"/>
        <v>0.28966557706814183</v>
      </c>
      <c r="H69" s="40">
        <f t="shared" si="3"/>
        <v>0.45505946578280365</v>
      </c>
      <c r="I69" s="40">
        <f t="shared" si="3"/>
        <v>9.8887846710438168E-2</v>
      </c>
      <c r="K69" s="14"/>
      <c r="L69" s="14"/>
      <c r="M69" s="14"/>
      <c r="N69" s="14"/>
      <c r="O69" s="15"/>
      <c r="P69" s="10"/>
    </row>
    <row r="70" spans="1:20" ht="45" hidden="1" customHeight="1" x14ac:dyDescent="0.2">
      <c r="A70" s="1" t="str">
        <f t="shared" si="0"/>
        <v>Juvenile Delinquency</v>
      </c>
      <c r="B70" s="1">
        <f>IF(E70="YES",MAX(B$56:B69)+1,0)</f>
        <v>0</v>
      </c>
      <c r="C70" s="1" t="str">
        <f>A$19</f>
        <v>CGE CQ3-17</v>
      </c>
      <c r="D70" s="39" t="s">
        <v>125</v>
      </c>
      <c r="E70" s="1" t="str">
        <f>IF(MAX(F70:I70)&gt;0,"YES","NO")</f>
        <v>NO</v>
      </c>
      <c r="F70" s="40">
        <f t="shared" si="3"/>
        <v>-1.0607140963010542E-2</v>
      </c>
      <c r="G70" s="40">
        <f t="shared" si="3"/>
        <v>0</v>
      </c>
      <c r="H70" s="40">
        <f t="shared" si="3"/>
        <v>-3.5736195405516478E-3</v>
      </c>
      <c r="I70" s="40">
        <f t="shared" si="3"/>
        <v>-3.5864360986748119E-3</v>
      </c>
      <c r="K70" s="14"/>
      <c r="L70" s="14"/>
      <c r="M70" s="14"/>
      <c r="N70" s="14"/>
      <c r="O70" s="11"/>
    </row>
    <row r="71" spans="1:20" ht="99.75" hidden="1" x14ac:dyDescent="0.2">
      <c r="A71" s="1" t="str">
        <f t="shared" si="0"/>
        <v>Juvenile Delinquency</v>
      </c>
      <c r="B71" s="1">
        <f>IF(E71="YES",MAX(B$56:B70)+1,0)</f>
        <v>4</v>
      </c>
      <c r="C71" s="1" t="str">
        <f>A$19</f>
        <v>CGE CQ3-17</v>
      </c>
      <c r="D71" s="39" t="str">
        <f>"The 5th Quarter Collection Rate did not meet the established performance measure standard of: "&amp;TEXT(J71,"#0%")</f>
        <v>The 5th Quarter Collection Rate did not meet the established performance measure standard of: 9%</v>
      </c>
      <c r="E71" s="1" t="str">
        <f>IF(F71="N/A","NO",IF(F71&lt;H$8,"YES","NO"))</f>
        <v>YES</v>
      </c>
      <c r="F71" s="41">
        <f>J22</f>
        <v>4.9197046137602958E-2</v>
      </c>
      <c r="J71" s="38">
        <f>H$8</f>
        <v>0.09</v>
      </c>
      <c r="K71" s="14"/>
      <c r="L71" s="14"/>
      <c r="M71" s="14"/>
      <c r="N71" s="14"/>
    </row>
    <row r="72" spans="1:20" ht="65.25" hidden="1" customHeight="1" x14ac:dyDescent="0.2">
      <c r="A72" s="1" t="str">
        <f t="shared" si="0"/>
        <v>Juvenile Delinquency</v>
      </c>
      <c r="B72" s="1">
        <f>IF(E72="YES",MAX(B$56:B71)+1,0)</f>
        <v>0</v>
      </c>
      <c r="C72" s="1" t="str">
        <f>A$23</f>
        <v>CGE CQ4-17</v>
      </c>
      <c r="D72" s="39" t="str">
        <f>"After 3rd Q, Collections went up by more than set percentage of: "&amp;TEXT(J72,"#0%")</f>
        <v>After 3rd Q, Collections went up by more than set percentage of: 500%</v>
      </c>
      <c r="E72" s="1" t="str">
        <f>IF(MAX(F72:G72)&gt;V$10,"YES","NO")</f>
        <v>NO</v>
      </c>
      <c r="F72" s="40">
        <f>IFERROR(IF(NOT(ISBLANK(J24)),(J24-I24)/I24,0),0)</f>
        <v>0.16303500732566475</v>
      </c>
      <c r="G72" s="40">
        <f>IFERROR(IF(NOT(ISBLANK(K24)),(K24-J24)/J24,0),0)</f>
        <v>6.1379291859872953E-2</v>
      </c>
      <c r="J72" s="38">
        <f>V$10</f>
        <v>5</v>
      </c>
      <c r="K72" s="14"/>
      <c r="L72" s="14"/>
      <c r="M72" s="14"/>
      <c r="N72" s="14"/>
      <c r="O72" s="15"/>
      <c r="P72" s="10"/>
      <c r="T72" s="71" t="s">
        <v>105</v>
      </c>
    </row>
    <row r="73" spans="1:20" ht="60.75" hidden="1" customHeight="1" x14ac:dyDescent="0.2">
      <c r="A73" s="1" t="str">
        <f t="shared" si="0"/>
        <v>Juvenile Delinquency</v>
      </c>
      <c r="B73" s="1">
        <f>IF(E73="YES",MAX(B$56:B72)+1,0)</f>
        <v>0</v>
      </c>
      <c r="C73" s="1" t="str">
        <f>A$23</f>
        <v>CGE CQ4-17</v>
      </c>
      <c r="D73" s="39" t="str">
        <f>"Assessments dropped by more than set percentage of: "&amp;TEXT(J73,"#0%")</f>
        <v>Assessments dropped by more than set percentage of: 15%</v>
      </c>
      <c r="E73" s="1" t="str">
        <f>IF(MIN(F73:I73)&lt;(-1*V$11),"YES","NO")</f>
        <v>NO</v>
      </c>
      <c r="F73" s="40">
        <f>IFERROR(IF(NOT(ISBLANK(H25)),(H25-G25)/G25,0),0)</f>
        <v>-6.1710186747367139E-3</v>
      </c>
      <c r="G73" s="40">
        <f>IFERROR(IF(NOT(ISBLANK(I25)),(I25-H25)/H25,0),0)</f>
        <v>-3.7256019641373557E-3</v>
      </c>
      <c r="H73" s="40">
        <f>IFERROR(IF(NOT(ISBLANK(J25)),(J25-I25)/I25,0),0)</f>
        <v>-4.9860453057006702E-3</v>
      </c>
      <c r="I73" s="40">
        <f>IFERROR(IF(NOT(ISBLANK(K25)),(K25-J25)/J25,0),0)</f>
        <v>-5.0110305309562682E-3</v>
      </c>
      <c r="J73" s="38">
        <f>V$11</f>
        <v>0.15</v>
      </c>
      <c r="K73" s="14"/>
      <c r="L73" s="14"/>
      <c r="M73" s="14"/>
      <c r="N73" s="14"/>
      <c r="O73" s="15"/>
      <c r="P73" s="10"/>
      <c r="T73" s="71" t="s">
        <v>110</v>
      </c>
    </row>
    <row r="74" spans="1:20" ht="52.5" hidden="1" customHeight="1" x14ac:dyDescent="0.2">
      <c r="A74" s="1" t="str">
        <f t="shared" si="0"/>
        <v>Juvenile Delinquency</v>
      </c>
      <c r="B74" s="1">
        <f>IF(E74="YES",MAX(B$56:B73)+1,0)</f>
        <v>0</v>
      </c>
      <c r="C74" s="1" t="str">
        <f>A$23</f>
        <v>CGE CQ4-17</v>
      </c>
      <c r="D74" s="39" t="s">
        <v>124</v>
      </c>
      <c r="E74" s="1" t="str">
        <f>IF(MIN(F74:I74)&lt;0,"YES","NO")</f>
        <v>NO</v>
      </c>
      <c r="F74" s="40">
        <f t="shared" ref="F74:I75" si="4">IFERROR(IF(NOT(ISBLANK(H24)),(H24-G24)/G24,0),0)</f>
        <v>0.40911996590666949</v>
      </c>
      <c r="G74" s="40">
        <f t="shared" si="4"/>
        <v>0.61696658097686374</v>
      </c>
      <c r="H74" s="40">
        <f t="shared" si="4"/>
        <v>0.16303500732566475</v>
      </c>
      <c r="I74" s="40">
        <f t="shared" si="4"/>
        <v>6.1379291859872953E-2</v>
      </c>
      <c r="K74" s="14"/>
      <c r="L74" s="14"/>
      <c r="M74" s="14"/>
      <c r="N74" s="14"/>
      <c r="O74" s="15"/>
      <c r="P74" s="10"/>
    </row>
    <row r="75" spans="1:20" ht="45" hidden="1" customHeight="1" x14ac:dyDescent="0.2">
      <c r="A75" s="1" t="str">
        <f t="shared" si="0"/>
        <v>Juvenile Delinquency</v>
      </c>
      <c r="B75" s="1">
        <f>IF(E75="YES",MAX(B$56:B74)+1,0)</f>
        <v>0</v>
      </c>
      <c r="C75" s="1" t="str">
        <f>A$23</f>
        <v>CGE CQ4-17</v>
      </c>
      <c r="D75" s="39" t="s">
        <v>125</v>
      </c>
      <c r="E75" s="1" t="str">
        <f>IF(MAX(F75:I75)&gt;0,"YES","NO")</f>
        <v>NO</v>
      </c>
      <c r="F75" s="40">
        <f t="shared" si="4"/>
        <v>-6.1710186747367139E-3</v>
      </c>
      <c r="G75" s="40">
        <f t="shared" si="4"/>
        <v>-3.7256019641373557E-3</v>
      </c>
      <c r="H75" s="40">
        <f t="shared" si="4"/>
        <v>-4.9860453057006702E-3</v>
      </c>
      <c r="I75" s="40">
        <f t="shared" si="4"/>
        <v>-5.0110305309562682E-3</v>
      </c>
      <c r="K75" s="14"/>
      <c r="L75" s="14"/>
      <c r="M75" s="14"/>
      <c r="N75" s="14"/>
    </row>
    <row r="76" spans="1:20" ht="99.75" hidden="1" x14ac:dyDescent="0.2">
      <c r="A76" s="1" t="str">
        <f t="shared" si="0"/>
        <v>Juvenile Delinquency</v>
      </c>
      <c r="B76" s="1">
        <f>IF(E76="YES",MAX(B$56:B75)+1,0)</f>
        <v>5</v>
      </c>
      <c r="C76" s="1" t="str">
        <f>A$23</f>
        <v>CGE CQ4-17</v>
      </c>
      <c r="D76" s="39" t="str">
        <f>"The 5th Quarter Collection Rate did not meet the established performance measure standard of: "&amp;TEXT(J76,"#0%")</f>
        <v>The 5th Quarter Collection Rate did not meet the established performance measure standard of: 9%</v>
      </c>
      <c r="E76" s="1" t="str">
        <f>IF(F76="N/A","NO",IF(F76&lt;H$8,"YES","NO"))</f>
        <v>YES</v>
      </c>
      <c r="F76" s="41">
        <f>K26</f>
        <v>4.9857788398706186E-2</v>
      </c>
      <c r="J76" s="38">
        <f>H$8</f>
        <v>0.09</v>
      </c>
      <c r="K76" s="14"/>
      <c r="L76" s="14"/>
      <c r="M76" s="14"/>
      <c r="N76" s="14"/>
    </row>
    <row r="77" spans="1:20" s="18" customFormat="1" ht="65.25" hidden="1" customHeight="1" x14ac:dyDescent="0.2">
      <c r="A77" s="1" t="str">
        <f t="shared" si="0"/>
        <v>Juvenile Delinquency</v>
      </c>
      <c r="B77" s="1">
        <f>IF(E77="YES",MAX(B$56:B76)+1,0)</f>
        <v>0</v>
      </c>
      <c r="C77" s="1" t="str">
        <f>A$27</f>
        <v>CGE CQ1-18</v>
      </c>
      <c r="D77" s="39" t="str">
        <f>"After 3rd Q, Collections went up by more than set percentage of: "&amp;TEXT(J77,"#0%")</f>
        <v>After 3rd Q, Collections went up by more than set percentage of: 500%</v>
      </c>
      <c r="E77" s="1" t="str">
        <f>IF(MAX(F77)&gt;V$10,"YES","NO")</f>
        <v>NO</v>
      </c>
      <c r="F77" s="40">
        <f>IFERROR(IF(NOT(ISBLANK(K28)),(K28-J28)/J28,0),0)</f>
        <v>0.13547989795020673</v>
      </c>
      <c r="G77" s="40"/>
      <c r="H77" s="1"/>
      <c r="I77" s="1"/>
      <c r="J77" s="38">
        <f>V$10</f>
        <v>5</v>
      </c>
      <c r="K77" s="14"/>
      <c r="L77" s="14"/>
      <c r="M77" s="14"/>
      <c r="N77" s="14"/>
      <c r="O77" s="17"/>
      <c r="P77" s="10"/>
      <c r="T77" s="71" t="s">
        <v>106</v>
      </c>
    </row>
    <row r="78" spans="1:20" ht="60.75" hidden="1" customHeight="1" x14ac:dyDescent="0.2">
      <c r="A78" s="1" t="str">
        <f t="shared" si="0"/>
        <v>Juvenile Delinquency</v>
      </c>
      <c r="B78" s="1">
        <f>IF(E78="YES",MAX(B$56:B77)+1,0)</f>
        <v>0</v>
      </c>
      <c r="C78" s="1" t="str">
        <f>A$27</f>
        <v>CGE CQ1-18</v>
      </c>
      <c r="D78" s="39" t="str">
        <f>"Assessments dropped by more than set percentage of: "&amp;TEXT(J78,"#0%")</f>
        <v>Assessments dropped by more than set percentage of: 15%</v>
      </c>
      <c r="E78" s="1" t="str">
        <f>IF(MIN(F78:H78)&lt;(-1*V$11),"YES","NO")</f>
        <v>NO</v>
      </c>
      <c r="F78" s="40">
        <f>IFERROR(IF(NOT(ISBLANK(I29)),(I29-H29)/H29,0),0)</f>
        <v>-5.7681686497149795E-3</v>
      </c>
      <c r="G78" s="40">
        <f>IFERROR(IF(NOT(ISBLANK(J29)),(J29-I29)/I29,0),0)</f>
        <v>-1.4504083624744546E-3</v>
      </c>
      <c r="H78" s="40">
        <f>IFERROR(IF(NOT(ISBLANK(K29)),(K29-J29)/J29,0),0)</f>
        <v>-1.0167605717680449E-2</v>
      </c>
      <c r="J78" s="38">
        <f>V$11</f>
        <v>0.15</v>
      </c>
      <c r="K78" s="14"/>
      <c r="L78" s="14"/>
      <c r="M78" s="14"/>
      <c r="N78" s="14"/>
      <c r="O78" s="15"/>
      <c r="P78" s="10"/>
      <c r="T78" s="71" t="s">
        <v>111</v>
      </c>
    </row>
    <row r="79" spans="1:20" ht="52.5" hidden="1" customHeight="1" x14ac:dyDescent="0.2">
      <c r="A79" s="1" t="str">
        <f t="shared" si="0"/>
        <v>Juvenile Delinquency</v>
      </c>
      <c r="B79" s="1">
        <f>IF(E79="YES",MAX(B$56:B78)+1,0)</f>
        <v>0</v>
      </c>
      <c r="C79" s="1" t="str">
        <f>A$27</f>
        <v>CGE CQ1-18</v>
      </c>
      <c r="D79" s="39" t="s">
        <v>124</v>
      </c>
      <c r="E79" s="1" t="str">
        <f>IF(MIN(F79:H79)&lt;0,"YES","NO")</f>
        <v>NO</v>
      </c>
      <c r="F79" s="40">
        <f t="shared" ref="F79:H80" si="5">IFERROR(IF(NOT(ISBLANK(I28)),(I28-H28)/H28,0),0)</f>
        <v>1.0608681327732477</v>
      </c>
      <c r="G79" s="40">
        <f t="shared" si="5"/>
        <v>0.3628951680588306</v>
      </c>
      <c r="H79" s="40">
        <f t="shared" si="5"/>
        <v>0.13547989795020673</v>
      </c>
      <c r="K79" s="14"/>
      <c r="L79" s="14"/>
      <c r="M79" s="14"/>
      <c r="N79" s="14"/>
      <c r="O79" s="15"/>
      <c r="P79" s="10"/>
    </row>
    <row r="80" spans="1:20" ht="45" hidden="1" customHeight="1" x14ac:dyDescent="0.2">
      <c r="A80" s="1" t="str">
        <f t="shared" si="0"/>
        <v>Juvenile Delinquency</v>
      </c>
      <c r="B80" s="1">
        <f>IF(E80="YES",MAX(B$56:B79)+1,0)</f>
        <v>0</v>
      </c>
      <c r="C80" s="1" t="str">
        <f>A$27</f>
        <v>CGE CQ1-18</v>
      </c>
      <c r="D80" s="39" t="s">
        <v>125</v>
      </c>
      <c r="E80" s="1" t="str">
        <f>IF(MAX(F80:H80)&gt;0,"YES","NO")</f>
        <v>NO</v>
      </c>
      <c r="F80" s="40">
        <f t="shared" si="5"/>
        <v>-5.7681686497149795E-3</v>
      </c>
      <c r="G80" s="40">
        <f t="shared" si="5"/>
        <v>-1.4504083624744546E-3</v>
      </c>
      <c r="H80" s="40">
        <f t="shared" si="5"/>
        <v>-1.0167605717680449E-2</v>
      </c>
      <c r="K80" s="14"/>
      <c r="L80" s="14"/>
      <c r="M80" s="14"/>
      <c r="N80" s="14"/>
    </row>
    <row r="81" spans="1:20" ht="60.75" hidden="1" customHeight="1" x14ac:dyDescent="0.2">
      <c r="A81" s="1" t="str">
        <f t="shared" si="0"/>
        <v>Juvenile Delinquency</v>
      </c>
      <c r="B81" s="1">
        <f>IF(E81="YES",MAX(B$56:B80)+1,0)</f>
        <v>0</v>
      </c>
      <c r="C81" s="1" t="str">
        <f>A$31</f>
        <v>CGE CQ2-18</v>
      </c>
      <c r="D81" s="39" t="str">
        <f>"Assessments dropped by more than set percentage of: "&amp;TEXT(J81,"#0%")</f>
        <v>Assessments dropped by more than set percentage of: 15%</v>
      </c>
      <c r="E81" s="1" t="str">
        <f>IF(MIN(F81:G81)&lt;(-1*V$11),"YES","NO")</f>
        <v>NO</v>
      </c>
      <c r="F81" s="40">
        <f>IFERROR(IF(NOT(ISBLANK(J33)),(J33-I33)/I33,0),0)</f>
        <v>-9.3675157452327157E-3</v>
      </c>
      <c r="G81" s="40">
        <f>IFERROR(IF(NOT(ISBLANK(K33)),(K33-J33)/J33,0),0)</f>
        <v>-1.0506773191337797E-2</v>
      </c>
      <c r="J81" s="38">
        <f>V$11</f>
        <v>0.15</v>
      </c>
      <c r="K81" s="14"/>
      <c r="L81" s="14"/>
      <c r="M81" s="14"/>
      <c r="N81" s="14"/>
      <c r="O81" s="15"/>
      <c r="P81" s="10"/>
      <c r="T81" s="71" t="s">
        <v>112</v>
      </c>
    </row>
    <row r="82" spans="1:20" ht="52.5" hidden="1" customHeight="1" x14ac:dyDescent="0.2">
      <c r="A82" s="1" t="str">
        <f t="shared" si="0"/>
        <v>Juvenile Delinquency</v>
      </c>
      <c r="B82" s="1">
        <f>IF(E82="YES",MAX(B$56:B81)+1,0)</f>
        <v>0</v>
      </c>
      <c r="C82" s="1" t="str">
        <f>A$31</f>
        <v>CGE CQ2-18</v>
      </c>
      <c r="D82" s="39" t="s">
        <v>124</v>
      </c>
      <c r="E82" s="1" t="str">
        <f>IF(MIN(F82:G82)&lt;0,"YES","NO")</f>
        <v>NO</v>
      </c>
      <c r="F82" s="40">
        <f>IFERROR(IF(NOT(ISBLANK(J32)),(J32-I32)/I32,0),0)</f>
        <v>0.81736515402706567</v>
      </c>
      <c r="G82" s="40">
        <f>IFERROR(IF(NOT(ISBLANK(K32)),(K32-J32)/J32,0),0)</f>
        <v>0.15104906973290622</v>
      </c>
      <c r="K82" s="14"/>
      <c r="L82" s="14"/>
      <c r="M82" s="14"/>
      <c r="N82" s="14"/>
      <c r="O82" s="15"/>
      <c r="P82" s="10"/>
    </row>
    <row r="83" spans="1:20" ht="45" hidden="1" customHeight="1" x14ac:dyDescent="0.2">
      <c r="A83" s="1" t="str">
        <f t="shared" si="0"/>
        <v>Juvenile Delinquency</v>
      </c>
      <c r="B83" s="1">
        <f>IF(E83="YES",MAX(B$56:B82)+1,0)</f>
        <v>0</v>
      </c>
      <c r="C83" s="1" t="str">
        <f>A$31</f>
        <v>CGE CQ2-18</v>
      </c>
      <c r="D83" s="39" t="s">
        <v>125</v>
      </c>
      <c r="E83" s="1" t="str">
        <f>IF(MAX(F83:G83)&gt;0,"YES","NO")</f>
        <v>NO</v>
      </c>
      <c r="F83" s="40">
        <f>IFERROR(IF(NOT(ISBLANK(J33)),(J33-I33)/I33,0),0)</f>
        <v>-9.3675157452327157E-3</v>
      </c>
      <c r="G83" s="40">
        <f>IFERROR(IF(NOT(ISBLANK(K33)),(K33-J33)/J33,0),0)</f>
        <v>-1.0506773191337797E-2</v>
      </c>
      <c r="K83" s="14"/>
      <c r="L83" s="14"/>
      <c r="M83" s="14"/>
      <c r="N83" s="14"/>
    </row>
    <row r="84" spans="1:20" ht="60.75" hidden="1" customHeight="1" x14ac:dyDescent="0.2">
      <c r="A84" s="1" t="str">
        <f t="shared" si="0"/>
        <v>Juvenile Delinquency</v>
      </c>
      <c r="B84" s="1">
        <f>IF(E84="YES",MAX(B$56:B83)+1,0)</f>
        <v>0</v>
      </c>
      <c r="C84" s="1" t="str">
        <f>A$35</f>
        <v>CGE CQ3-18</v>
      </c>
      <c r="D84" s="39" t="str">
        <f>"Assessments dropped by more than set percentage of: "&amp;TEXT(J84,"#0%")</f>
        <v>Assessments dropped by more than set percentage of: 15%</v>
      </c>
      <c r="E84" s="1" t="str">
        <f>IF(MIN(F84)&lt;(-1*V$11),"YES","NO")</f>
        <v>NO</v>
      </c>
      <c r="F84" s="40">
        <f>IFERROR(IF(NOT(ISBLANK(K37)),(K37-J37)/J37,0),0)</f>
        <v>-1.3663255407233328E-2</v>
      </c>
      <c r="J84" s="38">
        <f>V$11</f>
        <v>0.15</v>
      </c>
      <c r="K84" s="14"/>
      <c r="L84" s="14"/>
      <c r="M84" s="14"/>
      <c r="N84" s="14"/>
      <c r="O84" s="15"/>
      <c r="P84" s="10"/>
      <c r="T84" s="71" t="s">
        <v>113</v>
      </c>
    </row>
    <row r="85" spans="1:20" ht="52.5" hidden="1" customHeight="1" x14ac:dyDescent="0.2">
      <c r="A85" s="1" t="str">
        <f t="shared" si="0"/>
        <v>Juvenile Delinquency</v>
      </c>
      <c r="B85" s="1">
        <f>IF(E85="YES",MAX(B$56:B84)+1,0)</f>
        <v>0</v>
      </c>
      <c r="C85" s="1" t="str">
        <f>A$35</f>
        <v>CGE CQ3-18</v>
      </c>
      <c r="D85" s="39" t="s">
        <v>124</v>
      </c>
      <c r="E85" s="1" t="str">
        <f>IF(MIN(F85)&lt;0,"YES","NO")</f>
        <v>NO</v>
      </c>
      <c r="F85" s="40">
        <f>IFERROR(IF(NOT(ISBLANK(K36)),(K36-J36)/J36,0),0)</f>
        <v>0.16640781007321956</v>
      </c>
      <c r="K85" s="14"/>
      <c r="L85" s="14"/>
      <c r="M85" s="14"/>
      <c r="N85" s="14"/>
      <c r="O85" s="15"/>
    </row>
    <row r="86" spans="1:20" ht="45" hidden="1" customHeight="1" x14ac:dyDescent="0.2">
      <c r="A86" s="1" t="str">
        <f t="shared" si="0"/>
        <v>Juvenile Delinquency</v>
      </c>
      <c r="B86" s="1">
        <f>IF(E86="YES",MAX(B$56:B85)+1,0)</f>
        <v>0</v>
      </c>
      <c r="C86" s="1" t="str">
        <f>A$35</f>
        <v>CGE CQ3-18</v>
      </c>
      <c r="D86" s="39" t="s">
        <v>125</v>
      </c>
      <c r="E86" s="1" t="str">
        <f>IF(MAX(F86)&gt;0,"YES","NO")</f>
        <v>NO</v>
      </c>
      <c r="F86" s="40">
        <f>IFERROR(IF(NOT(ISBLANK(K37)),(K37-J37)/J37,0),0)</f>
        <v>-1.3663255407233328E-2</v>
      </c>
      <c r="K86" s="14"/>
      <c r="L86" s="14"/>
      <c r="M86" s="14"/>
      <c r="N86" s="14"/>
    </row>
  </sheetData>
  <sheetProtection algorithmName="SHA-512" hashValue="3o8I44HWP4cQaMCQxVleitgbY9diDmG/7J3Ot+FUqTjlL293nR5PEa4pEe2NGWvWWRii+mWO7Vq8L2YVPgadlg==" saltValue="m1oUl2Kpc/M21EgOZRQ/Qg==" spinCount="100000" sheet="1" objects="1" scenarios="1" selectLockedCells="1"/>
  <mergeCells count="39">
    <mergeCell ref="L31:M33"/>
    <mergeCell ref="L34:M36"/>
    <mergeCell ref="L37:M39"/>
    <mergeCell ref="L40:M42"/>
    <mergeCell ref="H43:K43"/>
    <mergeCell ref="A53:B53"/>
    <mergeCell ref="B35:B38"/>
    <mergeCell ref="B39:B42"/>
    <mergeCell ref="D6:E6"/>
    <mergeCell ref="D8:E8"/>
    <mergeCell ref="B27:B30"/>
    <mergeCell ref="B31:B34"/>
    <mergeCell ref="B11:B14"/>
    <mergeCell ref="A39:A42"/>
    <mergeCell ref="A27:A30"/>
    <mergeCell ref="D43:G43"/>
    <mergeCell ref="A31:A34"/>
    <mergeCell ref="A35:A38"/>
    <mergeCell ref="I11:I14"/>
    <mergeCell ref="B19:B22"/>
    <mergeCell ref="B23:B26"/>
    <mergeCell ref="A11:A14"/>
    <mergeCell ref="M19:M22"/>
    <mergeCell ref="B15:B18"/>
    <mergeCell ref="E25:E26"/>
    <mergeCell ref="F25:F26"/>
    <mergeCell ref="L23:L26"/>
    <mergeCell ref="M23:M26"/>
    <mergeCell ref="A15:A18"/>
    <mergeCell ref="A19:A22"/>
    <mergeCell ref="A23:A26"/>
    <mergeCell ref="D25:D26"/>
    <mergeCell ref="L19:L22"/>
    <mergeCell ref="L30:M30"/>
    <mergeCell ref="L9:M9"/>
    <mergeCell ref="L11:L14"/>
    <mergeCell ref="M11:M14"/>
    <mergeCell ref="L15:L18"/>
    <mergeCell ref="M15:M18"/>
  </mergeCells>
  <phoneticPr fontId="0" type="noConversion"/>
  <conditionalFormatting sqref="M11:M14">
    <cfRule type="expression" dxfId="309" priority="434" stopIfTrue="1">
      <formula>$H$14&lt;$H$8</formula>
    </cfRule>
  </conditionalFormatting>
  <conditionalFormatting sqref="M15:M18">
    <cfRule type="expression" dxfId="308" priority="433" stopIfTrue="1">
      <formula>$I$18&lt;$H$8</formula>
    </cfRule>
  </conditionalFormatting>
  <conditionalFormatting sqref="M19:M22">
    <cfRule type="expression" dxfId="307" priority="432" stopIfTrue="1">
      <formula>$J$22&lt;$H$8</formula>
    </cfRule>
  </conditionalFormatting>
  <conditionalFormatting sqref="M23:M26">
    <cfRule type="expression" dxfId="306" priority="431" stopIfTrue="1">
      <formula>$K$26&lt;$H$8</formula>
    </cfRule>
  </conditionalFormatting>
  <conditionalFormatting sqref="I39:I42">
    <cfRule type="cellIs" dxfId="305" priority="61" stopIfTrue="1" operator="lessThan">
      <formula>$H$8</formula>
    </cfRule>
  </conditionalFormatting>
  <conditionalFormatting sqref="I16">
    <cfRule type="expression" dxfId="304" priority="59">
      <formula>(I16&lt;H16)</formula>
    </cfRule>
  </conditionalFormatting>
  <conditionalFormatting sqref="J20">
    <cfRule type="expression" dxfId="303" priority="58">
      <formula>(J20&lt;I20)</formula>
    </cfRule>
  </conditionalFormatting>
  <conditionalFormatting sqref="K24">
    <cfRule type="expression" dxfId="302" priority="57">
      <formula>(K24&lt;J24)</formula>
    </cfRule>
  </conditionalFormatting>
  <conditionalFormatting sqref="H16">
    <cfRule type="expression" dxfId="301" priority="56">
      <formula>(H16&lt;G16)</formula>
    </cfRule>
  </conditionalFormatting>
  <conditionalFormatting sqref="I20">
    <cfRule type="expression" dxfId="300" priority="55">
      <formula>(I20&lt;H20)</formula>
    </cfRule>
  </conditionalFormatting>
  <conditionalFormatting sqref="J24">
    <cfRule type="expression" dxfId="299" priority="54">
      <formula>(J24&lt;I24)</formula>
    </cfRule>
  </conditionalFormatting>
  <conditionalFormatting sqref="K28">
    <cfRule type="expression" dxfId="298" priority="53">
      <formula>(K28&lt;J28)</formula>
    </cfRule>
  </conditionalFormatting>
  <conditionalFormatting sqref="H20">
    <cfRule type="expression" dxfId="297" priority="52">
      <formula>(H20&lt;G20)</formula>
    </cfRule>
  </conditionalFormatting>
  <conditionalFormatting sqref="I24">
    <cfRule type="expression" dxfId="296" priority="51">
      <formula>(I24&lt;H24)</formula>
    </cfRule>
  </conditionalFormatting>
  <conditionalFormatting sqref="J28">
    <cfRule type="expression" dxfId="295" priority="50">
      <formula>(J28&lt;I28)</formula>
    </cfRule>
  </conditionalFormatting>
  <conditionalFormatting sqref="K32">
    <cfRule type="expression" dxfId="294" priority="49">
      <formula>(K32&lt;J32)</formula>
    </cfRule>
  </conditionalFormatting>
  <conditionalFormatting sqref="H24">
    <cfRule type="expression" dxfId="293" priority="48">
      <formula>(H24&lt;G24)</formula>
    </cfRule>
  </conditionalFormatting>
  <conditionalFormatting sqref="I28">
    <cfRule type="expression" dxfId="292" priority="47">
      <formula>(I28&lt;H28)</formula>
    </cfRule>
  </conditionalFormatting>
  <conditionalFormatting sqref="J32">
    <cfRule type="expression" dxfId="291" priority="46">
      <formula>(J32&lt;I32)</formula>
    </cfRule>
  </conditionalFormatting>
  <conditionalFormatting sqref="K36">
    <cfRule type="expression" dxfId="290" priority="45">
      <formula>(K36&lt;J36)</formula>
    </cfRule>
  </conditionalFormatting>
  <conditionalFormatting sqref="H17">
    <cfRule type="expression" dxfId="289" priority="43">
      <formula>(H17&gt;G17)</formula>
    </cfRule>
  </conditionalFormatting>
  <conditionalFormatting sqref="H21">
    <cfRule type="expression" dxfId="288" priority="42">
      <formula>(H21&gt;G21)</formula>
    </cfRule>
  </conditionalFormatting>
  <conditionalFormatting sqref="H25">
    <cfRule type="expression" dxfId="287" priority="41">
      <formula>(H25&gt;G25)</formula>
    </cfRule>
  </conditionalFormatting>
  <conditionalFormatting sqref="I29">
    <cfRule type="expression" dxfId="286" priority="40">
      <formula>(I29&gt;H29)</formula>
    </cfRule>
  </conditionalFormatting>
  <conditionalFormatting sqref="I18">
    <cfRule type="expression" dxfId="285" priority="38">
      <formula>I18&lt;$H$8</formula>
    </cfRule>
  </conditionalFormatting>
  <conditionalFormatting sqref="J22">
    <cfRule type="expression" dxfId="284" priority="37">
      <formula>J22&lt;$H$8</formula>
    </cfRule>
  </conditionalFormatting>
  <conditionalFormatting sqref="K26">
    <cfRule type="expression" dxfId="283" priority="36">
      <formula>K26&lt;$H$8</formula>
    </cfRule>
  </conditionalFormatting>
  <conditionalFormatting sqref="I17">
    <cfRule type="expression" dxfId="282" priority="35">
      <formula>(I17&gt;H17)</formula>
    </cfRule>
  </conditionalFormatting>
  <conditionalFormatting sqref="J21">
    <cfRule type="expression" dxfId="281" priority="34">
      <formula>(J21&gt;I21)</formula>
    </cfRule>
  </conditionalFormatting>
  <conditionalFormatting sqref="K25">
    <cfRule type="expression" dxfId="280" priority="33">
      <formula>(K25&gt;J25)</formula>
    </cfRule>
  </conditionalFormatting>
  <conditionalFormatting sqref="I21">
    <cfRule type="expression" dxfId="279" priority="32">
      <formula>(I21&gt;H21)</formula>
    </cfRule>
  </conditionalFormatting>
  <conditionalFormatting sqref="J25">
    <cfRule type="expression" dxfId="278" priority="31">
      <formula>(J25&gt;I25)</formula>
    </cfRule>
  </conditionalFormatting>
  <conditionalFormatting sqref="K29">
    <cfRule type="expression" dxfId="277" priority="30">
      <formula>(K29&gt;J29)</formula>
    </cfRule>
  </conditionalFormatting>
  <conditionalFormatting sqref="I25">
    <cfRule type="expression" dxfId="276" priority="29">
      <formula>(I25&gt;H25)</formula>
    </cfRule>
  </conditionalFormatting>
  <conditionalFormatting sqref="J29">
    <cfRule type="expression" dxfId="275" priority="28">
      <formula>(J29&gt;I29)</formula>
    </cfRule>
  </conditionalFormatting>
  <conditionalFormatting sqref="K33">
    <cfRule type="expression" dxfId="274" priority="27">
      <formula>(K33&gt;J33)</formula>
    </cfRule>
  </conditionalFormatting>
  <conditionalFormatting sqref="J33">
    <cfRule type="expression" dxfId="273" priority="26">
      <formula>(J33&gt;I33)</formula>
    </cfRule>
  </conditionalFormatting>
  <conditionalFormatting sqref="K37">
    <cfRule type="expression" dxfId="272" priority="25">
      <formula>(K37&gt;J37)</formula>
    </cfRule>
  </conditionalFormatting>
  <conditionalFormatting sqref="H13">
    <cfRule type="expression" dxfId="271" priority="24">
      <formula>(H$13&gt;G$13)</formula>
    </cfRule>
  </conditionalFormatting>
  <conditionalFormatting sqref="H14">
    <cfRule type="expression" dxfId="270" priority="23">
      <formula>H14&lt;$H$8</formula>
    </cfRule>
  </conditionalFormatting>
  <conditionalFormatting sqref="H12">
    <cfRule type="expression" dxfId="269" priority="22">
      <formula>(H$12&lt;G$12)</formula>
    </cfRule>
  </conditionalFormatting>
  <conditionalFormatting sqref="L11:L14">
    <cfRule type="expression" dxfId="268" priority="17" stopIfTrue="1">
      <formula>$H$14&lt;$H$8</formula>
    </cfRule>
  </conditionalFormatting>
  <conditionalFormatting sqref="L15:L18">
    <cfRule type="expression" dxfId="267" priority="16" stopIfTrue="1">
      <formula>$I$18&lt;$H$8</formula>
    </cfRule>
  </conditionalFormatting>
  <conditionalFormatting sqref="L19:L22">
    <cfRule type="expression" dxfId="266" priority="15" stopIfTrue="1">
      <formula>$J$22&lt;$H$8</formula>
    </cfRule>
  </conditionalFormatting>
  <conditionalFormatting sqref="L23:L26">
    <cfRule type="expression" dxfId="265" priority="14" stopIfTrue="1">
      <formula>$K$26&lt;$H$8</formula>
    </cfRule>
  </conditionalFormatting>
  <dataValidations count="2">
    <dataValidation type="textLength" allowBlank="1" showInputMessage="1" showErrorMessage="1" sqref="L10 M10:M29 N10:N37 L27:L30">
      <formula1>0</formula1>
      <formula2>500</formula2>
    </dataValidation>
    <dataValidation type="decimal" allowBlank="1" showInputMessage="1" showErrorMessage="1" sqref="G19:I19 H15:K16 J35:J37 J39:J42 H21:I21 G15 D12:H13 G25:I25 J18:K19 G28:I29 I31:I32 J12:K13 G39:H42">
      <formula1>0</formula1>
      <formula2>999999999999999</formula2>
    </dataValidation>
  </dataValidations>
  <printOptions horizontalCentered="1" verticalCentered="1"/>
  <pageMargins left="0.21" right="0.23" top="0.3" bottom="0.36" header="0.2" footer="0.17"/>
  <pageSetup scale="57" orientation="landscape" horizontalDpi="4294967293" r:id="rId1"/>
  <headerFooter alignWithMargins="0">
    <oddFooter>&amp;L&amp;F</oddFooter>
  </headerFooter>
  <ignoredErrors>
    <ignoredError sqref="D14:G15 D18:G19 D16 D17 D22:G23 D20:E20 D21:E21 D26:G26 D24:F24 D25:F25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'Circuit Criminal'!$N$11:$N$12</xm:f>
          </x14:formula1>
          <xm:sqref>L11:L26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Y86"/>
  <sheetViews>
    <sheetView showGridLines="0" topLeftCell="B8" zoomScale="75" zoomScaleNormal="75" zoomScaleSheetLayoutView="70" workbookViewId="0">
      <selection activeCell="K28" sqref="K28"/>
    </sheetView>
  </sheetViews>
  <sheetFormatPr defaultColWidth="9.140625" defaultRowHeight="14.25" x14ac:dyDescent="0.2"/>
  <cols>
    <col min="1" max="1" width="10.7109375" style="1" hidden="1" customWidth="1"/>
    <col min="2" max="2" width="9.5703125" style="1" customWidth="1"/>
    <col min="3" max="3" width="29.85546875" style="1" customWidth="1"/>
    <col min="4" max="12" width="18.7109375" style="1" customWidth="1"/>
    <col min="13" max="13" width="33.140625" style="1" customWidth="1"/>
    <col min="14" max="14" width="18.7109375" style="1" hidden="1" customWidth="1"/>
    <col min="15" max="18" width="16.7109375" style="1" hidden="1" customWidth="1"/>
    <col min="19" max="19" width="20.140625" style="1" hidden="1" customWidth="1"/>
    <col min="20" max="20" width="21.28515625" style="1" hidden="1" customWidth="1"/>
    <col min="21" max="21" width="2.42578125" style="1" hidden="1" customWidth="1"/>
    <col min="22" max="22" width="11.5703125" style="1" hidden="1" customWidth="1"/>
    <col min="23" max="23" width="13.28515625" style="1" hidden="1" customWidth="1"/>
    <col min="24" max="25" width="9.140625" style="1" hidden="1" customWidth="1"/>
    <col min="26" max="26" width="0" style="1" hidden="1" customWidth="1"/>
    <col min="27" max="16384" width="9.140625" style="1"/>
  </cols>
  <sheetData>
    <row r="1" spans="1:22" ht="33" hidden="1" customHeight="1" x14ac:dyDescent="0.2"/>
    <row r="2" spans="1:22" ht="23.25" x14ac:dyDescent="0.35">
      <c r="K2" s="2"/>
      <c r="L2" s="2"/>
      <c r="M2" s="2" t="s">
        <v>249</v>
      </c>
      <c r="N2" s="2"/>
      <c r="T2" s="71" t="s">
        <v>48</v>
      </c>
    </row>
    <row r="3" spans="1:22" ht="23.25" x14ac:dyDescent="0.35">
      <c r="K3" s="2"/>
      <c r="L3" s="2"/>
      <c r="M3" s="2" t="s">
        <v>16</v>
      </c>
      <c r="N3" s="2"/>
      <c r="T3" s="71" t="s">
        <v>47</v>
      </c>
    </row>
    <row r="4" spans="1:22" ht="25.5" customHeight="1" x14ac:dyDescent="0.25">
      <c r="A4" s="3"/>
      <c r="C4" s="4" t="s">
        <v>28</v>
      </c>
      <c r="D4" s="36" t="str">
        <f>'Circuit Criminal'!D4</f>
        <v>September 2017</v>
      </c>
      <c r="I4" s="182" t="s">
        <v>218</v>
      </c>
      <c r="J4" s="183"/>
      <c r="K4" s="183"/>
      <c r="L4" s="183"/>
      <c r="M4" s="184"/>
      <c r="O4" s="5"/>
      <c r="P4" s="5"/>
      <c r="T4" s="71" t="s">
        <v>49</v>
      </c>
    </row>
    <row r="5" spans="1:22" ht="18" customHeight="1" x14ac:dyDescent="0.25">
      <c r="A5" s="3"/>
      <c r="C5" s="4" t="s">
        <v>10</v>
      </c>
      <c r="D5" s="34">
        <f>'Circuit Criminal'!$D$5</f>
        <v>1</v>
      </c>
      <c r="I5" s="185"/>
      <c r="J5" s="186" t="s">
        <v>219</v>
      </c>
      <c r="K5" s="186"/>
      <c r="L5" s="186"/>
      <c r="M5" s="187"/>
      <c r="T5" s="71" t="s">
        <v>50</v>
      </c>
    </row>
    <row r="6" spans="1:22" ht="20.25" customHeight="1" x14ac:dyDescent="0.25">
      <c r="A6" s="3"/>
      <c r="C6" s="6" t="s">
        <v>9</v>
      </c>
      <c r="D6" s="258" t="str">
        <f>'Circuit Criminal'!D6</f>
        <v>Brevard</v>
      </c>
      <c r="E6" s="258"/>
      <c r="F6" s="71"/>
      <c r="G6" s="71"/>
      <c r="H6" s="71"/>
      <c r="I6" s="190"/>
      <c r="J6" s="188" t="s">
        <v>220</v>
      </c>
      <c r="K6" s="188"/>
      <c r="L6" s="188"/>
      <c r="M6" s="189"/>
      <c r="N6" s="71"/>
      <c r="T6" s="71" t="s">
        <v>51</v>
      </c>
    </row>
    <row r="7" spans="1:22" ht="11.25" customHeight="1" x14ac:dyDescent="0.25">
      <c r="A7" s="3"/>
      <c r="T7" s="71" t="s">
        <v>52</v>
      </c>
    </row>
    <row r="8" spans="1:22" ht="16.5" customHeight="1" thickBot="1" x14ac:dyDescent="0.3">
      <c r="A8" s="3"/>
      <c r="C8" s="6" t="s">
        <v>27</v>
      </c>
      <c r="D8" s="215" t="s">
        <v>41</v>
      </c>
      <c r="E8" s="215"/>
      <c r="G8" s="6" t="s">
        <v>33</v>
      </c>
      <c r="H8" s="24">
        <v>0.4</v>
      </c>
      <c r="T8" s="71" t="s">
        <v>53</v>
      </c>
    </row>
    <row r="9" spans="1:22" ht="15.75" x14ac:dyDescent="0.25">
      <c r="A9" s="7"/>
      <c r="B9" s="3"/>
      <c r="J9" s="8"/>
      <c r="K9" s="9"/>
      <c r="L9" s="224" t="s">
        <v>176</v>
      </c>
      <c r="M9" s="225"/>
      <c r="N9" s="70">
        <v>1</v>
      </c>
      <c r="O9" s="10" t="s">
        <v>2</v>
      </c>
      <c r="P9" s="1" t="s">
        <v>29</v>
      </c>
      <c r="Q9" s="1">
        <v>1</v>
      </c>
      <c r="T9" s="71" t="s">
        <v>54</v>
      </c>
    </row>
    <row r="10" spans="1:22" s="11" customFormat="1" ht="26.25" customHeight="1" thickBot="1" x14ac:dyDescent="0.25">
      <c r="B10" s="19"/>
      <c r="C10" s="20" t="s">
        <v>17</v>
      </c>
      <c r="D10" s="80" t="s">
        <v>214</v>
      </c>
      <c r="E10" s="31" t="s">
        <v>215</v>
      </c>
      <c r="F10" s="31" t="s">
        <v>216</v>
      </c>
      <c r="G10" s="82" t="s">
        <v>217</v>
      </c>
      <c r="H10" s="80" t="s">
        <v>236</v>
      </c>
      <c r="I10" s="31" t="s">
        <v>237</v>
      </c>
      <c r="J10" s="31" t="s">
        <v>238</v>
      </c>
      <c r="K10" s="82" t="s">
        <v>239</v>
      </c>
      <c r="L10" s="72" t="s">
        <v>174</v>
      </c>
      <c r="M10" s="98" t="s">
        <v>179</v>
      </c>
      <c r="N10" s="67"/>
      <c r="O10" s="10" t="s">
        <v>3</v>
      </c>
      <c r="P10" s="11" t="s">
        <v>30</v>
      </c>
      <c r="Q10" s="1"/>
      <c r="T10" s="71" t="s">
        <v>55</v>
      </c>
      <c r="V10" s="37">
        <v>5</v>
      </c>
    </row>
    <row r="11" spans="1:22" ht="15.75" customHeight="1" x14ac:dyDescent="0.2">
      <c r="A11" s="226" t="str">
        <f>LEFT(B11,3)&amp;" "&amp;RIGHT(B11,6)</f>
        <v>CGE CQ1-17</v>
      </c>
      <c r="B11" s="208" t="s">
        <v>222</v>
      </c>
      <c r="C11" s="66" t="s">
        <v>225</v>
      </c>
      <c r="D11" s="116" t="s">
        <v>18</v>
      </c>
      <c r="E11" s="117" t="s">
        <v>19</v>
      </c>
      <c r="F11" s="117" t="s">
        <v>20</v>
      </c>
      <c r="G11" s="117" t="s">
        <v>21</v>
      </c>
      <c r="H11" s="117" t="s">
        <v>22</v>
      </c>
      <c r="I11" s="232"/>
      <c r="J11" s="118"/>
      <c r="K11" s="119"/>
      <c r="L11" s="216"/>
      <c r="M11" s="264"/>
      <c r="N11" s="97" t="s">
        <v>177</v>
      </c>
      <c r="O11" s="10" t="s">
        <v>4</v>
      </c>
      <c r="P11" s="1" t="s">
        <v>31</v>
      </c>
      <c r="Q11" s="1">
        <v>3</v>
      </c>
      <c r="T11" s="71" t="s">
        <v>56</v>
      </c>
      <c r="U11" s="1" t="str">
        <f>D6&amp;" "&amp;D8</f>
        <v>Brevard Criminal Traffic</v>
      </c>
      <c r="V11" s="38">
        <v>0.15</v>
      </c>
    </row>
    <row r="12" spans="1:22" ht="15.75" customHeight="1" x14ac:dyDescent="0.2">
      <c r="A12" s="227"/>
      <c r="B12" s="209"/>
      <c r="C12" s="60" t="s">
        <v>23</v>
      </c>
      <c r="D12" s="120">
        <f>LOOKUP($U$11&amp;" "&amp;$A11,Lookup!$X$2:$X$5361,Lookup!$I$2:$I$5361)</f>
        <v>107888.21</v>
      </c>
      <c r="E12" s="101">
        <f>LOOKUP($U$11&amp;" "&amp;$A11,Lookup!$X$2:$X$5361,Lookup!$J$2:$J$5361)</f>
        <v>181939.71</v>
      </c>
      <c r="F12" s="101">
        <f>LOOKUP($U$11&amp;" "&amp;$A11,Lookup!$X$2:$X$5361,Lookup!$K$2:$K$5361)</f>
        <v>236375.04000000001</v>
      </c>
      <c r="G12" s="107">
        <f>LOOKUP($U$11&amp;" "&amp;$A11,Lookup!$X$2:$X$5361,Lookup!$L$2:$L$5361)</f>
        <v>266856.51</v>
      </c>
      <c r="H12" s="108">
        <v>288967.46999999997</v>
      </c>
      <c r="I12" s="233"/>
      <c r="J12" s="76"/>
      <c r="K12" s="121"/>
      <c r="L12" s="216"/>
      <c r="M12" s="263"/>
      <c r="N12" s="23" t="s">
        <v>178</v>
      </c>
      <c r="O12" s="10" t="s">
        <v>5</v>
      </c>
      <c r="P12" s="1" t="s">
        <v>32</v>
      </c>
      <c r="Q12" s="1">
        <v>4</v>
      </c>
      <c r="T12" s="71" t="s">
        <v>57</v>
      </c>
      <c r="U12" s="1" t="str">
        <f>IF(P13=TRUE,A11,"")</f>
        <v>CGE CQ1-17</v>
      </c>
    </row>
    <row r="13" spans="1:22" ht="15.75" customHeight="1" thickBot="1" x14ac:dyDescent="0.25">
      <c r="A13" s="227"/>
      <c r="B13" s="209"/>
      <c r="C13" s="60" t="s">
        <v>24</v>
      </c>
      <c r="D13" s="122">
        <f>LOOKUP($U$11&amp;" "&amp;$A11,Lookup!$X$2:$X$5361,Lookup!$D$2:$D$5361)</f>
        <v>522208.05</v>
      </c>
      <c r="E13" s="102">
        <f>LOOKUP($U$11&amp;" "&amp;$A11,Lookup!$X$2:$X$5361,Lookup!$E$2:$E$5361)</f>
        <v>518822.05</v>
      </c>
      <c r="F13" s="102">
        <f>LOOKUP($U$11&amp;" "&amp;$A11,Lookup!$X$2:$X$5361,Lookup!$F$2:$F$5361)</f>
        <v>515890.05</v>
      </c>
      <c r="G13" s="102">
        <f>LOOKUP($U$11&amp;" "&amp;$A11,Lookup!$X$2:$X$5361,Lookup!$G$2:$G$5361)</f>
        <v>515092.05</v>
      </c>
      <c r="H13" s="51">
        <v>512601.05</v>
      </c>
      <c r="I13" s="234"/>
      <c r="J13" s="76"/>
      <c r="K13" s="121"/>
      <c r="L13" s="216"/>
      <c r="M13" s="263"/>
      <c r="N13" s="23" t="s">
        <v>180</v>
      </c>
      <c r="O13" s="10" t="s">
        <v>6</v>
      </c>
      <c r="P13" s="1" t="b">
        <f>OR(AND(E12&lt;D12,E12&gt;0),AND(F12&lt;E12,F12&gt;0),AND(G12&lt;F12,G12&gt;0),AND(H12&lt;G12,H12&gt;0),AND(F13&gt;E13,E13&gt;0),AND(G13&gt;F13,F13&gt;0),AND(H13&lt;G13,G13&gt;0))</f>
        <v>1</v>
      </c>
      <c r="Q13" s="1">
        <v>5</v>
      </c>
      <c r="T13" s="71" t="s">
        <v>58</v>
      </c>
      <c r="U13" s="1" t="str">
        <f>IF(P14=TRUE,A15,"")</f>
        <v>CGE CQ2-17</v>
      </c>
    </row>
    <row r="14" spans="1:22" ht="15.75" customHeight="1" thickBot="1" x14ac:dyDescent="0.25">
      <c r="A14" s="228"/>
      <c r="B14" s="210"/>
      <c r="C14" s="21" t="s">
        <v>25</v>
      </c>
      <c r="D14" s="109">
        <f>IF(ISBLANK(D12),"N/A",IF(OR(D12=0,D12="N/A"),0,D12/D13))</f>
        <v>0.2066000514545879</v>
      </c>
      <c r="E14" s="109">
        <f>IF(ISBLANK(E12),"N/A",IF(OR(E12=0,E12="N/A"),0,E12/E13))</f>
        <v>0.35067844552867405</v>
      </c>
      <c r="F14" s="109">
        <f>IF(ISBLANK(F12),"N/A",IF(OR(F12=0,F12="N/A"),0,F12/F13))</f>
        <v>0.45818879429831999</v>
      </c>
      <c r="G14" s="109">
        <f>IF(ISBLANK(G12),"N/A",IF(OR(G12=0,G12="N/A"),0,G12/G13))</f>
        <v>0.51807538089551186</v>
      </c>
      <c r="H14" s="109">
        <f>IF(ISBLANK(H12),"N/A",IF(AND(H12=0,H13=0,NOT(ISBLANK(H12)),NOT(ISBLANK(H13))),1,H12/H13))</f>
        <v>0.56372781522784621</v>
      </c>
      <c r="I14" s="235"/>
      <c r="J14" s="76"/>
      <c r="K14" s="121"/>
      <c r="L14" s="216"/>
      <c r="M14" s="263"/>
      <c r="N14" s="97" t="s">
        <v>189</v>
      </c>
      <c r="O14" s="10" t="s">
        <v>7</v>
      </c>
      <c r="P14" s="1" t="b">
        <f>OR(AND(F16&lt;E16,F16&gt;0),AND(G16&lt;F16,G16&gt;0),AND(H16&lt;G16,H16&gt;0),AND(I16&lt;H16,I16&gt;0),AND(G17&gt;F17, F17&gt;0),AND(H17&gt;G17, G17&gt;0),AND(I17&lt;H17,I17&gt;0))</f>
        <v>1</v>
      </c>
      <c r="Q14" s="1">
        <v>6</v>
      </c>
      <c r="T14" s="71" t="s">
        <v>59</v>
      </c>
      <c r="U14" s="1" t="str">
        <f>IF(P15=TRUE,A19,"")</f>
        <v>CGE CQ3-17</v>
      </c>
    </row>
    <row r="15" spans="1:22" ht="15.75" customHeight="1" x14ac:dyDescent="0.2">
      <c r="A15" s="226" t="str">
        <f>LEFT(B15,3)&amp;" "&amp;RIGHT(B15,6)</f>
        <v>CGE CQ2-17</v>
      </c>
      <c r="B15" s="229" t="s">
        <v>240</v>
      </c>
      <c r="C15" s="77" t="s">
        <v>226</v>
      </c>
      <c r="D15" s="123"/>
      <c r="E15" s="31" t="s">
        <v>18</v>
      </c>
      <c r="F15" s="31" t="s">
        <v>19</v>
      </c>
      <c r="G15" s="31" t="s">
        <v>20</v>
      </c>
      <c r="H15" s="31" t="s">
        <v>21</v>
      </c>
      <c r="I15" s="31" t="s">
        <v>22</v>
      </c>
      <c r="J15" s="78"/>
      <c r="K15" s="121"/>
      <c r="L15" s="216"/>
      <c r="M15" s="264"/>
      <c r="N15" s="23" t="s">
        <v>181</v>
      </c>
      <c r="O15" s="10" t="s">
        <v>8</v>
      </c>
      <c r="P15" s="1" t="b">
        <f>OR(AND(G20&lt;F20,D10&gt;0),AND(H20&lt;G20,H20&gt;0),AND(I20&lt;H20,I20&gt;0),AND(J20&lt;I20,J20&gt;0),AND(H21&gt;G21, G21&gt;0),AND(I21&gt;H21, H21&gt;0),AND(J21&lt;I21, J21&gt;0))</f>
        <v>1</v>
      </c>
      <c r="Q15" s="1">
        <v>7</v>
      </c>
      <c r="T15" s="71" t="s">
        <v>60</v>
      </c>
      <c r="U15" s="1" t="str">
        <f>IF(P16=TRUE,A23,"")</f>
        <v>CGE CQ4-17</v>
      </c>
    </row>
    <row r="16" spans="1:22" ht="15.75" customHeight="1" x14ac:dyDescent="0.2">
      <c r="A16" s="227"/>
      <c r="B16" s="230"/>
      <c r="C16" s="60" t="s">
        <v>23</v>
      </c>
      <c r="D16" s="123"/>
      <c r="E16" s="101">
        <f>LOOKUP($U$11&amp;" "&amp;$A15,Lookup!$X$2:$X$5361,Lookup!$I$2:$I$5361)</f>
        <v>139399.06</v>
      </c>
      <c r="F16" s="101">
        <f>LOOKUP($U$11&amp;" "&amp;$A15,Lookup!$X$2:$X$5361,Lookup!$J$2:$J$5361)</f>
        <v>200933.17</v>
      </c>
      <c r="G16" s="101">
        <f>LOOKUP($U$11&amp;" "&amp;$A15,Lookup!$X$2:$X$5361,Lookup!$K$2:$K$5361)</f>
        <v>269501.42</v>
      </c>
      <c r="H16" s="108">
        <v>315375.2</v>
      </c>
      <c r="I16" s="108">
        <v>367045.89</v>
      </c>
      <c r="J16" s="78"/>
      <c r="K16" s="121"/>
      <c r="L16" s="216"/>
      <c r="M16" s="263"/>
      <c r="N16" s="23" t="s">
        <v>182</v>
      </c>
      <c r="O16" s="10" t="s">
        <v>11</v>
      </c>
      <c r="P16" s="1" t="b">
        <f>OR(AND(H24&lt;G24, H24&gt;0),AND(I24&lt;H24, I24&gt;0),AND(J24&lt;I24, J24&gt;0),AND(K24&lt;J24, K24&gt;0),AND(I25&gt;H25, H25&gt;0),AND(J25&gt;I25, I25&gt;0),AND(K25&lt;J25, J25&gt;0))</f>
        <v>1</v>
      </c>
      <c r="Q16" s="1">
        <v>8</v>
      </c>
      <c r="T16" s="71" t="s">
        <v>61</v>
      </c>
      <c r="U16" s="1" t="str">
        <f>IF(P17=TRUE,A27,"")</f>
        <v/>
      </c>
    </row>
    <row r="17" spans="1:21" ht="15.75" customHeight="1" thickBot="1" x14ac:dyDescent="0.25">
      <c r="A17" s="227"/>
      <c r="B17" s="230"/>
      <c r="C17" s="60" t="s">
        <v>24</v>
      </c>
      <c r="D17" s="123"/>
      <c r="E17" s="102">
        <f>LOOKUP($U$11&amp;" "&amp;$A15,Lookup!$X$2:$X$5361,Lookup!$D$2:$D$5361)</f>
        <v>620836.30000000005</v>
      </c>
      <c r="F17" s="102">
        <f>LOOKUP($U$11&amp;" "&amp;$A15,Lookup!$X$2:$X$5361,Lookup!$E$2:$E$5361)</f>
        <v>614418.55000000005</v>
      </c>
      <c r="G17" s="102">
        <f>LOOKUP($U$11&amp;" "&amp;$A15,Lookup!$X$2:$X$5361,Lookup!$F$2:$F$5361)</f>
        <v>611717.55000000005</v>
      </c>
      <c r="H17" s="51">
        <v>610879.55000000005</v>
      </c>
      <c r="I17" s="51">
        <v>610760.55000000005</v>
      </c>
      <c r="J17" s="78"/>
      <c r="K17" s="121"/>
      <c r="L17" s="216"/>
      <c r="M17" s="263"/>
      <c r="N17" s="97" t="s">
        <v>190</v>
      </c>
      <c r="O17" s="10" t="s">
        <v>12</v>
      </c>
      <c r="P17" s="1" t="b">
        <f>OR(AND(I28&lt;H28, I28&gt;0),AND(J28&lt;I28, J28&gt;0),AND(K28&lt;J28, K28&gt;0),AND(J29&gt;I29, I29&gt;0),AND(K29&gt;J29, J29&gt;0))</f>
        <v>0</v>
      </c>
      <c r="Q17" s="1">
        <v>9</v>
      </c>
      <c r="T17" s="71" t="s">
        <v>62</v>
      </c>
      <c r="U17" s="1" t="str">
        <f>IF(P18=TRUE,A31,"")</f>
        <v/>
      </c>
    </row>
    <row r="18" spans="1:21" ht="15.75" customHeight="1" thickBot="1" x14ac:dyDescent="0.25">
      <c r="A18" s="228"/>
      <c r="B18" s="231"/>
      <c r="C18" s="21" t="s">
        <v>26</v>
      </c>
      <c r="D18" s="124"/>
      <c r="E18" s="109">
        <f>IF(ISBLANK(E16),"N/A",IF(OR(E16=0,E16="N/A"),0,E16/E17))</f>
        <v>0.22453432571516838</v>
      </c>
      <c r="F18" s="109">
        <f>IF(ISBLANK(F16),"N/A",IF(OR(F16=0,F16="N/A"),0,F16/F17))</f>
        <v>0.32702979101135538</v>
      </c>
      <c r="G18" s="109">
        <f>IF(ISBLANK(G16),"N/A",IF(OR(G16=0,G16="N/A"),0,G16/G17))</f>
        <v>0.44056512683018489</v>
      </c>
      <c r="H18" s="109">
        <f>IF(ISBLANK(H16),"N/A",IF(AND(H16=0,H17=0,NOT(ISBLANK(H16)),NOT(ISBLANK(H17))),1,H16/H17))</f>
        <v>0.51626413095674917</v>
      </c>
      <c r="I18" s="109">
        <f>IF(ISBLANK(I16),"N/A",IF(AND(I16=0,I17=0,NOT(ISBLANK(I16)),NOT(ISBLANK(I17))),1,I16/I17))</f>
        <v>0.60096528827868789</v>
      </c>
      <c r="J18" s="79"/>
      <c r="K18" s="121"/>
      <c r="L18" s="216"/>
      <c r="M18" s="263"/>
      <c r="N18" s="97" t="s">
        <v>191</v>
      </c>
      <c r="O18" s="10" t="s">
        <v>13</v>
      </c>
      <c r="P18" s="1" t="b">
        <f>OR(AND(J32&lt;I32, J32&gt;0),AND(K32&lt;J32, K32&gt;0),AND(K33&gt;J33, J33&gt;0))</f>
        <v>0</v>
      </c>
      <c r="Q18" s="1">
        <v>10</v>
      </c>
      <c r="T18" s="71" t="s">
        <v>63</v>
      </c>
      <c r="U18" s="1" t="str">
        <f>IF(P19=TRUE,A35,"")</f>
        <v/>
      </c>
    </row>
    <row r="19" spans="1:21" ht="15.75" customHeight="1" x14ac:dyDescent="0.2">
      <c r="A19" s="226" t="str">
        <f>LEFT(B19,3)&amp;" "&amp;RIGHT(B19,6)</f>
        <v>CGE CQ3-17</v>
      </c>
      <c r="B19" s="208" t="s">
        <v>223</v>
      </c>
      <c r="C19" s="77" t="s">
        <v>227</v>
      </c>
      <c r="D19" s="125"/>
      <c r="E19" s="28"/>
      <c r="F19" s="31" t="s">
        <v>18</v>
      </c>
      <c r="G19" s="31" t="s">
        <v>19</v>
      </c>
      <c r="H19" s="31" t="s">
        <v>20</v>
      </c>
      <c r="I19" s="31" t="s">
        <v>21</v>
      </c>
      <c r="J19" s="80" t="s">
        <v>22</v>
      </c>
      <c r="K19" s="126"/>
      <c r="L19" s="216"/>
      <c r="M19" s="264"/>
      <c r="N19" s="23" t="s">
        <v>183</v>
      </c>
      <c r="O19" s="10" t="s">
        <v>14</v>
      </c>
      <c r="P19" s="1" t="b">
        <f>OR(K36&lt;J36)</f>
        <v>0</v>
      </c>
      <c r="Q19" s="1">
        <v>11</v>
      </c>
      <c r="T19" s="71" t="s">
        <v>64</v>
      </c>
      <c r="U19" s="1" t="str">
        <f>U12&amp;" "&amp;U13&amp;" "&amp;U14&amp;" "&amp;U15&amp;" "&amp;U16&amp;" "&amp;U17&amp;" "&amp;U18</f>
        <v xml:space="preserve">CGE CQ1-17 CGE CQ2-17 CGE CQ3-17 CGE CQ4-17   </v>
      </c>
    </row>
    <row r="20" spans="1:21" ht="15.75" customHeight="1" x14ac:dyDescent="0.2">
      <c r="A20" s="227"/>
      <c r="B20" s="209"/>
      <c r="C20" s="60" t="s">
        <v>23</v>
      </c>
      <c r="D20" s="125"/>
      <c r="E20" s="26"/>
      <c r="F20" s="101">
        <f>LOOKUP($U$11&amp;" "&amp;$A19,Lookup!$X$2:$X$5361,Lookup!$I$2:$I$5361)</f>
        <v>121289.89</v>
      </c>
      <c r="G20" s="101">
        <f>LOOKUP($U$11&amp;" "&amp;$A19,Lookup!$X$2:$X$5361,Lookup!$J$2:$J$5361)</f>
        <v>187579.73</v>
      </c>
      <c r="H20" s="108">
        <v>249509.65</v>
      </c>
      <c r="I20" s="108">
        <v>325109.39</v>
      </c>
      <c r="J20" s="108">
        <v>359415.36</v>
      </c>
      <c r="K20" s="127"/>
      <c r="L20" s="216"/>
      <c r="M20" s="263"/>
      <c r="N20" s="62"/>
      <c r="O20" s="10" t="s">
        <v>15</v>
      </c>
      <c r="P20" s="1">
        <f>COUNTIF(P13:P19,"TRUE")</f>
        <v>4</v>
      </c>
      <c r="Q20" s="1">
        <v>12</v>
      </c>
      <c r="T20" s="71" t="s">
        <v>65</v>
      </c>
    </row>
    <row r="21" spans="1:21" s="16" customFormat="1" ht="15.75" customHeight="1" thickBot="1" x14ac:dyDescent="0.25">
      <c r="A21" s="227"/>
      <c r="B21" s="209"/>
      <c r="C21" s="60" t="s">
        <v>24</v>
      </c>
      <c r="D21" s="125"/>
      <c r="E21" s="26"/>
      <c r="F21" s="102">
        <f>LOOKUP($U$11&amp;" "&amp;$A19,Lookup!$X$2:$X$5361,Lookup!$D$2:$D$5361)</f>
        <v>659083.78</v>
      </c>
      <c r="G21" s="102">
        <f>LOOKUP($U$11&amp;" "&amp;$A19,Lookup!$X$2:$X$5361,Lookup!$E$2:$E$5361)</f>
        <v>651314.78</v>
      </c>
      <c r="H21" s="51">
        <v>648885.78</v>
      </c>
      <c r="I21" s="51">
        <v>647923.78</v>
      </c>
      <c r="J21" s="51">
        <v>647685.78</v>
      </c>
      <c r="K21" s="127"/>
      <c r="L21" s="216"/>
      <c r="M21" s="263"/>
      <c r="N21" s="62"/>
      <c r="Q21" s="25"/>
      <c r="T21" s="71" t="s">
        <v>66</v>
      </c>
    </row>
    <row r="22" spans="1:21" ht="15.75" customHeight="1" thickBot="1" x14ac:dyDescent="0.25">
      <c r="A22" s="228"/>
      <c r="B22" s="210"/>
      <c r="C22" s="21" t="s">
        <v>26</v>
      </c>
      <c r="D22" s="125"/>
      <c r="E22" s="30"/>
      <c r="F22" s="114">
        <f>IF(ISBLANK(F20),"N/A",IF(OR(F20=0,F20="N/A"),0,F20/F21))</f>
        <v>0.18402803054871111</v>
      </c>
      <c r="G22" s="109">
        <f>IF(ISBLANK(G20),"N/A",IF(OR(G20=0,G20="N/A"),0,G20/G21))</f>
        <v>0.28800164798962491</v>
      </c>
      <c r="H22" s="109">
        <f>IF(ISBLANK(H20),"N/A",IF(AND(H20=0,H21=0,NOT(ISBLANK(H20)),NOT(ISBLANK(H21))),1,H20/H21))</f>
        <v>0.38452013850573208</v>
      </c>
      <c r="I22" s="109">
        <f>IF(ISBLANK(I20),"N/A",IF(AND(I20=0,I21=0,NOT(ISBLANK(I20)),NOT(ISBLANK(I21))),1,I20/I21))</f>
        <v>0.50177104164937425</v>
      </c>
      <c r="J22" s="109">
        <f>IF(ISBLANK(J20),"N/A",IF(AND(J20=0,J21=0,NOT(ISBLANK(J20)),NOT(ISBLANK(J21))),1,J20/J21))</f>
        <v>0.55492241932500042</v>
      </c>
      <c r="K22" s="128"/>
      <c r="L22" s="216"/>
      <c r="M22" s="263"/>
      <c r="N22" s="63"/>
      <c r="O22" s="81" t="s">
        <v>34</v>
      </c>
      <c r="P22" s="81" t="s">
        <v>35</v>
      </c>
      <c r="Q22" s="11"/>
      <c r="T22" s="71" t="s">
        <v>67</v>
      </c>
    </row>
    <row r="23" spans="1:21" ht="15.75" customHeight="1" x14ac:dyDescent="0.2">
      <c r="A23" s="226" t="str">
        <f>LEFT(B23,3)&amp;" "&amp;RIGHT(B23,6)</f>
        <v>CGE CQ4-17</v>
      </c>
      <c r="B23" s="229" t="s">
        <v>224</v>
      </c>
      <c r="C23" s="66" t="s">
        <v>228</v>
      </c>
      <c r="D23" s="129"/>
      <c r="E23" s="29"/>
      <c r="F23" s="69"/>
      <c r="G23" s="68" t="s">
        <v>18</v>
      </c>
      <c r="H23" s="31" t="s">
        <v>19</v>
      </c>
      <c r="I23" s="31" t="s">
        <v>20</v>
      </c>
      <c r="J23" s="80" t="s">
        <v>21</v>
      </c>
      <c r="K23" s="130" t="s">
        <v>22</v>
      </c>
      <c r="L23" s="216"/>
      <c r="M23" s="263"/>
      <c r="N23" s="74"/>
      <c r="O23" s="81" t="b">
        <v>0</v>
      </c>
      <c r="P23" s="81" t="b">
        <v>0</v>
      </c>
      <c r="Q23" s="1" t="str">
        <f>IF(AND(OR(ISBLANK(H12),ISBLANK(H13)),O23=FALSE),"Red","Gray")</f>
        <v>Gray</v>
      </c>
      <c r="R23" s="1" t="str">
        <f>IF(AND(OR(ISBLANK(I16),ISBLANK(I17)),P23=FALSE),"Red","Gray")</f>
        <v>Gray</v>
      </c>
      <c r="S23" s="1" t="str">
        <f>IF(AND('Circuit Criminal'!D4=1,S36=1),A11,IF(AND('Circuit Criminal'!D4=2,S36=1),A15,IF(AND('Circuit Criminal'!D4=3,S36=1),A19,IF(AND('Circuit Criminal'!D4=4,S36=1),A23,""))))</f>
        <v/>
      </c>
      <c r="T23" s="71" t="s">
        <v>68</v>
      </c>
    </row>
    <row r="24" spans="1:21" s="18" customFormat="1" ht="15.75" customHeight="1" x14ac:dyDescent="0.2">
      <c r="A24" s="227"/>
      <c r="B24" s="230"/>
      <c r="C24" s="60" t="s">
        <v>23</v>
      </c>
      <c r="D24" s="125"/>
      <c r="E24" s="30"/>
      <c r="F24" s="26"/>
      <c r="G24" s="103">
        <f>LOOKUP($U$11&amp;" "&amp;$A23,Lookup!$X$2:$X$5361,Lookup!$I$2:$I$5361)</f>
        <v>122862.77</v>
      </c>
      <c r="H24" s="108">
        <v>183690.14</v>
      </c>
      <c r="I24" s="205">
        <v>261584.35</v>
      </c>
      <c r="J24" s="108">
        <v>296517.82</v>
      </c>
      <c r="K24" s="131">
        <v>331884.64</v>
      </c>
      <c r="L24" s="216"/>
      <c r="M24" s="263"/>
      <c r="N24" s="83"/>
      <c r="O24" s="99" t="b">
        <v>0</v>
      </c>
      <c r="P24" s="99" t="b">
        <v>0</v>
      </c>
      <c r="Q24" s="1" t="str">
        <f>IF(AND(OR(ISBLANK(H16),ISBLANK(H17)),O24=FALSE),"Red","Gray")</f>
        <v>Gray</v>
      </c>
      <c r="R24" s="1" t="str">
        <f>IF(AND(OR(ISBLANK(I20),ISBLANK(I21)),P24=FALSE),"Red","Gray")</f>
        <v>Gray</v>
      </c>
      <c r="S24" s="18" t="str">
        <f>IF(AND('Circuit Criminal'!D4=1,S37=1),A15,IF(AND('Circuit Criminal'!D4=2,S37=1),A19,IF(AND('Circuit Criminal'!D4=3,S37=1),A23,IF(AND('Circuit Criminal'!D4=4,S37=1),A27,""))))</f>
        <v/>
      </c>
      <c r="T24" s="71" t="s">
        <v>69</v>
      </c>
    </row>
    <row r="25" spans="1:21" ht="15.75" customHeight="1" thickBot="1" x14ac:dyDescent="0.25">
      <c r="A25" s="227"/>
      <c r="B25" s="230"/>
      <c r="C25" s="60" t="s">
        <v>24</v>
      </c>
      <c r="D25" s="220"/>
      <c r="E25" s="222"/>
      <c r="F25" s="236"/>
      <c r="G25" s="104">
        <f>LOOKUP($U$11&amp;" "&amp;$A23,Lookup!$X$2:$X$5361,Lookup!$D$2:$D$5361)</f>
        <v>604031.9</v>
      </c>
      <c r="H25" s="51">
        <v>600204.9</v>
      </c>
      <c r="I25" s="51">
        <v>598194.9</v>
      </c>
      <c r="J25" s="51">
        <v>597247.9</v>
      </c>
      <c r="K25" s="206">
        <v>596378.9</v>
      </c>
      <c r="L25" s="216"/>
      <c r="M25" s="263"/>
      <c r="N25" s="83"/>
      <c r="O25" s="81" t="b">
        <v>0</v>
      </c>
      <c r="P25" s="81" t="b">
        <v>0</v>
      </c>
      <c r="Q25" s="1" t="str">
        <f>IF(AND(OR(ISBLANK(H20),ISBLANK(H21)),O25=FALSE),"Red","Gray")</f>
        <v>Gray</v>
      </c>
      <c r="R25" s="1" t="str">
        <f>IF(AND(OR(ISBLANK(I24),ISBLANK(I25)),P25=FALSE),"Red","Gray")</f>
        <v>Gray</v>
      </c>
      <c r="S25" s="1" t="str">
        <f>IF(AND('Circuit Criminal'!D4=1,S38=1),A19,IF(AND('Circuit Criminal'!D4=2,S38=1),A23,IF(AND('Circuit Criminal'!D4=3,S38=1),A27,IF(AND('Circuit Criminal'!D4=4,S38=1),A31,""))))</f>
        <v/>
      </c>
      <c r="T25" s="71" t="s">
        <v>70</v>
      </c>
    </row>
    <row r="26" spans="1:21" ht="15.75" customHeight="1" thickBot="1" x14ac:dyDescent="0.25">
      <c r="A26" s="228"/>
      <c r="B26" s="231"/>
      <c r="C26" s="21" t="s">
        <v>26</v>
      </c>
      <c r="D26" s="221"/>
      <c r="E26" s="223"/>
      <c r="F26" s="237"/>
      <c r="G26" s="115">
        <f>IF(ISBLANK(G24),"N/A",IF(OR(G24=0,G24="N/A"),0,G24/G25))</f>
        <v>0.20340443940129652</v>
      </c>
      <c r="H26" s="109">
        <f>IF(ISBLANK(H24),"N/A",IF(AND(H24=0,H25=0,NOT(ISBLANK(H24)),NOT(ISBLANK(H25))),1,H24/H25))</f>
        <v>0.30604571872039033</v>
      </c>
      <c r="I26" s="109">
        <f>IF(ISBLANK(I24),"N/A",IF(AND(I24=0,I25=0,NOT(ISBLANK(I24)),NOT(ISBLANK(I25))),1,I24/I25))</f>
        <v>0.43728950213383633</v>
      </c>
      <c r="J26" s="109">
        <f>IF(ISBLANK(J24),"N/A",IF(AND(J24=0,J25=0,NOT(ISBLANK(J24)),NOT(ISBLANK(J25))),1,J24/J25))</f>
        <v>0.49647360836262461</v>
      </c>
      <c r="K26" s="133">
        <f>IF(ISBLANK(K24),"N/A",IF(AND(K24=0,K25=0,NOT(ISBLANK(K24)),NOT(ISBLANK(K25))),1,K24/K25))</f>
        <v>0.55649963471209329</v>
      </c>
      <c r="L26" s="217"/>
      <c r="M26" s="265"/>
      <c r="N26" s="64"/>
      <c r="O26" s="81" t="b">
        <v>0</v>
      </c>
      <c r="P26" s="81" t="b">
        <v>0</v>
      </c>
      <c r="Q26" s="1" t="str">
        <f>IF(AND(OR(ISBLANK(H24),ISBLANK(H25)),O26=FALSE),"Red","Gray")</f>
        <v>Gray</v>
      </c>
      <c r="R26" s="1" t="str">
        <f>IF(AND(OR(ISBLANK(I28),ISBLANK(I29)),P26=FALSE),"Red","Gray")</f>
        <v>Gray</v>
      </c>
      <c r="S26" s="1" t="str">
        <f>IF(AND('Circuit Criminal'!D4=1,S39=1),A23,IF(AND('Circuit Criminal'!D4=2,S39=1),A27,IF(AND('Circuit Criminal'!D4=3,S39=1),A31,IF(AND('Circuit Criminal'!D4=4,S39=1),A35,""))))</f>
        <v/>
      </c>
      <c r="T26" s="71" t="s">
        <v>71</v>
      </c>
    </row>
    <row r="27" spans="1:21" ht="15.75" customHeight="1" x14ac:dyDescent="0.2">
      <c r="A27" s="226" t="str">
        <f>LEFT(B27,3)&amp;" "&amp;RIGHT(B27,6)</f>
        <v>CGE CQ1-18</v>
      </c>
      <c r="B27" s="208" t="s">
        <v>241</v>
      </c>
      <c r="C27" s="66" t="s">
        <v>248</v>
      </c>
      <c r="D27" s="134"/>
      <c r="E27" s="30"/>
      <c r="F27" s="30"/>
      <c r="G27" s="26"/>
      <c r="H27" s="31" t="s">
        <v>18</v>
      </c>
      <c r="I27" s="31" t="s">
        <v>19</v>
      </c>
      <c r="J27" s="80" t="s">
        <v>20</v>
      </c>
      <c r="K27" s="130" t="s">
        <v>21</v>
      </c>
      <c r="L27" s="110"/>
      <c r="M27" s="111"/>
      <c r="N27" s="74"/>
      <c r="O27" s="81" t="b">
        <v>0</v>
      </c>
      <c r="P27" s="81" t="b">
        <v>0</v>
      </c>
      <c r="Q27" s="1" t="str">
        <f>IF(AND(OR(ISBLANK(H28),ISBLANK(H29)),O27=FALSE),"Red","Gray")</f>
        <v>Gray</v>
      </c>
      <c r="R27" s="1" t="str">
        <f>IF(AND(OR(ISBLANK(I32),ISBLANK(I33)),P27=FALSE),"Red","Gray")</f>
        <v>Gray</v>
      </c>
      <c r="S27" s="1" t="str">
        <f>IF(AND('Circuit Criminal'!D4=1,S40=1),A27,IF(AND('Circuit Criminal'!D4=2,S40=1),A31,IF(AND('Circuit Criminal'!D4=3,S40=1),A35,IF(AND('Circuit Criminal'!D4=4,S40=1),A39,""))))</f>
        <v/>
      </c>
      <c r="T27" s="71" t="s">
        <v>72</v>
      </c>
    </row>
    <row r="28" spans="1:21" ht="15.75" customHeight="1" x14ac:dyDescent="0.2">
      <c r="A28" s="227"/>
      <c r="B28" s="209"/>
      <c r="C28" s="60" t="s">
        <v>23</v>
      </c>
      <c r="D28" s="135"/>
      <c r="E28" s="30"/>
      <c r="F28" s="30"/>
      <c r="G28" s="26"/>
      <c r="H28" s="108">
        <v>115388.84</v>
      </c>
      <c r="I28" s="108">
        <v>192688.76</v>
      </c>
      <c r="J28" s="108">
        <v>255911.61</v>
      </c>
      <c r="K28" s="131">
        <v>291095.83</v>
      </c>
      <c r="L28" s="112"/>
      <c r="M28" s="113"/>
      <c r="N28" s="83"/>
      <c r="O28" s="81"/>
      <c r="P28" s="81"/>
      <c r="T28" s="71" t="s">
        <v>73</v>
      </c>
    </row>
    <row r="29" spans="1:21" ht="15.75" customHeight="1" thickBot="1" x14ac:dyDescent="0.25">
      <c r="A29" s="227"/>
      <c r="B29" s="209"/>
      <c r="C29" s="60" t="s">
        <v>24</v>
      </c>
      <c r="D29" s="135"/>
      <c r="E29" s="30"/>
      <c r="F29" s="30"/>
      <c r="G29" s="26"/>
      <c r="H29" s="51">
        <v>582436.65</v>
      </c>
      <c r="I29" s="51">
        <v>578010.65</v>
      </c>
      <c r="J29" s="51">
        <v>574822.65</v>
      </c>
      <c r="K29" s="132">
        <v>572157.65</v>
      </c>
      <c r="L29" s="112"/>
      <c r="M29" s="113"/>
      <c r="N29" s="83"/>
      <c r="O29" s="81" t="s">
        <v>36</v>
      </c>
      <c r="P29" s="81" t="s">
        <v>37</v>
      </c>
      <c r="T29" s="71" t="s">
        <v>74</v>
      </c>
    </row>
    <row r="30" spans="1:21" ht="15.75" customHeight="1" thickBot="1" x14ac:dyDescent="0.25">
      <c r="A30" s="228"/>
      <c r="B30" s="210"/>
      <c r="C30" s="21" t="s">
        <v>26</v>
      </c>
      <c r="D30" s="136"/>
      <c r="E30" s="27"/>
      <c r="F30" s="27"/>
      <c r="G30" s="27"/>
      <c r="H30" s="109">
        <f>IF(ISBLANK(H28),"N/A",IF(AND(H28=0,H29=0,NOT(ISBLANK(H28)),NOT(ISBLANK(H29))),1,H28/H29))</f>
        <v>0.19811397514218926</v>
      </c>
      <c r="I30" s="109">
        <f>IF(ISBLANK(I28),"N/A",IF(AND(I28=0,I29=0,NOT(ISBLANK(I28)),NOT(ISBLANK(I29))),1,I28/I29))</f>
        <v>0.3333654146337961</v>
      </c>
      <c r="J30" s="109">
        <f>IF(ISBLANK(J28),"N/A",IF(AND(J28=0,J29=0,NOT(ISBLANK(J28)),NOT(ISBLANK(J29))),1,J28/J29))</f>
        <v>0.44520098503425359</v>
      </c>
      <c r="K30" s="133">
        <f>IF(ISBLANK(K28),"N/A",IF(AND(K28=0,K29=0,NOT(ISBLANK(K28)),NOT(ISBLANK(K29))),1,K28/K29))</f>
        <v>0.50876857103981743</v>
      </c>
      <c r="L30" s="247" t="s">
        <v>187</v>
      </c>
      <c r="M30" s="248"/>
      <c r="N30" s="64"/>
      <c r="O30" s="81" t="b">
        <v>0</v>
      </c>
      <c r="P30" s="81" t="b">
        <v>0</v>
      </c>
      <c r="Q30" s="1" t="str">
        <f>IF(AND(OR(ISBLANK(J20),ISBLANK(J21)),O30=FALSE),"Red","Gray")</f>
        <v>Gray</v>
      </c>
      <c r="R30" s="1" t="str">
        <f>IF(AND(OR(ISBLANK(K24),ISBLANK(K25)),P30=FALSE),"Red","Gray")</f>
        <v>Gray</v>
      </c>
      <c r="T30" s="71" t="s">
        <v>75</v>
      </c>
    </row>
    <row r="31" spans="1:21" ht="15.75" customHeight="1" x14ac:dyDescent="0.2">
      <c r="A31" s="226" t="str">
        <f>LEFT(B31,3)&amp;" "&amp;RIGHT(B31,6)</f>
        <v>CGE CQ2-18</v>
      </c>
      <c r="B31" s="229" t="s">
        <v>242</v>
      </c>
      <c r="C31" s="77" t="s">
        <v>247</v>
      </c>
      <c r="D31" s="137"/>
      <c r="E31" s="54"/>
      <c r="F31" s="54"/>
      <c r="G31" s="54"/>
      <c r="H31" s="54"/>
      <c r="I31" s="31" t="s">
        <v>18</v>
      </c>
      <c r="J31" s="80" t="s">
        <v>19</v>
      </c>
      <c r="K31" s="130" t="s">
        <v>20</v>
      </c>
      <c r="L31" s="249" t="s">
        <v>282</v>
      </c>
      <c r="M31" s="250"/>
      <c r="N31" s="74"/>
      <c r="O31" s="81" t="b">
        <v>0</v>
      </c>
      <c r="P31" s="81" t="b">
        <v>0</v>
      </c>
      <c r="Q31" s="1" t="str">
        <f>IF(AND(OR(ISBLANK(J24),ISBLANK(J25)),O31=FALSE),"Red","Gray")</f>
        <v>Gray</v>
      </c>
      <c r="R31" s="1" t="str">
        <f>IF(AND(OR(ISBLANK(K28),ISBLANK(K29)),P31=FALSE),"Red","Gray")</f>
        <v>Gray</v>
      </c>
      <c r="T31" s="71" t="s">
        <v>76</v>
      </c>
    </row>
    <row r="32" spans="1:21" ht="15.75" customHeight="1" x14ac:dyDescent="0.2">
      <c r="A32" s="227"/>
      <c r="B32" s="230"/>
      <c r="C32" s="60" t="s">
        <v>23</v>
      </c>
      <c r="D32" s="137"/>
      <c r="E32" s="54"/>
      <c r="F32" s="54"/>
      <c r="G32" s="54"/>
      <c r="H32" s="54"/>
      <c r="I32" s="108">
        <v>157326.35</v>
      </c>
      <c r="J32" s="108">
        <v>233951.06</v>
      </c>
      <c r="K32" s="131">
        <v>285584.81</v>
      </c>
      <c r="L32" s="251"/>
      <c r="M32" s="252"/>
      <c r="N32" s="83"/>
      <c r="O32" s="81" t="b">
        <v>0</v>
      </c>
      <c r="P32" s="81" t="b">
        <v>0</v>
      </c>
      <c r="Q32" s="1" t="str">
        <f>IF(AND(OR(ISBLANK(J28),ISBLANK(J29)),O32=FALSE),"Red","Gray")</f>
        <v>Gray</v>
      </c>
      <c r="R32" s="1" t="str">
        <f>IF(AND(OR(ISBLANK(K32),ISBLANK(K33)),P32=FALSE),"Red","Gray")</f>
        <v>Gray</v>
      </c>
      <c r="T32" s="71" t="s">
        <v>77</v>
      </c>
    </row>
    <row r="33" spans="1:20" ht="15.75" customHeight="1" thickBot="1" x14ac:dyDescent="0.25">
      <c r="A33" s="227"/>
      <c r="B33" s="230"/>
      <c r="C33" s="60" t="s">
        <v>24</v>
      </c>
      <c r="D33" s="137"/>
      <c r="E33" s="54"/>
      <c r="F33" s="54"/>
      <c r="G33" s="54"/>
      <c r="H33" s="54"/>
      <c r="I33" s="51">
        <v>661495.55000000005</v>
      </c>
      <c r="J33" s="51">
        <v>653070.55000000005</v>
      </c>
      <c r="K33" s="132">
        <v>648917.55000000005</v>
      </c>
      <c r="L33" s="253"/>
      <c r="M33" s="254"/>
      <c r="N33" s="83"/>
      <c r="O33" s="81" t="b">
        <v>0</v>
      </c>
      <c r="P33" s="81" t="b">
        <v>0</v>
      </c>
      <c r="Q33" s="1" t="str">
        <f>IF(AND(OR(ISBLANK(J32),ISBLANK(J33)),O33=FALSE),"Red","Gray")</f>
        <v>Gray</v>
      </c>
      <c r="R33" s="1" t="str">
        <f>IF(AND(OR(ISBLANK(K36),ISBLANK(K37)),P33=FALSE),"Red","Gray")</f>
        <v>Gray</v>
      </c>
      <c r="T33" s="71" t="s">
        <v>78</v>
      </c>
    </row>
    <row r="34" spans="1:20" ht="15.75" customHeight="1" thickBot="1" x14ac:dyDescent="0.25">
      <c r="A34" s="228"/>
      <c r="B34" s="231"/>
      <c r="C34" s="21" t="s">
        <v>26</v>
      </c>
      <c r="D34" s="138"/>
      <c r="E34" s="56"/>
      <c r="F34" s="56"/>
      <c r="G34" s="56"/>
      <c r="H34" s="56"/>
      <c r="I34" s="109">
        <f>IF(ISBLANK(I32),"N/A",IF(AND(I32=0,I33=0,NOT(ISBLANK(I32)),NOT(ISBLANK(I33))),1,I32/I33))</f>
        <v>0.23783432859072143</v>
      </c>
      <c r="J34" s="109">
        <f>IF(ISBLANK(J32),"N/A",IF(AND(J32=0,J33=0,NOT(ISBLANK(J32)),NOT(ISBLANK(J33))),1,J32/J33))</f>
        <v>0.35823244517763048</v>
      </c>
      <c r="K34" s="133">
        <f>IF(ISBLANK(K32),"N/A",IF(AND(K32=0,K33=0,NOT(ISBLANK(K32)),NOT(ISBLANK(K33))),1,K32/K33))</f>
        <v>0.44009413830770949</v>
      </c>
      <c r="L34" s="238" t="s">
        <v>283</v>
      </c>
      <c r="M34" s="239"/>
      <c r="N34" s="64"/>
      <c r="O34" s="100" t="b">
        <v>0</v>
      </c>
      <c r="P34" s="85" t="b">
        <v>0</v>
      </c>
      <c r="Q34" s="1" t="str">
        <f>IF(AND(OR(ISBLANK(J36),ISBLANK(J37)),O34=FALSE),"Red","Gray")</f>
        <v>Gray</v>
      </c>
      <c r="R34" s="1" t="str">
        <f>IF(AND(OR(ISBLANK(K40),ISBLANK(K41)),P34=FALSE),"Red","Gray")</f>
        <v>Gray</v>
      </c>
      <c r="T34" s="71" t="s">
        <v>79</v>
      </c>
    </row>
    <row r="35" spans="1:20" ht="15.75" customHeight="1" x14ac:dyDescent="0.2">
      <c r="A35" s="226" t="str">
        <f>LEFT(B35,3)&amp;" "&amp;RIGHT(B35,6)</f>
        <v>CGE CQ3-18</v>
      </c>
      <c r="B35" s="208" t="s">
        <v>243</v>
      </c>
      <c r="C35" s="77" t="s">
        <v>246</v>
      </c>
      <c r="D35" s="139"/>
      <c r="E35" s="87"/>
      <c r="F35" s="87"/>
      <c r="G35" s="87"/>
      <c r="H35" s="87"/>
      <c r="I35" s="88"/>
      <c r="J35" s="80" t="s">
        <v>18</v>
      </c>
      <c r="K35" s="130" t="s">
        <v>19</v>
      </c>
      <c r="L35" s="240"/>
      <c r="M35" s="241"/>
      <c r="N35" s="74"/>
      <c r="O35" s="14"/>
      <c r="P35" s="15"/>
      <c r="T35" s="71" t="s">
        <v>80</v>
      </c>
    </row>
    <row r="36" spans="1:20" ht="15.75" customHeight="1" x14ac:dyDescent="0.2">
      <c r="A36" s="227"/>
      <c r="B36" s="209"/>
      <c r="C36" s="89" t="s">
        <v>23</v>
      </c>
      <c r="D36" s="139"/>
      <c r="E36" s="87"/>
      <c r="F36" s="87"/>
      <c r="G36" s="87"/>
      <c r="H36" s="87"/>
      <c r="I36" s="88"/>
      <c r="J36" s="108">
        <v>142628.46</v>
      </c>
      <c r="K36" s="131">
        <v>211869.65</v>
      </c>
      <c r="L36" s="242"/>
      <c r="M36" s="243"/>
      <c r="N36" s="83"/>
      <c r="O36" s="14" t="str">
        <f>IF(AND('Circuit Criminal'!$D$4=1,Q23="Red"),"Red","Gray")</f>
        <v>Gray</v>
      </c>
      <c r="P36" s="14" t="str">
        <f>IF(AND('Circuit Criminal'!$D$4=2,R23="Red"),"Red","Gray")</f>
        <v>Gray</v>
      </c>
      <c r="Q36" s="14" t="str">
        <f>IF(AND('Circuit Criminal'!$D$4=3,Q30="Red"),"Red","Gray")</f>
        <v>Gray</v>
      </c>
      <c r="R36" s="14" t="str">
        <f>IF(AND('Circuit Criminal'!$D$4=4,R30="Red"),"Red","Gray")</f>
        <v>Gray</v>
      </c>
      <c r="S36" s="1">
        <f>COUNTIF(O36:R36,"Red")</f>
        <v>0</v>
      </c>
      <c r="T36" s="71" t="s">
        <v>81</v>
      </c>
    </row>
    <row r="37" spans="1:20" ht="15.75" customHeight="1" thickBot="1" x14ac:dyDescent="0.25">
      <c r="A37" s="227"/>
      <c r="B37" s="209"/>
      <c r="C37" s="89" t="s">
        <v>24</v>
      </c>
      <c r="D37" s="139"/>
      <c r="E37" s="87"/>
      <c r="F37" s="87"/>
      <c r="G37" s="87"/>
      <c r="H37" s="87"/>
      <c r="I37" s="87"/>
      <c r="J37" s="51">
        <v>708400.85</v>
      </c>
      <c r="K37" s="132">
        <v>700378.85</v>
      </c>
      <c r="L37" s="238" t="s">
        <v>284</v>
      </c>
      <c r="M37" s="239"/>
      <c r="N37" s="83"/>
      <c r="O37" s="14" t="str">
        <f>IF(AND('Circuit Criminal'!$D$4=1,Q24="Red"),"Red","Gray")</f>
        <v>Gray</v>
      </c>
      <c r="P37" s="14" t="str">
        <f>IF(AND('Circuit Criminal'!$D$4=2,R24="Red"),"Red","Gray")</f>
        <v>Gray</v>
      </c>
      <c r="Q37" s="14" t="str">
        <f>IF(AND('Circuit Criminal'!$D$4=3,Q31="Red"),"Red","Gray")</f>
        <v>Gray</v>
      </c>
      <c r="R37" s="14" t="str">
        <f>IF(AND('Circuit Criminal'!$D$4=4,R31="Red"),"Red","Gray")</f>
        <v>Gray</v>
      </c>
      <c r="S37" s="1">
        <f>COUNTIF(O37:R37,"Red")</f>
        <v>0</v>
      </c>
      <c r="T37" s="71" t="s">
        <v>82</v>
      </c>
    </row>
    <row r="38" spans="1:20" ht="15.75" customHeight="1" thickBot="1" x14ac:dyDescent="0.25">
      <c r="A38" s="228"/>
      <c r="B38" s="210"/>
      <c r="C38" s="90" t="s">
        <v>26</v>
      </c>
      <c r="D38" s="140"/>
      <c r="E38" s="92"/>
      <c r="F38" s="92"/>
      <c r="G38" s="92"/>
      <c r="H38" s="92"/>
      <c r="I38" s="92"/>
      <c r="J38" s="109">
        <f>IF(ISBLANK(J36),"N/A",IF(AND(J36=0,J37=0,NOT(ISBLANK(J36)),NOT(ISBLANK(J37))),1,J36/J37))</f>
        <v>0.20133863475742583</v>
      </c>
      <c r="K38" s="133">
        <f>IF(ISBLANK(K36),"N/A",IF(AND(K36=0,K37=0,NOT(ISBLANK(K36)),NOT(ISBLANK(K37))),1,K36/K37))</f>
        <v>0.30250720734927961</v>
      </c>
      <c r="L38" s="240"/>
      <c r="M38" s="241"/>
      <c r="N38" s="64"/>
      <c r="O38" s="14" t="str">
        <f>IF(AND('Circuit Criminal'!$D$4=1,Q25="Red"),"Red","Gray")</f>
        <v>Gray</v>
      </c>
      <c r="P38" s="14" t="str">
        <f>IF(AND('Circuit Criminal'!$D$4=2,R25="Red"),"Red","Gray")</f>
        <v>Gray</v>
      </c>
      <c r="Q38" s="14" t="str">
        <f>IF(AND('Circuit Criminal'!$D$4=3,Q32="Red"),"Red","Gray")</f>
        <v>Gray</v>
      </c>
      <c r="R38" s="14" t="str">
        <f>IF(AND('Circuit Criminal'!$D$4=4,R32="Red"),"Red","Gray")</f>
        <v>Gray</v>
      </c>
      <c r="S38" s="1">
        <f>COUNTIF(O38:R38,"Red")</f>
        <v>0</v>
      </c>
      <c r="T38" s="71" t="s">
        <v>83</v>
      </c>
    </row>
    <row r="39" spans="1:20" ht="15.75" customHeight="1" x14ac:dyDescent="0.2">
      <c r="A39" s="226" t="str">
        <f>LEFT(B39,3)&amp;" "&amp;RIGHT(B39,6)</f>
        <v>CGE CQ4-18</v>
      </c>
      <c r="B39" s="229" t="s">
        <v>244</v>
      </c>
      <c r="C39" s="66" t="s">
        <v>245</v>
      </c>
      <c r="D39" s="141"/>
      <c r="E39" s="76"/>
      <c r="F39" s="76"/>
      <c r="G39" s="76"/>
      <c r="H39" s="76"/>
      <c r="I39" s="75"/>
      <c r="J39" s="93"/>
      <c r="K39" s="130" t="s">
        <v>18</v>
      </c>
      <c r="L39" s="242"/>
      <c r="M39" s="243"/>
      <c r="N39" s="74"/>
      <c r="O39" s="14" t="str">
        <f>IF(AND('Circuit Criminal'!$D$4=1,Q26="Red"),"Red","Gray")</f>
        <v>Gray</v>
      </c>
      <c r="P39" s="14" t="str">
        <f>IF(AND('Circuit Criminal'!$D$4=2,R26="Red"),"Red","Gray")</f>
        <v>Gray</v>
      </c>
      <c r="Q39" s="14" t="str">
        <f>IF(AND('Circuit Criminal'!$D$4=3,Q33="Red"),"Red","Gray")</f>
        <v>Gray</v>
      </c>
      <c r="R39" s="14" t="str">
        <f>IF(AND('Circuit Criminal'!$D$4=4,R33="Red"),"Red","Gray")</f>
        <v>Gray</v>
      </c>
      <c r="S39" s="1">
        <f>COUNTIF(O39:R39,"Red")</f>
        <v>0</v>
      </c>
      <c r="T39" s="71" t="s">
        <v>84</v>
      </c>
    </row>
    <row r="40" spans="1:20" ht="15.75" customHeight="1" x14ac:dyDescent="0.2">
      <c r="A40" s="227"/>
      <c r="B40" s="230"/>
      <c r="C40" s="89" t="s">
        <v>23</v>
      </c>
      <c r="D40" s="141"/>
      <c r="E40" s="76"/>
      <c r="F40" s="76"/>
      <c r="G40" s="76"/>
      <c r="H40" s="76"/>
      <c r="I40" s="76"/>
      <c r="J40" s="93"/>
      <c r="K40" s="131">
        <v>111429.81</v>
      </c>
      <c r="L40" s="238" t="s">
        <v>285</v>
      </c>
      <c r="M40" s="239"/>
      <c r="N40" s="83"/>
      <c r="O40" s="14" t="str">
        <f>IF(AND('Circuit Criminal'!$D$4=1,Q27="Red"),"Red","Gray")</f>
        <v>Gray</v>
      </c>
      <c r="P40" s="14" t="str">
        <f>IF(AND('Circuit Criminal'!$D$4=2,R27="Red"),"Red","Gray")</f>
        <v>Gray</v>
      </c>
      <c r="Q40" s="14" t="str">
        <f>IF(AND('Circuit Criminal'!$D$4=3,Q34="Red"),"Red","Gray")</f>
        <v>Gray</v>
      </c>
      <c r="R40" s="14" t="str">
        <f>IF(AND('Circuit Criminal'!$D$4=4,R34="Red"),"Red","Gray")</f>
        <v>Gray</v>
      </c>
      <c r="S40" s="1">
        <f>COUNTIF(O40:R40,"Red")</f>
        <v>0</v>
      </c>
      <c r="T40" s="71" t="s">
        <v>85</v>
      </c>
    </row>
    <row r="41" spans="1:20" ht="15.75" customHeight="1" thickBot="1" x14ac:dyDescent="0.25">
      <c r="A41" s="227"/>
      <c r="B41" s="230"/>
      <c r="C41" s="89" t="s">
        <v>24</v>
      </c>
      <c r="D41" s="141"/>
      <c r="E41" s="76"/>
      <c r="F41" s="76"/>
      <c r="G41" s="76"/>
      <c r="H41" s="76"/>
      <c r="I41" s="76"/>
      <c r="J41" s="93"/>
      <c r="K41" s="132">
        <v>646730.35</v>
      </c>
      <c r="L41" s="240"/>
      <c r="M41" s="241"/>
      <c r="N41" s="83"/>
      <c r="O41" s="32">
        <f>COUNTIF(O36:O40,"Red")</f>
        <v>0</v>
      </c>
      <c r="P41" s="32">
        <f>COUNTIF(P36:P40,"Red")</f>
        <v>0</v>
      </c>
      <c r="Q41" s="32">
        <f>COUNTIF(Q36:Q40,"Red")</f>
        <v>0</v>
      </c>
      <c r="R41" s="32">
        <f>COUNTIF(R36:R40,"Red")</f>
        <v>0</v>
      </c>
      <c r="T41" s="71" t="s">
        <v>86</v>
      </c>
    </row>
    <row r="42" spans="1:20" ht="15.75" customHeight="1" thickBot="1" x14ac:dyDescent="0.25">
      <c r="A42" s="228"/>
      <c r="B42" s="231"/>
      <c r="C42" s="90" t="s">
        <v>26</v>
      </c>
      <c r="D42" s="142"/>
      <c r="E42" s="143"/>
      <c r="F42" s="143"/>
      <c r="G42" s="143"/>
      <c r="H42" s="143"/>
      <c r="I42" s="143"/>
      <c r="J42" s="144"/>
      <c r="K42" s="133">
        <f>IF(ISBLANK(K40),"N/A",IF(OR(K40=0,K40="N/A"),0,K40/K41))</f>
        <v>0.17229717145638829</v>
      </c>
      <c r="L42" s="244"/>
      <c r="M42" s="245"/>
      <c r="N42" s="64"/>
      <c r="O42" s="32">
        <f>SUM(O41:R41)</f>
        <v>0</v>
      </c>
      <c r="P42" s="15"/>
      <c r="T42" s="71" t="s">
        <v>87</v>
      </c>
    </row>
    <row r="43" spans="1:20" ht="61.15" customHeight="1" x14ac:dyDescent="0.25">
      <c r="C43" s="172" t="s">
        <v>200</v>
      </c>
      <c r="D43" s="255" t="s">
        <v>205</v>
      </c>
      <c r="E43" s="255"/>
      <c r="F43" s="255"/>
      <c r="G43" s="255"/>
      <c r="H43" s="255" t="s">
        <v>210</v>
      </c>
      <c r="I43" s="255"/>
      <c r="J43" s="255"/>
      <c r="K43" s="255"/>
      <c r="N43" s="64"/>
      <c r="O43" s="8"/>
      <c r="P43" s="9"/>
      <c r="T43" s="71" t="s">
        <v>88</v>
      </c>
    </row>
    <row r="44" spans="1:20" ht="15" x14ac:dyDescent="0.25">
      <c r="C44" s="146" t="s">
        <v>201</v>
      </c>
      <c r="D44" s="81" t="s">
        <v>206</v>
      </c>
      <c r="P44" s="8"/>
      <c r="Q44" s="9"/>
      <c r="T44" s="71" t="s">
        <v>90</v>
      </c>
    </row>
    <row r="45" spans="1:20" s="11" customFormat="1" ht="16.899999999999999" customHeight="1" x14ac:dyDescent="0.25">
      <c r="B45" s="1"/>
      <c r="C45" s="1"/>
      <c r="D45" s="81" t="s">
        <v>211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2"/>
      <c r="P45" s="9"/>
      <c r="Q45" s="10"/>
      <c r="T45" s="71" t="s">
        <v>92</v>
      </c>
    </row>
    <row r="46" spans="1:20" ht="15.75" customHeight="1" x14ac:dyDescent="0.25">
      <c r="D46" s="81" t="s">
        <v>207</v>
      </c>
      <c r="O46" s="13"/>
      <c r="P46" s="13"/>
      <c r="Q46" s="10"/>
      <c r="T46" s="71" t="s">
        <v>93</v>
      </c>
    </row>
    <row r="47" spans="1:20" ht="15.75" customHeight="1" x14ac:dyDescent="0.25">
      <c r="E47" s="1" t="s">
        <v>208</v>
      </c>
      <c r="O47" s="14"/>
      <c r="P47" s="15"/>
      <c r="Q47" s="10"/>
      <c r="T47" s="71" t="s">
        <v>94</v>
      </c>
    </row>
    <row r="48" spans="1:20" ht="15.75" customHeight="1" x14ac:dyDescent="0.25">
      <c r="E48" s="1" t="s">
        <v>209</v>
      </c>
      <c r="O48" s="14"/>
      <c r="P48" s="15"/>
      <c r="Q48" s="10"/>
      <c r="T48" s="71" t="s">
        <v>95</v>
      </c>
    </row>
    <row r="49" spans="1:20" s="11" customFormat="1" ht="20.25" hidden="1" customHeight="1" x14ac:dyDescent="0.25">
      <c r="B49" s="1"/>
      <c r="C49" s="1" t="str">
        <f ca="1">CELL("filename",B49)</f>
        <v>S:\REPORTS\Article V Performance Measure\2016-2017 Reports\Collections Quarterly\[Brevard FY1617 Collections Quarterly Ver5 MASTER  Sept 2017.xlsm]Criminal Traffic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2"/>
      <c r="P49" s="9"/>
      <c r="Q49" s="10"/>
      <c r="T49" s="71" t="s">
        <v>92</v>
      </c>
    </row>
    <row r="50" spans="1:20" ht="15.75" hidden="1" customHeight="1" x14ac:dyDescent="0.2">
      <c r="C50" s="1">
        <f ca="1">SEARCH("\[",C49)</f>
        <v>81</v>
      </c>
      <c r="O50" s="13"/>
      <c r="P50" s="13"/>
      <c r="Q50" s="10"/>
      <c r="T50" s="71" t="s">
        <v>93</v>
      </c>
    </row>
    <row r="51" spans="1:20" ht="15.75" hidden="1" customHeight="1" x14ac:dyDescent="0.2">
      <c r="C51" s="1" t="e">
        <f ca="1">SEARCH(".xls]",C49)</f>
        <v>#VALUE!</v>
      </c>
      <c r="O51" s="14"/>
      <c r="P51" s="15"/>
      <c r="Q51" s="10"/>
      <c r="T51" s="71" t="s">
        <v>94</v>
      </c>
    </row>
    <row r="52" spans="1:20" ht="15.75" hidden="1" customHeight="1" x14ac:dyDescent="0.2">
      <c r="O52" s="14"/>
      <c r="P52" s="15"/>
      <c r="Q52" s="10"/>
      <c r="T52" s="71" t="s">
        <v>95</v>
      </c>
    </row>
    <row r="53" spans="1:20" ht="15.75" customHeight="1" x14ac:dyDescent="0.2">
      <c r="A53" s="246"/>
      <c r="B53" s="246"/>
      <c r="K53" s="14"/>
      <c r="L53" s="14"/>
      <c r="M53" s="14"/>
      <c r="N53" s="14"/>
      <c r="O53" s="15"/>
      <c r="P53" s="10"/>
      <c r="T53" s="71" t="s">
        <v>98</v>
      </c>
    </row>
    <row r="54" spans="1:20" ht="15.75" customHeight="1" x14ac:dyDescent="0.2">
      <c r="K54" s="14"/>
      <c r="L54" s="14"/>
      <c r="M54" s="14"/>
      <c r="N54" s="14"/>
      <c r="O54" s="15"/>
      <c r="P54" s="10"/>
      <c r="T54" s="71" t="s">
        <v>99</v>
      </c>
    </row>
    <row r="55" spans="1:20" ht="15.75" customHeight="1" x14ac:dyDescent="0.2">
      <c r="K55" s="14"/>
      <c r="L55" s="14"/>
      <c r="M55" s="14"/>
      <c r="N55" s="14"/>
      <c r="O55" s="15"/>
      <c r="P55" s="10"/>
      <c r="T55" s="71" t="s">
        <v>100</v>
      </c>
    </row>
    <row r="56" spans="1:20" ht="15.75" hidden="1" customHeight="1" x14ac:dyDescent="0.2">
      <c r="B56" s="1">
        <f>MAX('Juvenile Delinquency'!B56:B99)</f>
        <v>5</v>
      </c>
      <c r="D56" s="1" t="s">
        <v>119</v>
      </c>
      <c r="F56" s="1" t="s">
        <v>120</v>
      </c>
      <c r="G56" s="1" t="s">
        <v>121</v>
      </c>
      <c r="H56" s="1" t="s">
        <v>122</v>
      </c>
      <c r="I56" s="1" t="s">
        <v>123</v>
      </c>
      <c r="J56" s="1" t="s">
        <v>130</v>
      </c>
      <c r="K56" s="14"/>
      <c r="L56" s="14"/>
      <c r="M56" s="14"/>
      <c r="N56" s="14"/>
      <c r="O56" s="15"/>
      <c r="T56" s="71" t="s">
        <v>101</v>
      </c>
    </row>
    <row r="57" spans="1:20" ht="69" hidden="1" customHeight="1" x14ac:dyDescent="0.2">
      <c r="A57" s="1" t="str">
        <f>D$8</f>
        <v>Criminal Traffic</v>
      </c>
      <c r="B57" s="1">
        <f>IF(E57="YES",MAX(B56)+1,0)</f>
        <v>0</v>
      </c>
      <c r="C57" s="1" t="str">
        <f>A$11</f>
        <v>CGE CQ1-17</v>
      </c>
      <c r="D57" s="39" t="str">
        <f>"After 3rd Q, Collections went up by more than set percentage of: "&amp;TEXT(J57,"#0%")</f>
        <v>After 3rd Q, Collections went up by more than set percentage of: 500%</v>
      </c>
      <c r="E57" s="1" t="str">
        <f>IF(MAX(F57:G57)&gt;V$10,"YES","NO")</f>
        <v>NO</v>
      </c>
      <c r="F57" s="40">
        <f>IFERROR(IF(NOT(ISBLANK(G12)),(G12-F12)/F12,0),0)</f>
        <v>0.12895384385762557</v>
      </c>
      <c r="G57" s="40">
        <f>IFERROR(IF(NOT(ISBLANK(H12)),(H12-G12)/G12,0),0)</f>
        <v>8.2857112985551526E-2</v>
      </c>
      <c r="J57" s="38">
        <f>V$10</f>
        <v>5</v>
      </c>
      <c r="K57" s="14"/>
      <c r="L57" s="14"/>
      <c r="M57" s="14"/>
      <c r="N57" s="14"/>
      <c r="O57" s="15"/>
      <c r="T57" s="71" t="s">
        <v>102</v>
      </c>
    </row>
    <row r="58" spans="1:20" ht="72.75" hidden="1" customHeight="1" x14ac:dyDescent="0.2">
      <c r="A58" s="1" t="str">
        <f t="shared" ref="A58:A86" si="0">D$8</f>
        <v>Criminal Traffic</v>
      </c>
      <c r="B58" s="1">
        <f>IF(E58="YES",MAX(B$56:B57)+1,0)</f>
        <v>0</v>
      </c>
      <c r="C58" s="1" t="str">
        <f>A$11</f>
        <v>CGE CQ1-17</v>
      </c>
      <c r="D58" s="39" t="str">
        <f>"Assessments dropped by more than set percentage of: "&amp;TEXT(J58,"#0%")</f>
        <v>Assessments dropped by more than set percentage of: 15%</v>
      </c>
      <c r="E58" s="1" t="str">
        <f>IF(MIN(F58:I58)&lt;(-1*V$11),"YES","NO")</f>
        <v>NO</v>
      </c>
      <c r="F58" s="40">
        <f>IFERROR(IF(NOT(ISBLANK(E13)),(E13-D13)/D13,0),0)</f>
        <v>-6.4840057521135495E-3</v>
      </c>
      <c r="G58" s="40">
        <f>IFERROR(IF(NOT(ISBLANK(F13)),(F13-E13)/E13,0),0)</f>
        <v>-5.6512632799627545E-3</v>
      </c>
      <c r="H58" s="40">
        <f>IFERROR(IF(NOT(ISBLANK(G13)),(G13-F13)/F13,0),0)</f>
        <v>-1.5468412309948604E-3</v>
      </c>
      <c r="I58" s="40">
        <f>IFERROR(IF(NOT(ISBLANK(H13)),(H13-G13)/G13,0),0)</f>
        <v>-4.8360288224211572E-3</v>
      </c>
      <c r="J58" s="38">
        <f>V$11</f>
        <v>0.15</v>
      </c>
      <c r="K58" s="14"/>
      <c r="L58" s="14"/>
      <c r="M58" s="14"/>
      <c r="N58" s="14"/>
      <c r="O58" s="15"/>
      <c r="P58" s="10"/>
      <c r="T58" s="71" t="s">
        <v>107</v>
      </c>
    </row>
    <row r="59" spans="1:20" ht="52.5" hidden="1" customHeight="1" x14ac:dyDescent="0.2">
      <c r="A59" s="1" t="str">
        <f t="shared" si="0"/>
        <v>Criminal Traffic</v>
      </c>
      <c r="B59" s="1">
        <f>IF(E59="YES",MAX(B$56:B58)+1,0)</f>
        <v>0</v>
      </c>
      <c r="C59" s="1" t="str">
        <f>A$11</f>
        <v>CGE CQ1-17</v>
      </c>
      <c r="D59" s="39" t="str">
        <f>"The 5th Quarter Collection Rate did not meet the established performance measure standard of: "&amp;TEXT(J59,"#0%")</f>
        <v>The 5th Quarter Collection Rate did not meet the established performance measure standard of: 40%</v>
      </c>
      <c r="E59" s="1" t="str">
        <f>IF(F59="N/A","NO",IF(F59&lt;H$8,"YES","NO"))</f>
        <v>NO</v>
      </c>
      <c r="F59" s="41">
        <f>H14</f>
        <v>0.56372781522784621</v>
      </c>
      <c r="J59" s="38">
        <f>H$8</f>
        <v>0.4</v>
      </c>
      <c r="K59" s="14"/>
      <c r="L59" s="14"/>
      <c r="M59" s="14"/>
      <c r="N59" s="14"/>
      <c r="O59" s="15"/>
      <c r="P59" s="10"/>
      <c r="T59" s="71" t="s">
        <v>114</v>
      </c>
    </row>
    <row r="60" spans="1:20" ht="45" hidden="1" customHeight="1" x14ac:dyDescent="0.2">
      <c r="A60" s="1" t="str">
        <f t="shared" si="0"/>
        <v>Criminal Traffic</v>
      </c>
      <c r="B60" s="1">
        <f>IF(E60="YES",MAX(B$56:B59)+1,0)</f>
        <v>0</v>
      </c>
      <c r="C60" s="1" t="str">
        <f>A$11</f>
        <v>CGE CQ1-17</v>
      </c>
      <c r="D60" s="39" t="s">
        <v>124</v>
      </c>
      <c r="E60" s="1" t="str">
        <f>IF(MIN(F60:I60)&lt;0,"YES","NO")</f>
        <v>NO</v>
      </c>
      <c r="F60" s="40">
        <f t="shared" ref="F60:I61" si="1">IFERROR(IF(NOT(ISBLANK(E12)),(E12-D12)/D12,0),0)</f>
        <v>0.68637249612353357</v>
      </c>
      <c r="G60" s="40">
        <f t="shared" si="1"/>
        <v>0.29919433201251128</v>
      </c>
      <c r="H60" s="40">
        <f t="shared" si="1"/>
        <v>0.12895384385762557</v>
      </c>
      <c r="I60" s="40">
        <f t="shared" si="1"/>
        <v>8.2857112985551526E-2</v>
      </c>
      <c r="K60" s="14"/>
      <c r="L60" s="14"/>
      <c r="M60" s="14"/>
      <c r="N60" s="14"/>
      <c r="O60" s="15"/>
    </row>
    <row r="61" spans="1:20" ht="42.75" hidden="1" x14ac:dyDescent="0.2">
      <c r="A61" s="1" t="str">
        <f t="shared" si="0"/>
        <v>Criminal Traffic</v>
      </c>
      <c r="B61" s="1">
        <f>IF(E61="YES",MAX(B$56:B60)+1,0)</f>
        <v>0</v>
      </c>
      <c r="C61" s="1" t="str">
        <f>A$11</f>
        <v>CGE CQ1-17</v>
      </c>
      <c r="D61" s="39" t="s">
        <v>125</v>
      </c>
      <c r="E61" s="1" t="str">
        <f>IF(MAX(F61:I61)&gt;0,"YES","NO")</f>
        <v>NO</v>
      </c>
      <c r="F61" s="40">
        <f t="shared" si="1"/>
        <v>-6.4840057521135495E-3</v>
      </c>
      <c r="G61" s="40">
        <f t="shared" si="1"/>
        <v>-5.6512632799627545E-3</v>
      </c>
      <c r="H61" s="40">
        <f t="shared" si="1"/>
        <v>-1.5468412309948604E-3</v>
      </c>
      <c r="I61" s="40">
        <f t="shared" si="1"/>
        <v>-4.8360288224211572E-3</v>
      </c>
      <c r="K61" s="14"/>
      <c r="L61" s="14"/>
      <c r="M61" s="14"/>
      <c r="N61" s="14"/>
    </row>
    <row r="62" spans="1:20" s="16" customFormat="1" ht="65.25" hidden="1" customHeight="1" x14ac:dyDescent="0.2">
      <c r="A62" s="1" t="str">
        <f t="shared" si="0"/>
        <v>Criminal Traffic</v>
      </c>
      <c r="B62" s="1">
        <f>IF(E62="YES",MAX(B$56:B61)+1,0)</f>
        <v>0</v>
      </c>
      <c r="C62" s="1" t="str">
        <f>A$15</f>
        <v>CGE CQ2-17</v>
      </c>
      <c r="D62" s="39" t="str">
        <f>"After 3rd Q, Collections went up by more than set percentage of: "&amp;TEXT(J62,"#0%")</f>
        <v>After 3rd Q, Collections went up by more than set percentage of: 500%</v>
      </c>
      <c r="E62" s="1" t="str">
        <f>IF(MAX(F62:G62)&gt;V$10,"YES","NO")</f>
        <v>NO</v>
      </c>
      <c r="F62" s="40">
        <f>IFERROR(IF(NOT(ISBLANK(H16)),(H16-G16)/G16,0),0)</f>
        <v>0.17021721072935361</v>
      </c>
      <c r="G62" s="40">
        <f>IFERROR(IF(NOT(ISBLANK(I16)),(I16-H16)/H16,0),0)</f>
        <v>0.16383878630913273</v>
      </c>
      <c r="H62" s="40"/>
      <c r="I62" s="1"/>
      <c r="J62" s="38">
        <f>V$10</f>
        <v>5</v>
      </c>
      <c r="K62" s="14"/>
      <c r="L62" s="14"/>
      <c r="M62" s="14"/>
      <c r="N62" s="14"/>
      <c r="O62" s="11"/>
      <c r="P62" s="1"/>
      <c r="T62" s="71" t="s">
        <v>103</v>
      </c>
    </row>
    <row r="63" spans="1:20" ht="60.75" hidden="1" customHeight="1" x14ac:dyDescent="0.2">
      <c r="A63" s="1" t="str">
        <f t="shared" si="0"/>
        <v>Criminal Traffic</v>
      </c>
      <c r="B63" s="1">
        <f>IF(E63="YES",MAX(B$56:B62)+1,0)</f>
        <v>0</v>
      </c>
      <c r="C63" s="1" t="str">
        <f>A$15</f>
        <v>CGE CQ2-17</v>
      </c>
      <c r="D63" s="39" t="str">
        <f>"Assessments dropped by more than set percentage of: "&amp;TEXT(J63,"#0%")</f>
        <v>Assessments dropped by more than set percentage of: 15%</v>
      </c>
      <c r="E63" s="1" t="str">
        <f>IF(MIN(F63:I63)&lt;(-1*V$11),"YES","NO")</f>
        <v>NO</v>
      </c>
      <c r="F63" s="40">
        <f>IFERROR(IF(NOT(ISBLANK(F17)),(F17-E17)/E17,0),0)</f>
        <v>-1.033726603937302E-2</v>
      </c>
      <c r="G63" s="40">
        <f>IFERROR(IF(NOT(ISBLANK(G17)),(G17-F17)/F17,0),0)</f>
        <v>-4.3960261290939212E-3</v>
      </c>
      <c r="H63" s="40">
        <f>IFERROR(IF(NOT(ISBLANK(H17)),(H17-G17)/G17,0),0)</f>
        <v>-1.3699132875949038E-3</v>
      </c>
      <c r="I63" s="40">
        <f>IFERROR(IF(NOT(ISBLANK(I17)),(I17-H17)/H17,0),0)</f>
        <v>-1.9480108640074789E-4</v>
      </c>
      <c r="J63" s="38">
        <f>V$11</f>
        <v>0.15</v>
      </c>
      <c r="K63" s="14"/>
      <c r="L63" s="14"/>
      <c r="M63" s="14"/>
      <c r="N63" s="14"/>
      <c r="O63" s="15"/>
      <c r="P63" s="10"/>
      <c r="T63" s="71" t="s">
        <v>108</v>
      </c>
    </row>
    <row r="64" spans="1:20" ht="52.5" hidden="1" customHeight="1" x14ac:dyDescent="0.2">
      <c r="A64" s="1" t="str">
        <f t="shared" si="0"/>
        <v>Criminal Traffic</v>
      </c>
      <c r="B64" s="1">
        <f>IF(E64="YES",MAX(B$56:B63)+1,0)</f>
        <v>0</v>
      </c>
      <c r="C64" s="1" t="str">
        <f>A$15</f>
        <v>CGE CQ2-17</v>
      </c>
      <c r="D64" s="39" t="s">
        <v>124</v>
      </c>
      <c r="E64" s="1" t="str">
        <f>IF(MIN(F64:I64)&lt;0,"YES","NO")</f>
        <v>NO</v>
      </c>
      <c r="F64" s="40">
        <f t="shared" ref="F64:I65" si="2">IFERROR(IF(NOT(ISBLANK(F16)),(F16-E16)/E16,0),0)</f>
        <v>0.44142413872805181</v>
      </c>
      <c r="G64" s="40">
        <f t="shared" si="2"/>
        <v>0.34124903319845085</v>
      </c>
      <c r="H64" s="40">
        <f t="shared" si="2"/>
        <v>0.17021721072935361</v>
      </c>
      <c r="I64" s="40">
        <f t="shared" si="2"/>
        <v>0.16383878630913273</v>
      </c>
      <c r="K64" s="14"/>
      <c r="L64" s="14"/>
      <c r="M64" s="14"/>
      <c r="N64" s="14"/>
      <c r="O64" s="15"/>
      <c r="P64" s="10"/>
    </row>
    <row r="65" spans="1:20" s="16" customFormat="1" ht="45" hidden="1" customHeight="1" x14ac:dyDescent="0.2">
      <c r="A65" s="1" t="str">
        <f t="shared" si="0"/>
        <v>Criminal Traffic</v>
      </c>
      <c r="B65" s="1">
        <f>IF(E65="YES",MAX(B$56:B64)+1,0)</f>
        <v>0</v>
      </c>
      <c r="C65" s="1" t="str">
        <f>A$15</f>
        <v>CGE CQ2-17</v>
      </c>
      <c r="D65" s="39" t="s">
        <v>125</v>
      </c>
      <c r="E65" s="1" t="str">
        <f>IF(MAX(F65:I65)&gt;0,"YES","NO")</f>
        <v>NO</v>
      </c>
      <c r="F65" s="40">
        <f t="shared" si="2"/>
        <v>-1.033726603937302E-2</v>
      </c>
      <c r="G65" s="40">
        <f t="shared" si="2"/>
        <v>-4.3960261290939212E-3</v>
      </c>
      <c r="H65" s="40">
        <f t="shared" si="2"/>
        <v>-1.3699132875949038E-3</v>
      </c>
      <c r="I65" s="40">
        <f t="shared" si="2"/>
        <v>-1.9480108640074789E-4</v>
      </c>
      <c r="J65" s="1"/>
      <c r="K65" s="14"/>
      <c r="L65" s="14"/>
      <c r="M65" s="14"/>
      <c r="N65" s="14"/>
      <c r="O65" s="11"/>
      <c r="P65" s="1"/>
    </row>
    <row r="66" spans="1:20" ht="99.75" hidden="1" x14ac:dyDescent="0.2">
      <c r="A66" s="1" t="str">
        <f t="shared" si="0"/>
        <v>Criminal Traffic</v>
      </c>
      <c r="B66" s="1">
        <f>IF(E66="YES",MAX(B$56:B65)+1,0)</f>
        <v>0</v>
      </c>
      <c r="C66" s="1" t="str">
        <f>A$15</f>
        <v>CGE CQ2-17</v>
      </c>
      <c r="D66" s="39" t="str">
        <f>"The 5th Quarter Collection Rate did not meet the established performance measure standard of: "&amp;TEXT(J66,"#0%")</f>
        <v>The 5th Quarter Collection Rate did not meet the established performance measure standard of: 40%</v>
      </c>
      <c r="E66" s="1" t="str">
        <f>IF(F66="N/A","NO",IF(F66&lt;H$8,"YES","NO"))</f>
        <v>NO</v>
      </c>
      <c r="F66" s="41">
        <f>I18</f>
        <v>0.60096528827868789</v>
      </c>
      <c r="J66" s="38">
        <f>H$8</f>
        <v>0.4</v>
      </c>
      <c r="K66" s="14"/>
      <c r="L66" s="14"/>
      <c r="M66" s="14"/>
      <c r="N66" s="14"/>
    </row>
    <row r="67" spans="1:20" ht="65.25" hidden="1" customHeight="1" x14ac:dyDescent="0.2">
      <c r="A67" s="1" t="str">
        <f t="shared" si="0"/>
        <v>Criminal Traffic</v>
      </c>
      <c r="B67" s="1">
        <f>IF(E67="YES",MAX(B$56:B66)+1,0)</f>
        <v>0</v>
      </c>
      <c r="C67" s="1" t="str">
        <f>A$19</f>
        <v>CGE CQ3-17</v>
      </c>
      <c r="D67" s="39" t="str">
        <f>"After 3rd Q, Collections went up by more than set percentage of: "&amp;TEXT(J67,"#0%")</f>
        <v>After 3rd Q, Collections went up by more than set percentage of: 500%</v>
      </c>
      <c r="E67" s="1" t="str">
        <f>IF(MAX(F67:G67)&gt;V$10,"YES","NO")</f>
        <v>NO</v>
      </c>
      <c r="F67" s="40">
        <f>IFERROR(IF(NOT(ISBLANK(I20)),(I20-H20)/H20,0),0)</f>
        <v>0.30299325096243779</v>
      </c>
      <c r="G67" s="40">
        <f>IFERROR(IF(NOT(ISBLANK(J20)),(J20-I20)/I20,0),0)</f>
        <v>0.10552131391837058</v>
      </c>
      <c r="J67" s="38">
        <f>V$10</f>
        <v>5</v>
      </c>
      <c r="K67" s="14"/>
      <c r="L67" s="14"/>
      <c r="M67" s="14"/>
      <c r="N67" s="14"/>
      <c r="O67" s="11"/>
      <c r="P67" s="18"/>
      <c r="T67" s="71" t="s">
        <v>104</v>
      </c>
    </row>
    <row r="68" spans="1:20" ht="60.75" hidden="1" customHeight="1" x14ac:dyDescent="0.2">
      <c r="A68" s="1" t="str">
        <f t="shared" si="0"/>
        <v>Criminal Traffic</v>
      </c>
      <c r="B68" s="1">
        <f>IF(E68="YES",MAX(B$56:B67)+1,0)</f>
        <v>0</v>
      </c>
      <c r="C68" s="1" t="str">
        <f>A$19</f>
        <v>CGE CQ3-17</v>
      </c>
      <c r="D68" s="39" t="str">
        <f>"Assessments dropped by more than set percentage of: "&amp;TEXT(J68,"#0%")</f>
        <v>Assessments dropped by more than set percentage of: 15%</v>
      </c>
      <c r="E68" s="1" t="str">
        <f>IF(MIN(F68:I68)&lt;(-1*V$11),"YES","NO")</f>
        <v>NO</v>
      </c>
      <c r="F68" s="40">
        <f>IFERROR(IF(NOT(ISBLANK(G21)),(G21-F21)/F21,0),0)</f>
        <v>-1.178757577678516E-2</v>
      </c>
      <c r="G68" s="40">
        <f>IFERROR(IF(NOT(ISBLANK(H21)),(H21-G21)/G21,0),0)</f>
        <v>-3.7293795175352843E-3</v>
      </c>
      <c r="H68" s="40">
        <f>IFERROR(IF(NOT(ISBLANK(I21)),(I21-H21)/H21,0),0)</f>
        <v>-1.4825413495731098E-3</v>
      </c>
      <c r="I68" s="40">
        <f>IFERROR(IF(NOT(ISBLANK(J21)),(J21-I21)/I21,0),0)</f>
        <v>-3.6732715690725225E-4</v>
      </c>
      <c r="J68" s="38">
        <f>V$11</f>
        <v>0.15</v>
      </c>
      <c r="K68" s="14"/>
      <c r="L68" s="14"/>
      <c r="M68" s="14"/>
      <c r="N68" s="14"/>
      <c r="O68" s="15"/>
      <c r="P68" s="10"/>
      <c r="T68" s="71" t="s">
        <v>109</v>
      </c>
    </row>
    <row r="69" spans="1:20" ht="52.5" hidden="1" customHeight="1" x14ac:dyDescent="0.2">
      <c r="A69" s="1" t="str">
        <f t="shared" si="0"/>
        <v>Criminal Traffic</v>
      </c>
      <c r="B69" s="1">
        <f>IF(E69="YES",MAX(B$56:B68)+1,0)</f>
        <v>0</v>
      </c>
      <c r="C69" s="1" t="str">
        <f>A$19</f>
        <v>CGE CQ3-17</v>
      </c>
      <c r="D69" s="39" t="s">
        <v>124</v>
      </c>
      <c r="E69" s="1" t="str">
        <f>IF(MIN(F69:I69)&lt;0,"YES","NO")</f>
        <v>NO</v>
      </c>
      <c r="F69" s="40">
        <f t="shared" ref="F69:I70" si="3">IFERROR(IF(NOT(ISBLANK(G20)),(G20-F20)/F20,0),0)</f>
        <v>0.54654052369904871</v>
      </c>
      <c r="G69" s="40">
        <f t="shared" si="3"/>
        <v>0.33015251701236581</v>
      </c>
      <c r="H69" s="40">
        <f t="shared" si="3"/>
        <v>0.30299325096243779</v>
      </c>
      <c r="I69" s="40">
        <f t="shared" si="3"/>
        <v>0.10552131391837058</v>
      </c>
      <c r="K69" s="14"/>
      <c r="L69" s="14"/>
      <c r="M69" s="14"/>
      <c r="N69" s="14"/>
      <c r="O69" s="15"/>
      <c r="P69" s="10"/>
    </row>
    <row r="70" spans="1:20" ht="45" hidden="1" customHeight="1" x14ac:dyDescent="0.2">
      <c r="A70" s="1" t="str">
        <f t="shared" si="0"/>
        <v>Criminal Traffic</v>
      </c>
      <c r="B70" s="1">
        <f>IF(E70="YES",MAX(B$56:B69)+1,0)</f>
        <v>0</v>
      </c>
      <c r="C70" s="1" t="str">
        <f>A$19</f>
        <v>CGE CQ3-17</v>
      </c>
      <c r="D70" s="39" t="s">
        <v>125</v>
      </c>
      <c r="E70" s="1" t="str">
        <f>IF(MAX(F70:I70)&gt;0,"YES","NO")</f>
        <v>NO</v>
      </c>
      <c r="F70" s="40">
        <f t="shared" si="3"/>
        <v>-1.178757577678516E-2</v>
      </c>
      <c r="G70" s="40">
        <f t="shared" si="3"/>
        <v>-3.7293795175352843E-3</v>
      </c>
      <c r="H70" s="40">
        <f t="shared" si="3"/>
        <v>-1.4825413495731098E-3</v>
      </c>
      <c r="I70" s="40">
        <f t="shared" si="3"/>
        <v>-3.6732715690725225E-4</v>
      </c>
      <c r="K70" s="14"/>
      <c r="L70" s="14"/>
      <c r="M70" s="14"/>
      <c r="N70" s="14"/>
      <c r="O70" s="11"/>
    </row>
    <row r="71" spans="1:20" ht="99.75" hidden="1" x14ac:dyDescent="0.2">
      <c r="A71" s="1" t="str">
        <f t="shared" si="0"/>
        <v>Criminal Traffic</v>
      </c>
      <c r="B71" s="1">
        <f>IF(E71="YES",MAX(B$56:B70)+1,0)</f>
        <v>0</v>
      </c>
      <c r="C71" s="1" t="str">
        <f>A$19</f>
        <v>CGE CQ3-17</v>
      </c>
      <c r="D71" s="39" t="str">
        <f>"The 5th Quarter Collection Rate did not meet the established performance measure standard of: "&amp;TEXT(J71,"#0%")</f>
        <v>The 5th Quarter Collection Rate did not meet the established performance measure standard of: 40%</v>
      </c>
      <c r="E71" s="1" t="str">
        <f>IF(F71="N/A","NO",IF(F71&lt;H$8,"YES","NO"))</f>
        <v>NO</v>
      </c>
      <c r="F71" s="41">
        <f>J22</f>
        <v>0.55492241932500042</v>
      </c>
      <c r="J71" s="38">
        <f>H$8</f>
        <v>0.4</v>
      </c>
      <c r="K71" s="14"/>
      <c r="L71" s="14"/>
      <c r="M71" s="14"/>
      <c r="N71" s="14"/>
    </row>
    <row r="72" spans="1:20" ht="65.25" hidden="1" customHeight="1" x14ac:dyDescent="0.2">
      <c r="A72" s="1" t="str">
        <f t="shared" si="0"/>
        <v>Criminal Traffic</v>
      </c>
      <c r="B72" s="1">
        <f>IF(E72="YES",MAX(B$56:B71)+1,0)</f>
        <v>0</v>
      </c>
      <c r="C72" s="1" t="str">
        <f>A$23</f>
        <v>CGE CQ4-17</v>
      </c>
      <c r="D72" s="39" t="str">
        <f>"After 3rd Q, Collections went up by more than set percentage of: "&amp;TEXT(J72,"#0%")</f>
        <v>After 3rd Q, Collections went up by more than set percentage of: 500%</v>
      </c>
      <c r="E72" s="1" t="str">
        <f>IF(MAX(F72:G72)&gt;V$10,"YES","NO")</f>
        <v>NO</v>
      </c>
      <c r="F72" s="40">
        <f>IFERROR(IF(NOT(ISBLANK(J24)),(J24-I24)/I24,0),0)</f>
        <v>0.13354571861810541</v>
      </c>
      <c r="G72" s="40">
        <f>IFERROR(IF(NOT(ISBLANK(K24)),(K24-J24)/J24,0),0)</f>
        <v>0.11927384330560641</v>
      </c>
      <c r="J72" s="38">
        <f>V$10</f>
        <v>5</v>
      </c>
      <c r="K72" s="14"/>
      <c r="L72" s="14"/>
      <c r="M72" s="14"/>
      <c r="N72" s="14"/>
      <c r="O72" s="15"/>
      <c r="P72" s="10"/>
      <c r="T72" s="71" t="s">
        <v>105</v>
      </c>
    </row>
    <row r="73" spans="1:20" ht="60.75" hidden="1" customHeight="1" x14ac:dyDescent="0.2">
      <c r="A73" s="1" t="str">
        <f t="shared" si="0"/>
        <v>Criminal Traffic</v>
      </c>
      <c r="B73" s="1">
        <f>IF(E73="YES",MAX(B$56:B72)+1,0)</f>
        <v>0</v>
      </c>
      <c r="C73" s="1" t="str">
        <f>A$23</f>
        <v>CGE CQ4-17</v>
      </c>
      <c r="D73" s="39" t="str">
        <f>"Assessments dropped by more than set percentage of: "&amp;TEXT(J73,"#0%")</f>
        <v>Assessments dropped by more than set percentage of: 15%</v>
      </c>
      <c r="E73" s="1" t="str">
        <f>IF(MIN(F73:I73)&lt;(-1*V$11),"YES","NO")</f>
        <v>NO</v>
      </c>
      <c r="F73" s="40">
        <f>IFERROR(IF(NOT(ISBLANK(H25)),(H25-G25)/G25,0),0)</f>
        <v>-6.3357580948953194E-3</v>
      </c>
      <c r="G73" s="40">
        <f>IFERROR(IF(NOT(ISBLANK(I25)),(I25-H25)/H25,0),0)</f>
        <v>-3.3488563655511643E-3</v>
      </c>
      <c r="H73" s="40">
        <f>IFERROR(IF(NOT(ISBLANK(J25)),(J25-I25)/I25,0),0)</f>
        <v>-1.5830960778836461E-3</v>
      </c>
      <c r="I73" s="40">
        <f>IFERROR(IF(NOT(ISBLANK(K25)),(K25-J25)/J25,0),0)</f>
        <v>-1.455007208899353E-3</v>
      </c>
      <c r="J73" s="38">
        <f>V$11</f>
        <v>0.15</v>
      </c>
      <c r="K73" s="14"/>
      <c r="L73" s="14"/>
      <c r="M73" s="14"/>
      <c r="N73" s="14"/>
      <c r="O73" s="15"/>
      <c r="P73" s="10"/>
      <c r="T73" s="71" t="s">
        <v>110</v>
      </c>
    </row>
    <row r="74" spans="1:20" ht="52.5" hidden="1" customHeight="1" x14ac:dyDescent="0.2">
      <c r="A74" s="1" t="str">
        <f t="shared" si="0"/>
        <v>Criminal Traffic</v>
      </c>
      <c r="B74" s="1">
        <f>IF(E74="YES",MAX(B$56:B73)+1,0)</f>
        <v>0</v>
      </c>
      <c r="C74" s="1" t="str">
        <f>A$23</f>
        <v>CGE CQ4-17</v>
      </c>
      <c r="D74" s="39" t="s">
        <v>124</v>
      </c>
      <c r="E74" s="1" t="str">
        <f>IF(MIN(F74:I74)&lt;0,"YES","NO")</f>
        <v>NO</v>
      </c>
      <c r="F74" s="40">
        <f t="shared" ref="F74:I75" si="4">IFERROR(IF(NOT(ISBLANK(H24)),(H24-G24)/G24,0),0)</f>
        <v>0.49508382400950268</v>
      </c>
      <c r="G74" s="40">
        <f t="shared" si="4"/>
        <v>0.42405221096788315</v>
      </c>
      <c r="H74" s="40">
        <f t="shared" si="4"/>
        <v>0.13354571861810541</v>
      </c>
      <c r="I74" s="40">
        <f t="shared" si="4"/>
        <v>0.11927384330560641</v>
      </c>
      <c r="K74" s="14"/>
      <c r="L74" s="14"/>
      <c r="M74" s="14"/>
      <c r="N74" s="14"/>
      <c r="O74" s="15"/>
      <c r="P74" s="10"/>
    </row>
    <row r="75" spans="1:20" ht="45" hidden="1" customHeight="1" x14ac:dyDescent="0.2">
      <c r="A75" s="1" t="str">
        <f t="shared" si="0"/>
        <v>Criminal Traffic</v>
      </c>
      <c r="B75" s="1">
        <f>IF(E75="YES",MAX(B$56:B74)+1,0)</f>
        <v>0</v>
      </c>
      <c r="C75" s="1" t="str">
        <f>A$23</f>
        <v>CGE CQ4-17</v>
      </c>
      <c r="D75" s="39" t="s">
        <v>125</v>
      </c>
      <c r="E75" s="1" t="str">
        <f>IF(MAX(F75:I75)&gt;0,"YES","NO")</f>
        <v>NO</v>
      </c>
      <c r="F75" s="40">
        <f t="shared" si="4"/>
        <v>-6.3357580948953194E-3</v>
      </c>
      <c r="G75" s="40">
        <f t="shared" si="4"/>
        <v>-3.3488563655511643E-3</v>
      </c>
      <c r="H75" s="40">
        <f t="shared" si="4"/>
        <v>-1.5830960778836461E-3</v>
      </c>
      <c r="I75" s="40">
        <f t="shared" si="4"/>
        <v>-1.455007208899353E-3</v>
      </c>
      <c r="K75" s="14"/>
      <c r="L75" s="14"/>
      <c r="M75" s="14"/>
      <c r="N75" s="14"/>
    </row>
    <row r="76" spans="1:20" ht="99.75" hidden="1" x14ac:dyDescent="0.2">
      <c r="A76" s="1" t="str">
        <f t="shared" si="0"/>
        <v>Criminal Traffic</v>
      </c>
      <c r="B76" s="1">
        <f>IF(E76="YES",MAX(B$56:B75)+1,0)</f>
        <v>0</v>
      </c>
      <c r="C76" s="1" t="str">
        <f>A$23</f>
        <v>CGE CQ4-17</v>
      </c>
      <c r="D76" s="39" t="str">
        <f>"The 5th Quarter Collection Rate did not meet the established performance measure standard of: "&amp;TEXT(J76,"#0%")</f>
        <v>The 5th Quarter Collection Rate did not meet the established performance measure standard of: 40%</v>
      </c>
      <c r="E76" s="1" t="str">
        <f>IF(F76="N/A","NO",IF(F76&lt;H$8,"YES","NO"))</f>
        <v>NO</v>
      </c>
      <c r="F76" s="41">
        <f>K26</f>
        <v>0.55649963471209329</v>
      </c>
      <c r="J76" s="38">
        <f>H$8</f>
        <v>0.4</v>
      </c>
      <c r="K76" s="14"/>
      <c r="L76" s="14"/>
      <c r="M76" s="14"/>
      <c r="N76" s="14"/>
    </row>
    <row r="77" spans="1:20" s="18" customFormat="1" ht="65.25" hidden="1" customHeight="1" x14ac:dyDescent="0.2">
      <c r="A77" s="1" t="str">
        <f t="shared" si="0"/>
        <v>Criminal Traffic</v>
      </c>
      <c r="B77" s="1">
        <f>IF(E77="YES",MAX(B$56:B76)+1,0)</f>
        <v>0</v>
      </c>
      <c r="C77" s="1" t="str">
        <f>A$27</f>
        <v>CGE CQ1-18</v>
      </c>
      <c r="D77" s="39" t="str">
        <f>"After 3rd Q, Collections went up by more than set percentage of: "&amp;TEXT(J77,"#0%")</f>
        <v>After 3rd Q, Collections went up by more than set percentage of: 500%</v>
      </c>
      <c r="E77" s="1" t="str">
        <f>IF(MAX(F77)&gt;V$10,"YES","NO")</f>
        <v>NO</v>
      </c>
      <c r="F77" s="40">
        <f>IFERROR(IF(NOT(ISBLANK(K28)),(K28-J28)/J28,0),0)</f>
        <v>0.13748582957998676</v>
      </c>
      <c r="G77" s="40"/>
      <c r="H77" s="1"/>
      <c r="I77" s="1"/>
      <c r="J77" s="38">
        <f>V$10</f>
        <v>5</v>
      </c>
      <c r="K77" s="14"/>
      <c r="L77" s="14"/>
      <c r="M77" s="14"/>
      <c r="N77" s="14"/>
      <c r="O77" s="17"/>
      <c r="P77" s="10"/>
      <c r="T77" s="71" t="s">
        <v>106</v>
      </c>
    </row>
    <row r="78" spans="1:20" ht="60.75" hidden="1" customHeight="1" x14ac:dyDescent="0.2">
      <c r="A78" s="1" t="str">
        <f t="shared" si="0"/>
        <v>Criminal Traffic</v>
      </c>
      <c r="B78" s="1">
        <f>IF(E78="YES",MAX(B$56:B77)+1,0)</f>
        <v>0</v>
      </c>
      <c r="C78" s="1" t="str">
        <f>A$27</f>
        <v>CGE CQ1-18</v>
      </c>
      <c r="D78" s="39" t="str">
        <f>"Assessments dropped by more than set percentage of: "&amp;TEXT(J78,"#0%")</f>
        <v>Assessments dropped by more than set percentage of: 15%</v>
      </c>
      <c r="E78" s="1" t="str">
        <f>IF(MIN(F78:H78)&lt;(-1*V$11),"YES","NO")</f>
        <v>NO</v>
      </c>
      <c r="F78" s="40">
        <f>IFERROR(IF(NOT(ISBLANK(I29)),(I29-H29)/H29,0),0)</f>
        <v>-7.5991097057508308E-3</v>
      </c>
      <c r="G78" s="40">
        <f>IFERROR(IF(NOT(ISBLANK(J29)),(J29-I29)/I29,0),0)</f>
        <v>-5.5154693083942306E-3</v>
      </c>
      <c r="H78" s="40">
        <f>IFERROR(IF(NOT(ISBLANK(K29)),(K29-J29)/J29,0),0)</f>
        <v>-4.6362125779142484E-3</v>
      </c>
      <c r="J78" s="38">
        <f>V$11</f>
        <v>0.15</v>
      </c>
      <c r="K78" s="14"/>
      <c r="L78" s="14"/>
      <c r="M78" s="14"/>
      <c r="N78" s="14"/>
      <c r="O78" s="15"/>
      <c r="P78" s="10"/>
      <c r="T78" s="71" t="s">
        <v>111</v>
      </c>
    </row>
    <row r="79" spans="1:20" ht="52.5" hidden="1" customHeight="1" x14ac:dyDescent="0.2">
      <c r="A79" s="1" t="str">
        <f t="shared" si="0"/>
        <v>Criminal Traffic</v>
      </c>
      <c r="B79" s="1">
        <f>IF(E79="YES",MAX(B$56:B78)+1,0)</f>
        <v>0</v>
      </c>
      <c r="C79" s="1" t="str">
        <f>A$27</f>
        <v>CGE CQ1-18</v>
      </c>
      <c r="D79" s="39" t="s">
        <v>124</v>
      </c>
      <c r="E79" s="1" t="str">
        <f>IF(MIN(F79:H79)&lt;0,"YES","NO")</f>
        <v>NO</v>
      </c>
      <c r="F79" s="40">
        <f t="shared" ref="F79:H80" si="5">IFERROR(IF(NOT(ISBLANK(I28)),(I28-H28)/H28,0),0)</f>
        <v>0.66990811243097703</v>
      </c>
      <c r="G79" s="40">
        <f t="shared" si="5"/>
        <v>0.32810865563720465</v>
      </c>
      <c r="H79" s="40">
        <f t="shared" si="5"/>
        <v>0.13748582957998676</v>
      </c>
      <c r="K79" s="14"/>
      <c r="L79" s="14"/>
      <c r="M79" s="14"/>
      <c r="N79" s="14"/>
      <c r="O79" s="15"/>
      <c r="P79" s="10"/>
    </row>
    <row r="80" spans="1:20" ht="45" hidden="1" customHeight="1" x14ac:dyDescent="0.2">
      <c r="A80" s="1" t="str">
        <f t="shared" si="0"/>
        <v>Criminal Traffic</v>
      </c>
      <c r="B80" s="1">
        <f>IF(E80="YES",MAX(B$56:B79)+1,0)</f>
        <v>0</v>
      </c>
      <c r="C80" s="1" t="str">
        <f>A$27</f>
        <v>CGE CQ1-18</v>
      </c>
      <c r="D80" s="39" t="s">
        <v>125</v>
      </c>
      <c r="E80" s="1" t="str">
        <f>IF(MAX(F80:H80)&gt;0,"YES","NO")</f>
        <v>NO</v>
      </c>
      <c r="F80" s="40">
        <f t="shared" si="5"/>
        <v>-7.5991097057508308E-3</v>
      </c>
      <c r="G80" s="40">
        <f t="shared" si="5"/>
        <v>-5.5154693083942306E-3</v>
      </c>
      <c r="H80" s="40">
        <f t="shared" si="5"/>
        <v>-4.6362125779142484E-3</v>
      </c>
      <c r="K80" s="14"/>
      <c r="L80" s="14"/>
      <c r="M80" s="14"/>
      <c r="N80" s="14"/>
    </row>
    <row r="81" spans="1:20" ht="60.75" hidden="1" customHeight="1" x14ac:dyDescent="0.2">
      <c r="A81" s="1" t="str">
        <f t="shared" si="0"/>
        <v>Criminal Traffic</v>
      </c>
      <c r="B81" s="1">
        <f>IF(E81="YES",MAX(B$56:B80)+1,0)</f>
        <v>0</v>
      </c>
      <c r="C81" s="1" t="str">
        <f>A$31</f>
        <v>CGE CQ2-18</v>
      </c>
      <c r="D81" s="39" t="str">
        <f>"Assessments dropped by more than set percentage of: "&amp;TEXT(J81,"#0%")</f>
        <v>Assessments dropped by more than set percentage of: 15%</v>
      </c>
      <c r="E81" s="1" t="str">
        <f>IF(MIN(F81:G81)&lt;(-1*V$11),"YES","NO")</f>
        <v>NO</v>
      </c>
      <c r="F81" s="40">
        <f>IFERROR(IF(NOT(ISBLANK(J33)),(J33-I33)/I33,0),0)</f>
        <v>-1.2736291272103038E-2</v>
      </c>
      <c r="G81" s="40">
        <f>IFERROR(IF(NOT(ISBLANK(K33)),(K33-J33)/J33,0),0)</f>
        <v>-6.3591904427477237E-3</v>
      </c>
      <c r="J81" s="38">
        <f>V$11</f>
        <v>0.15</v>
      </c>
      <c r="K81" s="14"/>
      <c r="L81" s="14"/>
      <c r="M81" s="14"/>
      <c r="N81" s="14"/>
      <c r="O81" s="15"/>
      <c r="P81" s="10"/>
      <c r="T81" s="71" t="s">
        <v>112</v>
      </c>
    </row>
    <row r="82" spans="1:20" ht="52.5" hidden="1" customHeight="1" x14ac:dyDescent="0.2">
      <c r="A82" s="1" t="str">
        <f t="shared" si="0"/>
        <v>Criminal Traffic</v>
      </c>
      <c r="B82" s="1">
        <f>IF(E82="YES",MAX(B$56:B81)+1,0)</f>
        <v>0</v>
      </c>
      <c r="C82" s="1" t="str">
        <f>A$31</f>
        <v>CGE CQ2-18</v>
      </c>
      <c r="D82" s="39" t="s">
        <v>124</v>
      </c>
      <c r="E82" s="1" t="str">
        <f>IF(MIN(F82:G82)&lt;0,"YES","NO")</f>
        <v>NO</v>
      </c>
      <c r="F82" s="40">
        <f>IFERROR(IF(NOT(ISBLANK(J32)),(J32-I32)/I32,0),0)</f>
        <v>0.48704307956041687</v>
      </c>
      <c r="G82" s="40">
        <f>IFERROR(IF(NOT(ISBLANK(K32)),(K32-J32)/J32,0),0)</f>
        <v>0.22070321032099618</v>
      </c>
      <c r="K82" s="14"/>
      <c r="L82" s="14"/>
      <c r="M82" s="14"/>
      <c r="N82" s="14"/>
      <c r="O82" s="15"/>
      <c r="P82" s="10"/>
    </row>
    <row r="83" spans="1:20" ht="45" hidden="1" customHeight="1" x14ac:dyDescent="0.2">
      <c r="A83" s="1" t="str">
        <f t="shared" si="0"/>
        <v>Criminal Traffic</v>
      </c>
      <c r="B83" s="1">
        <f>IF(E83="YES",MAX(B$56:B82)+1,0)</f>
        <v>0</v>
      </c>
      <c r="C83" s="1" t="str">
        <f>A$31</f>
        <v>CGE CQ2-18</v>
      </c>
      <c r="D83" s="39" t="s">
        <v>125</v>
      </c>
      <c r="E83" s="1" t="str">
        <f>IF(MAX(F83:G83)&gt;0,"YES","NO")</f>
        <v>NO</v>
      </c>
      <c r="F83" s="40">
        <f>IFERROR(IF(NOT(ISBLANK(J33)),(J33-I33)/I33,0),0)</f>
        <v>-1.2736291272103038E-2</v>
      </c>
      <c r="G83" s="40">
        <f>IFERROR(IF(NOT(ISBLANK(K33)),(K33-J33)/J33,0),0)</f>
        <v>-6.3591904427477237E-3</v>
      </c>
      <c r="K83" s="14"/>
      <c r="L83" s="14"/>
      <c r="M83" s="14"/>
      <c r="N83" s="14"/>
    </row>
    <row r="84" spans="1:20" ht="60.75" hidden="1" customHeight="1" x14ac:dyDescent="0.2">
      <c r="A84" s="1" t="str">
        <f t="shared" si="0"/>
        <v>Criminal Traffic</v>
      </c>
      <c r="B84" s="1">
        <f>IF(E84="YES",MAX(B$56:B83)+1,0)</f>
        <v>0</v>
      </c>
      <c r="C84" s="1" t="str">
        <f>A$35</f>
        <v>CGE CQ3-18</v>
      </c>
      <c r="D84" s="39" t="str">
        <f>"Assessments dropped by more than set percentage of: "&amp;TEXT(J84,"#0%")</f>
        <v>Assessments dropped by more than set percentage of: 15%</v>
      </c>
      <c r="E84" s="1" t="str">
        <f>IF(MIN(F84)&lt;(-1*V$11),"YES","NO")</f>
        <v>NO</v>
      </c>
      <c r="F84" s="40">
        <f>IFERROR(IF(NOT(ISBLANK(K37)),(K37-J37)/J37,0),0)</f>
        <v>-1.1324097084299094E-2</v>
      </c>
      <c r="J84" s="38">
        <f>V$11</f>
        <v>0.15</v>
      </c>
      <c r="K84" s="14"/>
      <c r="L84" s="14"/>
      <c r="M84" s="14"/>
      <c r="N84" s="14"/>
      <c r="O84" s="15"/>
      <c r="P84" s="10"/>
      <c r="T84" s="71" t="s">
        <v>113</v>
      </c>
    </row>
    <row r="85" spans="1:20" ht="52.5" hidden="1" customHeight="1" x14ac:dyDescent="0.2">
      <c r="A85" s="1" t="str">
        <f t="shared" si="0"/>
        <v>Criminal Traffic</v>
      </c>
      <c r="B85" s="1">
        <f>IF(E85="YES",MAX(B$56:B84)+1,0)</f>
        <v>0</v>
      </c>
      <c r="C85" s="1" t="str">
        <f>A$35</f>
        <v>CGE CQ3-18</v>
      </c>
      <c r="D85" s="39" t="s">
        <v>124</v>
      </c>
      <c r="E85" s="1" t="str">
        <f>IF(MIN(F85)&lt;0,"YES","NO")</f>
        <v>NO</v>
      </c>
      <c r="F85" s="40">
        <f>IFERROR(IF(NOT(ISBLANK(K36)),(K36-J36)/J36,0),0)</f>
        <v>0.48546545338847524</v>
      </c>
      <c r="K85" s="14"/>
      <c r="L85" s="14"/>
      <c r="M85" s="14"/>
      <c r="N85" s="14"/>
      <c r="O85" s="15"/>
    </row>
    <row r="86" spans="1:20" ht="45" hidden="1" customHeight="1" x14ac:dyDescent="0.2">
      <c r="A86" s="1" t="str">
        <f t="shared" si="0"/>
        <v>Criminal Traffic</v>
      </c>
      <c r="B86" s="1">
        <f>IF(E86="YES",MAX(B$56:B85)+1,0)</f>
        <v>0</v>
      </c>
      <c r="C86" s="1" t="str">
        <f>A$35</f>
        <v>CGE CQ3-18</v>
      </c>
      <c r="D86" s="39" t="s">
        <v>125</v>
      </c>
      <c r="E86" s="1" t="str">
        <f>IF(MAX(F86)&gt;0,"YES","NO")</f>
        <v>NO</v>
      </c>
      <c r="F86" s="40">
        <f>IFERROR(IF(NOT(ISBLANK(K37)),(K37-J37)/J37,0),0)</f>
        <v>-1.1324097084299094E-2</v>
      </c>
      <c r="K86" s="14"/>
      <c r="L86" s="14"/>
      <c r="M86" s="14"/>
      <c r="N86" s="14"/>
    </row>
  </sheetData>
  <sheetProtection algorithmName="SHA-512" hashValue="WVWxrFNvIHCB7wgKTRmZKVZT64z+Kqd2kQo392wpA/bzgenQPhRzbHpKVZ6MlpOQ22zT0F1blRc+mrzNKpH/vw==" saltValue="o5jV9kZ6JytHk/i48LEz+g==" spinCount="100000" sheet="1" objects="1" scenarios="1" selectLockedCells="1"/>
  <mergeCells count="39">
    <mergeCell ref="L30:M30"/>
    <mergeCell ref="L31:M33"/>
    <mergeCell ref="L34:M36"/>
    <mergeCell ref="L37:M39"/>
    <mergeCell ref="L40:M42"/>
    <mergeCell ref="D6:E6"/>
    <mergeCell ref="M23:M26"/>
    <mergeCell ref="L9:M9"/>
    <mergeCell ref="L11:L14"/>
    <mergeCell ref="M11:M14"/>
    <mergeCell ref="L15:L18"/>
    <mergeCell ref="M15:M18"/>
    <mergeCell ref="L19:L22"/>
    <mergeCell ref="M19:M22"/>
    <mergeCell ref="L23:L26"/>
    <mergeCell ref="D8:E8"/>
    <mergeCell ref="I11:I14"/>
    <mergeCell ref="D25:D26"/>
    <mergeCell ref="E25:E26"/>
    <mergeCell ref="F25:F26"/>
    <mergeCell ref="A35:A38"/>
    <mergeCell ref="D43:G43"/>
    <mergeCell ref="H43:K43"/>
    <mergeCell ref="A53:B53"/>
    <mergeCell ref="B35:B38"/>
    <mergeCell ref="B39:B42"/>
    <mergeCell ref="A39:A42"/>
    <mergeCell ref="A31:A34"/>
    <mergeCell ref="A27:A30"/>
    <mergeCell ref="B27:B30"/>
    <mergeCell ref="B31:B34"/>
    <mergeCell ref="A11:A14"/>
    <mergeCell ref="A15:A18"/>
    <mergeCell ref="B19:B22"/>
    <mergeCell ref="B23:B26"/>
    <mergeCell ref="B11:B14"/>
    <mergeCell ref="B15:B18"/>
    <mergeCell ref="A19:A22"/>
    <mergeCell ref="A23:A26"/>
  </mergeCells>
  <phoneticPr fontId="0" type="noConversion"/>
  <conditionalFormatting sqref="M11:M14">
    <cfRule type="expression" dxfId="264" priority="376" stopIfTrue="1">
      <formula>$H$14&lt;$H$8</formula>
    </cfRule>
  </conditionalFormatting>
  <conditionalFormatting sqref="M15:M18">
    <cfRule type="expression" dxfId="263" priority="375" stopIfTrue="1">
      <formula>$I$18&lt;$H$8</formula>
    </cfRule>
  </conditionalFormatting>
  <conditionalFormatting sqref="M19:M22">
    <cfRule type="expression" dxfId="262" priority="374" stopIfTrue="1">
      <formula>$J$22&lt;$H$8</formula>
    </cfRule>
  </conditionalFormatting>
  <conditionalFormatting sqref="M23:M26">
    <cfRule type="expression" dxfId="261" priority="373" stopIfTrue="1">
      <formula>$K$26&lt;$H$8</formula>
    </cfRule>
  </conditionalFormatting>
  <conditionalFormatting sqref="I39:I42">
    <cfRule type="cellIs" dxfId="260" priority="61" stopIfTrue="1" operator="lessThan">
      <formula>$H$8</formula>
    </cfRule>
  </conditionalFormatting>
  <conditionalFormatting sqref="H12">
    <cfRule type="expression" dxfId="259" priority="60">
      <formula>(H12&lt;G12)</formula>
    </cfRule>
  </conditionalFormatting>
  <conditionalFormatting sqref="I16">
    <cfRule type="expression" dxfId="258" priority="59">
      <formula>(I16&lt;H16)</formula>
    </cfRule>
  </conditionalFormatting>
  <conditionalFormatting sqref="J20">
    <cfRule type="expression" dxfId="257" priority="58">
      <formula>(J20&lt;I20)</formula>
    </cfRule>
  </conditionalFormatting>
  <conditionalFormatting sqref="K24">
    <cfRule type="expression" dxfId="256" priority="57">
      <formula>(K24&lt;J24)</formula>
    </cfRule>
  </conditionalFormatting>
  <conditionalFormatting sqref="H16">
    <cfRule type="expression" dxfId="255" priority="56">
      <formula>(H16&lt;G16)</formula>
    </cfRule>
  </conditionalFormatting>
  <conditionalFormatting sqref="I20">
    <cfRule type="expression" dxfId="254" priority="55">
      <formula>(I20&lt;H20)</formula>
    </cfRule>
  </conditionalFormatting>
  <conditionalFormatting sqref="J24">
    <cfRule type="expression" dxfId="253" priority="54">
      <formula>(J24&lt;I24)</formula>
    </cfRule>
  </conditionalFormatting>
  <conditionalFormatting sqref="K28">
    <cfRule type="expression" dxfId="252" priority="53">
      <formula>(K28&lt;J28)</formula>
    </cfRule>
  </conditionalFormatting>
  <conditionalFormatting sqref="H20">
    <cfRule type="expression" dxfId="251" priority="52">
      <formula>(H20&lt;G20)</formula>
    </cfRule>
  </conditionalFormatting>
  <conditionalFormatting sqref="I24">
    <cfRule type="expression" dxfId="250" priority="51">
      <formula>(I24&lt;H24)</formula>
    </cfRule>
  </conditionalFormatting>
  <conditionalFormatting sqref="J28">
    <cfRule type="expression" dxfId="249" priority="50">
      <formula>(J28&lt;I28)</formula>
    </cfRule>
  </conditionalFormatting>
  <conditionalFormatting sqref="K32">
    <cfRule type="expression" dxfId="248" priority="49">
      <formula>(K32&lt;J32)</formula>
    </cfRule>
  </conditionalFormatting>
  <conditionalFormatting sqref="H24">
    <cfRule type="expression" dxfId="247" priority="48">
      <formula>(H24&lt;G24)</formula>
    </cfRule>
  </conditionalFormatting>
  <conditionalFormatting sqref="I28">
    <cfRule type="expression" dxfId="246" priority="47">
      <formula>(I28&lt;H28)</formula>
    </cfRule>
  </conditionalFormatting>
  <conditionalFormatting sqref="J32">
    <cfRule type="expression" dxfId="245" priority="46">
      <formula>(J32&lt;I32)</formula>
    </cfRule>
  </conditionalFormatting>
  <conditionalFormatting sqref="K36">
    <cfRule type="expression" dxfId="244" priority="45">
      <formula>(K36&lt;J36)</formula>
    </cfRule>
  </conditionalFormatting>
  <conditionalFormatting sqref="H13">
    <cfRule type="expression" dxfId="243" priority="44">
      <formula>(H13&gt;G13)</formula>
    </cfRule>
  </conditionalFormatting>
  <conditionalFormatting sqref="H17">
    <cfRule type="expression" dxfId="242" priority="43">
      <formula>(H17&gt;G17)</formula>
    </cfRule>
  </conditionalFormatting>
  <conditionalFormatting sqref="H21">
    <cfRule type="expression" dxfId="241" priority="42">
      <formula>(H21&gt;G21)</formula>
    </cfRule>
  </conditionalFormatting>
  <conditionalFormatting sqref="H25">
    <cfRule type="expression" dxfId="240" priority="41">
      <formula>(H25&gt;G25)</formula>
    </cfRule>
  </conditionalFormatting>
  <conditionalFormatting sqref="I29">
    <cfRule type="expression" dxfId="239" priority="40">
      <formula>(I29&gt;H29)</formula>
    </cfRule>
  </conditionalFormatting>
  <conditionalFormatting sqref="H14">
    <cfRule type="expression" dxfId="238" priority="39">
      <formula>H14&lt;$H$8</formula>
    </cfRule>
  </conditionalFormatting>
  <conditionalFormatting sqref="I18">
    <cfRule type="expression" dxfId="237" priority="38">
      <formula>I18&lt;$H$8</formula>
    </cfRule>
  </conditionalFormatting>
  <conditionalFormatting sqref="J22">
    <cfRule type="expression" dxfId="236" priority="37">
      <formula>J22&lt;$H$8</formula>
    </cfRule>
  </conditionalFormatting>
  <conditionalFormatting sqref="K26">
    <cfRule type="expression" dxfId="235" priority="36">
      <formula>K26&lt;$H$8</formula>
    </cfRule>
  </conditionalFormatting>
  <conditionalFormatting sqref="I17">
    <cfRule type="expression" dxfId="234" priority="35">
      <formula>(I17&gt;H17)</formula>
    </cfRule>
  </conditionalFormatting>
  <conditionalFormatting sqref="J21">
    <cfRule type="expression" dxfId="233" priority="34">
      <formula>(J21&gt;I21)</formula>
    </cfRule>
  </conditionalFormatting>
  <conditionalFormatting sqref="K25">
    <cfRule type="expression" dxfId="232" priority="33">
      <formula>(K25&gt;J25)</formula>
    </cfRule>
  </conditionalFormatting>
  <conditionalFormatting sqref="I21">
    <cfRule type="expression" dxfId="231" priority="32">
      <formula>(I21&gt;H21)</formula>
    </cfRule>
  </conditionalFormatting>
  <conditionalFormatting sqref="J25">
    <cfRule type="expression" dxfId="230" priority="31">
      <formula>(J25&gt;I25)</formula>
    </cfRule>
  </conditionalFormatting>
  <conditionalFormatting sqref="K29">
    <cfRule type="expression" dxfId="229" priority="30">
      <formula>(K29&gt;J29)</formula>
    </cfRule>
  </conditionalFormatting>
  <conditionalFormatting sqref="I25">
    <cfRule type="expression" dxfId="228" priority="29">
      <formula>(I25&gt;H25)</formula>
    </cfRule>
  </conditionalFormatting>
  <conditionalFormatting sqref="J29">
    <cfRule type="expression" dxfId="227" priority="28">
      <formula>(J29&gt;I29)</formula>
    </cfRule>
  </conditionalFormatting>
  <conditionalFormatting sqref="K33">
    <cfRule type="expression" dxfId="226" priority="27">
      <formula>(K33&gt;J33)</formula>
    </cfRule>
  </conditionalFormatting>
  <conditionalFormatting sqref="J33">
    <cfRule type="expression" dxfId="225" priority="26">
      <formula>(J33&gt;I33)</formula>
    </cfRule>
  </conditionalFormatting>
  <conditionalFormatting sqref="K37">
    <cfRule type="expression" dxfId="224" priority="25">
      <formula>(K37&gt;J37)</formula>
    </cfRule>
  </conditionalFormatting>
  <conditionalFormatting sqref="L11:L14">
    <cfRule type="expression" dxfId="223" priority="22" stopIfTrue="1">
      <formula>$H$14&lt;$H$8</formula>
    </cfRule>
  </conditionalFormatting>
  <conditionalFormatting sqref="L15:L18">
    <cfRule type="expression" dxfId="222" priority="21" stopIfTrue="1">
      <formula>$I$18&lt;$H$8</formula>
    </cfRule>
  </conditionalFormatting>
  <conditionalFormatting sqref="L19:L22">
    <cfRule type="expression" dxfId="221" priority="20" stopIfTrue="1">
      <formula>$J$22&lt;$H$8</formula>
    </cfRule>
  </conditionalFormatting>
  <conditionalFormatting sqref="L23:L26">
    <cfRule type="expression" dxfId="220" priority="19" stopIfTrue="1">
      <formula>$K$26&lt;$H$8</formula>
    </cfRule>
  </conditionalFormatting>
  <dataValidations count="2">
    <dataValidation type="textLength" allowBlank="1" showInputMessage="1" showErrorMessage="1" sqref="M10:M29 L10 N10:N42 L27:L30">
      <formula1>0</formula1>
      <formula2>500</formula2>
    </dataValidation>
    <dataValidation type="decimal" allowBlank="1" showInputMessage="1" showErrorMessage="1" sqref="G19:I19 H15:K16 J35:J37 J39:J42 H21:I21 G15 D12:H13 G25:I25 J18:K19 G28:I29 I31:I32 J12:K13 G39:H42">
      <formula1>0</formula1>
      <formula2>999999999999999</formula2>
    </dataValidation>
  </dataValidations>
  <printOptions horizontalCentered="1" verticalCentered="1"/>
  <pageMargins left="0.21" right="0.23" top="0.3" bottom="0.36" header="0.2" footer="0.17"/>
  <pageSetup scale="57" orientation="landscape" r:id="rId1"/>
  <headerFooter alignWithMargins="0">
    <oddFooter>&amp;L&amp;F</oddFooter>
  </headerFooter>
  <ignoredErrors>
    <ignoredError sqref="D14:G15 D18:G19 D16 D17 D22:G23 D20:E20 D21:E21 D25:F25 D24:F24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'Circuit Criminal'!$N$11:$N$12</xm:f>
          </x14:formula1>
          <xm:sqref>L11:L26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Z86"/>
  <sheetViews>
    <sheetView showGridLines="0" topLeftCell="B11" zoomScale="75" zoomScaleNormal="75" zoomScaleSheetLayoutView="70" workbookViewId="0">
      <selection activeCell="L31" sqref="L31:M33"/>
    </sheetView>
  </sheetViews>
  <sheetFormatPr defaultColWidth="9.140625" defaultRowHeight="14.25" x14ac:dyDescent="0.2"/>
  <cols>
    <col min="1" max="1" width="10.7109375" style="1" hidden="1" customWidth="1"/>
    <col min="2" max="2" width="9.5703125" style="1" customWidth="1"/>
    <col min="3" max="3" width="29.85546875" style="1" customWidth="1"/>
    <col min="4" max="12" width="18.7109375" style="1" customWidth="1"/>
    <col min="13" max="13" width="33.140625" style="1" customWidth="1"/>
    <col min="14" max="14" width="18.7109375" style="1" hidden="1" customWidth="1"/>
    <col min="15" max="18" width="16.7109375" style="1" hidden="1" customWidth="1"/>
    <col min="19" max="19" width="20.140625" style="1" hidden="1" customWidth="1"/>
    <col min="20" max="20" width="21.28515625" style="1" hidden="1" customWidth="1"/>
    <col min="21" max="21" width="2.42578125" style="1" hidden="1" customWidth="1"/>
    <col min="22" max="22" width="11.5703125" style="1" hidden="1" customWidth="1"/>
    <col min="23" max="23" width="13.28515625" style="1" hidden="1" customWidth="1"/>
    <col min="24" max="26" width="9.140625" style="1" hidden="1" customWidth="1"/>
    <col min="27" max="29" width="9.140625" style="1" customWidth="1"/>
    <col min="30" max="16384" width="9.140625" style="1"/>
  </cols>
  <sheetData>
    <row r="1" spans="1:22" ht="33" hidden="1" customHeight="1" x14ac:dyDescent="0.2"/>
    <row r="2" spans="1:22" ht="23.25" x14ac:dyDescent="0.35">
      <c r="K2" s="2"/>
      <c r="L2" s="2"/>
      <c r="M2" s="2" t="s">
        <v>249</v>
      </c>
      <c r="N2" s="2"/>
      <c r="T2" s="71" t="s">
        <v>48</v>
      </c>
    </row>
    <row r="3" spans="1:22" ht="23.25" x14ac:dyDescent="0.35">
      <c r="K3" s="2"/>
      <c r="L3" s="2"/>
      <c r="M3" s="2" t="s">
        <v>16</v>
      </c>
      <c r="N3" s="2"/>
      <c r="T3" s="71" t="s">
        <v>47</v>
      </c>
    </row>
    <row r="4" spans="1:22" ht="25.5" customHeight="1" x14ac:dyDescent="0.25">
      <c r="A4" s="3"/>
      <c r="C4" s="4" t="s">
        <v>28</v>
      </c>
      <c r="D4" s="36" t="str">
        <f>'Circuit Criminal'!D4</f>
        <v>September 2017</v>
      </c>
      <c r="I4" s="182" t="s">
        <v>218</v>
      </c>
      <c r="J4" s="183"/>
      <c r="K4" s="183"/>
      <c r="L4" s="183"/>
      <c r="M4" s="184"/>
      <c r="O4" s="5"/>
      <c r="P4" s="5"/>
      <c r="T4" s="71" t="s">
        <v>49</v>
      </c>
    </row>
    <row r="5" spans="1:22" ht="18" customHeight="1" x14ac:dyDescent="0.25">
      <c r="A5" s="3"/>
      <c r="C5" s="4" t="s">
        <v>10</v>
      </c>
      <c r="D5" s="34">
        <f>'Circuit Criminal'!$D$5</f>
        <v>1</v>
      </c>
      <c r="I5" s="185"/>
      <c r="J5" s="186" t="s">
        <v>219</v>
      </c>
      <c r="K5" s="186"/>
      <c r="L5" s="186"/>
      <c r="M5" s="187"/>
      <c r="T5" s="71" t="s">
        <v>50</v>
      </c>
    </row>
    <row r="6" spans="1:22" ht="20.25" customHeight="1" x14ac:dyDescent="0.25">
      <c r="A6" s="3"/>
      <c r="C6" s="6" t="s">
        <v>9</v>
      </c>
      <c r="D6" s="258" t="str">
        <f>'Circuit Criminal'!D6</f>
        <v>Brevard</v>
      </c>
      <c r="E6" s="258"/>
      <c r="F6" s="71"/>
      <c r="G6" s="71"/>
      <c r="H6" s="71"/>
      <c r="I6" s="190"/>
      <c r="J6" s="188" t="s">
        <v>220</v>
      </c>
      <c r="K6" s="188"/>
      <c r="L6" s="188"/>
      <c r="M6" s="189"/>
      <c r="N6" s="71"/>
      <c r="T6" s="71" t="s">
        <v>51</v>
      </c>
    </row>
    <row r="7" spans="1:22" ht="11.25" customHeight="1" x14ac:dyDescent="0.25">
      <c r="A7" s="3"/>
      <c r="T7" s="71" t="s">
        <v>52</v>
      </c>
    </row>
    <row r="8" spans="1:22" ht="16.5" customHeight="1" thickBot="1" x14ac:dyDescent="0.3">
      <c r="A8" s="3"/>
      <c r="C8" s="6" t="s">
        <v>27</v>
      </c>
      <c r="D8" s="215" t="s">
        <v>42</v>
      </c>
      <c r="E8" s="215"/>
      <c r="G8" s="6" t="s">
        <v>33</v>
      </c>
      <c r="H8" s="24">
        <v>0.9</v>
      </c>
      <c r="T8" s="71" t="s">
        <v>53</v>
      </c>
    </row>
    <row r="9" spans="1:22" ht="15.75" x14ac:dyDescent="0.25">
      <c r="A9" s="7"/>
      <c r="B9" s="3"/>
      <c r="J9" s="8"/>
      <c r="K9" s="9"/>
      <c r="L9" s="224" t="s">
        <v>176</v>
      </c>
      <c r="M9" s="225"/>
      <c r="N9" s="70">
        <v>1</v>
      </c>
      <c r="O9" s="10" t="s">
        <v>2</v>
      </c>
      <c r="P9" s="1" t="s">
        <v>29</v>
      </c>
      <c r="Q9" s="1">
        <v>1</v>
      </c>
      <c r="T9" s="71" t="s">
        <v>54</v>
      </c>
    </row>
    <row r="10" spans="1:22" s="11" customFormat="1" ht="26.25" customHeight="1" thickBot="1" x14ac:dyDescent="0.25">
      <c r="B10" s="19"/>
      <c r="C10" s="20" t="s">
        <v>17</v>
      </c>
      <c r="D10" s="80" t="s">
        <v>214</v>
      </c>
      <c r="E10" s="31" t="s">
        <v>215</v>
      </c>
      <c r="F10" s="31" t="s">
        <v>216</v>
      </c>
      <c r="G10" s="82" t="s">
        <v>217</v>
      </c>
      <c r="H10" s="80" t="s">
        <v>236</v>
      </c>
      <c r="I10" s="31" t="s">
        <v>237</v>
      </c>
      <c r="J10" s="31" t="s">
        <v>238</v>
      </c>
      <c r="K10" s="82" t="s">
        <v>239</v>
      </c>
      <c r="L10" s="72" t="s">
        <v>174</v>
      </c>
      <c r="M10" s="98" t="s">
        <v>179</v>
      </c>
      <c r="N10" s="67"/>
      <c r="O10" s="10" t="s">
        <v>3</v>
      </c>
      <c r="P10" s="11" t="s">
        <v>30</v>
      </c>
      <c r="Q10" s="1"/>
      <c r="T10" s="71" t="s">
        <v>55</v>
      </c>
      <c r="V10" s="37">
        <v>5</v>
      </c>
    </row>
    <row r="11" spans="1:22" ht="15.75" customHeight="1" x14ac:dyDescent="0.2">
      <c r="A11" s="226" t="str">
        <f>LEFT(B11,3)&amp;" "&amp;RIGHT(B11,6)</f>
        <v>CGE CQ1-17</v>
      </c>
      <c r="B11" s="208" t="s">
        <v>222</v>
      </c>
      <c r="C11" s="66" t="s">
        <v>225</v>
      </c>
      <c r="D11" s="116" t="s">
        <v>18</v>
      </c>
      <c r="E11" s="117" t="s">
        <v>19</v>
      </c>
      <c r="F11" s="117" t="s">
        <v>20</v>
      </c>
      <c r="G11" s="117" t="s">
        <v>21</v>
      </c>
      <c r="H11" s="117" t="s">
        <v>22</v>
      </c>
      <c r="I11" s="232"/>
      <c r="J11" s="118"/>
      <c r="K11" s="119"/>
      <c r="L11" s="216"/>
      <c r="M11" s="264"/>
      <c r="N11" s="97" t="s">
        <v>177</v>
      </c>
      <c r="O11" s="10" t="s">
        <v>4</v>
      </c>
      <c r="P11" s="1" t="s">
        <v>31</v>
      </c>
      <c r="Q11" s="1">
        <v>3</v>
      </c>
      <c r="T11" s="71" t="s">
        <v>56</v>
      </c>
      <c r="U11" s="1" t="str">
        <f>D6&amp;" "&amp;D8</f>
        <v>Brevard Circuit Civil</v>
      </c>
      <c r="V11" s="38">
        <v>0.15</v>
      </c>
    </row>
    <row r="12" spans="1:22" ht="15.75" customHeight="1" x14ac:dyDescent="0.2">
      <c r="A12" s="227"/>
      <c r="B12" s="209"/>
      <c r="C12" s="60" t="s">
        <v>23</v>
      </c>
      <c r="D12" s="120">
        <f>LOOKUP($U$11&amp;" "&amp;$A11,Lookup!$X$2:$X$5361,Lookup!$I$2:$I$5361)</f>
        <v>763884.34</v>
      </c>
      <c r="E12" s="101">
        <f>LOOKUP($U$11&amp;" "&amp;$A11,Lookup!$X$2:$X$5361,Lookup!$J$2:$J$5361)</f>
        <v>824144.15</v>
      </c>
      <c r="F12" s="101">
        <f>LOOKUP($U$11&amp;" "&amp;$A11,Lookup!$X$2:$X$5361,Lookup!$K$2:$K$5361)</f>
        <v>823374.76</v>
      </c>
      <c r="G12" s="107">
        <f>LOOKUP($U$11&amp;" "&amp;$A11,Lookup!$X$2:$X$5361,Lookup!$L$2:$L$5361)</f>
        <v>820913.99</v>
      </c>
      <c r="H12" s="108">
        <v>818619.6</v>
      </c>
      <c r="I12" s="233"/>
      <c r="J12" s="76"/>
      <c r="K12" s="121"/>
      <c r="L12" s="216"/>
      <c r="M12" s="263"/>
      <c r="N12" s="23" t="s">
        <v>178</v>
      </c>
      <c r="O12" s="10" t="s">
        <v>5</v>
      </c>
      <c r="P12" s="1" t="s">
        <v>32</v>
      </c>
      <c r="Q12" s="1">
        <v>4</v>
      </c>
      <c r="T12" s="71" t="s">
        <v>57</v>
      </c>
      <c r="U12" s="1" t="str">
        <f>IF(P13=TRUE,A11,"")</f>
        <v>CGE CQ1-17</v>
      </c>
    </row>
    <row r="13" spans="1:22" ht="15.75" customHeight="1" thickBot="1" x14ac:dyDescent="0.25">
      <c r="A13" s="227"/>
      <c r="B13" s="209"/>
      <c r="C13" s="60" t="s">
        <v>24</v>
      </c>
      <c r="D13" s="122">
        <f>LOOKUP($U$11&amp;" "&amp;$A11,Lookup!$X$2:$X$5361,Lookup!$D$2:$D$5361)</f>
        <v>834675.06</v>
      </c>
      <c r="E13" s="102">
        <f>LOOKUP($U$11&amp;" "&amp;$A11,Lookup!$X$2:$X$5361,Lookup!$E$2:$E$5361)</f>
        <v>834224.06</v>
      </c>
      <c r="F13" s="102">
        <f>LOOKUP($U$11&amp;" "&amp;$A11,Lookup!$X$2:$X$5361,Lookup!$F$2:$F$5361)</f>
        <v>833318.06</v>
      </c>
      <c r="G13" s="102">
        <f>LOOKUP($U$11&amp;" "&amp;$A11,Lookup!$X$2:$X$5361,Lookup!$G$2:$G$5361)</f>
        <v>832516.06</v>
      </c>
      <c r="H13" s="51">
        <v>831610.06</v>
      </c>
      <c r="I13" s="234"/>
      <c r="J13" s="76"/>
      <c r="K13" s="121"/>
      <c r="L13" s="216"/>
      <c r="M13" s="263"/>
      <c r="N13" s="23" t="s">
        <v>180</v>
      </c>
      <c r="O13" s="10" t="s">
        <v>6</v>
      </c>
      <c r="P13" s="1" t="b">
        <f>OR(AND(E12&lt;D12,E12&gt;0),AND(F12&lt;E12,F12&gt;0),AND(G12&lt;F12,G12&gt;0),AND(H12&lt;G12,H12&gt;0),AND(F13&gt;E13,E13&gt;0),AND(G13&gt;F13,F13&gt;0),AND(H13&lt;G13,G13&gt;0))</f>
        <v>1</v>
      </c>
      <c r="Q13" s="1">
        <v>5</v>
      </c>
      <c r="T13" s="71" t="s">
        <v>58</v>
      </c>
      <c r="U13" s="1" t="str">
        <f>IF(P14=TRUE,A15,"")</f>
        <v>CGE CQ2-17</v>
      </c>
    </row>
    <row r="14" spans="1:22" ht="15.75" customHeight="1" thickBot="1" x14ac:dyDescent="0.25">
      <c r="A14" s="228"/>
      <c r="B14" s="210"/>
      <c r="C14" s="21" t="s">
        <v>25</v>
      </c>
      <c r="D14" s="109">
        <f>IF(ISBLANK(D12),"N/A",IF(OR(D12=0,D12="N/A"),0,D12/D13))</f>
        <v>0.91518768992570587</v>
      </c>
      <c r="E14" s="109">
        <f>IF(ISBLANK(E12),"N/A",IF(OR(E12=0,E12="N/A"),0,E12/E13))</f>
        <v>0.98791702315562557</v>
      </c>
      <c r="F14" s="109">
        <f>IF(ISBLANK(F12),"N/A",IF(OR(F12=0,F12="N/A"),0,F12/F13))</f>
        <v>0.98806782130702886</v>
      </c>
      <c r="G14" s="109">
        <f>IF(ISBLANK(G12),"N/A",IF(OR(G12=0,G12="N/A"),0,G12/G13))</f>
        <v>0.98606384842593897</v>
      </c>
      <c r="H14" s="109">
        <f>IF(ISBLANK(H12),"N/A",IF(AND(H12=0,H13=0,NOT(ISBLANK(H12)),NOT(ISBLANK(H13))),1,H12/H13))</f>
        <v>0.98437914519696879</v>
      </c>
      <c r="I14" s="235"/>
      <c r="J14" s="76"/>
      <c r="K14" s="121"/>
      <c r="L14" s="216"/>
      <c r="M14" s="263"/>
      <c r="N14" s="97" t="s">
        <v>189</v>
      </c>
      <c r="O14" s="10" t="s">
        <v>7</v>
      </c>
      <c r="P14" s="1" t="b">
        <f>OR(AND(F16&lt;E16,F16&gt;0),AND(G16&lt;F16,G16&gt;0),AND(H16&lt;G16,H16&gt;0),AND(I16&lt;H16,I16&gt;0),AND(G17&gt;F17, F17&gt;0),AND(H17&gt;G17, G17&gt;0),AND(I17&lt;H17,I17&gt;0))</f>
        <v>1</v>
      </c>
      <c r="Q14" s="1">
        <v>6</v>
      </c>
      <c r="T14" s="71" t="s">
        <v>59</v>
      </c>
      <c r="U14" s="1" t="str">
        <f>IF(P15=TRUE,A19,"")</f>
        <v>CGE CQ3-17</v>
      </c>
    </row>
    <row r="15" spans="1:22" ht="15.75" customHeight="1" x14ac:dyDescent="0.2">
      <c r="A15" s="226" t="str">
        <f>LEFT(B15,3)&amp;" "&amp;RIGHT(B15,6)</f>
        <v>CGE CQ2-17</v>
      </c>
      <c r="B15" s="229" t="s">
        <v>240</v>
      </c>
      <c r="C15" s="77" t="s">
        <v>226</v>
      </c>
      <c r="D15" s="123"/>
      <c r="E15" s="31" t="s">
        <v>18</v>
      </c>
      <c r="F15" s="31" t="s">
        <v>19</v>
      </c>
      <c r="G15" s="31" t="s">
        <v>20</v>
      </c>
      <c r="H15" s="31" t="s">
        <v>21</v>
      </c>
      <c r="I15" s="31" t="s">
        <v>22</v>
      </c>
      <c r="J15" s="78"/>
      <c r="K15" s="121"/>
      <c r="L15" s="216"/>
      <c r="M15" s="264"/>
      <c r="N15" s="23" t="s">
        <v>181</v>
      </c>
      <c r="O15" s="10" t="s">
        <v>8</v>
      </c>
      <c r="P15" s="1" t="b">
        <f>OR(AND(G20&lt;F20,D10&gt;0),AND(H20&lt;G20,H20&gt;0),AND(I20&lt;H20,I20&gt;0),AND(J20&lt;I20,J20&gt;0),AND(H21&gt;G21, G21&gt;0),AND(I21&gt;H21, H21&gt;0),AND(J21&lt;I21, J21&gt;0))</f>
        <v>1</v>
      </c>
      <c r="Q15" s="1">
        <v>7</v>
      </c>
      <c r="T15" s="71" t="s">
        <v>60</v>
      </c>
      <c r="U15" s="1" t="str">
        <f>IF(P16=TRUE,A23,"")</f>
        <v>CGE CQ4-17</v>
      </c>
    </row>
    <row r="16" spans="1:22" ht="15.75" customHeight="1" x14ac:dyDescent="0.2">
      <c r="A16" s="227"/>
      <c r="B16" s="230"/>
      <c r="C16" s="60" t="s">
        <v>23</v>
      </c>
      <c r="D16" s="123"/>
      <c r="E16" s="101">
        <f>LOOKUP($U$11&amp;" "&amp;$A15,Lookup!$X$2:$X$5361,Lookup!$I$2:$I$5361)</f>
        <v>887414.34</v>
      </c>
      <c r="F16" s="101">
        <f>LOOKUP($U$11&amp;" "&amp;$A15,Lookup!$X$2:$X$5361,Lookup!$J$2:$J$5361)</f>
        <v>910777.87</v>
      </c>
      <c r="G16" s="101">
        <f>LOOKUP($U$11&amp;" "&amp;$A15,Lookup!$X$2:$X$5361,Lookup!$K$2:$K$5361)</f>
        <v>910501.86</v>
      </c>
      <c r="H16" s="108">
        <v>907901.18</v>
      </c>
      <c r="I16" s="108">
        <v>907514.81</v>
      </c>
      <c r="J16" s="78"/>
      <c r="K16" s="121"/>
      <c r="L16" s="216"/>
      <c r="M16" s="263"/>
      <c r="N16" s="23" t="s">
        <v>182</v>
      </c>
      <c r="O16" s="10" t="s">
        <v>11</v>
      </c>
      <c r="P16" s="1" t="b">
        <f>OR(AND(H24&lt;G24, H24&gt;0),AND(I24&lt;H24, I24&gt;0),AND(J24&lt;I24, J24&gt;0),AND(K24&lt;J24, K24&gt;0),AND(I25&gt;H25, H25&gt;0),AND(J25&gt;I25, I25&gt;0),AND(K25&lt;J25, J25&gt;0))</f>
        <v>1</v>
      </c>
      <c r="Q16" s="1">
        <v>8</v>
      </c>
      <c r="T16" s="71" t="s">
        <v>61</v>
      </c>
      <c r="U16" s="1" t="str">
        <f>IF(P17=TRUE,A27,"")</f>
        <v>CGE CQ1-18</v>
      </c>
    </row>
    <row r="17" spans="1:21" ht="15.75" customHeight="1" thickBot="1" x14ac:dyDescent="0.25">
      <c r="A17" s="227"/>
      <c r="B17" s="230"/>
      <c r="C17" s="60" t="s">
        <v>24</v>
      </c>
      <c r="D17" s="123"/>
      <c r="E17" s="102">
        <f>LOOKUP($U$11&amp;" "&amp;$A15,Lookup!$X$2:$X$5361,Lookup!$D$2:$D$5361)</f>
        <v>918122.82</v>
      </c>
      <c r="F17" s="102">
        <f>LOOKUP($U$11&amp;" "&amp;$A15,Lookup!$X$2:$X$5361,Lookup!$E$2:$E$5361)</f>
        <v>917216.82</v>
      </c>
      <c r="G17" s="102">
        <f>LOOKUP($U$11&amp;" "&amp;$A15,Lookup!$X$2:$X$5361,Lookup!$F$2:$F$5361)</f>
        <v>916310.82</v>
      </c>
      <c r="H17" s="51">
        <v>915909.82</v>
      </c>
      <c r="I17" s="51">
        <v>915508.82</v>
      </c>
      <c r="J17" s="78"/>
      <c r="K17" s="121"/>
      <c r="L17" s="216"/>
      <c r="M17" s="263"/>
      <c r="N17" s="97" t="s">
        <v>190</v>
      </c>
      <c r="O17" s="10" t="s">
        <v>12</v>
      </c>
      <c r="P17" s="1" t="b">
        <f>OR(AND(I28&lt;H28, I28&gt;0),AND(J28&lt;I28, J28&gt;0),AND(K28&lt;J28, K28&gt;0),AND(J29&gt;I29, I29&gt;0),AND(K29&gt;J29, J29&gt;0))</f>
        <v>1</v>
      </c>
      <c r="Q17" s="1">
        <v>9</v>
      </c>
      <c r="T17" s="71" t="s">
        <v>62</v>
      </c>
      <c r="U17" s="1" t="str">
        <f>IF(P18=TRUE,A31,"")</f>
        <v>CGE CQ2-18</v>
      </c>
    </row>
    <row r="18" spans="1:21" ht="15.75" customHeight="1" thickBot="1" x14ac:dyDescent="0.25">
      <c r="A18" s="228"/>
      <c r="B18" s="231"/>
      <c r="C18" s="21" t="s">
        <v>26</v>
      </c>
      <c r="D18" s="124"/>
      <c r="E18" s="109">
        <f>IF(ISBLANK(E16),"N/A",IF(OR(E16=0,E16="N/A"),0,E16/E17))</f>
        <v>0.96655297163836973</v>
      </c>
      <c r="F18" s="109">
        <f>IF(ISBLANK(F16),"N/A",IF(OR(F16=0,F16="N/A"),0,F16/F17))</f>
        <v>0.992979904140877</v>
      </c>
      <c r="G18" s="109">
        <f>IF(ISBLANK(G16),"N/A",IF(OR(G16=0,G16="N/A"),0,G16/G17))</f>
        <v>0.99366049175322413</v>
      </c>
      <c r="H18" s="109">
        <f>IF(ISBLANK(H16),"N/A",IF(AND(H16=0,H17=0,NOT(ISBLANK(H16)),NOT(ISBLANK(H17))),1,H16/H17))</f>
        <v>0.99125608239466212</v>
      </c>
      <c r="I18" s="109">
        <f>IF(ISBLANK(I16),"N/A",IF(AND(I16=0,I17=0,NOT(ISBLANK(I16)),NOT(ISBLANK(I17))),1,I16/I17))</f>
        <v>0.99126823267524622</v>
      </c>
      <c r="J18" s="79"/>
      <c r="K18" s="121"/>
      <c r="L18" s="216"/>
      <c r="M18" s="263"/>
      <c r="N18" s="97" t="s">
        <v>191</v>
      </c>
      <c r="O18" s="10" t="s">
        <v>13</v>
      </c>
      <c r="P18" s="1" t="b">
        <f>OR(AND(J32&lt;I32, J32&gt;0),AND(K32&lt;J32, K32&gt;0),AND(K33&gt;J33, J33&gt;0))</f>
        <v>1</v>
      </c>
      <c r="Q18" s="1">
        <v>10</v>
      </c>
      <c r="T18" s="71" t="s">
        <v>63</v>
      </c>
      <c r="U18" s="1" t="str">
        <f>IF(P19=TRUE,A35,"")</f>
        <v/>
      </c>
    </row>
    <row r="19" spans="1:21" ht="15.75" customHeight="1" x14ac:dyDescent="0.2">
      <c r="A19" s="226" t="str">
        <f>LEFT(B19,3)&amp;" "&amp;RIGHT(B19,6)</f>
        <v>CGE CQ3-17</v>
      </c>
      <c r="B19" s="208" t="s">
        <v>223</v>
      </c>
      <c r="C19" s="77" t="s">
        <v>227</v>
      </c>
      <c r="D19" s="125"/>
      <c r="E19" s="28"/>
      <c r="F19" s="31" t="s">
        <v>18</v>
      </c>
      <c r="G19" s="31" t="s">
        <v>19</v>
      </c>
      <c r="H19" s="31" t="s">
        <v>20</v>
      </c>
      <c r="I19" s="31" t="s">
        <v>21</v>
      </c>
      <c r="J19" s="80" t="s">
        <v>22</v>
      </c>
      <c r="K19" s="126"/>
      <c r="L19" s="216" t="s">
        <v>212</v>
      </c>
      <c r="M19" s="264" t="s">
        <v>289</v>
      </c>
      <c r="N19" s="23" t="s">
        <v>183</v>
      </c>
      <c r="O19" s="10" t="s">
        <v>14</v>
      </c>
      <c r="P19" s="1" t="b">
        <f>OR(K36&lt;J36)</f>
        <v>0</v>
      </c>
      <c r="Q19" s="1">
        <v>11</v>
      </c>
      <c r="T19" s="71" t="s">
        <v>64</v>
      </c>
      <c r="U19" s="1" t="str">
        <f>U12&amp;" "&amp;U13&amp;" "&amp;U14&amp;" "&amp;U15&amp;" "&amp;U16&amp;" "&amp;U17&amp;" "&amp;U18</f>
        <v xml:space="preserve">CGE CQ1-17 CGE CQ2-17 CGE CQ3-17 CGE CQ4-17 CGE CQ1-18 CGE CQ2-18 </v>
      </c>
    </row>
    <row r="20" spans="1:21" ht="15.75" customHeight="1" x14ac:dyDescent="0.2">
      <c r="A20" s="227"/>
      <c r="B20" s="209"/>
      <c r="C20" s="60" t="s">
        <v>23</v>
      </c>
      <c r="D20" s="125"/>
      <c r="E20" s="26"/>
      <c r="F20" s="101">
        <f>LOOKUP($U$11&amp;" "&amp;$A19,Lookup!$X$2:$X$5361,Lookup!$I$2:$I$5361)</f>
        <v>759269.57</v>
      </c>
      <c r="G20" s="101">
        <f>LOOKUP($U$11&amp;" "&amp;$A19,Lookup!$X$2:$X$5361,Lookup!$J$2:$J$5361)</f>
        <v>797870.81</v>
      </c>
      <c r="H20" s="108">
        <v>796828.64</v>
      </c>
      <c r="I20" s="108">
        <v>793937.53</v>
      </c>
      <c r="J20" s="205">
        <v>792633.19</v>
      </c>
      <c r="K20" s="127"/>
      <c r="L20" s="216"/>
      <c r="M20" s="263"/>
      <c r="N20" s="62"/>
      <c r="O20" s="10" t="s">
        <v>15</v>
      </c>
      <c r="P20" s="1">
        <f>COUNTIF(P13:P19,"TRUE")</f>
        <v>6</v>
      </c>
      <c r="Q20" s="1">
        <v>12</v>
      </c>
      <c r="T20" s="71" t="s">
        <v>65</v>
      </c>
    </row>
    <row r="21" spans="1:21" s="16" customFormat="1" ht="15.75" customHeight="1" thickBot="1" x14ac:dyDescent="0.25">
      <c r="A21" s="227"/>
      <c r="B21" s="209"/>
      <c r="C21" s="60" t="s">
        <v>24</v>
      </c>
      <c r="D21" s="125"/>
      <c r="E21" s="26"/>
      <c r="F21" s="102">
        <f>LOOKUP($U$11&amp;" "&amp;$A19,Lookup!$X$2:$X$5361,Lookup!$D$2:$D$5361)</f>
        <v>805449.73</v>
      </c>
      <c r="G21" s="102">
        <f>LOOKUP($U$11&amp;" "&amp;$A19,Lookup!$X$2:$X$5361,Lookup!$E$2:$E$5361)</f>
        <v>805349.73</v>
      </c>
      <c r="H21" s="51">
        <v>804042.73</v>
      </c>
      <c r="I21" s="51">
        <v>800923.73</v>
      </c>
      <c r="J21" s="51">
        <v>800923.73</v>
      </c>
      <c r="K21" s="127"/>
      <c r="L21" s="216"/>
      <c r="M21" s="263"/>
      <c r="N21" s="62"/>
      <c r="Q21" s="25"/>
      <c r="T21" s="71" t="s">
        <v>66</v>
      </c>
    </row>
    <row r="22" spans="1:21" ht="15.75" customHeight="1" thickBot="1" x14ac:dyDescent="0.25">
      <c r="A22" s="228"/>
      <c r="B22" s="210"/>
      <c r="C22" s="21" t="s">
        <v>26</v>
      </c>
      <c r="D22" s="125"/>
      <c r="E22" s="30"/>
      <c r="F22" s="114">
        <f>IF(ISBLANK(F20),"N/A",IF(OR(F20=0,F20="N/A"),0,F20/F21))</f>
        <v>0.94266537279738116</v>
      </c>
      <c r="G22" s="109">
        <f>IF(ISBLANK(G20),"N/A",IF(OR(G20=0,G20="N/A"),0,G20/G21))</f>
        <v>0.99071345066447103</v>
      </c>
      <c r="H22" s="109">
        <f>IF(ISBLANK(H20),"N/A",IF(AND(H20=0,H21=0,NOT(ISBLANK(H20)),NOT(ISBLANK(H21))),1,H20/H21))</f>
        <v>0.99102772809101825</v>
      </c>
      <c r="I22" s="109">
        <f>IF(ISBLANK(I20),"N/A",IF(AND(I20=0,I21=0,NOT(ISBLANK(I20)),NOT(ISBLANK(I21))),1,I20/I21))</f>
        <v>0.99127732174947547</v>
      </c>
      <c r="J22" s="109">
        <f>IF(ISBLANK(J20),"N/A",IF(AND(J20=0,J21=0,NOT(ISBLANK(J20)),NOT(ISBLANK(J21))),1,J20/J21))</f>
        <v>0.98964877716883226</v>
      </c>
      <c r="K22" s="128"/>
      <c r="L22" s="216"/>
      <c r="M22" s="263"/>
      <c r="N22" s="63"/>
      <c r="O22" s="81" t="s">
        <v>34</v>
      </c>
      <c r="P22" s="81" t="s">
        <v>35</v>
      </c>
      <c r="Q22" s="11"/>
      <c r="T22" s="71" t="s">
        <v>67</v>
      </c>
    </row>
    <row r="23" spans="1:21" ht="15.75" customHeight="1" x14ac:dyDescent="0.2">
      <c r="A23" s="226" t="str">
        <f>LEFT(B23,3)&amp;" "&amp;RIGHT(B23,6)</f>
        <v>CGE CQ4-17</v>
      </c>
      <c r="B23" s="229" t="s">
        <v>224</v>
      </c>
      <c r="C23" s="66" t="s">
        <v>228</v>
      </c>
      <c r="D23" s="129"/>
      <c r="E23" s="29"/>
      <c r="F23" s="69"/>
      <c r="G23" s="68" t="s">
        <v>18</v>
      </c>
      <c r="H23" s="31" t="s">
        <v>19</v>
      </c>
      <c r="I23" s="31" t="s">
        <v>20</v>
      </c>
      <c r="J23" s="80" t="s">
        <v>21</v>
      </c>
      <c r="K23" s="130" t="s">
        <v>22</v>
      </c>
      <c r="L23" s="216" t="s">
        <v>212</v>
      </c>
      <c r="M23" s="264" t="s">
        <v>293</v>
      </c>
      <c r="N23" s="74"/>
      <c r="O23" s="81" t="b">
        <v>0</v>
      </c>
      <c r="P23" s="81" t="b">
        <v>0</v>
      </c>
      <c r="Q23" s="1" t="str">
        <f>IF(AND(OR(ISBLANK(H12),ISBLANK(H13)),O23=FALSE),"Red","Gray")</f>
        <v>Gray</v>
      </c>
      <c r="R23" s="1" t="str">
        <f>IF(AND(OR(ISBLANK(I16),ISBLANK(I17)),P23=FALSE),"Red","Gray")</f>
        <v>Gray</v>
      </c>
      <c r="S23" s="1" t="str">
        <f>IF(AND('Circuit Criminal'!D4=1,S36=1),A11,IF(AND('Circuit Criminal'!D4=2,S36=1),A15,IF(AND('Circuit Criminal'!D4=3,S36=1),A19,IF(AND('Circuit Criminal'!D4=4,S36=1),A23,""))))</f>
        <v/>
      </c>
      <c r="T23" s="71" t="s">
        <v>68</v>
      </c>
    </row>
    <row r="24" spans="1:21" s="18" customFormat="1" ht="15.75" customHeight="1" x14ac:dyDescent="0.2">
      <c r="A24" s="227"/>
      <c r="B24" s="230"/>
      <c r="C24" s="60" t="s">
        <v>23</v>
      </c>
      <c r="D24" s="125"/>
      <c r="E24" s="30"/>
      <c r="F24" s="26"/>
      <c r="G24" s="103">
        <f>LOOKUP($U$11&amp;" "&amp;$A23,Lookup!$X$2:$X$5361,Lookup!$I$2:$I$5361)</f>
        <v>652916.49</v>
      </c>
      <c r="H24" s="108">
        <v>701038.91</v>
      </c>
      <c r="I24" s="108">
        <v>700654.19</v>
      </c>
      <c r="J24" s="108">
        <v>697644.24</v>
      </c>
      <c r="K24" s="131">
        <v>696797.29</v>
      </c>
      <c r="L24" s="216"/>
      <c r="M24" s="263"/>
      <c r="N24" s="83"/>
      <c r="O24" s="99" t="b">
        <v>0</v>
      </c>
      <c r="P24" s="99" t="b">
        <v>0</v>
      </c>
      <c r="Q24" s="1" t="str">
        <f>IF(AND(OR(ISBLANK(H16),ISBLANK(H17)),O24=FALSE),"Red","Gray")</f>
        <v>Gray</v>
      </c>
      <c r="R24" s="1" t="str">
        <f>IF(AND(OR(ISBLANK(I20),ISBLANK(I21)),P24=FALSE),"Red","Gray")</f>
        <v>Gray</v>
      </c>
      <c r="S24" s="18" t="str">
        <f>IF(AND('Circuit Criminal'!D4=1,S37=1),A15,IF(AND('Circuit Criminal'!D4=2,S37=1),A19,IF(AND('Circuit Criminal'!D4=3,S37=1),A23,IF(AND('Circuit Criminal'!D4=4,S37=1),A27,""))))</f>
        <v/>
      </c>
      <c r="T24" s="71" t="s">
        <v>69</v>
      </c>
    </row>
    <row r="25" spans="1:21" ht="15.75" customHeight="1" thickBot="1" x14ac:dyDescent="0.25">
      <c r="A25" s="227"/>
      <c r="B25" s="230"/>
      <c r="C25" s="60" t="s">
        <v>24</v>
      </c>
      <c r="D25" s="220"/>
      <c r="E25" s="222"/>
      <c r="F25" s="236"/>
      <c r="G25" s="104">
        <f>LOOKUP($U$11&amp;" "&amp;$A23,Lookup!$X$2:$X$5361,Lookup!$D$2:$D$5361)</f>
        <v>708383.15</v>
      </c>
      <c r="H25" s="51">
        <v>706427.15</v>
      </c>
      <c r="I25" s="51">
        <v>706427.15</v>
      </c>
      <c r="J25" s="51">
        <v>704214.15</v>
      </c>
      <c r="K25" s="51">
        <v>703412.15</v>
      </c>
      <c r="L25" s="216"/>
      <c r="M25" s="263"/>
      <c r="N25" s="83"/>
      <c r="O25" s="81" t="b">
        <v>0</v>
      </c>
      <c r="P25" s="81" t="b">
        <v>0</v>
      </c>
      <c r="Q25" s="1" t="str">
        <f>IF(AND(OR(ISBLANK(H20),ISBLANK(H21)),O25=FALSE),"Red","Gray")</f>
        <v>Gray</v>
      </c>
      <c r="R25" s="1" t="str">
        <f>IF(AND(OR(ISBLANK(I24),ISBLANK(I25)),P25=FALSE),"Red","Gray")</f>
        <v>Gray</v>
      </c>
      <c r="S25" s="1" t="str">
        <f>IF(AND('Circuit Criminal'!D4=1,S38=1),A19,IF(AND('Circuit Criminal'!D4=2,S38=1),A23,IF(AND('Circuit Criminal'!D4=3,S38=1),A27,IF(AND('Circuit Criminal'!D4=4,S38=1),A31,""))))</f>
        <v/>
      </c>
      <c r="T25" s="71" t="s">
        <v>70</v>
      </c>
    </row>
    <row r="26" spans="1:21" ht="15.75" customHeight="1" thickBot="1" x14ac:dyDescent="0.25">
      <c r="A26" s="228"/>
      <c r="B26" s="231"/>
      <c r="C26" s="21" t="s">
        <v>26</v>
      </c>
      <c r="D26" s="221"/>
      <c r="E26" s="223"/>
      <c r="F26" s="237"/>
      <c r="G26" s="115">
        <f>IF(ISBLANK(G24),"N/A",IF(OR(G24=0,G24="N/A"),0,G24/G25))</f>
        <v>0.92169963387751386</v>
      </c>
      <c r="H26" s="109">
        <f>IF(ISBLANK(H24),"N/A",IF(AND(H24=0,H25=0,NOT(ISBLANK(H24)),NOT(ISBLANK(H25))),1,H24/H25))</f>
        <v>0.9923725468365705</v>
      </c>
      <c r="I26" s="109">
        <f>IF(ISBLANK(I24),"N/A",IF(AND(I24=0,I25=0,NOT(ISBLANK(I24)),NOT(ISBLANK(I25))),1,I24/I25))</f>
        <v>0.99182794715633438</v>
      </c>
      <c r="J26" s="109">
        <f>IF(ISBLANK(J24),"N/A",IF(AND(J24=0,J25=0,NOT(ISBLANK(J24)),NOT(ISBLANK(J25))),1,J24/J25))</f>
        <v>0.99067057939690639</v>
      </c>
      <c r="K26" s="133">
        <f>IF(ISBLANK(K24),"N/A",IF(AND(K24=0,K25=0,NOT(ISBLANK(K24)),NOT(ISBLANK(K25))),1,K24/K25))</f>
        <v>0.99059603960494569</v>
      </c>
      <c r="L26" s="217"/>
      <c r="M26" s="265"/>
      <c r="N26" s="64"/>
      <c r="O26" s="81" t="b">
        <v>0</v>
      </c>
      <c r="P26" s="81" t="b">
        <v>0</v>
      </c>
      <c r="Q26" s="1" t="str">
        <f>IF(AND(OR(ISBLANK(H24),ISBLANK(H25)),O26=FALSE),"Red","Gray")</f>
        <v>Gray</v>
      </c>
      <c r="R26" s="1" t="str">
        <f>IF(AND(OR(ISBLANK(I28),ISBLANK(I29)),P26=FALSE),"Red","Gray")</f>
        <v>Gray</v>
      </c>
      <c r="S26" s="1" t="str">
        <f>IF(AND('Circuit Criminal'!D4=1,S39=1),A23,IF(AND('Circuit Criminal'!D4=2,S39=1),A27,IF(AND('Circuit Criminal'!D4=3,S39=1),A31,IF(AND('Circuit Criminal'!D4=4,S39=1),A35,""))))</f>
        <v/>
      </c>
      <c r="T26" s="71" t="s">
        <v>71</v>
      </c>
    </row>
    <row r="27" spans="1:21" ht="15.75" customHeight="1" x14ac:dyDescent="0.2">
      <c r="A27" s="226" t="str">
        <f>LEFT(B27,3)&amp;" "&amp;RIGHT(B27,6)</f>
        <v>CGE CQ1-18</v>
      </c>
      <c r="B27" s="208" t="s">
        <v>241</v>
      </c>
      <c r="C27" s="66" t="s">
        <v>248</v>
      </c>
      <c r="D27" s="134"/>
      <c r="E27" s="30"/>
      <c r="F27" s="30"/>
      <c r="G27" s="26"/>
      <c r="H27" s="31" t="s">
        <v>18</v>
      </c>
      <c r="I27" s="31" t="s">
        <v>19</v>
      </c>
      <c r="J27" s="80" t="s">
        <v>20</v>
      </c>
      <c r="K27" s="130" t="s">
        <v>21</v>
      </c>
      <c r="L27" s="110"/>
      <c r="M27" s="111"/>
      <c r="N27" s="74"/>
      <c r="O27" s="81" t="b">
        <v>0</v>
      </c>
      <c r="P27" s="81" t="b">
        <v>0</v>
      </c>
      <c r="Q27" s="1" t="str">
        <f>IF(AND(OR(ISBLANK(H28),ISBLANK(H29)),O27=FALSE),"Red","Gray")</f>
        <v>Gray</v>
      </c>
      <c r="R27" s="1" t="str">
        <f>IF(AND(OR(ISBLANK(I32),ISBLANK(I33)),P27=FALSE),"Red","Gray")</f>
        <v>Gray</v>
      </c>
      <c r="S27" s="1" t="str">
        <f>IF(AND('Circuit Criminal'!D4=1,S40=1),A27,IF(AND('Circuit Criminal'!D4=2,S40=1),A31,IF(AND('Circuit Criminal'!D4=3,S40=1),A35,IF(AND('Circuit Criminal'!D4=4,S40=1),A39,""))))</f>
        <v/>
      </c>
      <c r="T27" s="71" t="s">
        <v>72</v>
      </c>
    </row>
    <row r="28" spans="1:21" ht="15.75" customHeight="1" x14ac:dyDescent="0.2">
      <c r="A28" s="227"/>
      <c r="B28" s="209"/>
      <c r="C28" s="60" t="s">
        <v>23</v>
      </c>
      <c r="D28" s="135"/>
      <c r="E28" s="30"/>
      <c r="F28" s="30"/>
      <c r="G28" s="26"/>
      <c r="H28" s="108">
        <v>684666.55</v>
      </c>
      <c r="I28" s="108">
        <v>704954.87</v>
      </c>
      <c r="J28" s="108">
        <v>701665.51</v>
      </c>
      <c r="K28" s="131">
        <v>700463.68</v>
      </c>
      <c r="L28" s="112"/>
      <c r="M28" s="113"/>
      <c r="N28" s="83"/>
      <c r="O28" s="81"/>
      <c r="P28" s="81"/>
      <c r="T28" s="71" t="s">
        <v>73</v>
      </c>
    </row>
    <row r="29" spans="1:21" ht="15.75" customHeight="1" thickBot="1" x14ac:dyDescent="0.25">
      <c r="A29" s="227"/>
      <c r="B29" s="209"/>
      <c r="C29" s="60" t="s">
        <v>24</v>
      </c>
      <c r="D29" s="135"/>
      <c r="E29" s="30"/>
      <c r="F29" s="30"/>
      <c r="G29" s="26"/>
      <c r="H29" s="51">
        <v>708770.09</v>
      </c>
      <c r="I29" s="51">
        <v>708740.09</v>
      </c>
      <c r="J29" s="51">
        <v>706734.09</v>
      </c>
      <c r="K29" s="132">
        <v>705932.09</v>
      </c>
      <c r="L29" s="112"/>
      <c r="M29" s="113"/>
      <c r="N29" s="83"/>
      <c r="O29" s="81" t="s">
        <v>36</v>
      </c>
      <c r="P29" s="81" t="s">
        <v>37</v>
      </c>
      <c r="T29" s="71" t="s">
        <v>74</v>
      </c>
    </row>
    <row r="30" spans="1:21" ht="15.75" customHeight="1" thickBot="1" x14ac:dyDescent="0.25">
      <c r="A30" s="228"/>
      <c r="B30" s="210"/>
      <c r="C30" s="21" t="s">
        <v>26</v>
      </c>
      <c r="D30" s="136"/>
      <c r="E30" s="27"/>
      <c r="F30" s="27"/>
      <c r="G30" s="27"/>
      <c r="H30" s="109">
        <f>IF(ISBLANK(H28),"N/A",IF(AND(H28=0,H29=0,NOT(ISBLANK(H28)),NOT(ISBLANK(H29))),1,H28/H29))</f>
        <v>0.96599244192147005</v>
      </c>
      <c r="I30" s="109">
        <f>IF(ISBLANK(I28),"N/A",IF(AND(I28=0,I29=0,NOT(ISBLANK(I28)),NOT(ISBLANK(I29))),1,I28/I29))</f>
        <v>0.99465922691067188</v>
      </c>
      <c r="J30" s="109">
        <f>IF(ISBLANK(J28),"N/A",IF(AND(J28=0,J29=0,NOT(ISBLANK(J28)),NOT(ISBLANK(J29))),1,J28/J29))</f>
        <v>0.99282816539952112</v>
      </c>
      <c r="K30" s="133">
        <f>IF(ISBLANK(K28),"N/A",IF(AND(K28=0,K29=0,NOT(ISBLANK(K28)),NOT(ISBLANK(K29))),1,K28/K29))</f>
        <v>0.99225363164890279</v>
      </c>
      <c r="L30" s="247" t="s">
        <v>187</v>
      </c>
      <c r="M30" s="248"/>
      <c r="N30" s="64"/>
      <c r="O30" s="81" t="b">
        <v>0</v>
      </c>
      <c r="P30" s="81" t="b">
        <v>0</v>
      </c>
      <c r="Q30" s="1" t="str">
        <f>IF(AND(OR(ISBLANK(J20),ISBLANK(J21)),O30=FALSE),"Red","Gray")</f>
        <v>Gray</v>
      </c>
      <c r="R30" s="1" t="str">
        <f>IF(AND(OR(ISBLANK(K24),ISBLANK(K25)),P30=FALSE),"Red","Gray")</f>
        <v>Gray</v>
      </c>
      <c r="T30" s="71" t="s">
        <v>75</v>
      </c>
    </row>
    <row r="31" spans="1:21" ht="15.75" customHeight="1" x14ac:dyDescent="0.2">
      <c r="A31" s="226" t="str">
        <f>LEFT(B31,3)&amp;" "&amp;RIGHT(B31,6)</f>
        <v>CGE CQ2-18</v>
      </c>
      <c r="B31" s="229" t="s">
        <v>242</v>
      </c>
      <c r="C31" s="77" t="s">
        <v>247</v>
      </c>
      <c r="D31" s="137"/>
      <c r="E31" s="54"/>
      <c r="F31" s="54"/>
      <c r="G31" s="54"/>
      <c r="H31" s="54"/>
      <c r="I31" s="31" t="s">
        <v>18</v>
      </c>
      <c r="J31" s="80" t="s">
        <v>19</v>
      </c>
      <c r="K31" s="130" t="s">
        <v>20</v>
      </c>
      <c r="L31" s="249" t="s">
        <v>282</v>
      </c>
      <c r="M31" s="250"/>
      <c r="N31" s="74"/>
      <c r="O31" s="81" t="b">
        <v>0</v>
      </c>
      <c r="P31" s="81" t="b">
        <v>0</v>
      </c>
      <c r="Q31" s="1" t="str">
        <f>IF(AND(OR(ISBLANK(J24),ISBLANK(J25)),O31=FALSE),"Red","Gray")</f>
        <v>Gray</v>
      </c>
      <c r="R31" s="1" t="str">
        <f>IF(AND(OR(ISBLANK(K28),ISBLANK(K29)),P31=FALSE),"Red","Gray")</f>
        <v>Gray</v>
      </c>
      <c r="T31" s="71" t="s">
        <v>76</v>
      </c>
    </row>
    <row r="32" spans="1:21" ht="15.75" customHeight="1" x14ac:dyDescent="0.2">
      <c r="A32" s="227"/>
      <c r="B32" s="230"/>
      <c r="C32" s="60" t="s">
        <v>23</v>
      </c>
      <c r="D32" s="137"/>
      <c r="E32" s="54"/>
      <c r="F32" s="54"/>
      <c r="G32" s="54"/>
      <c r="H32" s="54"/>
      <c r="I32" s="108">
        <v>694238.11</v>
      </c>
      <c r="J32" s="108">
        <v>732207.13</v>
      </c>
      <c r="K32" s="131">
        <v>731009.51</v>
      </c>
      <c r="L32" s="251"/>
      <c r="M32" s="252"/>
      <c r="N32" s="83"/>
      <c r="O32" s="81" t="b">
        <v>0</v>
      </c>
      <c r="P32" s="81" t="b">
        <v>0</v>
      </c>
      <c r="Q32" s="1" t="str">
        <f>IF(AND(OR(ISBLANK(J28),ISBLANK(J29)),O32=FALSE),"Red","Gray")</f>
        <v>Gray</v>
      </c>
      <c r="R32" s="1" t="str">
        <f>IF(AND(OR(ISBLANK(K32),ISBLANK(K33)),P32=FALSE),"Red","Gray")</f>
        <v>Gray</v>
      </c>
      <c r="T32" s="71" t="s">
        <v>77</v>
      </c>
    </row>
    <row r="33" spans="1:20" ht="15.75" customHeight="1" thickBot="1" x14ac:dyDescent="0.25">
      <c r="A33" s="227"/>
      <c r="B33" s="230"/>
      <c r="C33" s="60" t="s">
        <v>24</v>
      </c>
      <c r="D33" s="137"/>
      <c r="E33" s="54"/>
      <c r="F33" s="54"/>
      <c r="G33" s="54"/>
      <c r="H33" s="54"/>
      <c r="I33" s="51">
        <v>737282.73</v>
      </c>
      <c r="J33" s="51">
        <v>736881.73</v>
      </c>
      <c r="K33" s="132">
        <v>735574.73</v>
      </c>
      <c r="L33" s="253"/>
      <c r="M33" s="254"/>
      <c r="N33" s="83"/>
      <c r="O33" s="81" t="b">
        <v>0</v>
      </c>
      <c r="P33" s="81" t="b">
        <v>0</v>
      </c>
      <c r="Q33" s="1" t="str">
        <f>IF(AND(OR(ISBLANK(J32),ISBLANK(J33)),O33=FALSE),"Red","Gray")</f>
        <v>Gray</v>
      </c>
      <c r="R33" s="1" t="str">
        <f>IF(AND(OR(ISBLANK(K36),ISBLANK(K37)),P33=FALSE),"Red","Gray")</f>
        <v>Gray</v>
      </c>
      <c r="T33" s="71" t="s">
        <v>78</v>
      </c>
    </row>
    <row r="34" spans="1:20" ht="15.75" customHeight="1" thickBot="1" x14ac:dyDescent="0.25">
      <c r="A34" s="228"/>
      <c r="B34" s="231"/>
      <c r="C34" s="21" t="s">
        <v>26</v>
      </c>
      <c r="D34" s="138"/>
      <c r="E34" s="56"/>
      <c r="F34" s="56"/>
      <c r="G34" s="56"/>
      <c r="H34" s="56"/>
      <c r="I34" s="109">
        <f>IF(ISBLANK(I32),"N/A",IF(AND(I32=0,I33=0,NOT(ISBLANK(I32)),NOT(ISBLANK(I33))),1,I32/I33))</f>
        <v>0.94161721379259755</v>
      </c>
      <c r="J34" s="109">
        <f>IF(ISBLANK(J32),"N/A",IF(AND(J32=0,J33=0,NOT(ISBLANK(J32)),NOT(ISBLANK(J33))),1,J32/J33))</f>
        <v>0.99365624114469497</v>
      </c>
      <c r="K34" s="133">
        <f>IF(ISBLANK(K32),"N/A",IF(AND(K32=0,K33=0,NOT(ISBLANK(K32)),NOT(ISBLANK(K33))),1,K32/K33))</f>
        <v>0.99379366933934776</v>
      </c>
      <c r="L34" s="238" t="s">
        <v>283</v>
      </c>
      <c r="M34" s="239"/>
      <c r="N34" s="64"/>
      <c r="O34" s="100" t="b">
        <v>0</v>
      </c>
      <c r="P34" s="85" t="b">
        <v>0</v>
      </c>
      <c r="Q34" s="1" t="str">
        <f>IF(AND(OR(ISBLANK(J36),ISBLANK(J37)),O34=FALSE),"Red","Gray")</f>
        <v>Gray</v>
      </c>
      <c r="R34" s="1" t="str">
        <f>IF(AND(OR(ISBLANK(K40),ISBLANK(K41)),P34=FALSE),"Red","Gray")</f>
        <v>Gray</v>
      </c>
      <c r="T34" s="71" t="s">
        <v>79</v>
      </c>
    </row>
    <row r="35" spans="1:20" ht="15.75" customHeight="1" x14ac:dyDescent="0.2">
      <c r="A35" s="226" t="str">
        <f>LEFT(B35,3)&amp;" "&amp;RIGHT(B35,6)</f>
        <v>CGE CQ3-18</v>
      </c>
      <c r="B35" s="208" t="s">
        <v>243</v>
      </c>
      <c r="C35" s="77" t="s">
        <v>246</v>
      </c>
      <c r="D35" s="139"/>
      <c r="E35" s="87"/>
      <c r="F35" s="87"/>
      <c r="G35" s="87"/>
      <c r="H35" s="87"/>
      <c r="I35" s="88"/>
      <c r="J35" s="80" t="s">
        <v>18</v>
      </c>
      <c r="K35" s="130" t="s">
        <v>19</v>
      </c>
      <c r="L35" s="240"/>
      <c r="M35" s="241"/>
      <c r="N35" s="74"/>
      <c r="O35" s="14"/>
      <c r="P35" s="15"/>
      <c r="T35" s="71" t="s">
        <v>80</v>
      </c>
    </row>
    <row r="36" spans="1:20" ht="15.75" customHeight="1" x14ac:dyDescent="0.2">
      <c r="A36" s="227"/>
      <c r="B36" s="209"/>
      <c r="C36" s="89" t="s">
        <v>23</v>
      </c>
      <c r="D36" s="139"/>
      <c r="E36" s="87"/>
      <c r="F36" s="87"/>
      <c r="G36" s="87"/>
      <c r="H36" s="87"/>
      <c r="I36" s="88"/>
      <c r="J36" s="108">
        <v>674818.7</v>
      </c>
      <c r="K36" s="131">
        <v>715308.79</v>
      </c>
      <c r="L36" s="242"/>
      <c r="M36" s="243"/>
      <c r="N36" s="83"/>
      <c r="O36" s="14" t="str">
        <f>IF(AND('Circuit Criminal'!$D$4=1,Q23="Red"),"Red","Gray")</f>
        <v>Gray</v>
      </c>
      <c r="P36" s="14" t="str">
        <f>IF(AND('Circuit Criminal'!$D$4=2,R23="Red"),"Red","Gray")</f>
        <v>Gray</v>
      </c>
      <c r="Q36" s="14" t="str">
        <f>IF(AND('Circuit Criminal'!$D$4=3,Q30="Red"),"Red","Gray")</f>
        <v>Gray</v>
      </c>
      <c r="R36" s="14" t="str">
        <f>IF(AND('Circuit Criminal'!$D$4=4,R30="Red"),"Red","Gray")</f>
        <v>Gray</v>
      </c>
      <c r="S36" s="1">
        <f>COUNTIF(O36:R36,"Red")</f>
        <v>0</v>
      </c>
      <c r="T36" s="71" t="s">
        <v>81</v>
      </c>
    </row>
    <row r="37" spans="1:20" ht="15.75" customHeight="1" thickBot="1" x14ac:dyDescent="0.25">
      <c r="A37" s="227"/>
      <c r="B37" s="209"/>
      <c r="C37" s="89" t="s">
        <v>24</v>
      </c>
      <c r="D37" s="139"/>
      <c r="E37" s="87"/>
      <c r="F37" s="87"/>
      <c r="G37" s="87"/>
      <c r="H37" s="87"/>
      <c r="I37" s="87"/>
      <c r="J37" s="51">
        <v>732643.06</v>
      </c>
      <c r="K37" s="132">
        <v>731336.06</v>
      </c>
      <c r="L37" s="238" t="s">
        <v>284</v>
      </c>
      <c r="M37" s="239"/>
      <c r="N37" s="83"/>
      <c r="O37" s="14" t="str">
        <f>IF(AND('Circuit Criminal'!$D$4=1,Q24="Red"),"Red","Gray")</f>
        <v>Gray</v>
      </c>
      <c r="P37" s="14" t="str">
        <f>IF(AND('Circuit Criminal'!$D$4=2,R24="Red"),"Red","Gray")</f>
        <v>Gray</v>
      </c>
      <c r="Q37" s="14" t="str">
        <f>IF(AND('Circuit Criminal'!$D$4=3,Q31="Red"),"Red","Gray")</f>
        <v>Gray</v>
      </c>
      <c r="R37" s="14" t="str">
        <f>IF(AND('Circuit Criminal'!$D$4=4,R31="Red"),"Red","Gray")</f>
        <v>Gray</v>
      </c>
      <c r="S37" s="1">
        <f>COUNTIF(O37:R37,"Red")</f>
        <v>0</v>
      </c>
      <c r="T37" s="71" t="s">
        <v>82</v>
      </c>
    </row>
    <row r="38" spans="1:20" ht="15.75" customHeight="1" thickBot="1" x14ac:dyDescent="0.25">
      <c r="A38" s="228"/>
      <c r="B38" s="210"/>
      <c r="C38" s="90" t="s">
        <v>26</v>
      </c>
      <c r="D38" s="140"/>
      <c r="E38" s="92"/>
      <c r="F38" s="92"/>
      <c r="G38" s="92"/>
      <c r="H38" s="92"/>
      <c r="I38" s="92"/>
      <c r="J38" s="109">
        <f>IF(ISBLANK(J36),"N/A",IF(AND(J36=0,J37=0,NOT(ISBLANK(J36)),NOT(ISBLANK(J37))),1,J36/J37))</f>
        <v>0.92107430868177465</v>
      </c>
      <c r="K38" s="133">
        <f>IF(ISBLANK(K36),"N/A",IF(AND(K36=0,K37=0,NOT(ISBLANK(K36)),NOT(ISBLANK(K37))),1,K36/K37))</f>
        <v>0.97808494497044218</v>
      </c>
      <c r="L38" s="240"/>
      <c r="M38" s="241"/>
      <c r="N38" s="64"/>
      <c r="O38" s="14" t="str">
        <f>IF(AND('Circuit Criminal'!$D$4=1,Q25="Red"),"Red","Gray")</f>
        <v>Gray</v>
      </c>
      <c r="P38" s="14" t="str">
        <f>IF(AND('Circuit Criminal'!$D$4=2,R25="Red"),"Red","Gray")</f>
        <v>Gray</v>
      </c>
      <c r="Q38" s="14" t="str">
        <f>IF(AND('Circuit Criminal'!$D$4=3,Q32="Red"),"Red","Gray")</f>
        <v>Gray</v>
      </c>
      <c r="R38" s="14" t="str">
        <f>IF(AND('Circuit Criminal'!$D$4=4,R32="Red"),"Red","Gray")</f>
        <v>Gray</v>
      </c>
      <c r="S38" s="1">
        <f>COUNTIF(O38:R38,"Red")</f>
        <v>0</v>
      </c>
      <c r="T38" s="71" t="s">
        <v>83</v>
      </c>
    </row>
    <row r="39" spans="1:20" ht="15.75" customHeight="1" x14ac:dyDescent="0.2">
      <c r="A39" s="226" t="str">
        <f>LEFT(B39,3)&amp;" "&amp;RIGHT(B39,6)</f>
        <v>CGE CQ4-18</v>
      </c>
      <c r="B39" s="229" t="s">
        <v>244</v>
      </c>
      <c r="C39" s="66" t="s">
        <v>245</v>
      </c>
      <c r="D39" s="141"/>
      <c r="E39" s="76"/>
      <c r="F39" s="76"/>
      <c r="G39" s="76"/>
      <c r="H39" s="76"/>
      <c r="I39" s="75"/>
      <c r="J39" s="93"/>
      <c r="K39" s="130" t="s">
        <v>18</v>
      </c>
      <c r="L39" s="242"/>
      <c r="M39" s="243"/>
      <c r="N39" s="74"/>
      <c r="O39" s="14" t="str">
        <f>IF(AND('Circuit Criminal'!$D$4=1,Q26="Red"),"Red","Gray")</f>
        <v>Gray</v>
      </c>
      <c r="P39" s="14" t="str">
        <f>IF(AND('Circuit Criminal'!$D$4=2,R26="Red"),"Red","Gray")</f>
        <v>Gray</v>
      </c>
      <c r="Q39" s="14" t="str">
        <f>IF(AND('Circuit Criminal'!$D$4=3,Q33="Red"),"Red","Gray")</f>
        <v>Gray</v>
      </c>
      <c r="R39" s="14" t="str">
        <f>IF(AND('Circuit Criminal'!$D$4=4,R33="Red"),"Red","Gray")</f>
        <v>Gray</v>
      </c>
      <c r="S39" s="1">
        <f>COUNTIF(O39:R39,"Red")</f>
        <v>0</v>
      </c>
      <c r="T39" s="71" t="s">
        <v>84</v>
      </c>
    </row>
    <row r="40" spans="1:20" ht="15.75" customHeight="1" x14ac:dyDescent="0.2">
      <c r="A40" s="227"/>
      <c r="B40" s="230"/>
      <c r="C40" s="89" t="s">
        <v>23</v>
      </c>
      <c r="D40" s="141"/>
      <c r="E40" s="76"/>
      <c r="F40" s="76"/>
      <c r="G40" s="76"/>
      <c r="H40" s="76"/>
      <c r="I40" s="76"/>
      <c r="J40" s="93"/>
      <c r="K40" s="131">
        <v>576765.97</v>
      </c>
      <c r="L40" s="238" t="s">
        <v>285</v>
      </c>
      <c r="M40" s="239"/>
      <c r="N40" s="83"/>
      <c r="O40" s="14" t="str">
        <f>IF(AND('Circuit Criminal'!$D$4=1,Q27="Red"),"Red","Gray")</f>
        <v>Gray</v>
      </c>
      <c r="P40" s="14" t="str">
        <f>IF(AND('Circuit Criminal'!$D$4=2,R27="Red"),"Red","Gray")</f>
        <v>Gray</v>
      </c>
      <c r="Q40" s="14" t="str">
        <f>IF(AND('Circuit Criminal'!$D$4=3,Q34="Red"),"Red","Gray")</f>
        <v>Gray</v>
      </c>
      <c r="R40" s="14" t="str">
        <f>IF(AND('Circuit Criminal'!$D$4=4,R34="Red"),"Red","Gray")</f>
        <v>Gray</v>
      </c>
      <c r="S40" s="1">
        <f>COUNTIF(O40:R40,"Red")</f>
        <v>0</v>
      </c>
      <c r="T40" s="71" t="s">
        <v>85</v>
      </c>
    </row>
    <row r="41" spans="1:20" ht="15.75" customHeight="1" thickBot="1" x14ac:dyDescent="0.25">
      <c r="A41" s="227"/>
      <c r="B41" s="230"/>
      <c r="C41" s="89" t="s">
        <v>24</v>
      </c>
      <c r="D41" s="141"/>
      <c r="E41" s="76"/>
      <c r="F41" s="76"/>
      <c r="G41" s="76"/>
      <c r="H41" s="76"/>
      <c r="I41" s="76"/>
      <c r="J41" s="93"/>
      <c r="K41" s="132">
        <v>609476.69999999995</v>
      </c>
      <c r="L41" s="240"/>
      <c r="M41" s="241"/>
      <c r="N41" s="83"/>
      <c r="O41" s="32">
        <f>COUNTIF(O36:O40,"Red")</f>
        <v>0</v>
      </c>
      <c r="P41" s="32">
        <f>COUNTIF(P36:P40,"Red")</f>
        <v>0</v>
      </c>
      <c r="Q41" s="32">
        <f>COUNTIF(Q36:Q40,"Red")</f>
        <v>0</v>
      </c>
      <c r="R41" s="32">
        <f>COUNTIF(R36:R40,"Red")</f>
        <v>0</v>
      </c>
      <c r="T41" s="71" t="s">
        <v>86</v>
      </c>
    </row>
    <row r="42" spans="1:20" ht="15.75" customHeight="1" thickBot="1" x14ac:dyDescent="0.25">
      <c r="A42" s="228"/>
      <c r="B42" s="231"/>
      <c r="C42" s="90" t="s">
        <v>26</v>
      </c>
      <c r="D42" s="142"/>
      <c r="E42" s="143"/>
      <c r="F42" s="143"/>
      <c r="G42" s="143"/>
      <c r="H42" s="143"/>
      <c r="I42" s="143"/>
      <c r="J42" s="144"/>
      <c r="K42" s="133">
        <f>IF(ISBLANK(K40),"N/A",IF(OR(K40=0,K40="N/A"),0,K40/K41))</f>
        <v>0.94632981047511744</v>
      </c>
      <c r="L42" s="244"/>
      <c r="M42" s="245"/>
      <c r="N42" s="64"/>
      <c r="O42" s="32">
        <f>SUM(O41:R41)</f>
        <v>0</v>
      </c>
      <c r="P42" s="15"/>
      <c r="T42" s="71" t="s">
        <v>87</v>
      </c>
    </row>
    <row r="43" spans="1:20" ht="61.15" customHeight="1" x14ac:dyDescent="0.25">
      <c r="C43" s="172" t="s">
        <v>200</v>
      </c>
      <c r="D43" s="255" t="s">
        <v>205</v>
      </c>
      <c r="E43" s="255"/>
      <c r="F43" s="255"/>
      <c r="G43" s="255"/>
      <c r="H43" s="255" t="s">
        <v>210</v>
      </c>
      <c r="I43" s="255"/>
      <c r="J43" s="255"/>
      <c r="K43" s="255"/>
      <c r="N43" s="64"/>
      <c r="O43" s="8"/>
      <c r="P43" s="9"/>
      <c r="T43" s="71" t="s">
        <v>88</v>
      </c>
    </row>
    <row r="44" spans="1:20" ht="15" x14ac:dyDescent="0.25">
      <c r="C44" s="146" t="s">
        <v>201</v>
      </c>
      <c r="D44" s="81" t="s">
        <v>206</v>
      </c>
      <c r="P44" s="8"/>
      <c r="Q44" s="9"/>
      <c r="T44" s="71" t="s">
        <v>90</v>
      </c>
    </row>
    <row r="45" spans="1:20" s="11" customFormat="1" ht="16.899999999999999" customHeight="1" x14ac:dyDescent="0.25">
      <c r="B45" s="1"/>
      <c r="C45" s="1"/>
      <c r="D45" s="81" t="s">
        <v>211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2"/>
      <c r="P45" s="9"/>
      <c r="Q45" s="10"/>
      <c r="T45" s="71" t="s">
        <v>92</v>
      </c>
    </row>
    <row r="46" spans="1:20" ht="15.75" customHeight="1" x14ac:dyDescent="0.25">
      <c r="D46" s="81" t="s">
        <v>207</v>
      </c>
      <c r="O46" s="13"/>
      <c r="P46" s="13"/>
      <c r="Q46" s="10"/>
      <c r="T46" s="71" t="s">
        <v>93</v>
      </c>
    </row>
    <row r="47" spans="1:20" ht="15.75" customHeight="1" x14ac:dyDescent="0.25">
      <c r="E47" s="1" t="s">
        <v>208</v>
      </c>
      <c r="O47" s="14"/>
      <c r="P47" s="15"/>
      <c r="Q47" s="10"/>
      <c r="T47" s="71" t="s">
        <v>94</v>
      </c>
    </row>
    <row r="48" spans="1:20" ht="15.75" customHeight="1" x14ac:dyDescent="0.25">
      <c r="E48" s="1" t="s">
        <v>209</v>
      </c>
      <c r="O48" s="14"/>
      <c r="P48" s="15"/>
      <c r="Q48" s="10"/>
      <c r="T48" s="71" t="s">
        <v>95</v>
      </c>
    </row>
    <row r="49" spans="1:20" s="11" customFormat="1" ht="20.25" hidden="1" customHeight="1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2"/>
      <c r="P49" s="9"/>
      <c r="Q49" s="10"/>
      <c r="T49" s="71" t="s">
        <v>92</v>
      </c>
    </row>
    <row r="50" spans="1:20" ht="15.75" hidden="1" customHeight="1" x14ac:dyDescent="0.2">
      <c r="O50" s="13"/>
      <c r="P50" s="13"/>
      <c r="Q50" s="10"/>
      <c r="T50" s="71" t="s">
        <v>93</v>
      </c>
    </row>
    <row r="51" spans="1:20" ht="15.75" hidden="1" customHeight="1" x14ac:dyDescent="0.2">
      <c r="O51" s="14"/>
      <c r="P51" s="15"/>
      <c r="Q51" s="10"/>
      <c r="T51" s="71" t="s">
        <v>94</v>
      </c>
    </row>
    <row r="52" spans="1:20" ht="15.75" hidden="1" customHeight="1" x14ac:dyDescent="0.2">
      <c r="O52" s="14"/>
      <c r="P52" s="15"/>
      <c r="Q52" s="10"/>
      <c r="T52" s="71" t="s">
        <v>95</v>
      </c>
    </row>
    <row r="53" spans="1:20" ht="15.75" hidden="1" customHeight="1" x14ac:dyDescent="0.2">
      <c r="A53" s="246"/>
      <c r="B53" s="246"/>
      <c r="K53" s="14"/>
      <c r="L53" s="14"/>
      <c r="M53" s="14"/>
      <c r="N53" s="14"/>
      <c r="O53" s="15"/>
      <c r="P53" s="10"/>
      <c r="T53" s="71" t="s">
        <v>98</v>
      </c>
    </row>
    <row r="54" spans="1:20" ht="15.75" customHeight="1" x14ac:dyDescent="0.2">
      <c r="K54" s="14"/>
      <c r="L54" s="14"/>
      <c r="M54" s="14"/>
      <c r="N54" s="14"/>
      <c r="O54" s="15"/>
      <c r="P54" s="10"/>
      <c r="T54" s="71" t="s">
        <v>99</v>
      </c>
    </row>
    <row r="55" spans="1:20" ht="15.75" customHeight="1" x14ac:dyDescent="0.2">
      <c r="K55" s="14"/>
      <c r="L55" s="14"/>
      <c r="M55" s="14"/>
      <c r="N55" s="14"/>
      <c r="O55" s="15"/>
      <c r="P55" s="10"/>
      <c r="T55" s="71" t="s">
        <v>100</v>
      </c>
    </row>
    <row r="56" spans="1:20" ht="15.75" hidden="1" customHeight="1" x14ac:dyDescent="0.2">
      <c r="B56" s="1">
        <f>MAX('Criminal Traffic'!B56:B99)</f>
        <v>5</v>
      </c>
      <c r="D56" s="1" t="s">
        <v>119</v>
      </c>
      <c r="F56" s="1" t="s">
        <v>120</v>
      </c>
      <c r="G56" s="1" t="s">
        <v>121</v>
      </c>
      <c r="H56" s="1" t="s">
        <v>122</v>
      </c>
      <c r="I56" s="1" t="s">
        <v>123</v>
      </c>
      <c r="J56" s="1" t="s">
        <v>130</v>
      </c>
      <c r="K56" s="14"/>
      <c r="L56" s="14"/>
      <c r="M56" s="14"/>
      <c r="N56" s="14"/>
      <c r="O56" s="15"/>
      <c r="T56" s="71" t="s">
        <v>101</v>
      </c>
    </row>
    <row r="57" spans="1:20" ht="69" hidden="1" customHeight="1" x14ac:dyDescent="0.2">
      <c r="A57" s="1" t="str">
        <f>D$8</f>
        <v>Circuit Civil</v>
      </c>
      <c r="B57" s="1">
        <f>IF(E57="YES",MAX(B56)+1,0)</f>
        <v>0</v>
      </c>
      <c r="C57" s="1" t="str">
        <f>A$11</f>
        <v>CGE CQ1-17</v>
      </c>
      <c r="D57" s="39" t="str">
        <f>"After 3rd Q, Collections went up by more than set percentage of: "&amp;TEXT(J57,"#0%")</f>
        <v>After 3rd Q, Collections went up by more than set percentage of: 500%</v>
      </c>
      <c r="E57" s="1" t="str">
        <f>IF(MAX(F57:G57)&gt;V$10,"YES","NO")</f>
        <v>NO</v>
      </c>
      <c r="F57" s="40">
        <f>IFERROR(IF(NOT(ISBLANK(G12)),(G12-F12)/F12,0),0)</f>
        <v>-2.9886390979485681E-3</v>
      </c>
      <c r="G57" s="40">
        <f>IFERROR(IF(NOT(ISBLANK(H12)),(H12-G12)/G12,0),0)</f>
        <v>-2.7949213047276903E-3</v>
      </c>
      <c r="J57" s="38">
        <f>V$10</f>
        <v>5</v>
      </c>
      <c r="K57" s="14"/>
      <c r="L57" s="14"/>
      <c r="M57" s="14"/>
      <c r="N57" s="14"/>
      <c r="O57" s="15"/>
      <c r="T57" s="71" t="s">
        <v>102</v>
      </c>
    </row>
    <row r="58" spans="1:20" ht="72.75" hidden="1" customHeight="1" x14ac:dyDescent="0.2">
      <c r="A58" s="1" t="str">
        <f t="shared" ref="A58:A86" si="0">D$8</f>
        <v>Circuit Civil</v>
      </c>
      <c r="B58" s="1">
        <f>IF(E58="YES",MAX(B$56:B57)+1,0)</f>
        <v>0</v>
      </c>
      <c r="C58" s="1" t="str">
        <f>A$11</f>
        <v>CGE CQ1-17</v>
      </c>
      <c r="D58" s="39" t="str">
        <f>"Assessments dropped by more than set percentage of: "&amp;TEXT(J58,"#0%")</f>
        <v>Assessments dropped by more than set percentage of: 15%</v>
      </c>
      <c r="E58" s="1" t="str">
        <f>IF(MIN(F58:I58)&lt;(-1*V$11),"YES","NO")</f>
        <v>NO</v>
      </c>
      <c r="F58" s="40">
        <f>IFERROR(IF(NOT(ISBLANK(E13)),(E13-D13)/D13,0),0)</f>
        <v>-5.40330029748343E-4</v>
      </c>
      <c r="G58" s="40">
        <f>IFERROR(IF(NOT(ISBLANK(F13)),(F13-E13)/E13,0),0)</f>
        <v>-1.0860391631476081E-3</v>
      </c>
      <c r="H58" s="40">
        <f>IFERROR(IF(NOT(ISBLANK(G13)),(G13-F13)/F13,0),0)</f>
        <v>-9.6241763919049103E-4</v>
      </c>
      <c r="I58" s="40">
        <f>IFERROR(IF(NOT(ISBLANK(H13)),(H13-G13)/G13,0),0)</f>
        <v>-1.0882672942069129E-3</v>
      </c>
      <c r="J58" s="38">
        <f>V$11</f>
        <v>0.15</v>
      </c>
      <c r="K58" s="14"/>
      <c r="L58" s="14"/>
      <c r="M58" s="14"/>
      <c r="N58" s="14"/>
      <c r="O58" s="15"/>
      <c r="P58" s="10"/>
      <c r="T58" s="71" t="s">
        <v>107</v>
      </c>
    </row>
    <row r="59" spans="1:20" ht="52.5" hidden="1" customHeight="1" x14ac:dyDescent="0.2">
      <c r="A59" s="1" t="str">
        <f t="shared" si="0"/>
        <v>Circuit Civil</v>
      </c>
      <c r="B59" s="1">
        <f>IF(E59="YES",MAX(B$56:B58)+1,0)</f>
        <v>0</v>
      </c>
      <c r="C59" s="1" t="str">
        <f>A$11</f>
        <v>CGE CQ1-17</v>
      </c>
      <c r="D59" s="39" t="str">
        <f>"The 5th Quarter Collection Rate did not meet the established performance measure standard of: "&amp;TEXT(J59,"#0%")</f>
        <v>The 5th Quarter Collection Rate did not meet the established performance measure standard of: 90%</v>
      </c>
      <c r="E59" s="1" t="str">
        <f>IF(F59="N/A","NO",IF(F59&lt;H$8,"YES","NO"))</f>
        <v>NO</v>
      </c>
      <c r="F59" s="41">
        <f>H14</f>
        <v>0.98437914519696879</v>
      </c>
      <c r="J59" s="38">
        <f>H$8</f>
        <v>0.9</v>
      </c>
      <c r="K59" s="14"/>
      <c r="L59" s="14"/>
      <c r="M59" s="14"/>
      <c r="N59" s="14"/>
      <c r="O59" s="15"/>
      <c r="P59" s="10"/>
      <c r="T59" s="71" t="s">
        <v>114</v>
      </c>
    </row>
    <row r="60" spans="1:20" ht="45" hidden="1" customHeight="1" x14ac:dyDescent="0.2">
      <c r="A60" s="1" t="str">
        <f t="shared" si="0"/>
        <v>Circuit Civil</v>
      </c>
      <c r="B60" s="1">
        <f>IF(E60="YES",MAX(B$56:B59)+1,0)</f>
        <v>6</v>
      </c>
      <c r="C60" s="1" t="str">
        <f>A$11</f>
        <v>CGE CQ1-17</v>
      </c>
      <c r="D60" s="39" t="s">
        <v>124</v>
      </c>
      <c r="E60" s="1" t="str">
        <f>IF(MIN(F60:I60)&lt;0,"YES","NO")</f>
        <v>YES</v>
      </c>
      <c r="F60" s="40">
        <f t="shared" ref="F60:I61" si="1">IFERROR(IF(NOT(ISBLANK(E12)),(E12-D12)/D12,0),0)</f>
        <v>7.8886039213737588E-2</v>
      </c>
      <c r="G60" s="40">
        <f t="shared" si="1"/>
        <v>-9.3356241138156952E-4</v>
      </c>
      <c r="H60" s="40">
        <f t="shared" si="1"/>
        <v>-2.9886390979485681E-3</v>
      </c>
      <c r="I60" s="40">
        <f t="shared" si="1"/>
        <v>-2.7949213047276903E-3</v>
      </c>
      <c r="K60" s="14"/>
      <c r="L60" s="14"/>
      <c r="M60" s="14"/>
      <c r="N60" s="14"/>
      <c r="O60" s="15"/>
    </row>
    <row r="61" spans="1:20" ht="42.75" hidden="1" x14ac:dyDescent="0.2">
      <c r="A61" s="1" t="str">
        <f t="shared" si="0"/>
        <v>Circuit Civil</v>
      </c>
      <c r="B61" s="1">
        <f>IF(E61="YES",MAX(B$56:B60)+1,0)</f>
        <v>0</v>
      </c>
      <c r="C61" s="1" t="str">
        <f>A$11</f>
        <v>CGE CQ1-17</v>
      </c>
      <c r="D61" s="39" t="s">
        <v>125</v>
      </c>
      <c r="E61" s="1" t="str">
        <f>IF(MAX(F61:I61)&gt;0,"YES","NO")</f>
        <v>NO</v>
      </c>
      <c r="F61" s="40">
        <f t="shared" si="1"/>
        <v>-5.40330029748343E-4</v>
      </c>
      <c r="G61" s="40">
        <f t="shared" si="1"/>
        <v>-1.0860391631476081E-3</v>
      </c>
      <c r="H61" s="40">
        <f t="shared" si="1"/>
        <v>-9.6241763919049103E-4</v>
      </c>
      <c r="I61" s="40">
        <f t="shared" si="1"/>
        <v>-1.0882672942069129E-3</v>
      </c>
      <c r="K61" s="14"/>
      <c r="L61" s="14"/>
      <c r="M61" s="14"/>
      <c r="N61" s="14"/>
    </row>
    <row r="62" spans="1:20" s="16" customFormat="1" ht="65.25" hidden="1" customHeight="1" x14ac:dyDescent="0.2">
      <c r="A62" s="1" t="str">
        <f t="shared" si="0"/>
        <v>Circuit Civil</v>
      </c>
      <c r="B62" s="1">
        <f>IF(E62="YES",MAX(B$56:B61)+1,0)</f>
        <v>0</v>
      </c>
      <c r="C62" s="1" t="str">
        <f>A$15</f>
        <v>CGE CQ2-17</v>
      </c>
      <c r="D62" s="39" t="str">
        <f>"After 3rd Q, Collections went up by more than set percentage of: "&amp;TEXT(J62,"#0%")</f>
        <v>After 3rd Q, Collections went up by more than set percentage of: 500%</v>
      </c>
      <c r="E62" s="1" t="str">
        <f>IF(MAX(F62:G62)&gt;V$10,"YES","NO")</f>
        <v>NO</v>
      </c>
      <c r="F62" s="40">
        <f>IFERROR(IF(NOT(ISBLANK(H16)),(H16-G16)/G16,0),0)</f>
        <v>-2.8563148679344101E-3</v>
      </c>
      <c r="G62" s="40">
        <f>IFERROR(IF(NOT(ISBLANK(I16)),(I16-H16)/H16,0),0)</f>
        <v>-4.2556393637465626E-4</v>
      </c>
      <c r="H62" s="40"/>
      <c r="I62" s="1"/>
      <c r="J62" s="38">
        <f>V$10</f>
        <v>5</v>
      </c>
      <c r="K62" s="14"/>
      <c r="L62" s="14"/>
      <c r="M62" s="14"/>
      <c r="N62" s="14"/>
      <c r="O62" s="11"/>
      <c r="P62" s="1"/>
      <c r="T62" s="71" t="s">
        <v>103</v>
      </c>
    </row>
    <row r="63" spans="1:20" ht="60.75" hidden="1" customHeight="1" x14ac:dyDescent="0.2">
      <c r="A63" s="1" t="str">
        <f t="shared" si="0"/>
        <v>Circuit Civil</v>
      </c>
      <c r="B63" s="1">
        <f>IF(E63="YES",MAX(B$56:B62)+1,0)</f>
        <v>0</v>
      </c>
      <c r="C63" s="1" t="str">
        <f>A$15</f>
        <v>CGE CQ2-17</v>
      </c>
      <c r="D63" s="39" t="str">
        <f>"Assessments dropped by more than set percentage of: "&amp;TEXT(J63,"#0%")</f>
        <v>Assessments dropped by more than set percentage of: 15%</v>
      </c>
      <c r="E63" s="1" t="str">
        <f>IF(MIN(F63:I63)&lt;(-1*V$11),"YES","NO")</f>
        <v>NO</v>
      </c>
      <c r="F63" s="40">
        <f>IFERROR(IF(NOT(ISBLANK(F17)),(F17-E17)/E17,0),0)</f>
        <v>-9.8679608028912741E-4</v>
      </c>
      <c r="G63" s="40">
        <f>IFERROR(IF(NOT(ISBLANK(G17)),(G17-F17)/F17,0),0)</f>
        <v>-9.8777080865132864E-4</v>
      </c>
      <c r="H63" s="40">
        <f>IFERROR(IF(NOT(ISBLANK(H17)),(H17-G17)/G17,0),0)</f>
        <v>-4.3762442966678057E-4</v>
      </c>
      <c r="I63" s="40">
        <f>IFERROR(IF(NOT(ISBLANK(I17)),(I17-H17)/H17,0),0)</f>
        <v>-4.3781602865662037E-4</v>
      </c>
      <c r="J63" s="38">
        <f>V$11</f>
        <v>0.15</v>
      </c>
      <c r="K63" s="14"/>
      <c r="L63" s="14"/>
      <c r="M63" s="14"/>
      <c r="N63" s="14"/>
      <c r="O63" s="15"/>
      <c r="P63" s="10"/>
      <c r="T63" s="71" t="s">
        <v>108</v>
      </c>
    </row>
    <row r="64" spans="1:20" ht="52.5" hidden="1" customHeight="1" x14ac:dyDescent="0.2">
      <c r="A64" s="1" t="str">
        <f t="shared" si="0"/>
        <v>Circuit Civil</v>
      </c>
      <c r="B64" s="1">
        <f>IF(E64="YES",MAX(B$56:B63)+1,0)</f>
        <v>7</v>
      </c>
      <c r="C64" s="1" t="str">
        <f>A$15</f>
        <v>CGE CQ2-17</v>
      </c>
      <c r="D64" s="39" t="s">
        <v>124</v>
      </c>
      <c r="E64" s="1" t="str">
        <f>IF(MIN(F64:I64)&lt;0,"YES","NO")</f>
        <v>YES</v>
      </c>
      <c r="F64" s="40">
        <f t="shared" ref="F64:I65" si="2">IFERROR(IF(NOT(ISBLANK(F16)),(F16-E16)/E16,0),0)</f>
        <v>2.6327645325181503E-2</v>
      </c>
      <c r="G64" s="40">
        <f t="shared" si="2"/>
        <v>-3.0304864565935193E-4</v>
      </c>
      <c r="H64" s="40">
        <f t="shared" si="2"/>
        <v>-2.8563148679344101E-3</v>
      </c>
      <c r="I64" s="40">
        <f t="shared" si="2"/>
        <v>-4.2556393637465626E-4</v>
      </c>
      <c r="K64" s="14"/>
      <c r="L64" s="14"/>
      <c r="M64" s="14"/>
      <c r="N64" s="14"/>
      <c r="O64" s="15"/>
      <c r="P64" s="10"/>
    </row>
    <row r="65" spans="1:20" s="16" customFormat="1" ht="45" hidden="1" customHeight="1" x14ac:dyDescent="0.2">
      <c r="A65" s="1" t="str">
        <f t="shared" si="0"/>
        <v>Circuit Civil</v>
      </c>
      <c r="B65" s="1">
        <f>IF(E65="YES",MAX(B$56:B64)+1,0)</f>
        <v>0</v>
      </c>
      <c r="C65" s="1" t="str">
        <f>A$15</f>
        <v>CGE CQ2-17</v>
      </c>
      <c r="D65" s="39" t="s">
        <v>125</v>
      </c>
      <c r="E65" s="1" t="str">
        <f>IF(MAX(F65:I65)&gt;0,"YES","NO")</f>
        <v>NO</v>
      </c>
      <c r="F65" s="40">
        <f t="shared" si="2"/>
        <v>-9.8679608028912741E-4</v>
      </c>
      <c r="G65" s="40">
        <f t="shared" si="2"/>
        <v>-9.8777080865132864E-4</v>
      </c>
      <c r="H65" s="40">
        <f t="shared" si="2"/>
        <v>-4.3762442966678057E-4</v>
      </c>
      <c r="I65" s="40">
        <f t="shared" si="2"/>
        <v>-4.3781602865662037E-4</v>
      </c>
      <c r="J65" s="1"/>
      <c r="K65" s="14"/>
      <c r="L65" s="14"/>
      <c r="M65" s="14"/>
      <c r="N65" s="14"/>
      <c r="O65" s="11"/>
      <c r="P65" s="1"/>
    </row>
    <row r="66" spans="1:20" ht="99.75" hidden="1" x14ac:dyDescent="0.2">
      <c r="A66" s="1" t="str">
        <f t="shared" si="0"/>
        <v>Circuit Civil</v>
      </c>
      <c r="B66" s="1">
        <f>IF(E66="YES",MAX(B$56:B65)+1,0)</f>
        <v>0</v>
      </c>
      <c r="C66" s="1" t="str">
        <f>A$15</f>
        <v>CGE CQ2-17</v>
      </c>
      <c r="D66" s="39" t="str">
        <f>"The 5th Quarter Collection Rate did not meet the established performance measure standard of: "&amp;TEXT(J66,"#0%")</f>
        <v>The 5th Quarter Collection Rate did not meet the established performance measure standard of: 90%</v>
      </c>
      <c r="E66" s="1" t="str">
        <f>IF(F66="N/A","NO",IF(F66&lt;H$8,"YES","NO"))</f>
        <v>NO</v>
      </c>
      <c r="F66" s="41">
        <f>I18</f>
        <v>0.99126823267524622</v>
      </c>
      <c r="J66" s="38">
        <f>H$8</f>
        <v>0.9</v>
      </c>
      <c r="K66" s="14"/>
      <c r="L66" s="14"/>
      <c r="M66" s="14"/>
      <c r="N66" s="14"/>
    </row>
    <row r="67" spans="1:20" ht="65.25" hidden="1" customHeight="1" x14ac:dyDescent="0.2">
      <c r="A67" s="1" t="str">
        <f t="shared" si="0"/>
        <v>Circuit Civil</v>
      </c>
      <c r="B67" s="1">
        <f>IF(E67="YES",MAX(B$56:B66)+1,0)</f>
        <v>0</v>
      </c>
      <c r="C67" s="1" t="str">
        <f>A$19</f>
        <v>CGE CQ3-17</v>
      </c>
      <c r="D67" s="39" t="str">
        <f>"After 3rd Q, Collections went up by more than set percentage of: "&amp;TEXT(J67,"#0%")</f>
        <v>After 3rd Q, Collections went up by more than set percentage of: 500%</v>
      </c>
      <c r="E67" s="1" t="str">
        <f>IF(MAX(F67:G67)&gt;V$10,"YES","NO")</f>
        <v>NO</v>
      </c>
      <c r="F67" s="40">
        <f>IFERROR(IF(NOT(ISBLANK(I20)),(I20-H20)/H20,0),0)</f>
        <v>-3.6282706906719444E-3</v>
      </c>
      <c r="G67" s="40">
        <f>IFERROR(IF(NOT(ISBLANK(J20)),(J20-I20)/I20,0),0)</f>
        <v>-1.6428748493601049E-3</v>
      </c>
      <c r="J67" s="38">
        <f>V$10</f>
        <v>5</v>
      </c>
      <c r="K67" s="14"/>
      <c r="L67" s="14"/>
      <c r="M67" s="14"/>
      <c r="N67" s="14"/>
      <c r="O67" s="11"/>
      <c r="P67" s="18"/>
      <c r="T67" s="71" t="s">
        <v>104</v>
      </c>
    </row>
    <row r="68" spans="1:20" ht="60.75" hidden="1" customHeight="1" x14ac:dyDescent="0.2">
      <c r="A68" s="1" t="str">
        <f t="shared" si="0"/>
        <v>Circuit Civil</v>
      </c>
      <c r="B68" s="1">
        <f>IF(E68="YES",MAX(B$56:B67)+1,0)</f>
        <v>0</v>
      </c>
      <c r="C68" s="1" t="str">
        <f>A$19</f>
        <v>CGE CQ3-17</v>
      </c>
      <c r="D68" s="39" t="str">
        <f>"Assessments dropped by more than set percentage of: "&amp;TEXT(J68,"#0%")</f>
        <v>Assessments dropped by more than set percentage of: 15%</v>
      </c>
      <c r="E68" s="1" t="str">
        <f>IF(MIN(F68:I68)&lt;(-1*V$11),"YES","NO")</f>
        <v>NO</v>
      </c>
      <c r="F68" s="40">
        <f>IFERROR(IF(NOT(ISBLANK(G21)),(G21-F21)/F21,0),0)</f>
        <v>-1.2415424113432878E-4</v>
      </c>
      <c r="G68" s="40">
        <f>IFERROR(IF(NOT(ISBLANK(H21)),(H21-G21)/G21,0),0)</f>
        <v>-1.6228974212234479E-3</v>
      </c>
      <c r="H68" s="40">
        <f>IFERROR(IF(NOT(ISBLANK(I21)),(I21-H21)/H21,0),0)</f>
        <v>-3.8791470697085964E-3</v>
      </c>
      <c r="I68" s="40">
        <f>IFERROR(IF(NOT(ISBLANK(J21)),(J21-I21)/I21,0),0)</f>
        <v>0</v>
      </c>
      <c r="J68" s="38">
        <f>V$11</f>
        <v>0.15</v>
      </c>
      <c r="K68" s="14"/>
      <c r="L68" s="14"/>
      <c r="M68" s="14"/>
      <c r="N68" s="14"/>
      <c r="O68" s="15"/>
      <c r="P68" s="10"/>
      <c r="T68" s="71" t="s">
        <v>109</v>
      </c>
    </row>
    <row r="69" spans="1:20" ht="52.5" hidden="1" customHeight="1" x14ac:dyDescent="0.2">
      <c r="A69" s="1" t="str">
        <f t="shared" si="0"/>
        <v>Circuit Civil</v>
      </c>
      <c r="B69" s="1">
        <f>IF(E69="YES",MAX(B$56:B68)+1,0)</f>
        <v>8</v>
      </c>
      <c r="C69" s="1" t="str">
        <f>A$19</f>
        <v>CGE CQ3-17</v>
      </c>
      <c r="D69" s="39" t="s">
        <v>124</v>
      </c>
      <c r="E69" s="1" t="str">
        <f>IF(MIN(F69:I69)&lt;0,"YES","NO")</f>
        <v>YES</v>
      </c>
      <c r="F69" s="40">
        <f t="shared" ref="F69:I70" si="3">IFERROR(IF(NOT(ISBLANK(G20)),(G20-F20)/F20,0),0)</f>
        <v>5.0839967154221802E-2</v>
      </c>
      <c r="G69" s="40">
        <f t="shared" si="3"/>
        <v>-1.3061889054445316E-3</v>
      </c>
      <c r="H69" s="40">
        <f t="shared" si="3"/>
        <v>-3.6282706906719444E-3</v>
      </c>
      <c r="I69" s="40">
        <f t="shared" si="3"/>
        <v>-1.6428748493601049E-3</v>
      </c>
      <c r="K69" s="14"/>
      <c r="L69" s="14"/>
      <c r="M69" s="14"/>
      <c r="N69" s="14"/>
      <c r="O69" s="15"/>
      <c r="P69" s="10"/>
    </row>
    <row r="70" spans="1:20" ht="45" hidden="1" customHeight="1" x14ac:dyDescent="0.2">
      <c r="A70" s="1" t="str">
        <f t="shared" si="0"/>
        <v>Circuit Civil</v>
      </c>
      <c r="B70" s="1">
        <f>IF(E70="YES",MAX(B$56:B69)+1,0)</f>
        <v>0</v>
      </c>
      <c r="C70" s="1" t="str">
        <f>A$19</f>
        <v>CGE CQ3-17</v>
      </c>
      <c r="D70" s="39" t="s">
        <v>125</v>
      </c>
      <c r="E70" s="1" t="str">
        <f>IF(MAX(F70:I70)&gt;0,"YES","NO")</f>
        <v>NO</v>
      </c>
      <c r="F70" s="40">
        <f t="shared" si="3"/>
        <v>-1.2415424113432878E-4</v>
      </c>
      <c r="G70" s="40">
        <f t="shared" si="3"/>
        <v>-1.6228974212234479E-3</v>
      </c>
      <c r="H70" s="40">
        <f t="shared" si="3"/>
        <v>-3.8791470697085964E-3</v>
      </c>
      <c r="I70" s="40">
        <f t="shared" si="3"/>
        <v>0</v>
      </c>
      <c r="K70" s="14"/>
      <c r="L70" s="14"/>
      <c r="M70" s="14"/>
      <c r="N70" s="14"/>
      <c r="O70" s="11"/>
    </row>
    <row r="71" spans="1:20" ht="99.75" hidden="1" x14ac:dyDescent="0.2">
      <c r="A71" s="1" t="str">
        <f t="shared" si="0"/>
        <v>Circuit Civil</v>
      </c>
      <c r="B71" s="1">
        <f>IF(E71="YES",MAX(B$56:B70)+1,0)</f>
        <v>0</v>
      </c>
      <c r="C71" s="1" t="str">
        <f>A$19</f>
        <v>CGE CQ3-17</v>
      </c>
      <c r="D71" s="39" t="str">
        <f>"The 5th Quarter Collection Rate did not meet the established performance measure standard of: "&amp;TEXT(J71,"#0%")</f>
        <v>The 5th Quarter Collection Rate did not meet the established performance measure standard of: 90%</v>
      </c>
      <c r="E71" s="1" t="str">
        <f>IF(F71="N/A","NO",IF(F71&lt;H$8,"YES","NO"))</f>
        <v>NO</v>
      </c>
      <c r="F71" s="41">
        <f>J22</f>
        <v>0.98964877716883226</v>
      </c>
      <c r="J71" s="38">
        <f>H$8</f>
        <v>0.9</v>
      </c>
      <c r="K71" s="14"/>
      <c r="L71" s="14"/>
      <c r="M71" s="14"/>
      <c r="N71" s="14"/>
    </row>
    <row r="72" spans="1:20" ht="65.25" hidden="1" customHeight="1" x14ac:dyDescent="0.2">
      <c r="A72" s="1" t="str">
        <f t="shared" si="0"/>
        <v>Circuit Civil</v>
      </c>
      <c r="B72" s="1">
        <f>IF(E72="YES",MAX(B$56:B71)+1,0)</f>
        <v>0</v>
      </c>
      <c r="C72" s="1" t="str">
        <f>A$23</f>
        <v>CGE CQ4-17</v>
      </c>
      <c r="D72" s="39" t="str">
        <f>"After 3rd Q, Collections went up by more than set percentage of: "&amp;TEXT(J72,"#0%")</f>
        <v>After 3rd Q, Collections went up by more than set percentage of: 500%</v>
      </c>
      <c r="E72" s="1" t="str">
        <f>IF(MAX(F72:G72)&gt;V$10,"YES","NO")</f>
        <v>NO</v>
      </c>
      <c r="F72" s="40">
        <f>IFERROR(IF(NOT(ISBLANK(J24)),(J24-I24)/I24,0),0)</f>
        <v>-4.2959137945067505E-3</v>
      </c>
      <c r="G72" s="40">
        <f>IFERROR(IF(NOT(ISBLANK(K24)),(K24-J24)/J24,0),0)</f>
        <v>-1.2140141800639729E-3</v>
      </c>
      <c r="J72" s="38">
        <f>V$10</f>
        <v>5</v>
      </c>
      <c r="K72" s="14"/>
      <c r="L72" s="14"/>
      <c r="M72" s="14"/>
      <c r="N72" s="14"/>
      <c r="O72" s="15"/>
      <c r="P72" s="10"/>
      <c r="T72" s="71" t="s">
        <v>105</v>
      </c>
    </row>
    <row r="73" spans="1:20" ht="60.75" hidden="1" customHeight="1" x14ac:dyDescent="0.2">
      <c r="A73" s="1" t="str">
        <f t="shared" si="0"/>
        <v>Circuit Civil</v>
      </c>
      <c r="B73" s="1">
        <f>IF(E73="YES",MAX(B$56:B72)+1,0)</f>
        <v>0</v>
      </c>
      <c r="C73" s="1" t="str">
        <f>A$23</f>
        <v>CGE CQ4-17</v>
      </c>
      <c r="D73" s="39" t="str">
        <f>"Assessments dropped by more than set percentage of: "&amp;TEXT(J73,"#0%")</f>
        <v>Assessments dropped by more than set percentage of: 15%</v>
      </c>
      <c r="E73" s="1" t="str">
        <f>IF(MIN(F73:I73)&lt;(-1*V$11),"YES","NO")</f>
        <v>NO</v>
      </c>
      <c r="F73" s="40">
        <f>IFERROR(IF(NOT(ISBLANK(H25)),(H25-G25)/G25,0),0)</f>
        <v>-2.7612175698984369E-3</v>
      </c>
      <c r="G73" s="40">
        <f>IFERROR(IF(NOT(ISBLANK(I25)),(I25-H25)/H25,0),0)</f>
        <v>0</v>
      </c>
      <c r="H73" s="40">
        <f>IFERROR(IF(NOT(ISBLANK(J25)),(J25-I25)/I25,0),0)</f>
        <v>-3.132665555110672E-3</v>
      </c>
      <c r="I73" s="40">
        <f>IFERROR(IF(NOT(ISBLANK(K25)),(K25-J25)/J25,0),0)</f>
        <v>-1.1388581158160483E-3</v>
      </c>
      <c r="J73" s="38">
        <f>V$11</f>
        <v>0.15</v>
      </c>
      <c r="K73" s="14"/>
      <c r="L73" s="14"/>
      <c r="M73" s="14"/>
      <c r="N73" s="14"/>
      <c r="O73" s="15"/>
      <c r="P73" s="10"/>
      <c r="T73" s="71" t="s">
        <v>110</v>
      </c>
    </row>
    <row r="74" spans="1:20" ht="52.5" hidden="1" customHeight="1" x14ac:dyDescent="0.2">
      <c r="A74" s="1" t="str">
        <f t="shared" si="0"/>
        <v>Circuit Civil</v>
      </c>
      <c r="B74" s="1">
        <f>IF(E74="YES",MAX(B$56:B73)+1,0)</f>
        <v>9</v>
      </c>
      <c r="C74" s="1" t="str">
        <f>A$23</f>
        <v>CGE CQ4-17</v>
      </c>
      <c r="D74" s="39" t="s">
        <v>124</v>
      </c>
      <c r="E74" s="1" t="str">
        <f>IF(MIN(F74:I74)&lt;0,"YES","NO")</f>
        <v>YES</v>
      </c>
      <c r="F74" s="40">
        <f t="shared" ref="F74:I75" si="4">IFERROR(IF(NOT(ISBLANK(H24)),(H24-G24)/G24,0),0)</f>
        <v>7.3703790204471695E-2</v>
      </c>
      <c r="G74" s="40">
        <f t="shared" si="4"/>
        <v>-5.4878551605657441E-4</v>
      </c>
      <c r="H74" s="40">
        <f t="shared" si="4"/>
        <v>-4.2959137945067505E-3</v>
      </c>
      <c r="I74" s="40">
        <f t="shared" si="4"/>
        <v>-1.2140141800639729E-3</v>
      </c>
      <c r="K74" s="14"/>
      <c r="L74" s="14"/>
      <c r="M74" s="14"/>
      <c r="N74" s="14"/>
      <c r="O74" s="15"/>
      <c r="P74" s="10"/>
    </row>
    <row r="75" spans="1:20" ht="45" hidden="1" customHeight="1" x14ac:dyDescent="0.2">
      <c r="A75" s="1" t="str">
        <f t="shared" si="0"/>
        <v>Circuit Civil</v>
      </c>
      <c r="B75" s="1">
        <f>IF(E75="YES",MAX(B$56:B74)+1,0)</f>
        <v>0</v>
      </c>
      <c r="C75" s="1" t="str">
        <f>A$23</f>
        <v>CGE CQ4-17</v>
      </c>
      <c r="D75" s="39" t="s">
        <v>125</v>
      </c>
      <c r="E75" s="1" t="str">
        <f>IF(MAX(F75:I75)&gt;0,"YES","NO")</f>
        <v>NO</v>
      </c>
      <c r="F75" s="40">
        <f t="shared" si="4"/>
        <v>-2.7612175698984369E-3</v>
      </c>
      <c r="G75" s="40">
        <f t="shared" si="4"/>
        <v>0</v>
      </c>
      <c r="H75" s="40">
        <f t="shared" si="4"/>
        <v>-3.132665555110672E-3</v>
      </c>
      <c r="I75" s="40">
        <f t="shared" si="4"/>
        <v>-1.1388581158160483E-3</v>
      </c>
      <c r="K75" s="14"/>
      <c r="L75" s="14"/>
      <c r="M75" s="14"/>
      <c r="N75" s="14"/>
    </row>
    <row r="76" spans="1:20" ht="99.75" hidden="1" x14ac:dyDescent="0.2">
      <c r="A76" s="1" t="str">
        <f t="shared" si="0"/>
        <v>Circuit Civil</v>
      </c>
      <c r="B76" s="1">
        <f>IF(E76="YES",MAX(B$56:B75)+1,0)</f>
        <v>0</v>
      </c>
      <c r="C76" s="1" t="str">
        <f>A$23</f>
        <v>CGE CQ4-17</v>
      </c>
      <c r="D76" s="39" t="str">
        <f>"The 5th Quarter Collection Rate did not meet the established performance measure standard of: "&amp;TEXT(J76,"#0%")</f>
        <v>The 5th Quarter Collection Rate did not meet the established performance measure standard of: 90%</v>
      </c>
      <c r="E76" s="1" t="str">
        <f>IF(F76="N/A","NO",IF(F76&lt;H$8,"YES","NO"))</f>
        <v>NO</v>
      </c>
      <c r="F76" s="41">
        <f>K26</f>
        <v>0.99059603960494569</v>
      </c>
      <c r="J76" s="38">
        <f>H$8</f>
        <v>0.9</v>
      </c>
      <c r="K76" s="14"/>
      <c r="L76" s="14"/>
      <c r="M76" s="14"/>
      <c r="N76" s="14"/>
    </row>
    <row r="77" spans="1:20" s="18" customFormat="1" ht="65.25" hidden="1" customHeight="1" x14ac:dyDescent="0.2">
      <c r="A77" s="1" t="str">
        <f t="shared" si="0"/>
        <v>Circuit Civil</v>
      </c>
      <c r="B77" s="1">
        <f>IF(E77="YES",MAX(B$56:B76)+1,0)</f>
        <v>0</v>
      </c>
      <c r="C77" s="1" t="str">
        <f>A$27</f>
        <v>CGE CQ1-18</v>
      </c>
      <c r="D77" s="39" t="str">
        <f>"After 3rd Q, Collections went up by more than set percentage of: "&amp;TEXT(J77,"#0%")</f>
        <v>After 3rd Q, Collections went up by more than set percentage of: 500%</v>
      </c>
      <c r="E77" s="1" t="str">
        <f>IF(MAX(F77)&gt;V$10,"YES","NO")</f>
        <v>NO</v>
      </c>
      <c r="F77" s="40">
        <f>IFERROR(IF(NOT(ISBLANK(K28)),(K28-J28)/J28,0),0)</f>
        <v>-1.7128246762477439E-3</v>
      </c>
      <c r="G77" s="40"/>
      <c r="H77" s="1"/>
      <c r="I77" s="1"/>
      <c r="J77" s="38">
        <f>V$10</f>
        <v>5</v>
      </c>
      <c r="K77" s="14"/>
      <c r="L77" s="14"/>
      <c r="M77" s="14"/>
      <c r="N77" s="14"/>
      <c r="O77" s="17"/>
      <c r="P77" s="10"/>
      <c r="T77" s="71" t="s">
        <v>106</v>
      </c>
    </row>
    <row r="78" spans="1:20" ht="60.75" hidden="1" customHeight="1" x14ac:dyDescent="0.2">
      <c r="A78" s="1" t="str">
        <f t="shared" si="0"/>
        <v>Circuit Civil</v>
      </c>
      <c r="B78" s="1">
        <f>IF(E78="YES",MAX(B$56:B77)+1,0)</f>
        <v>0</v>
      </c>
      <c r="C78" s="1" t="str">
        <f>A$27</f>
        <v>CGE CQ1-18</v>
      </c>
      <c r="D78" s="39" t="str">
        <f>"Assessments dropped by more than set percentage of: "&amp;TEXT(J78,"#0%")</f>
        <v>Assessments dropped by more than set percentage of: 15%</v>
      </c>
      <c r="E78" s="1" t="str">
        <f>IF(MIN(F78:H78)&lt;(-1*V$11),"YES","NO")</f>
        <v>NO</v>
      </c>
      <c r="F78" s="40">
        <f>IFERROR(IF(NOT(ISBLANK(I29)),(I29-H29)/H29,0),0)</f>
        <v>-4.2326842544949947E-5</v>
      </c>
      <c r="G78" s="40">
        <f>IFERROR(IF(NOT(ISBLANK(J29)),(J29-I29)/I29,0),0)</f>
        <v>-2.8303746723287518E-3</v>
      </c>
      <c r="H78" s="40">
        <f>IFERROR(IF(NOT(ISBLANK(K29)),(K29-J29)/J29,0),0)</f>
        <v>-1.1347973889302553E-3</v>
      </c>
      <c r="J78" s="38">
        <f>V$11</f>
        <v>0.15</v>
      </c>
      <c r="K78" s="14"/>
      <c r="L78" s="14"/>
      <c r="M78" s="14"/>
      <c r="N78" s="14"/>
      <c r="O78" s="15"/>
      <c r="P78" s="10"/>
      <c r="T78" s="71" t="s">
        <v>111</v>
      </c>
    </row>
    <row r="79" spans="1:20" ht="52.5" hidden="1" customHeight="1" x14ac:dyDescent="0.2">
      <c r="A79" s="1" t="str">
        <f t="shared" si="0"/>
        <v>Circuit Civil</v>
      </c>
      <c r="B79" s="1">
        <f>IF(E79="YES",MAX(B$56:B78)+1,0)</f>
        <v>10</v>
      </c>
      <c r="C79" s="1" t="str">
        <f>A$27</f>
        <v>CGE CQ1-18</v>
      </c>
      <c r="D79" s="39" t="s">
        <v>124</v>
      </c>
      <c r="E79" s="1" t="str">
        <f>IF(MIN(F79:H79)&lt;0,"YES","NO")</f>
        <v>YES</v>
      </c>
      <c r="F79" s="40">
        <f t="shared" ref="F79:H80" si="5">IFERROR(IF(NOT(ISBLANK(I28)),(I28-H28)/H28,0),0)</f>
        <v>2.9632410112630663E-2</v>
      </c>
      <c r="G79" s="40">
        <f t="shared" si="5"/>
        <v>-4.6660575591172043E-3</v>
      </c>
      <c r="H79" s="40">
        <f t="shared" si="5"/>
        <v>-1.7128246762477439E-3</v>
      </c>
      <c r="K79" s="14"/>
      <c r="L79" s="14"/>
      <c r="M79" s="14"/>
      <c r="N79" s="14"/>
      <c r="O79" s="15"/>
      <c r="P79" s="10"/>
    </row>
    <row r="80" spans="1:20" ht="45" hidden="1" customHeight="1" x14ac:dyDescent="0.2">
      <c r="A80" s="1" t="str">
        <f t="shared" si="0"/>
        <v>Circuit Civil</v>
      </c>
      <c r="B80" s="1">
        <f>IF(E80="YES",MAX(B$56:B79)+1,0)</f>
        <v>0</v>
      </c>
      <c r="C80" s="1" t="str">
        <f>A$27</f>
        <v>CGE CQ1-18</v>
      </c>
      <c r="D80" s="39" t="s">
        <v>125</v>
      </c>
      <c r="E80" s="1" t="str">
        <f>IF(MAX(F80:H80)&gt;0,"YES","NO")</f>
        <v>NO</v>
      </c>
      <c r="F80" s="40">
        <f t="shared" si="5"/>
        <v>-4.2326842544949947E-5</v>
      </c>
      <c r="G80" s="40">
        <f t="shared" si="5"/>
        <v>-2.8303746723287518E-3</v>
      </c>
      <c r="H80" s="40">
        <f t="shared" si="5"/>
        <v>-1.1347973889302553E-3</v>
      </c>
      <c r="K80" s="14"/>
      <c r="L80" s="14"/>
      <c r="M80" s="14"/>
      <c r="N80" s="14"/>
    </row>
    <row r="81" spans="1:20" ht="60.75" hidden="1" customHeight="1" x14ac:dyDescent="0.2">
      <c r="A81" s="1" t="str">
        <f t="shared" si="0"/>
        <v>Circuit Civil</v>
      </c>
      <c r="B81" s="1">
        <f>IF(E81="YES",MAX(B$56:B80)+1,0)</f>
        <v>0</v>
      </c>
      <c r="C81" s="1" t="str">
        <f>A$31</f>
        <v>CGE CQ2-18</v>
      </c>
      <c r="D81" s="39" t="str">
        <f>"Assessments dropped by more than set percentage of: "&amp;TEXT(J81,"#0%")</f>
        <v>Assessments dropped by more than set percentage of: 15%</v>
      </c>
      <c r="E81" s="1" t="str">
        <f>IF(MIN(F81:G81)&lt;(-1*V$11),"YES","NO")</f>
        <v>NO</v>
      </c>
      <c r="F81" s="40">
        <f>IFERROR(IF(NOT(ISBLANK(J33)),(J33-I33)/I33,0),0)</f>
        <v>-5.4388904511570477E-4</v>
      </c>
      <c r="G81" s="40">
        <f>IFERROR(IF(NOT(ISBLANK(K33)),(K33-J33)/J33,0),0)</f>
        <v>-1.7736903315542917E-3</v>
      </c>
      <c r="J81" s="38">
        <f>V$11</f>
        <v>0.15</v>
      </c>
      <c r="K81" s="14"/>
      <c r="L81" s="14"/>
      <c r="M81" s="14"/>
      <c r="N81" s="14"/>
      <c r="O81" s="15"/>
      <c r="P81" s="10"/>
      <c r="T81" s="71" t="s">
        <v>112</v>
      </c>
    </row>
    <row r="82" spans="1:20" ht="52.5" hidden="1" customHeight="1" x14ac:dyDescent="0.2">
      <c r="A82" s="1" t="str">
        <f t="shared" si="0"/>
        <v>Circuit Civil</v>
      </c>
      <c r="B82" s="1">
        <f>IF(E82="YES",MAX(B$56:B81)+1,0)</f>
        <v>11</v>
      </c>
      <c r="C82" s="1" t="str">
        <f>A$31</f>
        <v>CGE CQ2-18</v>
      </c>
      <c r="D82" s="39" t="s">
        <v>124</v>
      </c>
      <c r="E82" s="1" t="str">
        <f>IF(MIN(F82:G82)&lt;0,"YES","NO")</f>
        <v>YES</v>
      </c>
      <c r="F82" s="40">
        <f>IFERROR(IF(NOT(ISBLANK(J32)),(J32-I32)/I32,0),0)</f>
        <v>5.4691638867246886E-2</v>
      </c>
      <c r="G82" s="40">
        <f>IFERROR(IF(NOT(ISBLANK(K32)),(K32-J32)/J32,0),0)</f>
        <v>-1.6356300709609252E-3</v>
      </c>
      <c r="K82" s="14"/>
      <c r="L82" s="14"/>
      <c r="M82" s="14"/>
      <c r="N82" s="14"/>
      <c r="O82" s="15"/>
      <c r="P82" s="10"/>
    </row>
    <row r="83" spans="1:20" ht="45" hidden="1" customHeight="1" x14ac:dyDescent="0.2">
      <c r="A83" s="1" t="str">
        <f t="shared" si="0"/>
        <v>Circuit Civil</v>
      </c>
      <c r="B83" s="1">
        <f>IF(E83="YES",MAX(B$56:B82)+1,0)</f>
        <v>0</v>
      </c>
      <c r="C83" s="1" t="str">
        <f>A$31</f>
        <v>CGE CQ2-18</v>
      </c>
      <c r="D83" s="39" t="s">
        <v>125</v>
      </c>
      <c r="E83" s="1" t="str">
        <f>IF(MAX(F83:G83)&gt;0,"YES","NO")</f>
        <v>NO</v>
      </c>
      <c r="F83" s="40">
        <f>IFERROR(IF(NOT(ISBLANK(J33)),(J33-I33)/I33,0),0)</f>
        <v>-5.4388904511570477E-4</v>
      </c>
      <c r="G83" s="40">
        <f>IFERROR(IF(NOT(ISBLANK(K33)),(K33-J33)/J33,0),0)</f>
        <v>-1.7736903315542917E-3</v>
      </c>
      <c r="K83" s="14"/>
      <c r="L83" s="14"/>
      <c r="M83" s="14"/>
      <c r="N83" s="14"/>
    </row>
    <row r="84" spans="1:20" ht="60.75" hidden="1" customHeight="1" x14ac:dyDescent="0.2">
      <c r="A84" s="1" t="str">
        <f t="shared" si="0"/>
        <v>Circuit Civil</v>
      </c>
      <c r="B84" s="1">
        <f>IF(E84="YES",MAX(B$56:B83)+1,0)</f>
        <v>0</v>
      </c>
      <c r="C84" s="1" t="str">
        <f>A$35</f>
        <v>CGE CQ3-18</v>
      </c>
      <c r="D84" s="39" t="str">
        <f>"Assessments dropped by more than set percentage of: "&amp;TEXT(J84,"#0%")</f>
        <v>Assessments dropped by more than set percentage of: 15%</v>
      </c>
      <c r="E84" s="1" t="str">
        <f>IF(MIN(F84)&lt;(-1*V$11),"YES","NO")</f>
        <v>NO</v>
      </c>
      <c r="F84" s="40">
        <f>IFERROR(IF(NOT(ISBLANK(K37)),(K37-J37)/J37,0),0)</f>
        <v>-1.7839519287878055E-3</v>
      </c>
      <c r="J84" s="38">
        <f>V$11</f>
        <v>0.15</v>
      </c>
      <c r="K84" s="14"/>
      <c r="L84" s="14"/>
      <c r="M84" s="14"/>
      <c r="N84" s="14"/>
      <c r="O84" s="15"/>
      <c r="P84" s="10"/>
      <c r="T84" s="71" t="s">
        <v>113</v>
      </c>
    </row>
    <row r="85" spans="1:20" ht="52.5" hidden="1" customHeight="1" x14ac:dyDescent="0.2">
      <c r="A85" s="1" t="str">
        <f t="shared" si="0"/>
        <v>Circuit Civil</v>
      </c>
      <c r="B85" s="1">
        <f>IF(E85="YES",MAX(B$56:B84)+1,0)</f>
        <v>0</v>
      </c>
      <c r="C85" s="1" t="str">
        <f>A$35</f>
        <v>CGE CQ3-18</v>
      </c>
      <c r="D85" s="39" t="s">
        <v>124</v>
      </c>
      <c r="E85" s="1" t="str">
        <f>IF(MIN(F85)&lt;0,"YES","NO")</f>
        <v>NO</v>
      </c>
      <c r="F85" s="40">
        <f>IFERROR(IF(NOT(ISBLANK(K36)),(K36-J36)/J36,0),0)</f>
        <v>6.0001434459359362E-2</v>
      </c>
      <c r="K85" s="14"/>
      <c r="L85" s="14"/>
      <c r="M85" s="14"/>
      <c r="N85" s="14"/>
      <c r="O85" s="15"/>
    </row>
    <row r="86" spans="1:20" ht="45" hidden="1" customHeight="1" x14ac:dyDescent="0.2">
      <c r="A86" s="1" t="str">
        <f t="shared" si="0"/>
        <v>Circuit Civil</v>
      </c>
      <c r="B86" s="1">
        <f>IF(E86="YES",MAX(B$56:B85)+1,0)</f>
        <v>0</v>
      </c>
      <c r="C86" s="1" t="str">
        <f>A$35</f>
        <v>CGE CQ3-18</v>
      </c>
      <c r="D86" s="39" t="s">
        <v>125</v>
      </c>
      <c r="E86" s="1" t="str">
        <f>IF(MAX(F86)&gt;0,"YES","NO")</f>
        <v>NO</v>
      </c>
      <c r="F86" s="40">
        <f>IFERROR(IF(NOT(ISBLANK(K37)),(K37-J37)/J37,0),0)</f>
        <v>-1.7839519287878055E-3</v>
      </c>
      <c r="K86" s="14"/>
      <c r="L86" s="14"/>
      <c r="M86" s="14"/>
      <c r="N86" s="14"/>
    </row>
  </sheetData>
  <sheetProtection algorithmName="SHA-512" hashValue="4MCie9Tqt9igwiC2ShoV6b4ANNXkx6cNDhiLHqnST8PX6UVYUekzO01DoLPRxZQcMhb7cBhHpL7pwPe64bejzQ==" saltValue="su9reWMD/5Ci4S+JjfCf6A==" spinCount="100000" sheet="1" objects="1" scenarios="1" selectLockedCells="1"/>
  <mergeCells count="39">
    <mergeCell ref="L30:M30"/>
    <mergeCell ref="L31:M33"/>
    <mergeCell ref="L34:M36"/>
    <mergeCell ref="L37:M39"/>
    <mergeCell ref="L40:M42"/>
    <mergeCell ref="D6:E6"/>
    <mergeCell ref="M23:M26"/>
    <mergeCell ref="L9:M9"/>
    <mergeCell ref="L11:L14"/>
    <mergeCell ref="M11:M14"/>
    <mergeCell ref="L15:L18"/>
    <mergeCell ref="M15:M18"/>
    <mergeCell ref="L19:L22"/>
    <mergeCell ref="M19:M22"/>
    <mergeCell ref="L23:L26"/>
    <mergeCell ref="D8:E8"/>
    <mergeCell ref="I11:I14"/>
    <mergeCell ref="D25:D26"/>
    <mergeCell ref="E25:E26"/>
    <mergeCell ref="F25:F26"/>
    <mergeCell ref="A35:A38"/>
    <mergeCell ref="D43:G43"/>
    <mergeCell ref="H43:K43"/>
    <mergeCell ref="A53:B53"/>
    <mergeCell ref="B35:B38"/>
    <mergeCell ref="B39:B42"/>
    <mergeCell ref="A39:A42"/>
    <mergeCell ref="A31:A34"/>
    <mergeCell ref="A27:A30"/>
    <mergeCell ref="B27:B30"/>
    <mergeCell ref="B31:B34"/>
    <mergeCell ref="A11:A14"/>
    <mergeCell ref="A15:A18"/>
    <mergeCell ref="B19:B22"/>
    <mergeCell ref="B23:B26"/>
    <mergeCell ref="B11:B14"/>
    <mergeCell ref="B15:B18"/>
    <mergeCell ref="A19:A22"/>
    <mergeCell ref="A23:A26"/>
  </mergeCells>
  <phoneticPr fontId="0" type="noConversion"/>
  <conditionalFormatting sqref="M11:M14">
    <cfRule type="expression" dxfId="219" priority="255" stopIfTrue="1">
      <formula>$H$14&lt;$H$8</formula>
    </cfRule>
  </conditionalFormatting>
  <conditionalFormatting sqref="M15:M18">
    <cfRule type="expression" dxfId="218" priority="253" stopIfTrue="1">
      <formula>$I$18&lt;$H$8</formula>
    </cfRule>
  </conditionalFormatting>
  <conditionalFormatting sqref="M19:M22">
    <cfRule type="expression" dxfId="217" priority="252" stopIfTrue="1">
      <formula>$J$22&lt;$H$8</formula>
    </cfRule>
  </conditionalFormatting>
  <conditionalFormatting sqref="M23:M26">
    <cfRule type="expression" dxfId="216" priority="251" stopIfTrue="1">
      <formula>$K$26&lt;$H$8</formula>
    </cfRule>
  </conditionalFormatting>
  <conditionalFormatting sqref="I39:I42">
    <cfRule type="cellIs" dxfId="215" priority="56" stopIfTrue="1" operator="lessThan">
      <formula>$H$8</formula>
    </cfRule>
  </conditionalFormatting>
  <conditionalFormatting sqref="H12">
    <cfRule type="expression" dxfId="214" priority="55">
      <formula>(H12&lt;G12)</formula>
    </cfRule>
  </conditionalFormatting>
  <conditionalFormatting sqref="I16">
    <cfRule type="expression" dxfId="213" priority="54">
      <formula>(I16&lt;H16)</formula>
    </cfRule>
  </conditionalFormatting>
  <conditionalFormatting sqref="J20">
    <cfRule type="expression" dxfId="212" priority="53">
      <formula>(J20&lt;I20)</formula>
    </cfRule>
  </conditionalFormatting>
  <conditionalFormatting sqref="K24">
    <cfRule type="expression" dxfId="211" priority="52">
      <formula>(K24&lt;J24)</formula>
    </cfRule>
  </conditionalFormatting>
  <conditionalFormatting sqref="H16">
    <cfRule type="expression" dxfId="210" priority="51">
      <formula>(H16&lt;G16)</formula>
    </cfRule>
  </conditionalFormatting>
  <conditionalFormatting sqref="I20">
    <cfRule type="expression" dxfId="209" priority="50">
      <formula>(I20&lt;H20)</formula>
    </cfRule>
  </conditionalFormatting>
  <conditionalFormatting sqref="J24">
    <cfRule type="expression" dxfId="208" priority="49">
      <formula>(J24&lt;I24)</formula>
    </cfRule>
  </conditionalFormatting>
  <conditionalFormatting sqref="K28">
    <cfRule type="expression" dxfId="207" priority="48">
      <formula>(K28&lt;J28)</formula>
    </cfRule>
  </conditionalFormatting>
  <conditionalFormatting sqref="H20">
    <cfRule type="expression" dxfId="206" priority="47">
      <formula>(H20&lt;G20)</formula>
    </cfRule>
  </conditionalFormatting>
  <conditionalFormatting sqref="I24">
    <cfRule type="expression" dxfId="205" priority="46">
      <formula>(I24&lt;H24)</formula>
    </cfRule>
  </conditionalFormatting>
  <conditionalFormatting sqref="J28">
    <cfRule type="expression" dxfId="204" priority="45">
      <formula>(J28&lt;I28)</formula>
    </cfRule>
  </conditionalFormatting>
  <conditionalFormatting sqref="K32">
    <cfRule type="expression" dxfId="203" priority="44">
      <formula>(K32&lt;J32)</formula>
    </cfRule>
  </conditionalFormatting>
  <conditionalFormatting sqref="H24">
    <cfRule type="expression" dxfId="202" priority="43">
      <formula>(H24&lt;G24)</formula>
    </cfRule>
  </conditionalFormatting>
  <conditionalFormatting sqref="I28">
    <cfRule type="expression" dxfId="201" priority="42">
      <formula>(I28&lt;H28)</formula>
    </cfRule>
  </conditionalFormatting>
  <conditionalFormatting sqref="J32">
    <cfRule type="expression" dxfId="200" priority="41">
      <formula>(J32&lt;I32)</formula>
    </cfRule>
  </conditionalFormatting>
  <conditionalFormatting sqref="K36">
    <cfRule type="expression" dxfId="199" priority="40">
      <formula>(K36&lt;J36)</formula>
    </cfRule>
  </conditionalFormatting>
  <conditionalFormatting sqref="H13">
    <cfRule type="expression" dxfId="198" priority="39">
      <formula>(H13&gt;G13)</formula>
    </cfRule>
  </conditionalFormatting>
  <conditionalFormatting sqref="H17">
    <cfRule type="expression" dxfId="197" priority="38">
      <formula>(H17&gt;G17)</formula>
    </cfRule>
  </conditionalFormatting>
  <conditionalFormatting sqref="H21">
    <cfRule type="expression" dxfId="196" priority="37">
      <formula>(H21&gt;G21)</formula>
    </cfRule>
  </conditionalFormatting>
  <conditionalFormatting sqref="H25">
    <cfRule type="expression" dxfId="195" priority="36">
      <formula>(H25&gt;G25)</formula>
    </cfRule>
  </conditionalFormatting>
  <conditionalFormatting sqref="I29">
    <cfRule type="expression" dxfId="194" priority="35">
      <formula>(I29&gt;H29)</formula>
    </cfRule>
  </conditionalFormatting>
  <conditionalFormatting sqref="H14">
    <cfRule type="expression" dxfId="193" priority="34">
      <formula>H14&lt;$H$8</formula>
    </cfRule>
  </conditionalFormatting>
  <conditionalFormatting sqref="I18">
    <cfRule type="expression" dxfId="192" priority="33">
      <formula>I18&lt;$H$8</formula>
    </cfRule>
  </conditionalFormatting>
  <conditionalFormatting sqref="J22">
    <cfRule type="expression" dxfId="191" priority="32">
      <formula>J22&lt;$H$8</formula>
    </cfRule>
  </conditionalFormatting>
  <conditionalFormatting sqref="K26">
    <cfRule type="expression" dxfId="190" priority="31">
      <formula>K26&lt;$H$8</formula>
    </cfRule>
  </conditionalFormatting>
  <conditionalFormatting sqref="I17">
    <cfRule type="expression" dxfId="189" priority="30">
      <formula>(I17&gt;H17)</formula>
    </cfRule>
  </conditionalFormatting>
  <conditionalFormatting sqref="J21">
    <cfRule type="expression" dxfId="188" priority="29">
      <formula>(J21&gt;I21)</formula>
    </cfRule>
  </conditionalFormatting>
  <conditionalFormatting sqref="K25">
    <cfRule type="expression" dxfId="187" priority="28">
      <formula>(K25&gt;J25)</formula>
    </cfRule>
  </conditionalFormatting>
  <conditionalFormatting sqref="I21">
    <cfRule type="expression" dxfId="186" priority="27">
      <formula>(I21&gt;H21)</formula>
    </cfRule>
  </conditionalFormatting>
  <conditionalFormatting sqref="J25">
    <cfRule type="expression" dxfId="185" priority="26">
      <formula>(J25&gt;I25)</formula>
    </cfRule>
  </conditionalFormatting>
  <conditionalFormatting sqref="K29">
    <cfRule type="expression" dxfId="184" priority="25">
      <formula>(K29&gt;J29)</formula>
    </cfRule>
  </conditionalFormatting>
  <conditionalFormatting sqref="I25">
    <cfRule type="expression" dxfId="183" priority="24">
      <formula>(I25&gt;H25)</formula>
    </cfRule>
  </conditionalFormatting>
  <conditionalFormatting sqref="J29">
    <cfRule type="expression" dxfId="182" priority="23">
      <formula>(J29&gt;I29)</formula>
    </cfRule>
  </conditionalFormatting>
  <conditionalFormatting sqref="K33">
    <cfRule type="expression" dxfId="181" priority="22">
      <formula>(K33&gt;J33)</formula>
    </cfRule>
  </conditionalFormatting>
  <conditionalFormatting sqref="J33">
    <cfRule type="expression" dxfId="180" priority="21">
      <formula>(J33&gt;I33)</formula>
    </cfRule>
  </conditionalFormatting>
  <conditionalFormatting sqref="K37">
    <cfRule type="expression" dxfId="179" priority="20">
      <formula>(K37&gt;J37)</formula>
    </cfRule>
  </conditionalFormatting>
  <conditionalFormatting sqref="L11:L14">
    <cfRule type="expression" dxfId="178" priority="17" stopIfTrue="1">
      <formula>$H$14&lt;$H$8</formula>
    </cfRule>
  </conditionalFormatting>
  <conditionalFormatting sqref="L15:L18">
    <cfRule type="expression" dxfId="177" priority="16" stopIfTrue="1">
      <formula>$I$18&lt;$H$8</formula>
    </cfRule>
  </conditionalFormatting>
  <conditionalFormatting sqref="L19:L22">
    <cfRule type="expression" dxfId="176" priority="15" stopIfTrue="1">
      <formula>$J$22&lt;$H$8</formula>
    </cfRule>
  </conditionalFormatting>
  <conditionalFormatting sqref="L23:L26">
    <cfRule type="expression" dxfId="175" priority="14" stopIfTrue="1">
      <formula>$K$26&lt;$H$8</formula>
    </cfRule>
  </conditionalFormatting>
  <dataValidations count="2">
    <dataValidation type="textLength" allowBlank="1" showInputMessage="1" showErrorMessage="1" sqref="L10 M10:M29 N10:N42 L27:L30">
      <formula1>0</formula1>
      <formula2>500</formula2>
    </dataValidation>
    <dataValidation type="decimal" allowBlank="1" showInputMessage="1" showErrorMessage="1" sqref="G19:I19 H15:K16 J35:J37 J39:J42 H21:I21 G15 D12:H13 G25:I25 J18:K19 G28:I29 I31:I32 J12:K13 G39:H42">
      <formula1>0</formula1>
      <formula2>999999999999999</formula2>
    </dataValidation>
  </dataValidations>
  <printOptions horizontalCentered="1" verticalCentered="1"/>
  <pageMargins left="0.21" right="0.23" top="0.3" bottom="0.36" header="0.2" footer="0.17"/>
  <pageSetup scale="57" orientation="landscape" r:id="rId1"/>
  <headerFooter alignWithMargins="0">
    <oddFooter>&amp;L&amp;F</oddFooter>
  </headerFooter>
  <ignoredErrors>
    <ignoredError sqref="D14:G15 D18:G19 D16 D17 D22:G23 D20:E20 D21:E21 D25:F25 D24:F24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'Circuit Criminal'!$N$11:$N$12</xm:f>
          </x14:formula1>
          <xm:sqref>L11:L26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Z86"/>
  <sheetViews>
    <sheetView showGridLines="0" topLeftCell="B10" zoomScale="75" zoomScaleNormal="75" zoomScaleSheetLayoutView="70" workbookViewId="0">
      <selection activeCell="K33" sqref="K33"/>
    </sheetView>
  </sheetViews>
  <sheetFormatPr defaultColWidth="9.140625" defaultRowHeight="14.25" x14ac:dyDescent="0.2"/>
  <cols>
    <col min="1" max="1" width="10.7109375" style="1" hidden="1" customWidth="1"/>
    <col min="2" max="2" width="9.5703125" style="1" customWidth="1"/>
    <col min="3" max="3" width="29.85546875" style="1" customWidth="1"/>
    <col min="4" max="12" width="18.7109375" style="1" customWidth="1"/>
    <col min="13" max="13" width="33.140625" style="1" customWidth="1"/>
    <col min="14" max="14" width="18.7109375" style="1" hidden="1" customWidth="1"/>
    <col min="15" max="18" width="16.7109375" style="1" hidden="1" customWidth="1"/>
    <col min="19" max="19" width="20.140625" style="1" hidden="1" customWidth="1"/>
    <col min="20" max="20" width="21.28515625" style="1" hidden="1" customWidth="1"/>
    <col min="21" max="21" width="2.42578125" style="1" hidden="1" customWidth="1"/>
    <col min="22" max="22" width="11.5703125" style="1" hidden="1" customWidth="1"/>
    <col min="23" max="23" width="13.28515625" style="1" hidden="1" customWidth="1"/>
    <col min="24" max="26" width="9.140625" style="1" hidden="1" customWidth="1"/>
    <col min="27" max="16384" width="9.140625" style="1"/>
  </cols>
  <sheetData>
    <row r="1" spans="1:22" ht="33" hidden="1" customHeight="1" x14ac:dyDescent="0.2"/>
    <row r="2" spans="1:22" ht="23.25" x14ac:dyDescent="0.35">
      <c r="K2" s="2"/>
      <c r="L2" s="2"/>
      <c r="M2" s="2" t="s">
        <v>249</v>
      </c>
      <c r="N2" s="2"/>
      <c r="T2" s="71" t="s">
        <v>48</v>
      </c>
    </row>
    <row r="3" spans="1:22" ht="23.25" x14ac:dyDescent="0.35">
      <c r="K3" s="2"/>
      <c r="L3" s="2"/>
      <c r="M3" s="2" t="s">
        <v>16</v>
      </c>
      <c r="N3" s="2"/>
      <c r="T3" s="71" t="s">
        <v>47</v>
      </c>
    </row>
    <row r="4" spans="1:22" ht="25.5" customHeight="1" x14ac:dyDescent="0.25">
      <c r="A4" s="3"/>
      <c r="C4" s="4" t="s">
        <v>28</v>
      </c>
      <c r="D4" s="36" t="str">
        <f>'Circuit Criminal'!D4</f>
        <v>September 2017</v>
      </c>
      <c r="I4" s="182" t="s">
        <v>218</v>
      </c>
      <c r="J4" s="183"/>
      <c r="K4" s="183"/>
      <c r="L4" s="183"/>
      <c r="M4" s="184"/>
      <c r="O4" s="5"/>
      <c r="P4" s="5"/>
      <c r="T4" s="71" t="s">
        <v>49</v>
      </c>
    </row>
    <row r="5" spans="1:22" ht="18" customHeight="1" x14ac:dyDescent="0.25">
      <c r="A5" s="3"/>
      <c r="C5" s="4" t="s">
        <v>10</v>
      </c>
      <c r="D5" s="34">
        <f>'Circuit Criminal'!$D$5</f>
        <v>1</v>
      </c>
      <c r="I5" s="185"/>
      <c r="J5" s="186" t="s">
        <v>219</v>
      </c>
      <c r="K5" s="186"/>
      <c r="L5" s="186"/>
      <c r="M5" s="187"/>
      <c r="T5" s="71" t="s">
        <v>50</v>
      </c>
    </row>
    <row r="6" spans="1:22" ht="20.25" customHeight="1" x14ac:dyDescent="0.25">
      <c r="A6" s="3"/>
      <c r="C6" s="6" t="s">
        <v>9</v>
      </c>
      <c r="D6" s="258" t="str">
        <f>'Circuit Criminal'!D6</f>
        <v>Brevard</v>
      </c>
      <c r="E6" s="258"/>
      <c r="F6" s="71"/>
      <c r="G6" s="71"/>
      <c r="H6" s="71"/>
      <c r="I6" s="190"/>
      <c r="J6" s="188" t="s">
        <v>220</v>
      </c>
      <c r="K6" s="188"/>
      <c r="L6" s="188"/>
      <c r="M6" s="189"/>
      <c r="N6" s="71"/>
      <c r="T6" s="71" t="s">
        <v>51</v>
      </c>
    </row>
    <row r="7" spans="1:22" ht="11.25" customHeight="1" x14ac:dyDescent="0.25">
      <c r="A7" s="3"/>
      <c r="T7" s="71" t="s">
        <v>52</v>
      </c>
    </row>
    <row r="8" spans="1:22" ht="16.5" customHeight="1" thickBot="1" x14ac:dyDescent="0.3">
      <c r="A8" s="3"/>
      <c r="C8" s="6" t="s">
        <v>27</v>
      </c>
      <c r="D8" s="215" t="s">
        <v>43</v>
      </c>
      <c r="E8" s="215"/>
      <c r="G8" s="6" t="s">
        <v>33</v>
      </c>
      <c r="H8" s="24">
        <v>0.9</v>
      </c>
      <c r="T8" s="71" t="s">
        <v>53</v>
      </c>
    </row>
    <row r="9" spans="1:22" ht="15.75" x14ac:dyDescent="0.25">
      <c r="A9" s="7"/>
      <c r="B9" s="3"/>
      <c r="J9" s="8"/>
      <c r="K9" s="9"/>
      <c r="L9" s="224" t="s">
        <v>176</v>
      </c>
      <c r="M9" s="225"/>
      <c r="N9" s="70">
        <v>1</v>
      </c>
      <c r="O9" s="10" t="s">
        <v>2</v>
      </c>
      <c r="P9" s="1" t="s">
        <v>29</v>
      </c>
      <c r="Q9" s="1">
        <v>1</v>
      </c>
      <c r="T9" s="71" t="s">
        <v>54</v>
      </c>
    </row>
    <row r="10" spans="1:22" s="11" customFormat="1" ht="26.25" customHeight="1" thickBot="1" x14ac:dyDescent="0.25">
      <c r="B10" s="19"/>
      <c r="C10" s="20" t="s">
        <v>17</v>
      </c>
      <c r="D10" s="80" t="s">
        <v>214</v>
      </c>
      <c r="E10" s="31" t="s">
        <v>215</v>
      </c>
      <c r="F10" s="31" t="s">
        <v>216</v>
      </c>
      <c r="G10" s="82" t="s">
        <v>217</v>
      </c>
      <c r="H10" s="80" t="s">
        <v>236</v>
      </c>
      <c r="I10" s="31" t="s">
        <v>237</v>
      </c>
      <c r="J10" s="31" t="s">
        <v>238</v>
      </c>
      <c r="K10" s="82" t="s">
        <v>239</v>
      </c>
      <c r="L10" s="72" t="s">
        <v>174</v>
      </c>
      <c r="M10" s="98" t="s">
        <v>179</v>
      </c>
      <c r="N10" s="67"/>
      <c r="O10" s="10" t="s">
        <v>3</v>
      </c>
      <c r="P10" s="11" t="s">
        <v>30</v>
      </c>
      <c r="Q10" s="1"/>
      <c r="T10" s="71" t="s">
        <v>55</v>
      </c>
      <c r="V10" s="37">
        <v>5</v>
      </c>
    </row>
    <row r="11" spans="1:22" ht="15.75" customHeight="1" x14ac:dyDescent="0.2">
      <c r="A11" s="226" t="str">
        <f>LEFT(B11,3)&amp;" "&amp;RIGHT(B11,6)</f>
        <v>CGE CQ1-17</v>
      </c>
      <c r="B11" s="208" t="s">
        <v>222</v>
      </c>
      <c r="C11" s="66" t="s">
        <v>225</v>
      </c>
      <c r="D11" s="116" t="s">
        <v>18</v>
      </c>
      <c r="E11" s="117" t="s">
        <v>19</v>
      </c>
      <c r="F11" s="117" t="s">
        <v>20</v>
      </c>
      <c r="G11" s="117" t="s">
        <v>21</v>
      </c>
      <c r="H11" s="117" t="s">
        <v>22</v>
      </c>
      <c r="I11" s="232"/>
      <c r="J11" s="118"/>
      <c r="K11" s="119"/>
      <c r="L11" s="216"/>
      <c r="M11" s="263"/>
      <c r="N11" s="97" t="s">
        <v>177</v>
      </c>
      <c r="O11" s="10" t="s">
        <v>4</v>
      </c>
      <c r="P11" s="1" t="s">
        <v>31</v>
      </c>
      <c r="Q11" s="1">
        <v>3</v>
      </c>
      <c r="T11" s="71" t="s">
        <v>56</v>
      </c>
      <c r="U11" s="1" t="str">
        <f>D6&amp;" "&amp;D8</f>
        <v>Brevard County Civil</v>
      </c>
      <c r="V11" s="38">
        <v>0.15</v>
      </c>
    </row>
    <row r="12" spans="1:22" ht="15.75" customHeight="1" x14ac:dyDescent="0.2">
      <c r="A12" s="227"/>
      <c r="B12" s="209"/>
      <c r="C12" s="60" t="s">
        <v>23</v>
      </c>
      <c r="D12" s="120">
        <f>LOOKUP($U$11&amp;" "&amp;$A11,Lookup!$X$2:$X$5361,Lookup!$I$2:$I$5361)</f>
        <v>474778.08</v>
      </c>
      <c r="E12" s="101">
        <f>LOOKUP($U$11&amp;" "&amp;$A11,Lookup!$X$2:$X$5361,Lookup!$J$2:$J$5361)</f>
        <v>483042.08</v>
      </c>
      <c r="F12" s="101">
        <f>LOOKUP($U$11&amp;" "&amp;$A11,Lookup!$X$2:$X$5361,Lookup!$K$2:$K$5361)</f>
        <v>483042.08</v>
      </c>
      <c r="G12" s="107">
        <f>LOOKUP($U$11&amp;" "&amp;$A11,Lookup!$X$2:$X$5361,Lookup!$L$2:$L$5361)</f>
        <v>483042.08</v>
      </c>
      <c r="H12" s="108">
        <v>483042.08</v>
      </c>
      <c r="I12" s="233"/>
      <c r="J12" s="76"/>
      <c r="K12" s="121"/>
      <c r="L12" s="216"/>
      <c r="M12" s="263"/>
      <c r="N12" s="23" t="s">
        <v>178</v>
      </c>
      <c r="O12" s="10" t="s">
        <v>5</v>
      </c>
      <c r="P12" s="1" t="s">
        <v>32</v>
      </c>
      <c r="Q12" s="1">
        <v>4</v>
      </c>
      <c r="T12" s="71" t="s">
        <v>57</v>
      </c>
      <c r="U12" s="1" t="str">
        <f>IF(P13=TRUE,A11,"")</f>
        <v/>
      </c>
    </row>
    <row r="13" spans="1:22" ht="15.75" customHeight="1" thickBot="1" x14ac:dyDescent="0.25">
      <c r="A13" s="227"/>
      <c r="B13" s="209"/>
      <c r="C13" s="60" t="s">
        <v>24</v>
      </c>
      <c r="D13" s="122">
        <f>LOOKUP($U$11&amp;" "&amp;$A11,Lookup!$X$2:$X$5361,Lookup!$D$2:$D$5361)</f>
        <v>486738.08</v>
      </c>
      <c r="E13" s="102">
        <f>LOOKUP($U$11&amp;" "&amp;$A11,Lookup!$X$2:$X$5361,Lookup!$E$2:$E$5361)</f>
        <v>486738.08</v>
      </c>
      <c r="F13" s="102">
        <f>LOOKUP($U$11&amp;" "&amp;$A11,Lookup!$X$2:$X$5361,Lookup!$F$2:$F$5361)</f>
        <v>486543.08</v>
      </c>
      <c r="G13" s="102">
        <f>LOOKUP($U$11&amp;" "&amp;$A11,Lookup!$X$2:$X$5361,Lookup!$G$2:$G$5361)</f>
        <v>486543.08</v>
      </c>
      <c r="H13" s="51">
        <v>486543.08</v>
      </c>
      <c r="I13" s="234"/>
      <c r="J13" s="76"/>
      <c r="K13" s="121"/>
      <c r="L13" s="216"/>
      <c r="M13" s="263"/>
      <c r="N13" s="23" t="s">
        <v>180</v>
      </c>
      <c r="O13" s="10" t="s">
        <v>6</v>
      </c>
      <c r="P13" s="1" t="b">
        <f>OR(AND(E12&lt;D12,E12&gt;0),AND(F12&lt;E12,F12&gt;0),AND(G12&lt;F12,G12&gt;0),AND(H12&lt;G12,H12&gt;0),AND(F13&gt;E13,E13&gt;0),AND(G13&gt;F13,F13&gt;0),AND(H13&lt;G13,G13&gt;0))</f>
        <v>0</v>
      </c>
      <c r="Q13" s="1">
        <v>5</v>
      </c>
      <c r="T13" s="71" t="s">
        <v>58</v>
      </c>
      <c r="U13" s="1" t="str">
        <f>IF(P14=TRUE,A15,"")</f>
        <v/>
      </c>
    </row>
    <row r="14" spans="1:22" ht="15.75" customHeight="1" thickBot="1" x14ac:dyDescent="0.25">
      <c r="A14" s="228"/>
      <c r="B14" s="210"/>
      <c r="C14" s="21" t="s">
        <v>25</v>
      </c>
      <c r="D14" s="109">
        <f>IF(ISBLANK(D12),"N/A",IF(OR(D12=0,D12="N/A"),0,D12/D13))</f>
        <v>0.97542826318417497</v>
      </c>
      <c r="E14" s="109">
        <f>IF(ISBLANK(E12),"N/A",IF(OR(E12=0,E12="N/A"),0,E12/E13))</f>
        <v>0.99240659370641393</v>
      </c>
      <c r="F14" s="109">
        <f>IF(ISBLANK(F12),"N/A",IF(OR(F12=0,F12="N/A"),0,F12/F13))</f>
        <v>0.9928043370794627</v>
      </c>
      <c r="G14" s="109">
        <f>IF(ISBLANK(G12),"N/A",IF(OR(G12=0,G12="N/A"),0,G12/G13))</f>
        <v>0.9928043370794627</v>
      </c>
      <c r="H14" s="109">
        <f>IF(ISBLANK(H12),"N/A",IF(AND(H12=0,H13=0,NOT(ISBLANK(H12)),NOT(ISBLANK(H13))),1,H12/H13))</f>
        <v>0.9928043370794627</v>
      </c>
      <c r="I14" s="235"/>
      <c r="J14" s="76"/>
      <c r="K14" s="121"/>
      <c r="L14" s="216"/>
      <c r="M14" s="263"/>
      <c r="N14" s="97" t="s">
        <v>189</v>
      </c>
      <c r="O14" s="10" t="s">
        <v>7</v>
      </c>
      <c r="P14" s="1" t="b">
        <f>OR(AND(F16&lt;E16,F16&gt;0),AND(G16&lt;F16,G16&gt;0),AND(H16&lt;G16,H16&gt;0),AND(I16&lt;H16,I16&gt;0),AND(G17&gt;F17, F17&gt;0),AND(H17&gt;G17, G17&gt;0),AND(I17&lt;H17,I17&gt;0))</f>
        <v>0</v>
      </c>
      <c r="Q14" s="1">
        <v>6</v>
      </c>
      <c r="T14" s="71" t="s">
        <v>59</v>
      </c>
      <c r="U14" s="1" t="str">
        <f>IF(P15=TRUE,A19,"")</f>
        <v/>
      </c>
    </row>
    <row r="15" spans="1:22" ht="15.75" customHeight="1" x14ac:dyDescent="0.2">
      <c r="A15" s="226" t="str">
        <f>LEFT(B15,3)&amp;" "&amp;RIGHT(B15,6)</f>
        <v>CGE CQ2-17</v>
      </c>
      <c r="B15" s="229" t="s">
        <v>240</v>
      </c>
      <c r="C15" s="77" t="s">
        <v>226</v>
      </c>
      <c r="D15" s="123"/>
      <c r="E15" s="31" t="s">
        <v>18</v>
      </c>
      <c r="F15" s="31" t="s">
        <v>19</v>
      </c>
      <c r="G15" s="31" t="s">
        <v>20</v>
      </c>
      <c r="H15" s="31" t="s">
        <v>21</v>
      </c>
      <c r="I15" s="31" t="s">
        <v>22</v>
      </c>
      <c r="J15" s="78"/>
      <c r="K15" s="121"/>
      <c r="L15" s="216"/>
      <c r="M15" s="263"/>
      <c r="N15" s="23" t="s">
        <v>181</v>
      </c>
      <c r="O15" s="10" t="s">
        <v>8</v>
      </c>
      <c r="P15" s="1" t="b">
        <f>OR(AND(G20&lt;F20,D10&gt;0),AND(H20&lt;G20,H20&gt;0),AND(I20&lt;H20,I20&gt;0),AND(J20&lt;I20,J20&gt;0),AND(H21&gt;G21, G21&gt;0),AND(I21&gt;H21, H21&gt;0),AND(J21&lt;I21, J21&gt;0))</f>
        <v>0</v>
      </c>
      <c r="Q15" s="1">
        <v>7</v>
      </c>
      <c r="T15" s="71" t="s">
        <v>60</v>
      </c>
      <c r="U15" s="1" t="str">
        <f>IF(P16=TRUE,A23,"")</f>
        <v>CGE CQ4-17</v>
      </c>
    </row>
    <row r="16" spans="1:22" ht="15.75" customHeight="1" x14ac:dyDescent="0.2">
      <c r="A16" s="227"/>
      <c r="B16" s="230"/>
      <c r="C16" s="60" t="s">
        <v>23</v>
      </c>
      <c r="D16" s="123"/>
      <c r="E16" s="101">
        <f>LOOKUP($U$11&amp;" "&amp;$A15,Lookup!$X$2:$X$5361,Lookup!$I$2:$I$5361)</f>
        <v>477367.87</v>
      </c>
      <c r="F16" s="101">
        <f>LOOKUP($U$11&amp;" "&amp;$A15,Lookup!$X$2:$X$5361,Lookup!$J$2:$J$5361)</f>
        <v>487108.87</v>
      </c>
      <c r="G16" s="101">
        <f>LOOKUP($U$11&amp;" "&amp;$A15,Lookup!$X$2:$X$5361,Lookup!$K$2:$K$5361)</f>
        <v>487214.87</v>
      </c>
      <c r="H16" s="108">
        <v>487214.87</v>
      </c>
      <c r="I16" s="108">
        <v>487214.87</v>
      </c>
      <c r="J16" s="78"/>
      <c r="K16" s="121"/>
      <c r="L16" s="216"/>
      <c r="M16" s="263"/>
      <c r="N16" s="23" t="s">
        <v>182</v>
      </c>
      <c r="O16" s="10" t="s">
        <v>11</v>
      </c>
      <c r="P16" s="1" t="b">
        <f>OR(AND(H24&lt;G24, H24&gt;0),AND(I24&lt;H24, I24&gt;0),AND(J24&lt;I24, J24&gt;0),AND(K24&lt;J24, K24&gt;0),AND(I25&gt;H25, H25&gt;0),AND(J25&gt;I25, I25&gt;0),AND(K25&lt;J25, J25&gt;0))</f>
        <v>1</v>
      </c>
      <c r="Q16" s="1">
        <v>8</v>
      </c>
      <c r="T16" s="71" t="s">
        <v>61</v>
      </c>
      <c r="U16" s="1" t="str">
        <f>IF(P17=TRUE,A27,"")</f>
        <v/>
      </c>
    </row>
    <row r="17" spans="1:21" ht="15.75" customHeight="1" thickBot="1" x14ac:dyDescent="0.25">
      <c r="A17" s="227"/>
      <c r="B17" s="230"/>
      <c r="C17" s="60" t="s">
        <v>24</v>
      </c>
      <c r="D17" s="123"/>
      <c r="E17" s="102">
        <f>LOOKUP($U$11&amp;" "&amp;$A15,Lookup!$X$2:$X$5361,Lookup!$D$2:$D$5361)</f>
        <v>490168.86</v>
      </c>
      <c r="F17" s="102">
        <f>LOOKUP($U$11&amp;" "&amp;$A15,Lookup!$X$2:$X$5361,Lookup!$E$2:$E$5361)</f>
        <v>490168.86</v>
      </c>
      <c r="G17" s="102">
        <f>LOOKUP($U$11&amp;" "&amp;$A15,Lookup!$X$2:$X$5361,Lookup!$F$2:$F$5361)</f>
        <v>490168.86</v>
      </c>
      <c r="H17" s="51">
        <v>490168.86</v>
      </c>
      <c r="I17" s="51">
        <v>490168.86</v>
      </c>
      <c r="J17" s="78"/>
      <c r="K17" s="121"/>
      <c r="L17" s="216"/>
      <c r="M17" s="263"/>
      <c r="N17" s="97" t="s">
        <v>190</v>
      </c>
      <c r="O17" s="10" t="s">
        <v>12</v>
      </c>
      <c r="P17" s="1" t="b">
        <f>OR(AND(I28&lt;H28, I28&gt;0),AND(J28&lt;I28, J28&gt;0),AND(K28&lt;J28, K28&gt;0),AND(J29&gt;I29, I29&gt;0),AND(K29&gt;J29, J29&gt;0))</f>
        <v>0</v>
      </c>
      <c r="Q17" s="1">
        <v>9</v>
      </c>
      <c r="T17" s="71" t="s">
        <v>62</v>
      </c>
      <c r="U17" s="1" t="str">
        <f>IF(P18=TRUE,A31,"")</f>
        <v/>
      </c>
    </row>
    <row r="18" spans="1:21" ht="15.75" customHeight="1" thickBot="1" x14ac:dyDescent="0.25">
      <c r="A18" s="228"/>
      <c r="B18" s="231"/>
      <c r="C18" s="21" t="s">
        <v>26</v>
      </c>
      <c r="D18" s="124"/>
      <c r="E18" s="109">
        <f>IF(ISBLANK(E16),"N/A",IF(OR(E16=0,E16="N/A"),0,E16/E17))</f>
        <v>0.97388453032287692</v>
      </c>
      <c r="F18" s="109">
        <f>IF(ISBLANK(F16),"N/A",IF(OR(F16=0,F16="N/A"),0,F16/F17))</f>
        <v>0.99375727376888034</v>
      </c>
      <c r="G18" s="109">
        <f>IF(ISBLANK(G16),"N/A",IF(OR(G16=0,G16="N/A"),0,G16/G17))</f>
        <v>0.99397352577640286</v>
      </c>
      <c r="H18" s="109">
        <f>IF(ISBLANK(H16),"N/A",IF(AND(H16=0,H17=0,NOT(ISBLANK(H16)),NOT(ISBLANK(H17))),1,H16/H17))</f>
        <v>0.99397352577640286</v>
      </c>
      <c r="I18" s="109">
        <f>IF(ISBLANK(I16),"N/A",IF(AND(I16=0,I17=0,NOT(ISBLANK(I16)),NOT(ISBLANK(I17))),1,I16/I17))</f>
        <v>0.99397352577640286</v>
      </c>
      <c r="J18" s="79"/>
      <c r="K18" s="121"/>
      <c r="L18" s="216"/>
      <c r="M18" s="263"/>
      <c r="N18" s="97" t="s">
        <v>191</v>
      </c>
      <c r="O18" s="10" t="s">
        <v>13</v>
      </c>
      <c r="P18" s="1" t="b">
        <f>OR(AND(J32&lt;I32, J32&gt;0),AND(K32&lt;J32, K32&gt;0),AND(K33&gt;J33, J33&gt;0))</f>
        <v>0</v>
      </c>
      <c r="Q18" s="1">
        <v>10</v>
      </c>
      <c r="T18" s="71" t="s">
        <v>63</v>
      </c>
      <c r="U18" s="1" t="str">
        <f>IF(P19=TRUE,A35,"")</f>
        <v/>
      </c>
    </row>
    <row r="19" spans="1:21" ht="15.75" customHeight="1" x14ac:dyDescent="0.2">
      <c r="A19" s="226" t="str">
        <f>LEFT(B19,3)&amp;" "&amp;RIGHT(B19,6)</f>
        <v>CGE CQ3-17</v>
      </c>
      <c r="B19" s="208" t="s">
        <v>223</v>
      </c>
      <c r="C19" s="77" t="s">
        <v>227</v>
      </c>
      <c r="D19" s="125"/>
      <c r="E19" s="28"/>
      <c r="F19" s="31" t="s">
        <v>18</v>
      </c>
      <c r="G19" s="31" t="s">
        <v>19</v>
      </c>
      <c r="H19" s="31" t="s">
        <v>20</v>
      </c>
      <c r="I19" s="31" t="s">
        <v>21</v>
      </c>
      <c r="J19" s="80" t="s">
        <v>22</v>
      </c>
      <c r="K19" s="126"/>
      <c r="L19" s="216"/>
      <c r="M19" s="263"/>
      <c r="N19" s="23" t="s">
        <v>183</v>
      </c>
      <c r="O19" s="10" t="s">
        <v>14</v>
      </c>
      <c r="P19" s="1" t="b">
        <f>OR(K36&lt;J36)</f>
        <v>0</v>
      </c>
      <c r="Q19" s="1">
        <v>11</v>
      </c>
      <c r="T19" s="71" t="s">
        <v>64</v>
      </c>
      <c r="U19" s="1" t="str">
        <f>U12&amp;" "&amp;U13&amp;" "&amp;U14&amp;" "&amp;U15&amp;" "&amp;U16&amp;" "&amp;U17&amp;" "&amp;U18</f>
        <v xml:space="preserve">   CGE CQ4-17   </v>
      </c>
    </row>
    <row r="20" spans="1:21" ht="15.75" customHeight="1" x14ac:dyDescent="0.2">
      <c r="A20" s="227"/>
      <c r="B20" s="209"/>
      <c r="C20" s="60" t="s">
        <v>23</v>
      </c>
      <c r="D20" s="125"/>
      <c r="E20" s="26"/>
      <c r="F20" s="101">
        <f>LOOKUP($U$11&amp;" "&amp;$A19,Lookup!$X$2:$X$5361,Lookup!$I$2:$I$5361)</f>
        <v>467669.3</v>
      </c>
      <c r="G20" s="101">
        <f>LOOKUP($U$11&amp;" "&amp;$A19,Lookup!$X$2:$X$5361,Lookup!$J$2:$J$5361)</f>
        <v>483353.8</v>
      </c>
      <c r="H20" s="108">
        <v>483451.3</v>
      </c>
      <c r="I20" s="108">
        <v>483451.3</v>
      </c>
      <c r="J20" s="205">
        <v>483451.3</v>
      </c>
      <c r="K20" s="127"/>
      <c r="L20" s="216"/>
      <c r="M20" s="263"/>
      <c r="N20" s="62"/>
      <c r="O20" s="10" t="s">
        <v>15</v>
      </c>
      <c r="P20" s="1">
        <f>COUNTIF(P13:P19,"TRUE")</f>
        <v>1</v>
      </c>
      <c r="Q20" s="1">
        <v>12</v>
      </c>
      <c r="T20" s="71" t="s">
        <v>65</v>
      </c>
    </row>
    <row r="21" spans="1:21" s="16" customFormat="1" ht="15.75" customHeight="1" thickBot="1" x14ac:dyDescent="0.25">
      <c r="A21" s="227"/>
      <c r="B21" s="209"/>
      <c r="C21" s="60" t="s">
        <v>24</v>
      </c>
      <c r="D21" s="125"/>
      <c r="E21" s="26"/>
      <c r="F21" s="102">
        <f>LOOKUP($U$11&amp;" "&amp;$A19,Lookup!$X$2:$X$5361,Lookup!$D$2:$D$5361)</f>
        <v>484686.28</v>
      </c>
      <c r="G21" s="102">
        <f>LOOKUP($U$11&amp;" "&amp;$A19,Lookup!$X$2:$X$5361,Lookup!$E$2:$E$5361)</f>
        <v>484686.28</v>
      </c>
      <c r="H21" s="51">
        <v>484686.28</v>
      </c>
      <c r="I21" s="51">
        <v>484686.28</v>
      </c>
      <c r="J21" s="51">
        <v>484686.28</v>
      </c>
      <c r="K21" s="127"/>
      <c r="L21" s="216"/>
      <c r="M21" s="263"/>
      <c r="N21" s="62"/>
      <c r="Q21" s="25"/>
      <c r="T21" s="71" t="s">
        <v>66</v>
      </c>
    </row>
    <row r="22" spans="1:21" ht="15.75" customHeight="1" thickBot="1" x14ac:dyDescent="0.25">
      <c r="A22" s="228"/>
      <c r="B22" s="210"/>
      <c r="C22" s="21" t="s">
        <v>26</v>
      </c>
      <c r="D22" s="125"/>
      <c r="E22" s="30"/>
      <c r="F22" s="114">
        <f>IF(ISBLANK(F20),"N/A",IF(OR(F20=0,F20="N/A"),0,F20/F21))</f>
        <v>0.96489073303250916</v>
      </c>
      <c r="G22" s="109">
        <f>IF(ISBLANK(G20),"N/A",IF(OR(G20=0,G20="N/A"),0,G20/G21))</f>
        <v>0.99725084027548694</v>
      </c>
      <c r="H22" s="109">
        <f>IF(ISBLANK(H20),"N/A",IF(AND(H20=0,H21=0,NOT(ISBLANK(H20)),NOT(ISBLANK(H21))),1,H20/H21))</f>
        <v>0.99745200132341272</v>
      </c>
      <c r="I22" s="109">
        <f>IF(ISBLANK(I20),"N/A",IF(AND(I20=0,I21=0,NOT(ISBLANK(I20)),NOT(ISBLANK(I21))),1,I20/I21))</f>
        <v>0.99745200132341272</v>
      </c>
      <c r="J22" s="109">
        <f>IF(ISBLANK(J20),"N/A",IF(AND(J20=0,J21=0,NOT(ISBLANK(J20)),NOT(ISBLANK(J21))),1,J20/J21))</f>
        <v>0.99745200132341272</v>
      </c>
      <c r="K22" s="128"/>
      <c r="L22" s="216"/>
      <c r="M22" s="263"/>
      <c r="N22" s="63"/>
      <c r="O22" s="81" t="s">
        <v>34</v>
      </c>
      <c r="P22" s="81" t="s">
        <v>35</v>
      </c>
      <c r="Q22" s="11"/>
      <c r="T22" s="71" t="s">
        <v>67</v>
      </c>
    </row>
    <row r="23" spans="1:21" ht="15.75" customHeight="1" x14ac:dyDescent="0.2">
      <c r="A23" s="226" t="str">
        <f>LEFT(B23,3)&amp;" "&amp;RIGHT(B23,6)</f>
        <v>CGE CQ4-17</v>
      </c>
      <c r="B23" s="229" t="s">
        <v>224</v>
      </c>
      <c r="C23" s="66" t="s">
        <v>228</v>
      </c>
      <c r="D23" s="129"/>
      <c r="E23" s="29"/>
      <c r="F23" s="69"/>
      <c r="G23" s="68" t="s">
        <v>18</v>
      </c>
      <c r="H23" s="31" t="s">
        <v>19</v>
      </c>
      <c r="I23" s="31" t="s">
        <v>20</v>
      </c>
      <c r="J23" s="80" t="s">
        <v>21</v>
      </c>
      <c r="K23" s="130" t="s">
        <v>22</v>
      </c>
      <c r="L23" s="216" t="s">
        <v>212</v>
      </c>
      <c r="M23" s="264" t="s">
        <v>291</v>
      </c>
      <c r="N23" s="74"/>
      <c r="O23" s="81" t="b">
        <v>0</v>
      </c>
      <c r="P23" s="81" t="b">
        <v>0</v>
      </c>
      <c r="Q23" s="1" t="str">
        <f>IF(AND(OR(ISBLANK(H12),ISBLANK(H13)),O23=FALSE),"Red","Gray")</f>
        <v>Gray</v>
      </c>
      <c r="R23" s="1" t="str">
        <f>IF(AND(OR(ISBLANK(I16),ISBLANK(I17)),P23=FALSE),"Red","Gray")</f>
        <v>Gray</v>
      </c>
      <c r="S23" s="1" t="str">
        <f>IF(AND('Circuit Criminal'!D4=1,S36=1),A11,IF(AND('Circuit Criminal'!D4=2,S36=1),A15,IF(AND('Circuit Criminal'!D4=3,S36=1),A19,IF(AND('Circuit Criminal'!D4=4,S36=1),A23,""))))</f>
        <v/>
      </c>
      <c r="T23" s="71" t="s">
        <v>68</v>
      </c>
    </row>
    <row r="24" spans="1:21" s="18" customFormat="1" ht="15.75" customHeight="1" x14ac:dyDescent="0.2">
      <c r="A24" s="227"/>
      <c r="B24" s="230"/>
      <c r="C24" s="60" t="s">
        <v>23</v>
      </c>
      <c r="D24" s="125"/>
      <c r="E24" s="30"/>
      <c r="F24" s="26"/>
      <c r="G24" s="103">
        <f>LOOKUP($U$11&amp;" "&amp;$A23,Lookup!$X$2:$X$5361,Lookup!$I$2:$I$5361)</f>
        <v>475617.35</v>
      </c>
      <c r="H24" s="108">
        <v>493382.35</v>
      </c>
      <c r="I24" s="108">
        <v>493497.35</v>
      </c>
      <c r="J24" s="205">
        <v>493187.35</v>
      </c>
      <c r="K24" s="131">
        <v>493187.35</v>
      </c>
      <c r="L24" s="216"/>
      <c r="M24" s="263"/>
      <c r="N24" s="83"/>
      <c r="O24" s="99" t="b">
        <v>0</v>
      </c>
      <c r="P24" s="99" t="b">
        <v>0</v>
      </c>
      <c r="Q24" s="1" t="str">
        <f>IF(AND(OR(ISBLANK(H16),ISBLANK(H17)),O24=FALSE),"Red","Gray")</f>
        <v>Gray</v>
      </c>
      <c r="R24" s="1" t="str">
        <f>IF(AND(OR(ISBLANK(I20),ISBLANK(I21)),P24=FALSE),"Red","Gray")</f>
        <v>Gray</v>
      </c>
      <c r="S24" s="18" t="str">
        <f>IF(AND('Circuit Criminal'!D4=1,S37=1),A15,IF(AND('Circuit Criminal'!D4=2,S37=1),A19,IF(AND('Circuit Criminal'!D4=3,S37=1),A23,IF(AND('Circuit Criminal'!D4=4,S37=1),A27,""))))</f>
        <v/>
      </c>
      <c r="T24" s="71" t="s">
        <v>69</v>
      </c>
    </row>
    <row r="25" spans="1:21" ht="15.75" customHeight="1" thickBot="1" x14ac:dyDescent="0.25">
      <c r="A25" s="227"/>
      <c r="B25" s="230"/>
      <c r="C25" s="60" t="s">
        <v>24</v>
      </c>
      <c r="D25" s="220"/>
      <c r="E25" s="222"/>
      <c r="F25" s="236"/>
      <c r="G25" s="104">
        <f>LOOKUP($U$11&amp;" "&amp;$A23,Lookup!$X$2:$X$5361,Lookup!$D$2:$D$5361)</f>
        <v>495466.56</v>
      </c>
      <c r="H25" s="51">
        <v>495466.56</v>
      </c>
      <c r="I25" s="51">
        <v>495466.56</v>
      </c>
      <c r="J25" s="51">
        <v>495466.56</v>
      </c>
      <c r="K25" s="51">
        <v>495466.56</v>
      </c>
      <c r="L25" s="216"/>
      <c r="M25" s="263"/>
      <c r="N25" s="83"/>
      <c r="O25" s="81" t="b">
        <v>0</v>
      </c>
      <c r="P25" s="81" t="b">
        <v>0</v>
      </c>
      <c r="Q25" s="1" t="str">
        <f>IF(AND(OR(ISBLANK(H20),ISBLANK(H21)),O25=FALSE),"Red","Gray")</f>
        <v>Gray</v>
      </c>
      <c r="R25" s="1" t="str">
        <f>IF(AND(OR(ISBLANK(I24),ISBLANK(I25)),P25=FALSE),"Red","Gray")</f>
        <v>Gray</v>
      </c>
      <c r="S25" s="1" t="str">
        <f>IF(AND('Circuit Criminal'!D4=1,S38=1),A19,IF(AND('Circuit Criminal'!D4=2,S38=1),A23,IF(AND('Circuit Criminal'!D4=3,S38=1),A27,IF(AND('Circuit Criminal'!D4=4,S38=1),A31,""))))</f>
        <v/>
      </c>
      <c r="T25" s="71" t="s">
        <v>70</v>
      </c>
    </row>
    <row r="26" spans="1:21" ht="15.75" customHeight="1" thickBot="1" x14ac:dyDescent="0.25">
      <c r="A26" s="228"/>
      <c r="B26" s="231"/>
      <c r="C26" s="21" t="s">
        <v>26</v>
      </c>
      <c r="D26" s="221"/>
      <c r="E26" s="223"/>
      <c r="F26" s="237"/>
      <c r="G26" s="115">
        <f>IF(ISBLANK(G24),"N/A",IF(OR(G24=0,G24="N/A"),0,G24/G25))</f>
        <v>0.95993834578866433</v>
      </c>
      <c r="H26" s="109">
        <f>IF(ISBLANK(H24),"N/A",IF(AND(H24=0,H25=0,NOT(ISBLANK(H24)),NOT(ISBLANK(H25))),1,H24/H25))</f>
        <v>0.99579343962183842</v>
      </c>
      <c r="I26" s="109">
        <f>IF(ISBLANK(I24),"N/A",IF(AND(I24=0,I25=0,NOT(ISBLANK(I24)),NOT(ISBLANK(I25))),1,I24/I25))</f>
        <v>0.99602554408515476</v>
      </c>
      <c r="J26" s="109">
        <f>IF(ISBLANK(J24),"N/A",IF(AND(J24=0,J25=0,NOT(ISBLANK(J24)),NOT(ISBLANK(J25))),1,J24/J25))</f>
        <v>0.99539987118404116</v>
      </c>
      <c r="K26" s="133">
        <f>IF(ISBLANK(K24),"N/A",IF(AND(K24=0,K25=0,NOT(ISBLANK(K24)),NOT(ISBLANK(K25))),1,K24/K25))</f>
        <v>0.99539987118404116</v>
      </c>
      <c r="L26" s="217"/>
      <c r="M26" s="265"/>
      <c r="N26" s="64"/>
      <c r="O26" s="81" t="b">
        <v>0</v>
      </c>
      <c r="P26" s="81" t="b">
        <v>0</v>
      </c>
      <c r="Q26" s="1" t="str">
        <f>IF(AND(OR(ISBLANK(H24),ISBLANK(H25)),O26=FALSE),"Red","Gray")</f>
        <v>Gray</v>
      </c>
      <c r="R26" s="1" t="str">
        <f>IF(AND(OR(ISBLANK(I28),ISBLANK(I29)),P26=FALSE),"Red","Gray")</f>
        <v>Gray</v>
      </c>
      <c r="S26" s="1" t="str">
        <f>IF(AND('Circuit Criminal'!D4=1,S39=1),A23,IF(AND('Circuit Criminal'!D4=2,S39=1),A27,IF(AND('Circuit Criminal'!D4=3,S39=1),A31,IF(AND('Circuit Criminal'!D4=4,S39=1),A35,""))))</f>
        <v/>
      </c>
      <c r="T26" s="71" t="s">
        <v>71</v>
      </c>
    </row>
    <row r="27" spans="1:21" ht="15.75" customHeight="1" x14ac:dyDescent="0.2">
      <c r="A27" s="226" t="str">
        <f>LEFT(B27,3)&amp;" "&amp;RIGHT(B27,6)</f>
        <v>CGE CQ1-18</v>
      </c>
      <c r="B27" s="208" t="s">
        <v>241</v>
      </c>
      <c r="C27" s="66" t="s">
        <v>248</v>
      </c>
      <c r="D27" s="134"/>
      <c r="E27" s="30"/>
      <c r="F27" s="30"/>
      <c r="G27" s="26"/>
      <c r="H27" s="31" t="s">
        <v>18</v>
      </c>
      <c r="I27" s="31" t="s">
        <v>19</v>
      </c>
      <c r="J27" s="80" t="s">
        <v>20</v>
      </c>
      <c r="K27" s="130" t="s">
        <v>21</v>
      </c>
      <c r="L27" s="110"/>
      <c r="M27" s="111"/>
      <c r="N27" s="74"/>
      <c r="O27" s="81" t="b">
        <v>0</v>
      </c>
      <c r="P27" s="81" t="b">
        <v>0</v>
      </c>
      <c r="Q27" s="1" t="str">
        <f>IF(AND(OR(ISBLANK(H28),ISBLANK(H29)),O27=FALSE),"Red","Gray")</f>
        <v>Gray</v>
      </c>
      <c r="R27" s="1" t="str">
        <f>IF(AND(OR(ISBLANK(I32),ISBLANK(I33)),P27=FALSE),"Red","Gray")</f>
        <v>Gray</v>
      </c>
      <c r="S27" s="1" t="str">
        <f>IF(AND('Circuit Criminal'!D4=1,S40=1),A27,IF(AND('Circuit Criminal'!D4=2,S40=1),A31,IF(AND('Circuit Criminal'!D4=3,S40=1),A35,IF(AND('Circuit Criminal'!D4=4,S40=1),A39,""))))</f>
        <v/>
      </c>
      <c r="T27" s="71" t="s">
        <v>72</v>
      </c>
    </row>
    <row r="28" spans="1:21" ht="15.75" customHeight="1" x14ac:dyDescent="0.2">
      <c r="A28" s="227"/>
      <c r="B28" s="209"/>
      <c r="C28" s="60" t="s">
        <v>23</v>
      </c>
      <c r="D28" s="135"/>
      <c r="E28" s="30"/>
      <c r="F28" s="30"/>
      <c r="G28" s="26"/>
      <c r="H28" s="108">
        <v>475406.14</v>
      </c>
      <c r="I28" s="108">
        <v>484694.14</v>
      </c>
      <c r="J28" s="108">
        <v>484694.14</v>
      </c>
      <c r="K28" s="131">
        <v>485114.14</v>
      </c>
      <c r="L28" s="112"/>
      <c r="M28" s="113"/>
      <c r="N28" s="83"/>
      <c r="O28" s="81"/>
      <c r="P28" s="81"/>
      <c r="T28" s="71" t="s">
        <v>73</v>
      </c>
    </row>
    <row r="29" spans="1:21" ht="15.75" customHeight="1" thickBot="1" x14ac:dyDescent="0.25">
      <c r="A29" s="227"/>
      <c r="B29" s="209"/>
      <c r="C29" s="60" t="s">
        <v>24</v>
      </c>
      <c r="D29" s="135"/>
      <c r="E29" s="30"/>
      <c r="F29" s="30"/>
      <c r="G29" s="26"/>
      <c r="H29" s="51">
        <v>487920.14</v>
      </c>
      <c r="I29" s="51">
        <v>487910.14</v>
      </c>
      <c r="J29" s="51">
        <v>487910.14</v>
      </c>
      <c r="K29" s="132">
        <v>487910.14</v>
      </c>
      <c r="L29" s="112"/>
      <c r="M29" s="113"/>
      <c r="N29" s="83"/>
      <c r="O29" s="81" t="s">
        <v>36</v>
      </c>
      <c r="P29" s="81" t="s">
        <v>37</v>
      </c>
      <c r="T29" s="71" t="s">
        <v>74</v>
      </c>
    </row>
    <row r="30" spans="1:21" ht="15.75" customHeight="1" thickBot="1" x14ac:dyDescent="0.25">
      <c r="A30" s="228"/>
      <c r="B30" s="210"/>
      <c r="C30" s="21" t="s">
        <v>26</v>
      </c>
      <c r="D30" s="136"/>
      <c r="E30" s="27"/>
      <c r="F30" s="27"/>
      <c r="G30" s="27"/>
      <c r="H30" s="109">
        <f>IF(ISBLANK(H28),"N/A",IF(AND(H28=0,H29=0,NOT(ISBLANK(H28)),NOT(ISBLANK(H29))),1,H28/H29))</f>
        <v>0.97435236020386451</v>
      </c>
      <c r="I30" s="109">
        <f>IF(ISBLANK(I28),"N/A",IF(AND(I28=0,I29=0,NOT(ISBLANK(I28)),NOT(ISBLANK(I29))),1,I28/I29))</f>
        <v>0.99340862233361249</v>
      </c>
      <c r="J30" s="109">
        <f>IF(ISBLANK(J28),"N/A",IF(AND(J28=0,J29=0,NOT(ISBLANK(J28)),NOT(ISBLANK(J29))),1,J28/J29))</f>
        <v>0.99340862233361249</v>
      </c>
      <c r="K30" s="133">
        <f>IF(ISBLANK(K28),"N/A",IF(AND(K28=0,K29=0,NOT(ISBLANK(K28)),NOT(ISBLANK(K29))),1,K28/K29))</f>
        <v>0.99426943658108846</v>
      </c>
      <c r="L30" s="247" t="s">
        <v>187</v>
      </c>
      <c r="M30" s="248"/>
      <c r="N30" s="64"/>
      <c r="O30" s="81" t="b">
        <v>0</v>
      </c>
      <c r="P30" s="81" t="b">
        <v>0</v>
      </c>
      <c r="Q30" s="1" t="str">
        <f>IF(AND(OR(ISBLANK(J20),ISBLANK(J21)),O30=FALSE),"Red","Gray")</f>
        <v>Gray</v>
      </c>
      <c r="R30" s="1" t="str">
        <f>IF(AND(OR(ISBLANK(K24),ISBLANK(K25)),P30=FALSE),"Red","Gray")</f>
        <v>Gray</v>
      </c>
      <c r="T30" s="71" t="s">
        <v>75</v>
      </c>
    </row>
    <row r="31" spans="1:21" ht="15.75" customHeight="1" x14ac:dyDescent="0.2">
      <c r="A31" s="226" t="str">
        <f>LEFT(B31,3)&amp;" "&amp;RIGHT(B31,6)</f>
        <v>CGE CQ2-18</v>
      </c>
      <c r="B31" s="229" t="s">
        <v>242</v>
      </c>
      <c r="C31" s="77" t="s">
        <v>247</v>
      </c>
      <c r="D31" s="137"/>
      <c r="E31" s="54"/>
      <c r="F31" s="54"/>
      <c r="G31" s="54"/>
      <c r="H31" s="54"/>
      <c r="I31" s="31" t="s">
        <v>18</v>
      </c>
      <c r="J31" s="80" t="s">
        <v>19</v>
      </c>
      <c r="K31" s="130" t="s">
        <v>20</v>
      </c>
      <c r="L31" s="249" t="s">
        <v>282</v>
      </c>
      <c r="M31" s="250"/>
      <c r="N31" s="74"/>
      <c r="O31" s="81" t="b">
        <v>0</v>
      </c>
      <c r="P31" s="81" t="b">
        <v>0</v>
      </c>
      <c r="Q31" s="1" t="str">
        <f>IF(AND(OR(ISBLANK(J24),ISBLANK(J25)),O31=FALSE),"Red","Gray")</f>
        <v>Gray</v>
      </c>
      <c r="R31" s="1" t="str">
        <f>IF(AND(OR(ISBLANK(K28),ISBLANK(K29)),P31=FALSE),"Red","Gray")</f>
        <v>Gray</v>
      </c>
      <c r="T31" s="71" t="s">
        <v>76</v>
      </c>
    </row>
    <row r="32" spans="1:21" ht="15.75" customHeight="1" x14ac:dyDescent="0.2">
      <c r="A32" s="227"/>
      <c r="B32" s="230"/>
      <c r="C32" s="60" t="s">
        <v>23</v>
      </c>
      <c r="D32" s="137"/>
      <c r="E32" s="54"/>
      <c r="F32" s="54"/>
      <c r="G32" s="54"/>
      <c r="H32" s="54"/>
      <c r="I32" s="108">
        <v>555771.34</v>
      </c>
      <c r="J32" s="108">
        <v>578716.98</v>
      </c>
      <c r="K32" s="131">
        <v>578783.93999999994</v>
      </c>
      <c r="L32" s="251"/>
      <c r="M32" s="252"/>
      <c r="N32" s="83"/>
      <c r="O32" s="81" t="b">
        <v>0</v>
      </c>
      <c r="P32" s="81" t="b">
        <v>0</v>
      </c>
      <c r="Q32" s="1" t="str">
        <f>IF(AND(OR(ISBLANK(J28),ISBLANK(J29)),O32=FALSE),"Red","Gray")</f>
        <v>Gray</v>
      </c>
      <c r="R32" s="1" t="str">
        <f>IF(AND(OR(ISBLANK(K32),ISBLANK(K33)),P32=FALSE),"Red","Gray")</f>
        <v>Gray</v>
      </c>
      <c r="T32" s="71" t="s">
        <v>77</v>
      </c>
    </row>
    <row r="33" spans="1:20" ht="15.75" customHeight="1" thickBot="1" x14ac:dyDescent="0.25">
      <c r="A33" s="227"/>
      <c r="B33" s="230"/>
      <c r="C33" s="60" t="s">
        <v>24</v>
      </c>
      <c r="D33" s="137"/>
      <c r="E33" s="54"/>
      <c r="F33" s="54"/>
      <c r="G33" s="54"/>
      <c r="H33" s="54"/>
      <c r="I33" s="51">
        <v>581496.12</v>
      </c>
      <c r="J33" s="51">
        <v>581391.12</v>
      </c>
      <c r="K33" s="132">
        <v>581391.12</v>
      </c>
      <c r="L33" s="253"/>
      <c r="M33" s="254"/>
      <c r="N33" s="83"/>
      <c r="O33" s="81" t="b">
        <v>0</v>
      </c>
      <c r="P33" s="81" t="b">
        <v>0</v>
      </c>
      <c r="Q33" s="1" t="str">
        <f>IF(AND(OR(ISBLANK(J32),ISBLANK(J33)),O33=FALSE),"Red","Gray")</f>
        <v>Gray</v>
      </c>
      <c r="R33" s="1" t="str">
        <f>IF(AND(OR(ISBLANK(K36),ISBLANK(K37)),P33=FALSE),"Red","Gray")</f>
        <v>Gray</v>
      </c>
      <c r="T33" s="71" t="s">
        <v>78</v>
      </c>
    </row>
    <row r="34" spans="1:20" ht="15.75" customHeight="1" thickBot="1" x14ac:dyDescent="0.25">
      <c r="A34" s="228"/>
      <c r="B34" s="231"/>
      <c r="C34" s="21" t="s">
        <v>26</v>
      </c>
      <c r="D34" s="138"/>
      <c r="E34" s="56"/>
      <c r="F34" s="56"/>
      <c r="G34" s="56"/>
      <c r="H34" s="56"/>
      <c r="I34" s="109">
        <f>IF(ISBLANK(I32),"N/A",IF(AND(I32=0,I33=0,NOT(ISBLANK(I32)),NOT(ISBLANK(I33))),1,I32/I33))</f>
        <v>0.95576104617860558</v>
      </c>
      <c r="J34" s="109">
        <f>IF(ISBLANK(J32),"N/A",IF(AND(J32=0,J33=0,NOT(ISBLANK(J32)),NOT(ISBLANK(J33))),1,J32/J33))</f>
        <v>0.99540044574468212</v>
      </c>
      <c r="K34" s="133">
        <f>IF(ISBLANK(K32),"N/A",IF(AND(K32=0,K33=0,NOT(ISBLANK(K32)),NOT(ISBLANK(K33))),1,K32/K33))</f>
        <v>0.99551561778239739</v>
      </c>
      <c r="L34" s="238" t="s">
        <v>283</v>
      </c>
      <c r="M34" s="239"/>
      <c r="N34" s="64"/>
      <c r="O34" s="100" t="b">
        <v>0</v>
      </c>
      <c r="P34" s="85" t="b">
        <v>0</v>
      </c>
      <c r="Q34" s="1" t="str">
        <f>IF(AND(OR(ISBLANK(J36),ISBLANK(J37)),O34=FALSE),"Red","Gray")</f>
        <v>Gray</v>
      </c>
      <c r="R34" s="1" t="str">
        <f>IF(AND(OR(ISBLANK(K40),ISBLANK(K41)),P34=FALSE),"Red","Gray")</f>
        <v>Gray</v>
      </c>
      <c r="T34" s="71" t="s">
        <v>79</v>
      </c>
    </row>
    <row r="35" spans="1:20" ht="15.75" customHeight="1" x14ac:dyDescent="0.2">
      <c r="A35" s="226" t="str">
        <f>LEFT(B35,3)&amp;" "&amp;RIGHT(B35,6)</f>
        <v>CGE CQ3-18</v>
      </c>
      <c r="B35" s="208" t="s">
        <v>243</v>
      </c>
      <c r="C35" s="77" t="s">
        <v>246</v>
      </c>
      <c r="D35" s="139"/>
      <c r="E35" s="87"/>
      <c r="F35" s="87"/>
      <c r="G35" s="87"/>
      <c r="H35" s="87"/>
      <c r="I35" s="88"/>
      <c r="J35" s="80" t="s">
        <v>18</v>
      </c>
      <c r="K35" s="130" t="s">
        <v>19</v>
      </c>
      <c r="L35" s="240"/>
      <c r="M35" s="241"/>
      <c r="N35" s="74"/>
      <c r="O35" s="14"/>
      <c r="P35" s="15"/>
      <c r="T35" s="71" t="s">
        <v>80</v>
      </c>
    </row>
    <row r="36" spans="1:20" ht="15.75" customHeight="1" x14ac:dyDescent="0.2">
      <c r="A36" s="227"/>
      <c r="B36" s="209"/>
      <c r="C36" s="89" t="s">
        <v>23</v>
      </c>
      <c r="D36" s="139"/>
      <c r="E36" s="87"/>
      <c r="F36" s="87"/>
      <c r="G36" s="87"/>
      <c r="H36" s="87"/>
      <c r="I36" s="88"/>
      <c r="J36" s="108">
        <v>533395.72</v>
      </c>
      <c r="K36" s="131">
        <v>550130.72</v>
      </c>
      <c r="L36" s="242"/>
      <c r="M36" s="243"/>
      <c r="N36" s="83"/>
      <c r="O36" s="14" t="str">
        <f>IF(AND('Circuit Criminal'!$D$4=1,Q23="Red"),"Red","Gray")</f>
        <v>Gray</v>
      </c>
      <c r="P36" s="14" t="str">
        <f>IF(AND('Circuit Criminal'!$D$4=2,R23="Red"),"Red","Gray")</f>
        <v>Gray</v>
      </c>
      <c r="Q36" s="14" t="str">
        <f>IF(AND('Circuit Criminal'!$D$4=3,Q30="Red"),"Red","Gray")</f>
        <v>Gray</v>
      </c>
      <c r="R36" s="14" t="str">
        <f>IF(AND('Circuit Criminal'!$D$4=4,R30="Red"),"Red","Gray")</f>
        <v>Gray</v>
      </c>
      <c r="S36" s="1">
        <f>COUNTIF(O36:R36,"Red")</f>
        <v>0</v>
      </c>
      <c r="T36" s="71" t="s">
        <v>81</v>
      </c>
    </row>
    <row r="37" spans="1:20" ht="15.75" customHeight="1" thickBot="1" x14ac:dyDescent="0.25">
      <c r="A37" s="227"/>
      <c r="B37" s="209"/>
      <c r="C37" s="89" t="s">
        <v>24</v>
      </c>
      <c r="D37" s="139"/>
      <c r="E37" s="87"/>
      <c r="F37" s="87"/>
      <c r="G37" s="87"/>
      <c r="H37" s="87"/>
      <c r="I37" s="87"/>
      <c r="J37" s="51">
        <v>552598.56000000006</v>
      </c>
      <c r="K37" s="132">
        <v>552598.56000000006</v>
      </c>
      <c r="L37" s="238" t="s">
        <v>284</v>
      </c>
      <c r="M37" s="239"/>
      <c r="N37" s="83"/>
      <c r="O37" s="14" t="str">
        <f>IF(AND('Circuit Criminal'!$D$4=1,Q24="Red"),"Red","Gray")</f>
        <v>Gray</v>
      </c>
      <c r="P37" s="14" t="str">
        <f>IF(AND('Circuit Criminal'!$D$4=2,R24="Red"),"Red","Gray")</f>
        <v>Gray</v>
      </c>
      <c r="Q37" s="14" t="str">
        <f>IF(AND('Circuit Criminal'!$D$4=3,Q31="Red"),"Red","Gray")</f>
        <v>Gray</v>
      </c>
      <c r="R37" s="14" t="str">
        <f>IF(AND('Circuit Criminal'!$D$4=4,R31="Red"),"Red","Gray")</f>
        <v>Gray</v>
      </c>
      <c r="S37" s="1">
        <f>COUNTIF(O37:R37,"Red")</f>
        <v>0</v>
      </c>
      <c r="T37" s="71" t="s">
        <v>82</v>
      </c>
    </row>
    <row r="38" spans="1:20" ht="15.75" customHeight="1" thickBot="1" x14ac:dyDescent="0.25">
      <c r="A38" s="228"/>
      <c r="B38" s="210"/>
      <c r="C38" s="90" t="s">
        <v>26</v>
      </c>
      <c r="D38" s="140"/>
      <c r="E38" s="92"/>
      <c r="F38" s="92"/>
      <c r="G38" s="92"/>
      <c r="H38" s="92"/>
      <c r="I38" s="92"/>
      <c r="J38" s="109">
        <f>IF(ISBLANK(J36),"N/A",IF(AND(J36=0,J37=0,NOT(ISBLANK(J36)),NOT(ISBLANK(J37))),1,J36/J37))</f>
        <v>0.96524992754233729</v>
      </c>
      <c r="K38" s="133">
        <f>IF(ISBLANK(K36),"N/A",IF(AND(K36=0,K37=0,NOT(ISBLANK(K36)),NOT(ISBLANK(K37))),1,K36/K37))</f>
        <v>0.99553411793183089</v>
      </c>
      <c r="L38" s="240"/>
      <c r="M38" s="241"/>
      <c r="N38" s="64"/>
      <c r="O38" s="14" t="str">
        <f>IF(AND('Circuit Criminal'!$D$4=1,Q25="Red"),"Red","Gray")</f>
        <v>Gray</v>
      </c>
      <c r="P38" s="14" t="str">
        <f>IF(AND('Circuit Criminal'!$D$4=2,R25="Red"),"Red","Gray")</f>
        <v>Gray</v>
      </c>
      <c r="Q38" s="14" t="str">
        <f>IF(AND('Circuit Criminal'!$D$4=3,Q32="Red"),"Red","Gray")</f>
        <v>Gray</v>
      </c>
      <c r="R38" s="14" t="str">
        <f>IF(AND('Circuit Criminal'!$D$4=4,R32="Red"),"Red","Gray")</f>
        <v>Gray</v>
      </c>
      <c r="S38" s="1">
        <f>COUNTIF(O38:R38,"Red")</f>
        <v>0</v>
      </c>
      <c r="T38" s="71" t="s">
        <v>83</v>
      </c>
    </row>
    <row r="39" spans="1:20" ht="15.75" customHeight="1" x14ac:dyDescent="0.2">
      <c r="A39" s="226" t="str">
        <f>LEFT(B39,3)&amp;" "&amp;RIGHT(B39,6)</f>
        <v>CGE CQ4-18</v>
      </c>
      <c r="B39" s="229" t="s">
        <v>244</v>
      </c>
      <c r="C39" s="66" t="s">
        <v>245</v>
      </c>
      <c r="D39" s="141"/>
      <c r="E39" s="76"/>
      <c r="F39" s="76"/>
      <c r="G39" s="76"/>
      <c r="H39" s="76"/>
      <c r="I39" s="75"/>
      <c r="J39" s="93"/>
      <c r="K39" s="130" t="s">
        <v>18</v>
      </c>
      <c r="L39" s="242"/>
      <c r="M39" s="243"/>
      <c r="N39" s="74"/>
      <c r="O39" s="14" t="str">
        <f>IF(AND('Circuit Criminal'!$D$4=1,Q26="Red"),"Red","Gray")</f>
        <v>Gray</v>
      </c>
      <c r="P39" s="14" t="str">
        <f>IF(AND('Circuit Criminal'!$D$4=2,R26="Red"),"Red","Gray")</f>
        <v>Gray</v>
      </c>
      <c r="Q39" s="14" t="str">
        <f>IF(AND('Circuit Criminal'!$D$4=3,Q33="Red"),"Red","Gray")</f>
        <v>Gray</v>
      </c>
      <c r="R39" s="14" t="str">
        <f>IF(AND('Circuit Criminal'!$D$4=4,R33="Red"),"Red","Gray")</f>
        <v>Gray</v>
      </c>
      <c r="S39" s="1">
        <f>COUNTIF(O39:R39,"Red")</f>
        <v>0</v>
      </c>
      <c r="T39" s="71" t="s">
        <v>84</v>
      </c>
    </row>
    <row r="40" spans="1:20" ht="15.75" customHeight="1" x14ac:dyDescent="0.2">
      <c r="A40" s="227"/>
      <c r="B40" s="230"/>
      <c r="C40" s="89" t="s">
        <v>23</v>
      </c>
      <c r="D40" s="141"/>
      <c r="E40" s="76"/>
      <c r="F40" s="76"/>
      <c r="G40" s="76"/>
      <c r="H40" s="76"/>
      <c r="I40" s="76"/>
      <c r="J40" s="93"/>
      <c r="K40" s="131">
        <v>491596.14</v>
      </c>
      <c r="L40" s="238" t="s">
        <v>285</v>
      </c>
      <c r="M40" s="239"/>
      <c r="N40" s="83"/>
      <c r="O40" s="14" t="str">
        <f>IF(AND('Circuit Criminal'!$D$4=1,Q27="Red"),"Red","Gray")</f>
        <v>Gray</v>
      </c>
      <c r="P40" s="14" t="str">
        <f>IF(AND('Circuit Criminal'!$D$4=2,R27="Red"),"Red","Gray")</f>
        <v>Gray</v>
      </c>
      <c r="Q40" s="14" t="str">
        <f>IF(AND('Circuit Criminal'!$D$4=3,Q34="Red"),"Red","Gray")</f>
        <v>Gray</v>
      </c>
      <c r="R40" s="14" t="str">
        <f>IF(AND('Circuit Criminal'!$D$4=4,R34="Red"),"Red","Gray")</f>
        <v>Gray</v>
      </c>
      <c r="S40" s="1">
        <f>COUNTIF(O40:R40,"Red")</f>
        <v>0</v>
      </c>
      <c r="T40" s="71" t="s">
        <v>85</v>
      </c>
    </row>
    <row r="41" spans="1:20" ht="15.75" customHeight="1" thickBot="1" x14ac:dyDescent="0.25">
      <c r="A41" s="227"/>
      <c r="B41" s="230"/>
      <c r="C41" s="89" t="s">
        <v>24</v>
      </c>
      <c r="D41" s="141"/>
      <c r="E41" s="76"/>
      <c r="F41" s="76"/>
      <c r="G41" s="76"/>
      <c r="H41" s="76"/>
      <c r="I41" s="76"/>
      <c r="J41" s="93"/>
      <c r="K41" s="132">
        <v>507059.64</v>
      </c>
      <c r="L41" s="240"/>
      <c r="M41" s="241"/>
      <c r="N41" s="83"/>
      <c r="O41" s="32">
        <f>COUNTIF(O36:O40,"Red")</f>
        <v>0</v>
      </c>
      <c r="P41" s="32">
        <f>COUNTIF(P36:P40,"Red")</f>
        <v>0</v>
      </c>
      <c r="Q41" s="32">
        <f>COUNTIF(Q36:Q40,"Red")</f>
        <v>0</v>
      </c>
      <c r="R41" s="32">
        <f>COUNTIF(R36:R40,"Red")</f>
        <v>0</v>
      </c>
      <c r="T41" s="71" t="s">
        <v>86</v>
      </c>
    </row>
    <row r="42" spans="1:20" ht="15.75" customHeight="1" thickBot="1" x14ac:dyDescent="0.25">
      <c r="A42" s="228"/>
      <c r="B42" s="231"/>
      <c r="C42" s="90" t="s">
        <v>26</v>
      </c>
      <c r="D42" s="142"/>
      <c r="E42" s="143"/>
      <c r="F42" s="143"/>
      <c r="G42" s="143"/>
      <c r="H42" s="143"/>
      <c r="I42" s="143"/>
      <c r="J42" s="144"/>
      <c r="K42" s="133">
        <f>IF(ISBLANK(K40),"N/A",IF(OR(K40=0,K40="N/A"),0,K40/K41))</f>
        <v>0.96950358738865516</v>
      </c>
      <c r="L42" s="244"/>
      <c r="M42" s="245"/>
      <c r="N42" s="64"/>
      <c r="O42" s="32">
        <f>SUM(O41:R41)</f>
        <v>0</v>
      </c>
      <c r="P42" s="15"/>
      <c r="T42" s="71" t="s">
        <v>87</v>
      </c>
    </row>
    <row r="43" spans="1:20" ht="61.15" customHeight="1" x14ac:dyDescent="0.25">
      <c r="C43" s="172" t="s">
        <v>200</v>
      </c>
      <c r="D43" s="255" t="s">
        <v>205</v>
      </c>
      <c r="E43" s="255"/>
      <c r="F43" s="255"/>
      <c r="G43" s="255"/>
      <c r="H43" s="255" t="s">
        <v>210</v>
      </c>
      <c r="I43" s="255"/>
      <c r="J43" s="255"/>
      <c r="K43" s="255"/>
      <c r="N43" s="64"/>
      <c r="O43" s="8"/>
      <c r="P43" s="9"/>
      <c r="T43" s="71" t="s">
        <v>88</v>
      </c>
    </row>
    <row r="44" spans="1:20" ht="15" x14ac:dyDescent="0.25">
      <c r="C44" s="146" t="s">
        <v>201</v>
      </c>
      <c r="D44" s="81" t="s">
        <v>206</v>
      </c>
      <c r="P44" s="8"/>
      <c r="Q44" s="9"/>
      <c r="T44" s="71" t="s">
        <v>90</v>
      </c>
    </row>
    <row r="45" spans="1:20" s="11" customFormat="1" ht="16.899999999999999" customHeight="1" x14ac:dyDescent="0.25">
      <c r="B45" s="1"/>
      <c r="C45" s="1"/>
      <c r="D45" s="81" t="s">
        <v>211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2"/>
      <c r="P45" s="9"/>
      <c r="Q45" s="10"/>
      <c r="T45" s="71" t="s">
        <v>92</v>
      </c>
    </row>
    <row r="46" spans="1:20" ht="15.75" customHeight="1" x14ac:dyDescent="0.25">
      <c r="D46" s="81" t="s">
        <v>207</v>
      </c>
      <c r="O46" s="13"/>
      <c r="P46" s="13"/>
      <c r="Q46" s="10"/>
      <c r="T46" s="71" t="s">
        <v>93</v>
      </c>
    </row>
    <row r="47" spans="1:20" ht="15.75" customHeight="1" x14ac:dyDescent="0.25">
      <c r="E47" s="1" t="s">
        <v>208</v>
      </c>
      <c r="O47" s="14"/>
      <c r="P47" s="15"/>
      <c r="Q47" s="10"/>
      <c r="T47" s="71" t="s">
        <v>94</v>
      </c>
    </row>
    <row r="48" spans="1:20" ht="15.75" customHeight="1" x14ac:dyDescent="0.25">
      <c r="E48" s="1" t="s">
        <v>209</v>
      </c>
      <c r="O48" s="14"/>
      <c r="P48" s="15"/>
      <c r="Q48" s="10"/>
      <c r="T48" s="71" t="s">
        <v>95</v>
      </c>
    </row>
    <row r="49" spans="1:20" s="11" customFormat="1" ht="20.25" hidden="1" customHeight="1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2"/>
      <c r="P49" s="9"/>
      <c r="Q49" s="10"/>
      <c r="T49" s="71" t="s">
        <v>92</v>
      </c>
    </row>
    <row r="50" spans="1:20" ht="15.75" hidden="1" customHeight="1" x14ac:dyDescent="0.2">
      <c r="O50" s="13"/>
      <c r="P50" s="13"/>
      <c r="Q50" s="10"/>
      <c r="T50" s="71" t="s">
        <v>93</v>
      </c>
    </row>
    <row r="51" spans="1:20" ht="15.75" hidden="1" customHeight="1" x14ac:dyDescent="0.2">
      <c r="O51" s="14"/>
      <c r="P51" s="15"/>
      <c r="Q51" s="10"/>
      <c r="T51" s="71" t="s">
        <v>94</v>
      </c>
    </row>
    <row r="52" spans="1:20" ht="15.75" hidden="1" customHeight="1" x14ac:dyDescent="0.2">
      <c r="O52" s="14"/>
      <c r="P52" s="15"/>
      <c r="Q52" s="10"/>
      <c r="T52" s="71" t="s">
        <v>95</v>
      </c>
    </row>
    <row r="53" spans="1:20" ht="15.75" hidden="1" customHeight="1" x14ac:dyDescent="0.2">
      <c r="A53" s="246"/>
      <c r="B53" s="246"/>
      <c r="K53" s="14"/>
      <c r="L53" s="14"/>
      <c r="M53" s="14"/>
      <c r="N53" s="14"/>
      <c r="O53" s="15"/>
      <c r="P53" s="10"/>
      <c r="T53" s="71" t="s">
        <v>98</v>
      </c>
    </row>
    <row r="54" spans="1:20" ht="15.75" customHeight="1" x14ac:dyDescent="0.2">
      <c r="K54" s="14"/>
      <c r="L54" s="14"/>
      <c r="M54" s="14"/>
      <c r="N54" s="14"/>
      <c r="O54" s="15"/>
      <c r="P54" s="10"/>
      <c r="T54" s="71" t="s">
        <v>99</v>
      </c>
    </row>
    <row r="55" spans="1:20" ht="15.75" customHeight="1" x14ac:dyDescent="0.2">
      <c r="K55" s="14"/>
      <c r="L55" s="14"/>
      <c r="M55" s="14"/>
      <c r="N55" s="14"/>
      <c r="O55" s="15"/>
      <c r="P55" s="10"/>
      <c r="T55" s="71" t="s">
        <v>100</v>
      </c>
    </row>
    <row r="56" spans="1:20" ht="15.75" hidden="1" customHeight="1" x14ac:dyDescent="0.2">
      <c r="B56" s="1">
        <f>MAX('Circuit Civil'!B56:B99)</f>
        <v>11</v>
      </c>
      <c r="D56" s="1" t="s">
        <v>119</v>
      </c>
      <c r="F56" s="1" t="s">
        <v>120</v>
      </c>
      <c r="G56" s="1" t="s">
        <v>121</v>
      </c>
      <c r="H56" s="1" t="s">
        <v>122</v>
      </c>
      <c r="I56" s="1" t="s">
        <v>123</v>
      </c>
      <c r="J56" s="1" t="s">
        <v>130</v>
      </c>
      <c r="K56" s="14"/>
      <c r="L56" s="14"/>
      <c r="M56" s="14"/>
      <c r="N56" s="14"/>
      <c r="O56" s="15"/>
      <c r="T56" s="71" t="s">
        <v>101</v>
      </c>
    </row>
    <row r="57" spans="1:20" ht="69" hidden="1" customHeight="1" x14ac:dyDescent="0.2">
      <c r="A57" s="1" t="str">
        <f>D$8</f>
        <v>County Civil</v>
      </c>
      <c r="B57" s="1">
        <f>IF(E57="YES",MAX(B56)+1,0)</f>
        <v>0</v>
      </c>
      <c r="C57" s="1" t="str">
        <f>A$11</f>
        <v>CGE CQ1-17</v>
      </c>
      <c r="D57" s="39" t="str">
        <f>"After 3rd Q, Collections went up by more than set percentage of: "&amp;TEXT(J57,"#0%")</f>
        <v>After 3rd Q, Collections went up by more than set percentage of: 500%</v>
      </c>
      <c r="E57" s="1" t="str">
        <f>IF(MAX(F57:G57)&gt;V$10,"YES","NO")</f>
        <v>NO</v>
      </c>
      <c r="F57" s="40">
        <f>IFERROR(IF(NOT(ISBLANK(G12)),(G12-F12)/F12,0),0)</f>
        <v>0</v>
      </c>
      <c r="G57" s="40">
        <f>IFERROR(IF(NOT(ISBLANK(H12)),(H12-G12)/G12,0),0)</f>
        <v>0</v>
      </c>
      <c r="J57" s="38">
        <f>V$10</f>
        <v>5</v>
      </c>
      <c r="K57" s="14"/>
      <c r="L57" s="14"/>
      <c r="M57" s="14"/>
      <c r="N57" s="14"/>
      <c r="O57" s="15"/>
      <c r="T57" s="71" t="s">
        <v>102</v>
      </c>
    </row>
    <row r="58" spans="1:20" ht="72.75" hidden="1" customHeight="1" x14ac:dyDescent="0.2">
      <c r="A58" s="1" t="str">
        <f t="shared" ref="A58:A86" si="0">D$8</f>
        <v>County Civil</v>
      </c>
      <c r="B58" s="1">
        <f>IF(E58="YES",MAX(B$56:B57)+1,0)</f>
        <v>0</v>
      </c>
      <c r="C58" s="1" t="str">
        <f>A$11</f>
        <v>CGE CQ1-17</v>
      </c>
      <c r="D58" s="39" t="str">
        <f>"Assessments dropped by more than set percentage of: "&amp;TEXT(J58,"#0%")</f>
        <v>Assessments dropped by more than set percentage of: 15%</v>
      </c>
      <c r="E58" s="1" t="str">
        <f>IF(MIN(F58:I58)&lt;(-1*V$11),"YES","NO")</f>
        <v>NO</v>
      </c>
      <c r="F58" s="40">
        <f>IFERROR(IF(NOT(ISBLANK(E13)),(E13-D13)/D13,0),0)</f>
        <v>0</v>
      </c>
      <c r="G58" s="40">
        <f>IFERROR(IF(NOT(ISBLANK(F13)),(F13-E13)/E13,0),0)</f>
        <v>-4.0062614373627804E-4</v>
      </c>
      <c r="H58" s="40">
        <f>IFERROR(IF(NOT(ISBLANK(G13)),(G13-F13)/F13,0),0)</f>
        <v>0</v>
      </c>
      <c r="I58" s="40">
        <f>IFERROR(IF(NOT(ISBLANK(H13)),(H13-G13)/G13,0),0)</f>
        <v>0</v>
      </c>
      <c r="J58" s="38">
        <f>V$11</f>
        <v>0.15</v>
      </c>
      <c r="K58" s="14"/>
      <c r="L58" s="14"/>
      <c r="M58" s="14"/>
      <c r="N58" s="14"/>
      <c r="O58" s="15"/>
      <c r="P58" s="10"/>
      <c r="T58" s="71" t="s">
        <v>107</v>
      </c>
    </row>
    <row r="59" spans="1:20" ht="52.5" hidden="1" customHeight="1" x14ac:dyDescent="0.2">
      <c r="A59" s="1" t="str">
        <f t="shared" si="0"/>
        <v>County Civil</v>
      </c>
      <c r="B59" s="1">
        <f>IF(E59="YES",MAX(B$56:B58)+1,0)</f>
        <v>0</v>
      </c>
      <c r="C59" s="1" t="str">
        <f>A$11</f>
        <v>CGE CQ1-17</v>
      </c>
      <c r="D59" s="39" t="str">
        <f>"The 5th Quarter Collection Rate did not meet the established performance measure standard of: "&amp;TEXT(J59,"#0%")</f>
        <v>The 5th Quarter Collection Rate did not meet the established performance measure standard of: 90%</v>
      </c>
      <c r="E59" s="1" t="str">
        <f>IF(F59="N/A","NO",IF(F59&lt;H$8,"YES","NO"))</f>
        <v>NO</v>
      </c>
      <c r="F59" s="41">
        <f>H14</f>
        <v>0.9928043370794627</v>
      </c>
      <c r="J59" s="38">
        <f>H$8</f>
        <v>0.9</v>
      </c>
      <c r="K59" s="14"/>
      <c r="L59" s="14"/>
      <c r="M59" s="14"/>
      <c r="N59" s="14"/>
      <c r="O59" s="15"/>
      <c r="P59" s="10"/>
      <c r="T59" s="71" t="s">
        <v>114</v>
      </c>
    </row>
    <row r="60" spans="1:20" ht="45" hidden="1" customHeight="1" x14ac:dyDescent="0.2">
      <c r="A60" s="1" t="str">
        <f t="shared" si="0"/>
        <v>County Civil</v>
      </c>
      <c r="B60" s="1">
        <f>IF(E60="YES",MAX(B$56:B59)+1,0)</f>
        <v>0</v>
      </c>
      <c r="C60" s="1" t="str">
        <f>A$11</f>
        <v>CGE CQ1-17</v>
      </c>
      <c r="D60" s="39" t="s">
        <v>124</v>
      </c>
      <c r="E60" s="1" t="str">
        <f>IF(MIN(F60:I60)&lt;0,"YES","NO")</f>
        <v>NO</v>
      </c>
      <c r="F60" s="40">
        <f t="shared" ref="F60:I61" si="1">IFERROR(IF(NOT(ISBLANK(E12)),(E12-D12)/D12,0),0)</f>
        <v>1.7406026832578286E-2</v>
      </c>
      <c r="G60" s="40">
        <f t="shared" si="1"/>
        <v>0</v>
      </c>
      <c r="H60" s="40">
        <f t="shared" si="1"/>
        <v>0</v>
      </c>
      <c r="I60" s="40">
        <f t="shared" si="1"/>
        <v>0</v>
      </c>
      <c r="K60" s="14"/>
      <c r="L60" s="14"/>
      <c r="M60" s="14"/>
      <c r="N60" s="14"/>
      <c r="O60" s="15"/>
    </row>
    <row r="61" spans="1:20" ht="42.75" hidden="1" x14ac:dyDescent="0.2">
      <c r="A61" s="1" t="str">
        <f t="shared" si="0"/>
        <v>County Civil</v>
      </c>
      <c r="B61" s="1">
        <f>IF(E61="YES",MAX(B$56:B60)+1,0)</f>
        <v>0</v>
      </c>
      <c r="C61" s="1" t="str">
        <f>A$11</f>
        <v>CGE CQ1-17</v>
      </c>
      <c r="D61" s="39" t="s">
        <v>125</v>
      </c>
      <c r="E61" s="1" t="str">
        <f>IF(MAX(F61:I61)&gt;0,"YES","NO")</f>
        <v>NO</v>
      </c>
      <c r="F61" s="40">
        <f t="shared" si="1"/>
        <v>0</v>
      </c>
      <c r="G61" s="40">
        <f t="shared" si="1"/>
        <v>-4.0062614373627804E-4</v>
      </c>
      <c r="H61" s="40">
        <f t="shared" si="1"/>
        <v>0</v>
      </c>
      <c r="I61" s="40">
        <f t="shared" si="1"/>
        <v>0</v>
      </c>
      <c r="K61" s="14"/>
      <c r="L61" s="14"/>
      <c r="M61" s="14"/>
      <c r="N61" s="14"/>
    </row>
    <row r="62" spans="1:20" s="16" customFormat="1" ht="65.25" hidden="1" customHeight="1" x14ac:dyDescent="0.2">
      <c r="A62" s="1" t="str">
        <f t="shared" si="0"/>
        <v>County Civil</v>
      </c>
      <c r="B62" s="1">
        <f>IF(E62="YES",MAX(B$56:B61)+1,0)</f>
        <v>0</v>
      </c>
      <c r="C62" s="1" t="str">
        <f>A$15</f>
        <v>CGE CQ2-17</v>
      </c>
      <c r="D62" s="39" t="str">
        <f>"After 3rd Q, Collections went up by more than set percentage of: "&amp;TEXT(J62,"#0%")</f>
        <v>After 3rd Q, Collections went up by more than set percentage of: 500%</v>
      </c>
      <c r="E62" s="1" t="str">
        <f>IF(MAX(F62:G62)&gt;V$10,"YES","NO")</f>
        <v>NO</v>
      </c>
      <c r="F62" s="40">
        <f>IFERROR(IF(NOT(ISBLANK(H16)),(H16-G16)/G16,0),0)</f>
        <v>0</v>
      </c>
      <c r="G62" s="40">
        <f>IFERROR(IF(NOT(ISBLANK(I16)),(I16-H16)/H16,0),0)</f>
        <v>0</v>
      </c>
      <c r="H62" s="40"/>
      <c r="I62" s="1"/>
      <c r="J62" s="38">
        <f>V$10</f>
        <v>5</v>
      </c>
      <c r="K62" s="14"/>
      <c r="L62" s="14"/>
      <c r="M62" s="14"/>
      <c r="N62" s="14"/>
      <c r="O62" s="11"/>
      <c r="P62" s="1"/>
      <c r="T62" s="71" t="s">
        <v>103</v>
      </c>
    </row>
    <row r="63" spans="1:20" ht="60.75" hidden="1" customHeight="1" x14ac:dyDescent="0.2">
      <c r="A63" s="1" t="str">
        <f t="shared" si="0"/>
        <v>County Civil</v>
      </c>
      <c r="B63" s="1">
        <f>IF(E63="YES",MAX(B$56:B62)+1,0)</f>
        <v>0</v>
      </c>
      <c r="C63" s="1" t="str">
        <f>A$15</f>
        <v>CGE CQ2-17</v>
      </c>
      <c r="D63" s="39" t="str">
        <f>"Assessments dropped by more than set percentage of: "&amp;TEXT(J63,"#0%")</f>
        <v>Assessments dropped by more than set percentage of: 15%</v>
      </c>
      <c r="E63" s="1" t="str">
        <f>IF(MIN(F63:I63)&lt;(-1*V$11),"YES","NO")</f>
        <v>NO</v>
      </c>
      <c r="F63" s="40">
        <f>IFERROR(IF(NOT(ISBLANK(F17)),(F17-E17)/E17,0),0)</f>
        <v>0</v>
      </c>
      <c r="G63" s="40">
        <f>IFERROR(IF(NOT(ISBLANK(G17)),(G17-F17)/F17,0),0)</f>
        <v>0</v>
      </c>
      <c r="H63" s="40">
        <f>IFERROR(IF(NOT(ISBLANK(H17)),(H17-G17)/G17,0),0)</f>
        <v>0</v>
      </c>
      <c r="I63" s="40">
        <f>IFERROR(IF(NOT(ISBLANK(I17)),(I17-H17)/H17,0),0)</f>
        <v>0</v>
      </c>
      <c r="J63" s="38">
        <f>V$11</f>
        <v>0.15</v>
      </c>
      <c r="K63" s="14"/>
      <c r="L63" s="14"/>
      <c r="M63" s="14"/>
      <c r="N63" s="14"/>
      <c r="O63" s="15"/>
      <c r="P63" s="10"/>
      <c r="T63" s="71" t="s">
        <v>108</v>
      </c>
    </row>
    <row r="64" spans="1:20" ht="52.5" hidden="1" customHeight="1" x14ac:dyDescent="0.2">
      <c r="A64" s="1" t="str">
        <f t="shared" si="0"/>
        <v>County Civil</v>
      </c>
      <c r="B64" s="1">
        <f>IF(E64="YES",MAX(B$56:B63)+1,0)</f>
        <v>0</v>
      </c>
      <c r="C64" s="1" t="str">
        <f>A$15</f>
        <v>CGE CQ2-17</v>
      </c>
      <c r="D64" s="39" t="s">
        <v>124</v>
      </c>
      <c r="E64" s="1" t="str">
        <f>IF(MIN(F64:I64)&lt;0,"YES","NO")</f>
        <v>NO</v>
      </c>
      <c r="F64" s="40">
        <f t="shared" ref="F64:I65" si="2">IFERROR(IF(NOT(ISBLANK(F16)),(F16-E16)/E16,0),0)</f>
        <v>2.0405646488105705E-2</v>
      </c>
      <c r="G64" s="40">
        <f t="shared" si="2"/>
        <v>2.1761049023804474E-4</v>
      </c>
      <c r="H64" s="40">
        <f t="shared" si="2"/>
        <v>0</v>
      </c>
      <c r="I64" s="40">
        <f t="shared" si="2"/>
        <v>0</v>
      </c>
      <c r="K64" s="14"/>
      <c r="L64" s="14"/>
      <c r="M64" s="14"/>
      <c r="N64" s="14"/>
      <c r="O64" s="15"/>
      <c r="P64" s="10"/>
    </row>
    <row r="65" spans="1:20" s="16" customFormat="1" ht="45" hidden="1" customHeight="1" x14ac:dyDescent="0.2">
      <c r="A65" s="1" t="str">
        <f t="shared" si="0"/>
        <v>County Civil</v>
      </c>
      <c r="B65" s="1">
        <f>IF(E65="YES",MAX(B$56:B64)+1,0)</f>
        <v>0</v>
      </c>
      <c r="C65" s="1" t="str">
        <f>A$15</f>
        <v>CGE CQ2-17</v>
      </c>
      <c r="D65" s="39" t="s">
        <v>125</v>
      </c>
      <c r="E65" s="1" t="str">
        <f>IF(MAX(F65:I65)&gt;0,"YES","NO")</f>
        <v>NO</v>
      </c>
      <c r="F65" s="40">
        <f t="shared" si="2"/>
        <v>0</v>
      </c>
      <c r="G65" s="40">
        <f t="shared" si="2"/>
        <v>0</v>
      </c>
      <c r="H65" s="40">
        <f t="shared" si="2"/>
        <v>0</v>
      </c>
      <c r="I65" s="40">
        <f t="shared" si="2"/>
        <v>0</v>
      </c>
      <c r="J65" s="1"/>
      <c r="K65" s="14"/>
      <c r="L65" s="14"/>
      <c r="M65" s="14"/>
      <c r="N65" s="14"/>
      <c r="O65" s="11"/>
      <c r="P65" s="1"/>
    </row>
    <row r="66" spans="1:20" ht="99.75" hidden="1" x14ac:dyDescent="0.2">
      <c r="A66" s="1" t="str">
        <f t="shared" si="0"/>
        <v>County Civil</v>
      </c>
      <c r="B66" s="1">
        <f>IF(E66="YES",MAX(B$56:B65)+1,0)</f>
        <v>0</v>
      </c>
      <c r="C66" s="1" t="str">
        <f>A$15</f>
        <v>CGE CQ2-17</v>
      </c>
      <c r="D66" s="39" t="str">
        <f>"The 5th Quarter Collection Rate did not meet the established performance measure standard of: "&amp;TEXT(J66,"#0%")</f>
        <v>The 5th Quarter Collection Rate did not meet the established performance measure standard of: 90%</v>
      </c>
      <c r="E66" s="1" t="str">
        <f>IF(F66="N/A","NO",IF(F66&lt;H$8,"YES","NO"))</f>
        <v>NO</v>
      </c>
      <c r="F66" s="41">
        <f>I18</f>
        <v>0.99397352577640286</v>
      </c>
      <c r="J66" s="38">
        <f>H$8</f>
        <v>0.9</v>
      </c>
      <c r="K66" s="14"/>
      <c r="L66" s="14"/>
      <c r="M66" s="14"/>
      <c r="N66" s="14"/>
    </row>
    <row r="67" spans="1:20" ht="65.25" hidden="1" customHeight="1" x14ac:dyDescent="0.2">
      <c r="A67" s="1" t="str">
        <f t="shared" si="0"/>
        <v>County Civil</v>
      </c>
      <c r="B67" s="1">
        <f>IF(E67="YES",MAX(B$56:B66)+1,0)</f>
        <v>0</v>
      </c>
      <c r="C67" s="1" t="str">
        <f>A$19</f>
        <v>CGE CQ3-17</v>
      </c>
      <c r="D67" s="39" t="str">
        <f>"After 3rd Q, Collections went up by more than set percentage of: "&amp;TEXT(J67,"#0%")</f>
        <v>After 3rd Q, Collections went up by more than set percentage of: 500%</v>
      </c>
      <c r="E67" s="1" t="str">
        <f>IF(MAX(F67:G67)&gt;V$10,"YES","NO")</f>
        <v>NO</v>
      </c>
      <c r="F67" s="40">
        <f>IFERROR(IF(NOT(ISBLANK(I20)),(I20-H20)/H20,0),0)</f>
        <v>0</v>
      </c>
      <c r="G67" s="40">
        <f>IFERROR(IF(NOT(ISBLANK(J20)),(J20-I20)/I20,0),0)</f>
        <v>0</v>
      </c>
      <c r="J67" s="38">
        <f>V$10</f>
        <v>5</v>
      </c>
      <c r="K67" s="14"/>
      <c r="L67" s="14"/>
      <c r="M67" s="14"/>
      <c r="N67" s="14"/>
      <c r="O67" s="11"/>
      <c r="P67" s="18"/>
      <c r="T67" s="71" t="s">
        <v>104</v>
      </c>
    </row>
    <row r="68" spans="1:20" ht="60.75" hidden="1" customHeight="1" x14ac:dyDescent="0.2">
      <c r="A68" s="1" t="str">
        <f t="shared" si="0"/>
        <v>County Civil</v>
      </c>
      <c r="B68" s="1">
        <f>IF(E68="YES",MAX(B$56:B67)+1,0)</f>
        <v>0</v>
      </c>
      <c r="C68" s="1" t="str">
        <f>A$19</f>
        <v>CGE CQ3-17</v>
      </c>
      <c r="D68" s="39" t="str">
        <f>"Assessments dropped by more than set percentage of: "&amp;TEXT(J68,"#0%")</f>
        <v>Assessments dropped by more than set percentage of: 15%</v>
      </c>
      <c r="E68" s="1" t="str">
        <f>IF(MIN(F68:I68)&lt;(-1*V$11),"YES","NO")</f>
        <v>NO</v>
      </c>
      <c r="F68" s="40">
        <f>IFERROR(IF(NOT(ISBLANK(G21)),(G21-F21)/F21,0),0)</f>
        <v>0</v>
      </c>
      <c r="G68" s="40">
        <f>IFERROR(IF(NOT(ISBLANK(H21)),(H21-G21)/G21,0),0)</f>
        <v>0</v>
      </c>
      <c r="H68" s="40">
        <f>IFERROR(IF(NOT(ISBLANK(I21)),(I21-H21)/H21,0),0)</f>
        <v>0</v>
      </c>
      <c r="I68" s="40">
        <f>IFERROR(IF(NOT(ISBLANK(J21)),(J21-I21)/I21,0),0)</f>
        <v>0</v>
      </c>
      <c r="J68" s="38">
        <f>V$11</f>
        <v>0.15</v>
      </c>
      <c r="K68" s="14"/>
      <c r="L68" s="14"/>
      <c r="M68" s="14"/>
      <c r="N68" s="14"/>
      <c r="O68" s="15"/>
      <c r="P68" s="10"/>
      <c r="T68" s="71" t="s">
        <v>109</v>
      </c>
    </row>
    <row r="69" spans="1:20" ht="52.5" hidden="1" customHeight="1" x14ac:dyDescent="0.2">
      <c r="A69" s="1" t="str">
        <f t="shared" si="0"/>
        <v>County Civil</v>
      </c>
      <c r="B69" s="1">
        <f>IF(E69="YES",MAX(B$56:B68)+1,0)</f>
        <v>0</v>
      </c>
      <c r="C69" s="1" t="str">
        <f>A$19</f>
        <v>CGE CQ3-17</v>
      </c>
      <c r="D69" s="39" t="s">
        <v>124</v>
      </c>
      <c r="E69" s="1" t="str">
        <f>IF(MIN(F69:I69)&lt;0,"YES","NO")</f>
        <v>NO</v>
      </c>
      <c r="F69" s="40">
        <f t="shared" ref="F69:I70" si="3">IFERROR(IF(NOT(ISBLANK(G20)),(G20-F20)/F20,0),0)</f>
        <v>3.3537587350719836E-2</v>
      </c>
      <c r="G69" s="40">
        <f t="shared" si="3"/>
        <v>2.0171559631888692E-4</v>
      </c>
      <c r="H69" s="40">
        <f t="shared" si="3"/>
        <v>0</v>
      </c>
      <c r="I69" s="40">
        <f t="shared" si="3"/>
        <v>0</v>
      </c>
      <c r="K69" s="14"/>
      <c r="L69" s="14"/>
      <c r="M69" s="14"/>
      <c r="N69" s="14"/>
      <c r="O69" s="15"/>
      <c r="P69" s="10"/>
    </row>
    <row r="70" spans="1:20" ht="45" hidden="1" customHeight="1" x14ac:dyDescent="0.2">
      <c r="A70" s="1" t="str">
        <f t="shared" si="0"/>
        <v>County Civil</v>
      </c>
      <c r="B70" s="1">
        <f>IF(E70="YES",MAX(B$56:B69)+1,0)</f>
        <v>0</v>
      </c>
      <c r="C70" s="1" t="str">
        <f>A$19</f>
        <v>CGE CQ3-17</v>
      </c>
      <c r="D70" s="39" t="s">
        <v>125</v>
      </c>
      <c r="E70" s="1" t="str">
        <f>IF(MAX(F70:I70)&gt;0,"YES","NO")</f>
        <v>NO</v>
      </c>
      <c r="F70" s="40">
        <f t="shared" si="3"/>
        <v>0</v>
      </c>
      <c r="G70" s="40">
        <f t="shared" si="3"/>
        <v>0</v>
      </c>
      <c r="H70" s="40">
        <f t="shared" si="3"/>
        <v>0</v>
      </c>
      <c r="I70" s="40">
        <f t="shared" si="3"/>
        <v>0</v>
      </c>
      <c r="K70" s="14"/>
      <c r="L70" s="14"/>
      <c r="M70" s="14"/>
      <c r="N70" s="14"/>
      <c r="O70" s="11"/>
    </row>
    <row r="71" spans="1:20" ht="99.75" hidden="1" x14ac:dyDescent="0.2">
      <c r="A71" s="1" t="str">
        <f t="shared" si="0"/>
        <v>County Civil</v>
      </c>
      <c r="B71" s="1">
        <f>IF(E71="YES",MAX(B$56:B70)+1,0)</f>
        <v>0</v>
      </c>
      <c r="C71" s="1" t="str">
        <f>A$19</f>
        <v>CGE CQ3-17</v>
      </c>
      <c r="D71" s="39" t="str">
        <f>"The 5th Quarter Collection Rate did not meet the established performance measure standard of: "&amp;TEXT(J71,"#0%")</f>
        <v>The 5th Quarter Collection Rate did not meet the established performance measure standard of: 90%</v>
      </c>
      <c r="E71" s="1" t="str">
        <f>IF(F71="N/A","NO",IF(F71&lt;H$8,"YES","NO"))</f>
        <v>NO</v>
      </c>
      <c r="F71" s="41">
        <f>J22</f>
        <v>0.99745200132341272</v>
      </c>
      <c r="J71" s="38">
        <f>H$8</f>
        <v>0.9</v>
      </c>
      <c r="K71" s="14"/>
      <c r="L71" s="14"/>
      <c r="M71" s="14"/>
      <c r="N71" s="14"/>
    </row>
    <row r="72" spans="1:20" ht="65.25" hidden="1" customHeight="1" x14ac:dyDescent="0.2">
      <c r="A72" s="1" t="str">
        <f t="shared" si="0"/>
        <v>County Civil</v>
      </c>
      <c r="B72" s="1">
        <f>IF(E72="YES",MAX(B$56:B71)+1,0)</f>
        <v>0</v>
      </c>
      <c r="C72" s="1" t="str">
        <f>A$23</f>
        <v>CGE CQ4-17</v>
      </c>
      <c r="D72" s="39" t="str">
        <f>"After 3rd Q, Collections went up by more than set percentage of: "&amp;TEXT(J72,"#0%")</f>
        <v>After 3rd Q, Collections went up by more than set percentage of: 500%</v>
      </c>
      <c r="E72" s="1" t="str">
        <f>IF(MAX(F72:G72)&gt;V$10,"YES","NO")</f>
        <v>NO</v>
      </c>
      <c r="F72" s="40">
        <f>IFERROR(IF(NOT(ISBLANK(J24)),(J24-I24)/I24,0),0)</f>
        <v>-6.2816953323052292E-4</v>
      </c>
      <c r="G72" s="40">
        <f>IFERROR(IF(NOT(ISBLANK(K24)),(K24-J24)/J24,0),0)</f>
        <v>0</v>
      </c>
      <c r="J72" s="38">
        <f>V$10</f>
        <v>5</v>
      </c>
      <c r="K72" s="14"/>
      <c r="L72" s="14"/>
      <c r="M72" s="14"/>
      <c r="N72" s="14"/>
      <c r="O72" s="15"/>
      <c r="P72" s="10"/>
      <c r="T72" s="71" t="s">
        <v>105</v>
      </c>
    </row>
    <row r="73" spans="1:20" ht="60.75" hidden="1" customHeight="1" x14ac:dyDescent="0.2">
      <c r="A73" s="1" t="str">
        <f t="shared" si="0"/>
        <v>County Civil</v>
      </c>
      <c r="B73" s="1">
        <f>IF(E73="YES",MAX(B$56:B72)+1,0)</f>
        <v>0</v>
      </c>
      <c r="C73" s="1" t="str">
        <f>A$23</f>
        <v>CGE CQ4-17</v>
      </c>
      <c r="D73" s="39" t="str">
        <f>"Assessments dropped by more than set percentage of: "&amp;TEXT(J73,"#0%")</f>
        <v>Assessments dropped by more than set percentage of: 15%</v>
      </c>
      <c r="E73" s="1" t="str">
        <f>IF(MIN(F73:I73)&lt;(-1*V$11),"YES","NO")</f>
        <v>NO</v>
      </c>
      <c r="F73" s="40">
        <f>IFERROR(IF(NOT(ISBLANK(H25)),(H25-G25)/G25,0),0)</f>
        <v>0</v>
      </c>
      <c r="G73" s="40">
        <f>IFERROR(IF(NOT(ISBLANK(I25)),(I25-H25)/H25,0),0)</f>
        <v>0</v>
      </c>
      <c r="H73" s="40">
        <f>IFERROR(IF(NOT(ISBLANK(J25)),(J25-I25)/I25,0),0)</f>
        <v>0</v>
      </c>
      <c r="I73" s="40">
        <f>IFERROR(IF(NOT(ISBLANK(K25)),(K25-J25)/J25,0),0)</f>
        <v>0</v>
      </c>
      <c r="J73" s="38">
        <f>V$11</f>
        <v>0.15</v>
      </c>
      <c r="K73" s="14"/>
      <c r="L73" s="14"/>
      <c r="M73" s="14"/>
      <c r="N73" s="14"/>
      <c r="O73" s="15"/>
      <c r="P73" s="10"/>
      <c r="T73" s="71" t="s">
        <v>110</v>
      </c>
    </row>
    <row r="74" spans="1:20" ht="52.5" hidden="1" customHeight="1" x14ac:dyDescent="0.2">
      <c r="A74" s="1" t="str">
        <f t="shared" si="0"/>
        <v>County Civil</v>
      </c>
      <c r="B74" s="1">
        <f>IF(E74="YES",MAX(B$56:B73)+1,0)</f>
        <v>12</v>
      </c>
      <c r="C74" s="1" t="str">
        <f>A$23</f>
        <v>CGE CQ4-17</v>
      </c>
      <c r="D74" s="39" t="s">
        <v>124</v>
      </c>
      <c r="E74" s="1" t="str">
        <f>IF(MIN(F74:I74)&lt;0,"YES","NO")</f>
        <v>YES</v>
      </c>
      <c r="F74" s="40">
        <f t="shared" ref="F74:I75" si="4">IFERROR(IF(NOT(ISBLANK(H24)),(H24-G24)/G24,0),0)</f>
        <v>3.7351454903821323E-2</v>
      </c>
      <c r="G74" s="40">
        <f t="shared" si="4"/>
        <v>2.3308494922852431E-4</v>
      </c>
      <c r="H74" s="40">
        <f t="shared" si="4"/>
        <v>-6.2816953323052292E-4</v>
      </c>
      <c r="I74" s="40">
        <f t="shared" si="4"/>
        <v>0</v>
      </c>
      <c r="K74" s="14"/>
      <c r="L74" s="14"/>
      <c r="M74" s="14"/>
      <c r="N74" s="14"/>
      <c r="O74" s="15"/>
      <c r="P74" s="10"/>
    </row>
    <row r="75" spans="1:20" ht="45" hidden="1" customHeight="1" x14ac:dyDescent="0.2">
      <c r="A75" s="1" t="str">
        <f t="shared" si="0"/>
        <v>County Civil</v>
      </c>
      <c r="B75" s="1">
        <f>IF(E75="YES",MAX(B$56:B74)+1,0)</f>
        <v>0</v>
      </c>
      <c r="C75" s="1" t="str">
        <f>A$23</f>
        <v>CGE CQ4-17</v>
      </c>
      <c r="D75" s="39" t="s">
        <v>125</v>
      </c>
      <c r="E75" s="1" t="str">
        <f>IF(MAX(F75:I75)&gt;0,"YES","NO")</f>
        <v>NO</v>
      </c>
      <c r="F75" s="40">
        <f t="shared" si="4"/>
        <v>0</v>
      </c>
      <c r="G75" s="40">
        <f t="shared" si="4"/>
        <v>0</v>
      </c>
      <c r="H75" s="40">
        <f t="shared" si="4"/>
        <v>0</v>
      </c>
      <c r="I75" s="40">
        <f t="shared" si="4"/>
        <v>0</v>
      </c>
      <c r="K75" s="14"/>
      <c r="L75" s="14"/>
      <c r="M75" s="14"/>
      <c r="N75" s="14"/>
    </row>
    <row r="76" spans="1:20" ht="99.75" hidden="1" x14ac:dyDescent="0.2">
      <c r="A76" s="1" t="str">
        <f t="shared" si="0"/>
        <v>County Civil</v>
      </c>
      <c r="B76" s="1">
        <f>IF(E76="YES",MAX(B$56:B75)+1,0)</f>
        <v>0</v>
      </c>
      <c r="C76" s="1" t="str">
        <f>A$23</f>
        <v>CGE CQ4-17</v>
      </c>
      <c r="D76" s="39" t="str">
        <f>"The 5th Quarter Collection Rate did not meet the established performance measure standard of: "&amp;TEXT(J76,"#0%")</f>
        <v>The 5th Quarter Collection Rate did not meet the established performance measure standard of: 90%</v>
      </c>
      <c r="E76" s="1" t="str">
        <f>IF(F76="N/A","NO",IF(F76&lt;H$8,"YES","NO"))</f>
        <v>NO</v>
      </c>
      <c r="F76" s="41">
        <f>K26</f>
        <v>0.99539987118404116</v>
      </c>
      <c r="J76" s="38">
        <f>H$8</f>
        <v>0.9</v>
      </c>
      <c r="K76" s="14"/>
      <c r="L76" s="14"/>
      <c r="M76" s="14"/>
      <c r="N76" s="14"/>
    </row>
    <row r="77" spans="1:20" s="18" customFormat="1" ht="65.25" hidden="1" customHeight="1" x14ac:dyDescent="0.2">
      <c r="A77" s="1" t="str">
        <f t="shared" si="0"/>
        <v>County Civil</v>
      </c>
      <c r="B77" s="1">
        <f>IF(E77="YES",MAX(B$56:B76)+1,0)</f>
        <v>0</v>
      </c>
      <c r="C77" s="1" t="str">
        <f>A$27</f>
        <v>CGE CQ1-18</v>
      </c>
      <c r="D77" s="39" t="str">
        <f>"After 3rd Q, Collections went up by more than set percentage of: "&amp;TEXT(J77,"#0%")</f>
        <v>After 3rd Q, Collections went up by more than set percentage of: 500%</v>
      </c>
      <c r="E77" s="1" t="str">
        <f>IF(MAX(F77)&gt;V$10,"YES","NO")</f>
        <v>NO</v>
      </c>
      <c r="F77" s="40">
        <f>IFERROR(IF(NOT(ISBLANK(K28)),(K28-J28)/J28,0),0)</f>
        <v>8.6652584658853109E-4</v>
      </c>
      <c r="G77" s="40"/>
      <c r="H77" s="1"/>
      <c r="I77" s="1"/>
      <c r="J77" s="38">
        <f>V$10</f>
        <v>5</v>
      </c>
      <c r="K77" s="14"/>
      <c r="L77" s="14"/>
      <c r="M77" s="14"/>
      <c r="N77" s="14"/>
      <c r="O77" s="17"/>
      <c r="P77" s="10"/>
      <c r="T77" s="71" t="s">
        <v>106</v>
      </c>
    </row>
    <row r="78" spans="1:20" ht="60.75" hidden="1" customHeight="1" x14ac:dyDescent="0.2">
      <c r="A78" s="1" t="str">
        <f t="shared" si="0"/>
        <v>County Civil</v>
      </c>
      <c r="B78" s="1">
        <f>IF(E78="YES",MAX(B$56:B77)+1,0)</f>
        <v>0</v>
      </c>
      <c r="C78" s="1" t="str">
        <f>A$27</f>
        <v>CGE CQ1-18</v>
      </c>
      <c r="D78" s="39" t="str">
        <f>"Assessments dropped by more than set percentage of: "&amp;TEXT(J78,"#0%")</f>
        <v>Assessments dropped by more than set percentage of: 15%</v>
      </c>
      <c r="E78" s="1" t="str">
        <f>IF(MIN(F78:H78)&lt;(-1*V$11),"YES","NO")</f>
        <v>NO</v>
      </c>
      <c r="F78" s="40">
        <f>IFERROR(IF(NOT(ISBLANK(I29)),(I29-H29)/H29,0),0)</f>
        <v>-2.0495157260776324E-5</v>
      </c>
      <c r="G78" s="40">
        <f>IFERROR(IF(NOT(ISBLANK(J29)),(J29-I29)/I29,0),0)</f>
        <v>0</v>
      </c>
      <c r="H78" s="40">
        <f>IFERROR(IF(NOT(ISBLANK(K29)),(K29-J29)/J29,0),0)</f>
        <v>0</v>
      </c>
      <c r="J78" s="38">
        <f>V$11</f>
        <v>0.15</v>
      </c>
      <c r="K78" s="14"/>
      <c r="L78" s="14"/>
      <c r="M78" s="14"/>
      <c r="N78" s="14"/>
      <c r="O78" s="15"/>
      <c r="P78" s="10"/>
      <c r="T78" s="71" t="s">
        <v>111</v>
      </c>
    </row>
    <row r="79" spans="1:20" ht="52.5" hidden="1" customHeight="1" x14ac:dyDescent="0.2">
      <c r="A79" s="1" t="str">
        <f t="shared" si="0"/>
        <v>County Civil</v>
      </c>
      <c r="B79" s="1">
        <f>IF(E79="YES",MAX(B$56:B78)+1,0)</f>
        <v>0</v>
      </c>
      <c r="C79" s="1" t="str">
        <f>A$27</f>
        <v>CGE CQ1-18</v>
      </c>
      <c r="D79" s="39" t="s">
        <v>124</v>
      </c>
      <c r="E79" s="1" t="str">
        <f>IF(MIN(F79:H79)&lt;0,"YES","NO")</f>
        <v>NO</v>
      </c>
      <c r="F79" s="40">
        <f t="shared" ref="F79:H80" si="5">IFERROR(IF(NOT(ISBLANK(I28)),(I28-H28)/H28,0),0)</f>
        <v>1.9536979476116989E-2</v>
      </c>
      <c r="G79" s="40">
        <f t="shared" si="5"/>
        <v>0</v>
      </c>
      <c r="H79" s="40">
        <f t="shared" si="5"/>
        <v>8.6652584658853109E-4</v>
      </c>
      <c r="K79" s="14"/>
      <c r="L79" s="14"/>
      <c r="M79" s="14"/>
      <c r="N79" s="14"/>
      <c r="O79" s="15"/>
      <c r="P79" s="10"/>
    </row>
    <row r="80" spans="1:20" ht="45" hidden="1" customHeight="1" x14ac:dyDescent="0.2">
      <c r="A80" s="1" t="str">
        <f t="shared" si="0"/>
        <v>County Civil</v>
      </c>
      <c r="B80" s="1">
        <f>IF(E80="YES",MAX(B$56:B79)+1,0)</f>
        <v>0</v>
      </c>
      <c r="C80" s="1" t="str">
        <f>A$27</f>
        <v>CGE CQ1-18</v>
      </c>
      <c r="D80" s="39" t="s">
        <v>125</v>
      </c>
      <c r="E80" s="1" t="str">
        <f>IF(MAX(F80:H80)&gt;0,"YES","NO")</f>
        <v>NO</v>
      </c>
      <c r="F80" s="40">
        <f t="shared" si="5"/>
        <v>-2.0495157260776324E-5</v>
      </c>
      <c r="G80" s="40">
        <f t="shared" si="5"/>
        <v>0</v>
      </c>
      <c r="H80" s="40">
        <f t="shared" si="5"/>
        <v>0</v>
      </c>
      <c r="K80" s="14"/>
      <c r="L80" s="14"/>
      <c r="M80" s="14"/>
      <c r="N80" s="14"/>
    </row>
    <row r="81" spans="1:20" ht="60.75" hidden="1" customHeight="1" x14ac:dyDescent="0.2">
      <c r="A81" s="1" t="str">
        <f t="shared" si="0"/>
        <v>County Civil</v>
      </c>
      <c r="B81" s="1">
        <f>IF(E81="YES",MAX(B$56:B80)+1,0)</f>
        <v>0</v>
      </c>
      <c r="C81" s="1" t="str">
        <f>A$31</f>
        <v>CGE CQ2-18</v>
      </c>
      <c r="D81" s="39" t="str">
        <f>"Assessments dropped by more than set percentage of: "&amp;TEXT(J81,"#0%")</f>
        <v>Assessments dropped by more than set percentage of: 15%</v>
      </c>
      <c r="E81" s="1" t="str">
        <f>IF(MIN(F81:G81)&lt;(-1*V$11),"YES","NO")</f>
        <v>NO</v>
      </c>
      <c r="F81" s="40">
        <f>IFERROR(IF(NOT(ISBLANK(J33)),(J33-I33)/I33,0),0)</f>
        <v>-1.8056870267681236E-4</v>
      </c>
      <c r="G81" s="40">
        <f>IFERROR(IF(NOT(ISBLANK(K33)),(K33-J33)/J33,0),0)</f>
        <v>0</v>
      </c>
      <c r="J81" s="38">
        <f>V$11</f>
        <v>0.15</v>
      </c>
      <c r="K81" s="14"/>
      <c r="L81" s="14"/>
      <c r="M81" s="14"/>
      <c r="N81" s="14"/>
      <c r="O81" s="15"/>
      <c r="P81" s="10"/>
      <c r="T81" s="71" t="s">
        <v>112</v>
      </c>
    </row>
    <row r="82" spans="1:20" ht="52.5" hidden="1" customHeight="1" x14ac:dyDescent="0.2">
      <c r="A82" s="1" t="str">
        <f t="shared" si="0"/>
        <v>County Civil</v>
      </c>
      <c r="B82" s="1">
        <f>IF(E82="YES",MAX(B$56:B81)+1,0)</f>
        <v>0</v>
      </c>
      <c r="C82" s="1" t="str">
        <f>A$31</f>
        <v>CGE CQ2-18</v>
      </c>
      <c r="D82" s="39" t="s">
        <v>124</v>
      </c>
      <c r="E82" s="1" t="str">
        <f>IF(MIN(F82:G82)&lt;0,"YES","NO")</f>
        <v>NO</v>
      </c>
      <c r="F82" s="40">
        <f>IFERROR(IF(NOT(ISBLANK(J32)),(J32-I32)/I32,0),0)</f>
        <v>4.1286115977121125E-2</v>
      </c>
      <c r="G82" s="40">
        <f>IFERROR(IF(NOT(ISBLANK(K32)),(K32-J32)/J32,0),0)</f>
        <v>1.1570422557838678E-4</v>
      </c>
      <c r="K82" s="14"/>
      <c r="L82" s="14"/>
      <c r="M82" s="14"/>
      <c r="N82" s="14"/>
      <c r="O82" s="15"/>
      <c r="P82" s="10"/>
    </row>
    <row r="83" spans="1:20" ht="45" hidden="1" customHeight="1" x14ac:dyDescent="0.2">
      <c r="A83" s="1" t="str">
        <f t="shared" si="0"/>
        <v>County Civil</v>
      </c>
      <c r="B83" s="1">
        <f>IF(E83="YES",MAX(B$56:B82)+1,0)</f>
        <v>0</v>
      </c>
      <c r="C83" s="1" t="str">
        <f>A$31</f>
        <v>CGE CQ2-18</v>
      </c>
      <c r="D83" s="39" t="s">
        <v>125</v>
      </c>
      <c r="E83" s="1" t="str">
        <f>IF(MAX(F83:G83)&gt;0,"YES","NO")</f>
        <v>NO</v>
      </c>
      <c r="F83" s="40">
        <f>IFERROR(IF(NOT(ISBLANK(J33)),(J33-I33)/I33,0),0)</f>
        <v>-1.8056870267681236E-4</v>
      </c>
      <c r="G83" s="40">
        <f>IFERROR(IF(NOT(ISBLANK(K33)),(K33-J33)/J33,0),0)</f>
        <v>0</v>
      </c>
      <c r="K83" s="14"/>
      <c r="L83" s="14"/>
      <c r="M83" s="14"/>
      <c r="N83" s="14"/>
    </row>
    <row r="84" spans="1:20" ht="60.75" hidden="1" customHeight="1" x14ac:dyDescent="0.2">
      <c r="A84" s="1" t="str">
        <f t="shared" si="0"/>
        <v>County Civil</v>
      </c>
      <c r="B84" s="1">
        <f>IF(E84="YES",MAX(B$56:B83)+1,0)</f>
        <v>0</v>
      </c>
      <c r="C84" s="1" t="str">
        <f>A$35</f>
        <v>CGE CQ3-18</v>
      </c>
      <c r="D84" s="39" t="str">
        <f>"Assessments dropped by more than set percentage of: "&amp;TEXT(J84,"#0%")</f>
        <v>Assessments dropped by more than set percentage of: 15%</v>
      </c>
      <c r="E84" s="1" t="str">
        <f>IF(MIN(F84)&lt;(-1*V$11),"YES","NO")</f>
        <v>NO</v>
      </c>
      <c r="F84" s="40">
        <f>IFERROR(IF(NOT(ISBLANK(K37)),(K37-J37)/J37,0),0)</f>
        <v>0</v>
      </c>
      <c r="J84" s="38">
        <f>V$11</f>
        <v>0.15</v>
      </c>
      <c r="K84" s="14"/>
      <c r="L84" s="14"/>
      <c r="M84" s="14"/>
      <c r="N84" s="14"/>
      <c r="O84" s="15"/>
      <c r="P84" s="10"/>
      <c r="T84" s="71" t="s">
        <v>113</v>
      </c>
    </row>
    <row r="85" spans="1:20" ht="52.5" hidden="1" customHeight="1" x14ac:dyDescent="0.2">
      <c r="A85" s="1" t="str">
        <f t="shared" si="0"/>
        <v>County Civil</v>
      </c>
      <c r="B85" s="1">
        <f>IF(E85="YES",MAX(B$56:B84)+1,0)</f>
        <v>0</v>
      </c>
      <c r="C85" s="1" t="str">
        <f>A$35</f>
        <v>CGE CQ3-18</v>
      </c>
      <c r="D85" s="39" t="s">
        <v>124</v>
      </c>
      <c r="E85" s="1" t="str">
        <f>IF(MIN(F85)&lt;0,"YES","NO")</f>
        <v>NO</v>
      </c>
      <c r="F85" s="40">
        <f>IFERROR(IF(NOT(ISBLANK(K36)),(K36-J36)/J36,0),0)</f>
        <v>3.1374454973129517E-2</v>
      </c>
      <c r="K85" s="14"/>
      <c r="L85" s="14"/>
      <c r="M85" s="14"/>
      <c r="N85" s="14"/>
      <c r="O85" s="15"/>
    </row>
    <row r="86" spans="1:20" ht="45" hidden="1" customHeight="1" x14ac:dyDescent="0.2">
      <c r="A86" s="1" t="str">
        <f t="shared" si="0"/>
        <v>County Civil</v>
      </c>
      <c r="B86" s="1">
        <f>IF(E86="YES",MAX(B$56:B85)+1,0)</f>
        <v>0</v>
      </c>
      <c r="C86" s="1" t="str">
        <f>A$35</f>
        <v>CGE CQ3-18</v>
      </c>
      <c r="D86" s="39" t="s">
        <v>125</v>
      </c>
      <c r="E86" s="1" t="str">
        <f>IF(MAX(F86)&gt;0,"YES","NO")</f>
        <v>NO</v>
      </c>
      <c r="F86" s="40">
        <f>IFERROR(IF(NOT(ISBLANK(K37)),(K37-J37)/J37,0),0)</f>
        <v>0</v>
      </c>
      <c r="K86" s="14"/>
      <c r="L86" s="14"/>
      <c r="M86" s="14"/>
      <c r="N86" s="14"/>
    </row>
  </sheetData>
  <sheetProtection algorithmName="SHA-512" hashValue="e1nUrJYP8uK7HSuJOFhnl2tUOQ8v9b+ILKSm6J9d57Z3yti0Bs7ZSqN/idtOVLoJ7/78W4ZSXZGV0W3Adr7Rhg==" saltValue="RYCiDGgeWcXSRKbJbBYiFA==" spinCount="100000" sheet="1" objects="1" scenarios="1" selectLockedCells="1"/>
  <mergeCells count="39">
    <mergeCell ref="L31:M33"/>
    <mergeCell ref="L34:M36"/>
    <mergeCell ref="L37:M39"/>
    <mergeCell ref="L40:M42"/>
    <mergeCell ref="H43:K43"/>
    <mergeCell ref="A53:B53"/>
    <mergeCell ref="B35:B38"/>
    <mergeCell ref="B39:B42"/>
    <mergeCell ref="D6:E6"/>
    <mergeCell ref="D8:E8"/>
    <mergeCell ref="B27:B30"/>
    <mergeCell ref="B31:B34"/>
    <mergeCell ref="B11:B14"/>
    <mergeCell ref="A39:A42"/>
    <mergeCell ref="A27:A30"/>
    <mergeCell ref="D43:G43"/>
    <mergeCell ref="A31:A34"/>
    <mergeCell ref="A35:A38"/>
    <mergeCell ref="I11:I14"/>
    <mergeCell ref="B19:B22"/>
    <mergeCell ref="B23:B26"/>
    <mergeCell ref="A11:A14"/>
    <mergeCell ref="M19:M22"/>
    <mergeCell ref="B15:B18"/>
    <mergeCell ref="E25:E26"/>
    <mergeCell ref="F25:F26"/>
    <mergeCell ref="L23:L26"/>
    <mergeCell ref="M23:M26"/>
    <mergeCell ref="A15:A18"/>
    <mergeCell ref="A19:A22"/>
    <mergeCell ref="A23:A26"/>
    <mergeCell ref="D25:D26"/>
    <mergeCell ref="L19:L22"/>
    <mergeCell ref="L30:M30"/>
    <mergeCell ref="L9:M9"/>
    <mergeCell ref="L11:L14"/>
    <mergeCell ref="M11:M14"/>
    <mergeCell ref="L15:L18"/>
    <mergeCell ref="M15:M18"/>
  </mergeCells>
  <phoneticPr fontId="0" type="noConversion"/>
  <conditionalFormatting sqref="L11:M14">
    <cfRule type="expression" dxfId="174" priority="257" stopIfTrue="1">
      <formula>$H$14&lt;$H$8</formula>
    </cfRule>
  </conditionalFormatting>
  <conditionalFormatting sqref="M15:M18">
    <cfRule type="expression" dxfId="173" priority="255" stopIfTrue="1">
      <formula>$I$18&lt;$H$8</formula>
    </cfRule>
  </conditionalFormatting>
  <conditionalFormatting sqref="M19:M22">
    <cfRule type="expression" dxfId="172" priority="254" stopIfTrue="1">
      <formula>$J$22&lt;$H$8</formula>
    </cfRule>
  </conditionalFormatting>
  <conditionalFormatting sqref="M23:M26">
    <cfRule type="expression" dxfId="171" priority="253" stopIfTrue="1">
      <formula>$K$26&lt;$H$8</formula>
    </cfRule>
  </conditionalFormatting>
  <conditionalFormatting sqref="I39:I42">
    <cfRule type="cellIs" dxfId="170" priority="55" stopIfTrue="1" operator="lessThan">
      <formula>$H$8</formula>
    </cfRule>
  </conditionalFormatting>
  <conditionalFormatting sqref="H12">
    <cfRule type="expression" dxfId="169" priority="54">
      <formula>(H12&lt;G12)</formula>
    </cfRule>
  </conditionalFormatting>
  <conditionalFormatting sqref="I16">
    <cfRule type="expression" dxfId="168" priority="53">
      <formula>(I16&lt;H16)</formula>
    </cfRule>
  </conditionalFormatting>
  <conditionalFormatting sqref="J20">
    <cfRule type="expression" dxfId="167" priority="52">
      <formula>(J20&lt;I20)</formula>
    </cfRule>
  </conditionalFormatting>
  <conditionalFormatting sqref="K24">
    <cfRule type="expression" dxfId="166" priority="51">
      <formula>(K24&lt;J24)</formula>
    </cfRule>
  </conditionalFormatting>
  <conditionalFormatting sqref="H16">
    <cfRule type="expression" dxfId="165" priority="50">
      <formula>(H16&lt;G16)</formula>
    </cfRule>
  </conditionalFormatting>
  <conditionalFormatting sqref="I20">
    <cfRule type="expression" dxfId="164" priority="49">
      <formula>(I20&lt;H20)</formula>
    </cfRule>
  </conditionalFormatting>
  <conditionalFormatting sqref="J24">
    <cfRule type="expression" dxfId="163" priority="48">
      <formula>(J24&lt;I24)</formula>
    </cfRule>
  </conditionalFormatting>
  <conditionalFormatting sqref="K28">
    <cfRule type="expression" dxfId="162" priority="47">
      <formula>(K28&lt;J28)</formula>
    </cfRule>
  </conditionalFormatting>
  <conditionalFormatting sqref="H20">
    <cfRule type="expression" dxfId="161" priority="46">
      <formula>(H20&lt;G20)</formula>
    </cfRule>
  </conditionalFormatting>
  <conditionalFormatting sqref="I24">
    <cfRule type="expression" dxfId="160" priority="45">
      <formula>(I24&lt;H24)</formula>
    </cfRule>
  </conditionalFormatting>
  <conditionalFormatting sqref="J28">
    <cfRule type="expression" dxfId="159" priority="44">
      <formula>(J28&lt;I28)</formula>
    </cfRule>
  </conditionalFormatting>
  <conditionalFormatting sqref="K32">
    <cfRule type="expression" dxfId="158" priority="43">
      <formula>(K32&lt;J32)</formula>
    </cfRule>
  </conditionalFormatting>
  <conditionalFormatting sqref="H24">
    <cfRule type="expression" dxfId="157" priority="42">
      <formula>(H24&lt;G24)</formula>
    </cfRule>
  </conditionalFormatting>
  <conditionalFormatting sqref="I28">
    <cfRule type="expression" dxfId="156" priority="41">
      <formula>(I28&lt;H28)</formula>
    </cfRule>
  </conditionalFormatting>
  <conditionalFormatting sqref="J32">
    <cfRule type="expression" dxfId="155" priority="40">
      <formula>(J32&lt;I32)</formula>
    </cfRule>
  </conditionalFormatting>
  <conditionalFormatting sqref="K36">
    <cfRule type="expression" dxfId="154" priority="39">
      <formula>(K36&lt;J36)</formula>
    </cfRule>
  </conditionalFormatting>
  <conditionalFormatting sqref="H13">
    <cfRule type="expression" dxfId="153" priority="38">
      <formula>(H13&gt;G13)</formula>
    </cfRule>
  </conditionalFormatting>
  <conditionalFormatting sqref="H17">
    <cfRule type="expression" dxfId="152" priority="37">
      <formula>(H17&gt;G17)</formula>
    </cfRule>
  </conditionalFormatting>
  <conditionalFormatting sqref="H21">
    <cfRule type="expression" dxfId="151" priority="36">
      <formula>(H21&gt;G21)</formula>
    </cfRule>
  </conditionalFormatting>
  <conditionalFormatting sqref="H25">
    <cfRule type="expression" dxfId="150" priority="35">
      <formula>(H25&gt;G25)</formula>
    </cfRule>
  </conditionalFormatting>
  <conditionalFormatting sqref="I29">
    <cfRule type="expression" dxfId="149" priority="34">
      <formula>(I29&gt;H29)</formula>
    </cfRule>
  </conditionalFormatting>
  <conditionalFormatting sqref="H14">
    <cfRule type="expression" dxfId="148" priority="33">
      <formula>H14&lt;$H$8</formula>
    </cfRule>
  </conditionalFormatting>
  <conditionalFormatting sqref="I18">
    <cfRule type="expression" dxfId="147" priority="32">
      <formula>I18&lt;$H$8</formula>
    </cfRule>
  </conditionalFormatting>
  <conditionalFormatting sqref="J22">
    <cfRule type="expression" dxfId="146" priority="31">
      <formula>J22&lt;$H$8</formula>
    </cfRule>
  </conditionalFormatting>
  <conditionalFormatting sqref="K26">
    <cfRule type="expression" dxfId="145" priority="30">
      <formula>K26&lt;$H$8</formula>
    </cfRule>
  </conditionalFormatting>
  <conditionalFormatting sqref="I17">
    <cfRule type="expression" dxfId="144" priority="29">
      <formula>(I17&gt;H17)</formula>
    </cfRule>
  </conditionalFormatting>
  <conditionalFormatting sqref="J21">
    <cfRule type="expression" dxfId="143" priority="28">
      <formula>(J21&gt;I21)</formula>
    </cfRule>
  </conditionalFormatting>
  <conditionalFormatting sqref="K25">
    <cfRule type="expression" dxfId="142" priority="27">
      <formula>(K25&gt;J25)</formula>
    </cfRule>
  </conditionalFormatting>
  <conditionalFormatting sqref="I21">
    <cfRule type="expression" dxfId="141" priority="26">
      <formula>(I21&gt;H21)</formula>
    </cfRule>
  </conditionalFormatting>
  <conditionalFormatting sqref="J25">
    <cfRule type="expression" dxfId="140" priority="25">
      <formula>(J25&gt;I25)</formula>
    </cfRule>
  </conditionalFormatting>
  <conditionalFormatting sqref="K29">
    <cfRule type="expression" dxfId="139" priority="24">
      <formula>(K29&gt;J29)</formula>
    </cfRule>
  </conditionalFormatting>
  <conditionalFormatting sqref="I25">
    <cfRule type="expression" dxfId="138" priority="23">
      <formula>(I25&gt;H25)</formula>
    </cfRule>
  </conditionalFormatting>
  <conditionalFormatting sqref="J29">
    <cfRule type="expression" dxfId="137" priority="22">
      <formula>(J29&gt;I29)</formula>
    </cfRule>
  </conditionalFormatting>
  <conditionalFormatting sqref="K33">
    <cfRule type="expression" dxfId="136" priority="21">
      <formula>(K33&gt;J33)</formula>
    </cfRule>
  </conditionalFormatting>
  <conditionalFormatting sqref="J33">
    <cfRule type="expression" dxfId="135" priority="20">
      <formula>(J33&gt;I33)</formula>
    </cfRule>
  </conditionalFormatting>
  <conditionalFormatting sqref="K37">
    <cfRule type="expression" dxfId="134" priority="19">
      <formula>(K37&gt;J37)</formula>
    </cfRule>
  </conditionalFormatting>
  <conditionalFormatting sqref="L15:L18">
    <cfRule type="expression" dxfId="133" priority="16" stopIfTrue="1">
      <formula>$I$18&lt;$H$8</formula>
    </cfRule>
  </conditionalFormatting>
  <conditionalFormatting sqref="L19:L22">
    <cfRule type="expression" dxfId="132" priority="15" stopIfTrue="1">
      <formula>$J$22&lt;$H$8</formula>
    </cfRule>
  </conditionalFormatting>
  <conditionalFormatting sqref="L23:L26">
    <cfRule type="expression" dxfId="131" priority="14" stopIfTrue="1">
      <formula>$K$26&lt;$H$8</formula>
    </cfRule>
  </conditionalFormatting>
  <dataValidations count="2">
    <dataValidation type="textLength" allowBlank="1" showInputMessage="1" showErrorMessage="1" sqref="L10 M10:M29 N10:N42 L27:L30">
      <formula1>0</formula1>
      <formula2>500</formula2>
    </dataValidation>
    <dataValidation type="decimal" allowBlank="1" showInputMessage="1" showErrorMessage="1" sqref="G19:I19 H15:K16 J35:J37 J39:J42 H21:I21 G15 D12:H13 G25:I25 J18:K19 G28:I29 I31:I32 J12:K13 G39:H42">
      <formula1>0</formula1>
      <formula2>999999999999999</formula2>
    </dataValidation>
  </dataValidations>
  <printOptions horizontalCentered="1" verticalCentered="1"/>
  <pageMargins left="0.21" right="0.23" top="0.3" bottom="0.36" header="0.2" footer="0.17"/>
  <pageSetup scale="57" orientation="landscape" horizontalDpi="4294967293" r:id="rId1"/>
  <headerFooter alignWithMargins="0">
    <oddFooter>&amp;L&amp;F</oddFooter>
  </headerFooter>
  <ignoredErrors>
    <ignoredError sqref="D14:G15 D18:G19 D16 D17 D22:G23 D20:E20 D21:E21 D26:G26 D24:F24 D25:F25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'Circuit Criminal'!$N$11:$N$12</xm:f>
          </x14:formula1>
          <xm:sqref>L11:L26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Z86"/>
  <sheetViews>
    <sheetView showGridLines="0" topLeftCell="B11" zoomScale="75" zoomScaleNormal="75" zoomScaleSheetLayoutView="70" workbookViewId="0">
      <selection activeCell="L11" sqref="L11:L14"/>
    </sheetView>
  </sheetViews>
  <sheetFormatPr defaultColWidth="9.140625" defaultRowHeight="14.25" x14ac:dyDescent="0.2"/>
  <cols>
    <col min="1" max="1" width="10.7109375" style="1" hidden="1" customWidth="1"/>
    <col min="2" max="2" width="9.5703125" style="1" customWidth="1"/>
    <col min="3" max="3" width="29.85546875" style="1" customWidth="1"/>
    <col min="4" max="12" width="18.7109375" style="1" customWidth="1"/>
    <col min="13" max="13" width="33.140625" style="1" customWidth="1"/>
    <col min="14" max="14" width="18.7109375" style="1" hidden="1" customWidth="1"/>
    <col min="15" max="18" width="16.7109375" style="1" hidden="1" customWidth="1"/>
    <col min="19" max="19" width="20.140625" style="1" hidden="1" customWidth="1"/>
    <col min="20" max="20" width="21.28515625" style="1" hidden="1" customWidth="1"/>
    <col min="21" max="21" width="2.42578125" style="1" hidden="1" customWidth="1"/>
    <col min="22" max="22" width="11.5703125" style="1" hidden="1" customWidth="1"/>
    <col min="23" max="23" width="13.28515625" style="1" hidden="1" customWidth="1"/>
    <col min="24" max="26" width="9.140625" style="1" hidden="1" customWidth="1"/>
    <col min="27" max="16384" width="9.140625" style="1"/>
  </cols>
  <sheetData>
    <row r="1" spans="1:22" ht="33" hidden="1" customHeight="1" x14ac:dyDescent="0.2"/>
    <row r="2" spans="1:22" ht="23.25" x14ac:dyDescent="0.35">
      <c r="K2" s="2"/>
      <c r="L2" s="2"/>
      <c r="M2" s="2" t="s">
        <v>249</v>
      </c>
      <c r="N2" s="2"/>
      <c r="T2" s="71" t="s">
        <v>48</v>
      </c>
    </row>
    <row r="3" spans="1:22" ht="23.25" x14ac:dyDescent="0.35">
      <c r="K3" s="2"/>
      <c r="L3" s="2"/>
      <c r="M3" s="2" t="s">
        <v>16</v>
      </c>
      <c r="N3" s="2"/>
      <c r="T3" s="71" t="s">
        <v>47</v>
      </c>
    </row>
    <row r="4" spans="1:22" ht="25.5" customHeight="1" x14ac:dyDescent="0.25">
      <c r="A4" s="3"/>
      <c r="C4" s="4" t="s">
        <v>28</v>
      </c>
      <c r="D4" s="36" t="str">
        <f>'Circuit Criminal'!D4</f>
        <v>September 2017</v>
      </c>
      <c r="I4" s="182" t="s">
        <v>218</v>
      </c>
      <c r="J4" s="183"/>
      <c r="K4" s="183"/>
      <c r="L4" s="183"/>
      <c r="M4" s="184"/>
      <c r="O4" s="5"/>
      <c r="P4" s="5"/>
      <c r="T4" s="71" t="s">
        <v>49</v>
      </c>
    </row>
    <row r="5" spans="1:22" ht="18" customHeight="1" x14ac:dyDescent="0.25">
      <c r="A5" s="3"/>
      <c r="C5" s="4" t="s">
        <v>10</v>
      </c>
      <c r="D5" s="34">
        <f>'Circuit Criminal'!$D$5</f>
        <v>1</v>
      </c>
      <c r="I5" s="185"/>
      <c r="J5" s="186" t="s">
        <v>219</v>
      </c>
      <c r="K5" s="186"/>
      <c r="L5" s="186"/>
      <c r="M5" s="187"/>
      <c r="T5" s="71" t="s">
        <v>50</v>
      </c>
    </row>
    <row r="6" spans="1:22" ht="20.25" customHeight="1" x14ac:dyDescent="0.25">
      <c r="A6" s="3"/>
      <c r="C6" s="6" t="s">
        <v>9</v>
      </c>
      <c r="D6" s="258" t="str">
        <f>'Circuit Criminal'!D6</f>
        <v>Brevard</v>
      </c>
      <c r="E6" s="258"/>
      <c r="F6" s="71"/>
      <c r="G6" s="71"/>
      <c r="H6" s="71"/>
      <c r="I6" s="190"/>
      <c r="J6" s="188" t="s">
        <v>220</v>
      </c>
      <c r="K6" s="188"/>
      <c r="L6" s="188"/>
      <c r="M6" s="189"/>
      <c r="N6" s="71"/>
      <c r="T6" s="71" t="s">
        <v>51</v>
      </c>
    </row>
    <row r="7" spans="1:22" ht="11.25" customHeight="1" x14ac:dyDescent="0.25">
      <c r="A7" s="3"/>
      <c r="T7" s="71" t="s">
        <v>52</v>
      </c>
    </row>
    <row r="8" spans="1:22" ht="16.5" customHeight="1" thickBot="1" x14ac:dyDescent="0.3">
      <c r="A8" s="3"/>
      <c r="C8" s="6" t="s">
        <v>27</v>
      </c>
      <c r="D8" s="215" t="s">
        <v>44</v>
      </c>
      <c r="E8" s="215"/>
      <c r="G8" s="6" t="s">
        <v>33</v>
      </c>
      <c r="H8" s="24">
        <v>0.9</v>
      </c>
      <c r="T8" s="71" t="s">
        <v>53</v>
      </c>
    </row>
    <row r="9" spans="1:22" ht="15.75" x14ac:dyDescent="0.25">
      <c r="A9" s="7"/>
      <c r="B9" s="3"/>
      <c r="J9" s="8"/>
      <c r="K9" s="9"/>
      <c r="L9" s="224" t="s">
        <v>176</v>
      </c>
      <c r="M9" s="225"/>
      <c r="N9" s="70">
        <v>1</v>
      </c>
      <c r="O9" s="10" t="s">
        <v>2</v>
      </c>
      <c r="P9" s="1" t="s">
        <v>29</v>
      </c>
      <c r="Q9" s="1">
        <v>1</v>
      </c>
      <c r="T9" s="71" t="s">
        <v>54</v>
      </c>
    </row>
    <row r="10" spans="1:22" s="11" customFormat="1" ht="26.25" customHeight="1" thickBot="1" x14ac:dyDescent="0.25">
      <c r="B10" s="19"/>
      <c r="C10" s="20" t="s">
        <v>17</v>
      </c>
      <c r="D10" s="80" t="s">
        <v>214</v>
      </c>
      <c r="E10" s="31" t="s">
        <v>215</v>
      </c>
      <c r="F10" s="31" t="s">
        <v>216</v>
      </c>
      <c r="G10" s="82" t="s">
        <v>217</v>
      </c>
      <c r="H10" s="80" t="s">
        <v>236</v>
      </c>
      <c r="I10" s="31" t="s">
        <v>237</v>
      </c>
      <c r="J10" s="31" t="s">
        <v>238</v>
      </c>
      <c r="K10" s="82" t="s">
        <v>239</v>
      </c>
      <c r="L10" s="72" t="s">
        <v>174</v>
      </c>
      <c r="M10" s="98" t="s">
        <v>179</v>
      </c>
      <c r="N10" s="67"/>
      <c r="O10" s="10" t="s">
        <v>3</v>
      </c>
      <c r="P10" s="11" t="s">
        <v>30</v>
      </c>
      <c r="Q10" s="1"/>
      <c r="T10" s="71" t="s">
        <v>55</v>
      </c>
      <c r="V10" s="37">
        <v>5</v>
      </c>
    </row>
    <row r="11" spans="1:22" ht="15.75" customHeight="1" x14ac:dyDescent="0.2">
      <c r="A11" s="226" t="str">
        <f>LEFT(B11,3)&amp;" "&amp;RIGHT(B11,6)</f>
        <v>CGE CQ1-17</v>
      </c>
      <c r="B11" s="208" t="s">
        <v>222</v>
      </c>
      <c r="C11" s="66" t="s">
        <v>225</v>
      </c>
      <c r="D11" s="116" t="s">
        <v>18</v>
      </c>
      <c r="E11" s="117" t="s">
        <v>19</v>
      </c>
      <c r="F11" s="117" t="s">
        <v>20</v>
      </c>
      <c r="G11" s="117" t="s">
        <v>21</v>
      </c>
      <c r="H11" s="117" t="s">
        <v>22</v>
      </c>
      <c r="I11" s="232"/>
      <c r="J11" s="118"/>
      <c r="K11" s="119"/>
      <c r="L11" s="216"/>
      <c r="M11" s="264"/>
      <c r="N11" s="97" t="s">
        <v>177</v>
      </c>
      <c r="O11" s="10" t="s">
        <v>4</v>
      </c>
      <c r="P11" s="1" t="s">
        <v>31</v>
      </c>
      <c r="Q11" s="1">
        <v>3</v>
      </c>
      <c r="T11" s="71" t="s">
        <v>56</v>
      </c>
      <c r="U11" s="1" t="str">
        <f>D6&amp;" "&amp;D8</f>
        <v>Brevard Civil Traffic</v>
      </c>
      <c r="V11" s="38">
        <v>0.15</v>
      </c>
    </row>
    <row r="12" spans="1:22" ht="15.75" customHeight="1" x14ac:dyDescent="0.2">
      <c r="A12" s="227"/>
      <c r="B12" s="209"/>
      <c r="C12" s="60" t="s">
        <v>23</v>
      </c>
      <c r="D12" s="120">
        <f>LOOKUP($U$11&amp;" "&amp;$A11,Lookup!$X$2:$X$5361,Lookup!$I$2:$I$5361)</f>
        <v>753746.82</v>
      </c>
      <c r="E12" s="101">
        <f>LOOKUP($U$11&amp;" "&amp;$A11,Lookup!$X$2:$X$5361,Lookup!$J$2:$J$5361)</f>
        <v>1096736.53</v>
      </c>
      <c r="F12" s="101">
        <f>LOOKUP($U$11&amp;" "&amp;$A11,Lookup!$X$2:$X$5361,Lookup!$K$2:$K$5361)</f>
        <v>1161086.08</v>
      </c>
      <c r="G12" s="107">
        <f>LOOKUP($U$11&amp;" "&amp;$A11,Lookup!$X$2:$X$5361,Lookup!$L$2:$L$5361)</f>
        <v>1182441.47</v>
      </c>
      <c r="H12" s="108">
        <v>1192847.47</v>
      </c>
      <c r="I12" s="233"/>
      <c r="J12" s="76"/>
      <c r="K12" s="121"/>
      <c r="L12" s="216"/>
      <c r="M12" s="263"/>
      <c r="N12" s="23" t="s">
        <v>178</v>
      </c>
      <c r="O12" s="10" t="s">
        <v>5</v>
      </c>
      <c r="P12" s="1" t="s">
        <v>32</v>
      </c>
      <c r="Q12" s="1">
        <v>4</v>
      </c>
      <c r="T12" s="71" t="s">
        <v>57</v>
      </c>
      <c r="U12" s="1" t="str">
        <f>IF(P13=TRUE,A11,"")</f>
        <v>CGE CQ1-17</v>
      </c>
    </row>
    <row r="13" spans="1:22" ht="15.75" customHeight="1" thickBot="1" x14ac:dyDescent="0.25">
      <c r="A13" s="227"/>
      <c r="B13" s="209"/>
      <c r="C13" s="60" t="s">
        <v>24</v>
      </c>
      <c r="D13" s="122">
        <f>LOOKUP($U$11&amp;" "&amp;$A11,Lookup!$X$2:$X$5361,Lookup!$D$2:$D$5361)</f>
        <v>1367103.7</v>
      </c>
      <c r="E13" s="102">
        <f>LOOKUP($U$11&amp;" "&amp;$A11,Lookup!$X$2:$X$5361,Lookup!$E$2:$E$5361)</f>
        <v>1306025.75</v>
      </c>
      <c r="F13" s="102">
        <f>LOOKUP($U$11&amp;" "&amp;$A11,Lookup!$X$2:$X$5361,Lookup!$F$2:$F$5361)</f>
        <v>1302154</v>
      </c>
      <c r="G13" s="102">
        <f>LOOKUP($U$11&amp;" "&amp;$A11,Lookup!$X$2:$X$5361,Lookup!$G$2:$G$5361)</f>
        <v>1301506</v>
      </c>
      <c r="H13" s="51">
        <v>1301490</v>
      </c>
      <c r="I13" s="234"/>
      <c r="J13" s="76"/>
      <c r="K13" s="121"/>
      <c r="L13" s="216"/>
      <c r="M13" s="263"/>
      <c r="N13" s="23" t="s">
        <v>180</v>
      </c>
      <c r="O13" s="10" t="s">
        <v>6</v>
      </c>
      <c r="P13" s="1" t="b">
        <f>OR(AND(E12&lt;D12,E12&gt;0),AND(F12&lt;E12,F12&gt;0),AND(G12&lt;F12,G12&gt;0),AND(H12&lt;G12,H12&gt;0),AND(F13&gt;E13,E13&gt;0),AND(G13&gt;F13,F13&gt;0),AND(H13&lt;G13,G13&gt;0))</f>
        <v>1</v>
      </c>
      <c r="Q13" s="1">
        <v>5</v>
      </c>
      <c r="T13" s="71" t="s">
        <v>58</v>
      </c>
      <c r="U13" s="1" t="str">
        <f>IF(P14=TRUE,A15,"")</f>
        <v>CGE CQ2-17</v>
      </c>
    </row>
    <row r="14" spans="1:22" ht="15.75" customHeight="1" thickBot="1" x14ac:dyDescent="0.25">
      <c r="A14" s="228"/>
      <c r="B14" s="210"/>
      <c r="C14" s="21" t="s">
        <v>25</v>
      </c>
      <c r="D14" s="109">
        <f>IF(ISBLANK(D12),"N/A",IF(OR(D12=0,D12="N/A"),0,D12/D13))</f>
        <v>0.55134575380053463</v>
      </c>
      <c r="E14" s="109">
        <f>IF(ISBLANK(E12),"N/A",IF(OR(E12=0,E12="N/A"),0,E12/E13))</f>
        <v>0.8397510768834382</v>
      </c>
      <c r="F14" s="109">
        <f>IF(ISBLANK(F12),"N/A",IF(OR(F12=0,F12="N/A"),0,F12/F13))</f>
        <v>0.89166571695820929</v>
      </c>
      <c r="G14" s="109">
        <f>IF(ISBLANK(G12),"N/A",IF(OR(G12=0,G12="N/A"),0,G12/G13))</f>
        <v>0.90851787851919241</v>
      </c>
      <c r="H14" s="109">
        <f>IF(ISBLANK(H12),"N/A",IF(AND(H12=0,H13=0,NOT(ISBLANK(H12)),NOT(ISBLANK(H13))),1,H12/H13))</f>
        <v>0.91652449884363307</v>
      </c>
      <c r="I14" s="235"/>
      <c r="J14" s="76"/>
      <c r="K14" s="121"/>
      <c r="L14" s="216"/>
      <c r="M14" s="263"/>
      <c r="N14" s="97" t="s">
        <v>189</v>
      </c>
      <c r="O14" s="10" t="s">
        <v>7</v>
      </c>
      <c r="P14" s="1" t="b">
        <f>OR(AND(F16&lt;E16,F16&gt;0),AND(G16&lt;F16,G16&gt;0),AND(H16&lt;G16,H16&gt;0),AND(I16&lt;H16,I16&gt;0),AND(G17&gt;F17, F17&gt;0),AND(H17&gt;G17, G17&gt;0),AND(I17&lt;H17,I17&gt;0))</f>
        <v>1</v>
      </c>
      <c r="Q14" s="1">
        <v>6</v>
      </c>
      <c r="T14" s="71" t="s">
        <v>59</v>
      </c>
      <c r="U14" s="1" t="str">
        <f>IF(P15=TRUE,A19,"")</f>
        <v>CGE CQ3-17</v>
      </c>
    </row>
    <row r="15" spans="1:22" ht="15.75" customHeight="1" x14ac:dyDescent="0.2">
      <c r="A15" s="226" t="str">
        <f>LEFT(B15,3)&amp;" "&amp;RIGHT(B15,6)</f>
        <v>CGE CQ2-17</v>
      </c>
      <c r="B15" s="229" t="s">
        <v>240</v>
      </c>
      <c r="C15" s="77" t="s">
        <v>226</v>
      </c>
      <c r="D15" s="123"/>
      <c r="E15" s="31" t="s">
        <v>18</v>
      </c>
      <c r="F15" s="31" t="s">
        <v>19</v>
      </c>
      <c r="G15" s="31" t="s">
        <v>20</v>
      </c>
      <c r="H15" s="31" t="s">
        <v>21</v>
      </c>
      <c r="I15" s="31" t="s">
        <v>22</v>
      </c>
      <c r="J15" s="78"/>
      <c r="K15" s="121"/>
      <c r="L15" s="216"/>
      <c r="M15" s="263"/>
      <c r="N15" s="97" t="s">
        <v>199</v>
      </c>
      <c r="O15" s="10" t="s">
        <v>8</v>
      </c>
      <c r="P15" s="1" t="b">
        <f>OR(AND(G20&lt;F20,D10&gt;0),AND(H20&lt;G20,H20&gt;0),AND(I20&lt;H20,I20&gt;0),AND(J20&lt;I20,J20&gt;0),AND(H21&gt;G21, G21&gt;0),AND(I21&gt;H21, H21&gt;0),AND(J21&lt;I21, J21&gt;0))</f>
        <v>1</v>
      </c>
      <c r="Q15" s="1">
        <v>7</v>
      </c>
      <c r="T15" s="71" t="s">
        <v>60</v>
      </c>
      <c r="U15" s="1" t="str">
        <f>IF(P16=TRUE,A23,"")</f>
        <v/>
      </c>
    </row>
    <row r="16" spans="1:22" ht="15.75" customHeight="1" x14ac:dyDescent="0.2">
      <c r="A16" s="227"/>
      <c r="B16" s="230"/>
      <c r="C16" s="60" t="s">
        <v>23</v>
      </c>
      <c r="D16" s="123"/>
      <c r="E16" s="101">
        <f>LOOKUP($U$11&amp;" "&amp;$A15,Lookup!$X$2:$X$5361,Lookup!$I$2:$I$5361)</f>
        <v>843113.9</v>
      </c>
      <c r="F16" s="101">
        <f>LOOKUP($U$11&amp;" "&amp;$A15,Lookup!$X$2:$X$5361,Lookup!$J$2:$J$5361)</f>
        <v>1221989.6499999999</v>
      </c>
      <c r="G16" s="101">
        <f>LOOKUP($U$11&amp;" "&amp;$A15,Lookup!$X$2:$X$5361,Lookup!$K$2:$K$5361)</f>
        <v>1305782.8600000001</v>
      </c>
      <c r="H16" s="108">
        <v>1331110.6000000001</v>
      </c>
      <c r="I16" s="108">
        <v>1350080.17</v>
      </c>
      <c r="J16" s="78"/>
      <c r="K16" s="121"/>
      <c r="L16" s="216"/>
      <c r="M16" s="263"/>
      <c r="N16" s="23" t="s">
        <v>182</v>
      </c>
      <c r="O16" s="10" t="s">
        <v>11</v>
      </c>
      <c r="P16" s="1" t="b">
        <f>OR(AND(H24&lt;G24, H24&gt;0),AND(I24&lt;H24, I24&gt;0),AND(J24&lt;I24, J24&gt;0),AND(K24&lt;J24, K24&gt;0),AND(I25&gt;H25, H25&gt;0),AND(J25&gt;I25, I25&gt;0),AND(K25&lt;J25, J25&gt;0))</f>
        <v>0</v>
      </c>
      <c r="Q16" s="1">
        <v>8</v>
      </c>
      <c r="T16" s="71" t="s">
        <v>61</v>
      </c>
      <c r="U16" s="1" t="str">
        <f>IF(P17=TRUE,A27,"")</f>
        <v/>
      </c>
    </row>
    <row r="17" spans="1:21" ht="15.75" customHeight="1" thickBot="1" x14ac:dyDescent="0.25">
      <c r="A17" s="227"/>
      <c r="B17" s="230"/>
      <c r="C17" s="60" t="s">
        <v>24</v>
      </c>
      <c r="D17" s="123"/>
      <c r="E17" s="102">
        <f>LOOKUP($U$11&amp;" "&amp;$A15,Lookup!$X$2:$X$5361,Lookup!$D$2:$D$5361)</f>
        <v>1557605.4</v>
      </c>
      <c r="F17" s="102">
        <f>LOOKUP($U$11&amp;" "&amp;$A15,Lookup!$X$2:$X$5361,Lookup!$E$2:$E$5361)</f>
        <v>1492934.05</v>
      </c>
      <c r="G17" s="102">
        <f>LOOKUP($U$11&amp;" "&amp;$A15,Lookup!$X$2:$X$5361,Lookup!$F$2:$F$5361)</f>
        <v>1486664.38</v>
      </c>
      <c r="H17" s="51">
        <v>1486185.58</v>
      </c>
      <c r="I17" s="51">
        <v>1485583.58</v>
      </c>
      <c r="J17" s="78"/>
      <c r="K17" s="121"/>
      <c r="L17" s="216"/>
      <c r="M17" s="263"/>
      <c r="N17" s="97" t="s">
        <v>190</v>
      </c>
      <c r="O17" s="10" t="s">
        <v>12</v>
      </c>
      <c r="P17" s="1" t="b">
        <f>OR(AND(I28&lt;H28, I28&gt;0),AND(J28&lt;I28, J28&gt;0),AND(K28&lt;J28, K28&gt;0),AND(J29&gt;I29, I29&gt;0),AND(K29&gt;J29, J29&gt;0))</f>
        <v>0</v>
      </c>
      <c r="Q17" s="1">
        <v>9</v>
      </c>
      <c r="T17" s="71" t="s">
        <v>62</v>
      </c>
      <c r="U17" s="1" t="str">
        <f>IF(P18=TRUE,A31,"")</f>
        <v/>
      </c>
    </row>
    <row r="18" spans="1:21" ht="15.75" customHeight="1" thickBot="1" x14ac:dyDescent="0.25">
      <c r="A18" s="228"/>
      <c r="B18" s="231"/>
      <c r="C18" s="21" t="s">
        <v>26</v>
      </c>
      <c r="D18" s="124"/>
      <c r="E18" s="109">
        <f>IF(ISBLANK(E16),"N/A",IF(OR(E16=0,E16="N/A"),0,E16/E17))</f>
        <v>0.54128850606193335</v>
      </c>
      <c r="F18" s="109">
        <f>IF(ISBLANK(F16),"N/A",IF(OR(F16=0,F16="N/A"),0,F16/F17))</f>
        <v>0.81851549303199289</v>
      </c>
      <c r="G18" s="109">
        <f>IF(ISBLANK(G16),"N/A",IF(OR(G16=0,G16="N/A"),0,G16/G17))</f>
        <v>0.87833062900181968</v>
      </c>
      <c r="H18" s="109">
        <f>IF(ISBLANK(H16),"N/A",IF(AND(H16=0,H17=0,NOT(ISBLANK(H16)),NOT(ISBLANK(H17))),1,H16/H17))</f>
        <v>0.89565570943031225</v>
      </c>
      <c r="I18" s="109">
        <f>IF(ISBLANK(I16),"N/A",IF(AND(I16=0,I17=0,NOT(ISBLANK(I16)),NOT(ISBLANK(I17))),1,I16/I17))</f>
        <v>0.90878775733372053</v>
      </c>
      <c r="J18" s="79"/>
      <c r="K18" s="121"/>
      <c r="L18" s="216"/>
      <c r="M18" s="263"/>
      <c r="N18" s="97" t="s">
        <v>191</v>
      </c>
      <c r="O18" s="10" t="s">
        <v>13</v>
      </c>
      <c r="P18" s="1" t="b">
        <f>OR(AND(J32&lt;I32, J32&gt;0),AND(K32&lt;J32, K32&gt;0),AND(K33&gt;J33, J33&gt;0))</f>
        <v>0</v>
      </c>
      <c r="Q18" s="1">
        <v>10</v>
      </c>
      <c r="T18" s="71" t="s">
        <v>63</v>
      </c>
      <c r="U18" s="1" t="str">
        <f>IF(P19=TRUE,A35,"")</f>
        <v/>
      </c>
    </row>
    <row r="19" spans="1:21" ht="15.75" customHeight="1" x14ac:dyDescent="0.2">
      <c r="A19" s="226" t="str">
        <f>LEFT(B19,3)&amp;" "&amp;RIGHT(B19,6)</f>
        <v>CGE CQ3-17</v>
      </c>
      <c r="B19" s="208" t="s">
        <v>223</v>
      </c>
      <c r="C19" s="77" t="s">
        <v>227</v>
      </c>
      <c r="D19" s="125"/>
      <c r="E19" s="28"/>
      <c r="F19" s="31" t="s">
        <v>18</v>
      </c>
      <c r="G19" s="31" t="s">
        <v>19</v>
      </c>
      <c r="H19" s="31" t="s">
        <v>20</v>
      </c>
      <c r="I19" s="31" t="s">
        <v>21</v>
      </c>
      <c r="J19" s="80" t="s">
        <v>22</v>
      </c>
      <c r="K19" s="126"/>
      <c r="L19" s="216"/>
      <c r="M19" s="263"/>
      <c r="N19" s="23" t="s">
        <v>183</v>
      </c>
      <c r="O19" s="10" t="s">
        <v>14</v>
      </c>
      <c r="P19" s="1" t="b">
        <f>OR(K36&lt;J36)</f>
        <v>0</v>
      </c>
      <c r="Q19" s="1">
        <v>11</v>
      </c>
      <c r="T19" s="71" t="s">
        <v>64</v>
      </c>
      <c r="U19" s="1" t="str">
        <f>U12&amp;" "&amp;U13&amp;" "&amp;U14&amp;" "&amp;U15&amp;" "&amp;U16&amp;" "&amp;U17&amp;" "&amp;U18</f>
        <v xml:space="preserve">CGE CQ1-17 CGE CQ2-17 CGE CQ3-17    </v>
      </c>
    </row>
    <row r="20" spans="1:21" ht="15.75" customHeight="1" x14ac:dyDescent="0.2">
      <c r="A20" s="227"/>
      <c r="B20" s="209"/>
      <c r="C20" s="60" t="s">
        <v>23</v>
      </c>
      <c r="D20" s="125"/>
      <c r="E20" s="26"/>
      <c r="F20" s="101">
        <f>LOOKUP($U$11&amp;" "&amp;$A19,Lookup!$X$2:$X$5361,Lookup!$I$2:$I$5361)</f>
        <v>773028.58</v>
      </c>
      <c r="G20" s="101">
        <f>LOOKUP($U$11&amp;" "&amp;$A19,Lookup!$X$2:$X$5361,Lookup!$J$2:$J$5361)</f>
        <v>1113398.1299999999</v>
      </c>
      <c r="H20" s="108">
        <v>1188880.72</v>
      </c>
      <c r="I20" s="108">
        <v>1234748.6200000001</v>
      </c>
      <c r="J20" s="108">
        <v>1251708.23</v>
      </c>
      <c r="K20" s="127"/>
      <c r="L20" s="216"/>
      <c r="M20" s="263"/>
      <c r="N20" s="149" t="s">
        <v>181</v>
      </c>
      <c r="O20" s="10" t="s">
        <v>15</v>
      </c>
      <c r="P20" s="1">
        <f>COUNTIF(P13:P19,"TRUE")</f>
        <v>3</v>
      </c>
      <c r="Q20" s="1">
        <v>12</v>
      </c>
      <c r="T20" s="71" t="s">
        <v>65</v>
      </c>
    </row>
    <row r="21" spans="1:21" s="16" customFormat="1" ht="15.75" customHeight="1" thickBot="1" x14ac:dyDescent="0.25">
      <c r="A21" s="227"/>
      <c r="B21" s="209"/>
      <c r="C21" s="60" t="s">
        <v>24</v>
      </c>
      <c r="D21" s="125"/>
      <c r="E21" s="26"/>
      <c r="F21" s="102">
        <f>LOOKUP($U$11&amp;" "&amp;$A19,Lookup!$X$2:$X$5361,Lookup!$D$2:$D$5361)</f>
        <v>1442106.93</v>
      </c>
      <c r="G21" s="102">
        <f>LOOKUP($U$11&amp;" "&amp;$A19,Lookup!$X$2:$X$5361,Lookup!$E$2:$E$5361)</f>
        <v>1379772.58</v>
      </c>
      <c r="H21" s="51">
        <v>1376470.58</v>
      </c>
      <c r="I21" s="51">
        <v>1375692.58</v>
      </c>
      <c r="J21" s="51">
        <v>1375574.58</v>
      </c>
      <c r="K21" s="127"/>
      <c r="L21" s="216"/>
      <c r="M21" s="263"/>
      <c r="N21" s="62"/>
      <c r="Q21" s="25"/>
      <c r="T21" s="71" t="s">
        <v>66</v>
      </c>
    </row>
    <row r="22" spans="1:21" ht="15.75" customHeight="1" thickBot="1" x14ac:dyDescent="0.25">
      <c r="A22" s="228"/>
      <c r="B22" s="210"/>
      <c r="C22" s="21" t="s">
        <v>26</v>
      </c>
      <c r="D22" s="125"/>
      <c r="E22" s="30"/>
      <c r="F22" s="114">
        <f>IF(ISBLANK(F20),"N/A",IF(OR(F20=0,F20="N/A"),0,F20/F21))</f>
        <v>0.53604109648096621</v>
      </c>
      <c r="G22" s="109">
        <f>IF(ISBLANK(G20),"N/A",IF(OR(G20=0,G20="N/A"),0,G20/G21))</f>
        <v>0.80694322103429528</v>
      </c>
      <c r="H22" s="109">
        <f>IF(ISBLANK(H20),"N/A",IF(AND(H20=0,H21=0,NOT(ISBLANK(H20)),NOT(ISBLANK(H21))),1,H20/H21))</f>
        <v>0.8637167675606986</v>
      </c>
      <c r="I22" s="109">
        <f>IF(ISBLANK(I20),"N/A",IF(AND(I20=0,I21=0,NOT(ISBLANK(I20)),NOT(ISBLANK(I21))),1,I20/I21))</f>
        <v>0.89754690688235017</v>
      </c>
      <c r="J22" s="109">
        <f>IF(ISBLANK(J20),"N/A",IF(AND(J20=0,J21=0,NOT(ISBLANK(J20)),NOT(ISBLANK(J21))),1,J20/J21))</f>
        <v>0.90995301032678277</v>
      </c>
      <c r="K22" s="128"/>
      <c r="L22" s="216"/>
      <c r="M22" s="263"/>
      <c r="N22" s="63"/>
      <c r="O22" s="81" t="s">
        <v>34</v>
      </c>
      <c r="P22" s="81" t="s">
        <v>35</v>
      </c>
      <c r="Q22" s="11"/>
      <c r="T22" s="71" t="s">
        <v>67</v>
      </c>
    </row>
    <row r="23" spans="1:21" ht="15.75" customHeight="1" x14ac:dyDescent="0.2">
      <c r="A23" s="226" t="str">
        <f>LEFT(B23,3)&amp;" "&amp;RIGHT(B23,6)</f>
        <v>CGE CQ4-17</v>
      </c>
      <c r="B23" s="229" t="s">
        <v>224</v>
      </c>
      <c r="C23" s="66" t="s">
        <v>228</v>
      </c>
      <c r="D23" s="129"/>
      <c r="E23" s="29"/>
      <c r="F23" s="69"/>
      <c r="G23" s="68" t="s">
        <v>18</v>
      </c>
      <c r="H23" s="31" t="s">
        <v>19</v>
      </c>
      <c r="I23" s="31" t="s">
        <v>20</v>
      </c>
      <c r="J23" s="80" t="s">
        <v>21</v>
      </c>
      <c r="K23" s="130" t="s">
        <v>22</v>
      </c>
      <c r="L23" s="216"/>
      <c r="M23" s="264"/>
      <c r="N23" s="74"/>
      <c r="O23" s="81" t="b">
        <v>0</v>
      </c>
      <c r="P23" s="81" t="b">
        <v>0</v>
      </c>
      <c r="Q23" s="1" t="str">
        <f>IF(AND(OR(ISBLANK(H12),ISBLANK(H13)),O23=FALSE),"Red","Gray")</f>
        <v>Gray</v>
      </c>
      <c r="R23" s="1" t="str">
        <f>IF(AND(OR(ISBLANK(I16),ISBLANK(I17)),P23=FALSE),"Red","Gray")</f>
        <v>Gray</v>
      </c>
      <c r="S23" s="1" t="str">
        <f>IF(AND('Circuit Criminal'!D4=1,S36=1),A11,IF(AND('Circuit Criminal'!D4=2,S36=1),A15,IF(AND('Circuit Criminal'!D4=3,S36=1),A19,IF(AND('Circuit Criminal'!D4=4,S36=1),A23,""))))</f>
        <v/>
      </c>
      <c r="T23" s="71" t="s">
        <v>68</v>
      </c>
    </row>
    <row r="24" spans="1:21" s="18" customFormat="1" ht="15.75" customHeight="1" x14ac:dyDescent="0.2">
      <c r="A24" s="227"/>
      <c r="B24" s="230"/>
      <c r="C24" s="60" t="s">
        <v>23</v>
      </c>
      <c r="D24" s="125"/>
      <c r="E24" s="30"/>
      <c r="F24" s="26"/>
      <c r="G24" s="103">
        <f>LOOKUP($U$11&amp;" "&amp;$A23,Lookup!$X$2:$X$5361,Lookup!$I$2:$I$5361)</f>
        <v>713614.93</v>
      </c>
      <c r="H24" s="108">
        <v>1019800.11</v>
      </c>
      <c r="I24" s="108">
        <v>1120669.3999999999</v>
      </c>
      <c r="J24" s="108">
        <v>1151580.47</v>
      </c>
      <c r="K24" s="131">
        <v>1161211.07</v>
      </c>
      <c r="L24" s="216"/>
      <c r="M24" s="263"/>
      <c r="N24" s="83"/>
      <c r="O24" s="99" t="b">
        <v>0</v>
      </c>
      <c r="P24" s="99" t="b">
        <v>0</v>
      </c>
      <c r="Q24" s="1" t="str">
        <f>IF(AND(OR(ISBLANK(H16),ISBLANK(H17)),O24=FALSE),"Red","Gray")</f>
        <v>Gray</v>
      </c>
      <c r="R24" s="1" t="str">
        <f>IF(AND(OR(ISBLANK(I20),ISBLANK(I21)),P24=FALSE),"Red","Gray")</f>
        <v>Gray</v>
      </c>
      <c r="S24" s="18" t="str">
        <f>IF(AND('Circuit Criminal'!D4=1,S37=1),A15,IF(AND('Circuit Criminal'!D4=2,S37=1),A19,IF(AND('Circuit Criminal'!D4=3,S37=1),A23,IF(AND('Circuit Criminal'!D4=4,S37=1),A27,""))))</f>
        <v/>
      </c>
      <c r="T24" s="71" t="s">
        <v>69</v>
      </c>
    </row>
    <row r="25" spans="1:21" ht="15.75" customHeight="1" thickBot="1" x14ac:dyDescent="0.25">
      <c r="A25" s="227"/>
      <c r="B25" s="230"/>
      <c r="C25" s="60" t="s">
        <v>24</v>
      </c>
      <c r="D25" s="220"/>
      <c r="E25" s="222"/>
      <c r="F25" s="236"/>
      <c r="G25" s="104">
        <f>LOOKUP($U$11&amp;" "&amp;$A23,Lookup!$X$2:$X$5361,Lookup!$D$2:$D$5361)</f>
        <v>1331806.75</v>
      </c>
      <c r="H25" s="51">
        <v>1272367.1499999999</v>
      </c>
      <c r="I25" s="51">
        <v>1267288.1499999999</v>
      </c>
      <c r="J25" s="51">
        <v>1267175.6399999999</v>
      </c>
      <c r="K25" s="51">
        <v>1267175.6399999999</v>
      </c>
      <c r="L25" s="216"/>
      <c r="M25" s="263"/>
      <c r="N25" s="83"/>
      <c r="O25" s="81" t="b">
        <v>0</v>
      </c>
      <c r="P25" s="81" t="b">
        <v>0</v>
      </c>
      <c r="Q25" s="1" t="str">
        <f>IF(AND(OR(ISBLANK(H20),ISBLANK(H21)),O25=FALSE),"Red","Gray")</f>
        <v>Gray</v>
      </c>
      <c r="R25" s="1" t="str">
        <f>IF(AND(OR(ISBLANK(I24),ISBLANK(I25)),P25=FALSE),"Red","Gray")</f>
        <v>Gray</v>
      </c>
      <c r="S25" s="1" t="str">
        <f>IF(AND('Circuit Criminal'!D4=1,S38=1),A19,IF(AND('Circuit Criminal'!D4=2,S38=1),A23,IF(AND('Circuit Criminal'!D4=3,S38=1),A27,IF(AND('Circuit Criminal'!D4=4,S38=1),A31,""))))</f>
        <v/>
      </c>
      <c r="T25" s="71" t="s">
        <v>70</v>
      </c>
    </row>
    <row r="26" spans="1:21" ht="15.75" customHeight="1" thickBot="1" x14ac:dyDescent="0.25">
      <c r="A26" s="228"/>
      <c r="B26" s="231"/>
      <c r="C26" s="21" t="s">
        <v>26</v>
      </c>
      <c r="D26" s="221"/>
      <c r="E26" s="223"/>
      <c r="F26" s="237"/>
      <c r="G26" s="115">
        <f>IF(ISBLANK(G24),"N/A",IF(OR(G24=0,G24="N/A"),0,G24/G25))</f>
        <v>0.53582468327330524</v>
      </c>
      <c r="H26" s="109">
        <f>IF(ISBLANK(H24),"N/A",IF(AND(H24=0,H25=0,NOT(ISBLANK(H24)),NOT(ISBLANK(H25))),1,H24/H25))</f>
        <v>0.80149830180699022</v>
      </c>
      <c r="I26" s="109">
        <f>IF(ISBLANK(I24),"N/A",IF(AND(I24=0,I25=0,NOT(ISBLANK(I24)),NOT(ISBLANK(I25))),1,I24/I25))</f>
        <v>0.8843051203469392</v>
      </c>
      <c r="J26" s="109">
        <f>IF(ISBLANK(J24),"N/A",IF(AND(J24=0,J25=0,NOT(ISBLANK(J24)),NOT(ISBLANK(J25))),1,J24/J25))</f>
        <v>0.90877731046029264</v>
      </c>
      <c r="K26" s="133">
        <f>IF(ISBLANK(K24),"N/A",IF(AND(K24=0,K25=0,NOT(ISBLANK(K24)),NOT(ISBLANK(K25))),1,K24/K25))</f>
        <v>0.91637736186279606</v>
      </c>
      <c r="L26" s="217"/>
      <c r="M26" s="265"/>
      <c r="N26" s="64"/>
      <c r="O26" s="81" t="b">
        <v>0</v>
      </c>
      <c r="P26" s="81" t="b">
        <v>0</v>
      </c>
      <c r="Q26" s="1" t="str">
        <f>IF(AND(OR(ISBLANK(H24),ISBLANK(H25)),O26=FALSE),"Red","Gray")</f>
        <v>Gray</v>
      </c>
      <c r="R26" s="1" t="str">
        <f>IF(AND(OR(ISBLANK(I28),ISBLANK(I29)),P26=FALSE),"Red","Gray")</f>
        <v>Gray</v>
      </c>
      <c r="S26" s="1" t="str">
        <f>IF(AND('Circuit Criminal'!D4=1,S39=1),A23,IF(AND('Circuit Criminal'!D4=2,S39=1),A27,IF(AND('Circuit Criminal'!D4=3,S39=1),A31,IF(AND('Circuit Criminal'!D4=4,S39=1),A35,""))))</f>
        <v/>
      </c>
      <c r="T26" s="71" t="s">
        <v>71</v>
      </c>
    </row>
    <row r="27" spans="1:21" ht="15.75" customHeight="1" x14ac:dyDescent="0.2">
      <c r="A27" s="226" t="str">
        <f>LEFT(B27,3)&amp;" "&amp;RIGHT(B27,6)</f>
        <v>CGE CQ1-18</v>
      </c>
      <c r="B27" s="208" t="s">
        <v>241</v>
      </c>
      <c r="C27" s="66" t="s">
        <v>248</v>
      </c>
      <c r="D27" s="134"/>
      <c r="E27" s="30"/>
      <c r="F27" s="30"/>
      <c r="G27" s="26"/>
      <c r="H27" s="31" t="s">
        <v>18</v>
      </c>
      <c r="I27" s="31" t="s">
        <v>19</v>
      </c>
      <c r="J27" s="80" t="s">
        <v>20</v>
      </c>
      <c r="K27" s="130" t="s">
        <v>21</v>
      </c>
      <c r="L27" s="110"/>
      <c r="M27" s="111"/>
      <c r="N27" s="74"/>
      <c r="O27" s="81" t="b">
        <v>0</v>
      </c>
      <c r="P27" s="81" t="b">
        <v>0</v>
      </c>
      <c r="Q27" s="1" t="str">
        <f>IF(AND(OR(ISBLANK(H28),ISBLANK(H29)),O27=FALSE),"Red","Gray")</f>
        <v>Gray</v>
      </c>
      <c r="R27" s="1" t="str">
        <f>IF(AND(OR(ISBLANK(I32),ISBLANK(I33)),P27=FALSE),"Red","Gray")</f>
        <v>Gray</v>
      </c>
      <c r="S27" s="1" t="str">
        <f>IF(AND('Circuit Criminal'!D4=1,S40=1),A27,IF(AND('Circuit Criminal'!D4=2,S40=1),A31,IF(AND('Circuit Criminal'!D4=3,S40=1),A35,IF(AND('Circuit Criminal'!D4=4,S40=1),A39,""))))</f>
        <v/>
      </c>
      <c r="T27" s="71" t="s">
        <v>72</v>
      </c>
    </row>
    <row r="28" spans="1:21" ht="15.75" customHeight="1" x14ac:dyDescent="0.2">
      <c r="A28" s="227"/>
      <c r="B28" s="209"/>
      <c r="C28" s="60" t="s">
        <v>23</v>
      </c>
      <c r="D28" s="135"/>
      <c r="E28" s="30"/>
      <c r="F28" s="30"/>
      <c r="G28" s="26"/>
      <c r="H28" s="108">
        <v>593037.85</v>
      </c>
      <c r="I28" s="108">
        <v>896156.16000000003</v>
      </c>
      <c r="J28" s="108">
        <v>954407.08</v>
      </c>
      <c r="K28" s="131">
        <v>972519.32</v>
      </c>
      <c r="L28" s="112"/>
      <c r="M28" s="113"/>
      <c r="N28" s="83"/>
      <c r="O28" s="81"/>
      <c r="P28" s="81"/>
      <c r="T28" s="71" t="s">
        <v>73</v>
      </c>
    </row>
    <row r="29" spans="1:21" ht="15.75" customHeight="1" thickBot="1" x14ac:dyDescent="0.25">
      <c r="A29" s="227"/>
      <c r="B29" s="209"/>
      <c r="C29" s="60" t="s">
        <v>24</v>
      </c>
      <c r="D29" s="135"/>
      <c r="E29" s="30"/>
      <c r="F29" s="30"/>
      <c r="G29" s="26"/>
      <c r="H29" s="51">
        <v>1139756.1000000001</v>
      </c>
      <c r="I29" s="51">
        <v>1088001.8999999999</v>
      </c>
      <c r="J29" s="51">
        <v>1085545.8999999999</v>
      </c>
      <c r="K29" s="132">
        <v>1085426.8999999999</v>
      </c>
      <c r="L29" s="112"/>
      <c r="M29" s="113"/>
      <c r="N29" s="83"/>
      <c r="O29" s="81" t="s">
        <v>36</v>
      </c>
      <c r="P29" s="81" t="s">
        <v>37</v>
      </c>
      <c r="T29" s="71" t="s">
        <v>74</v>
      </c>
    </row>
    <row r="30" spans="1:21" ht="15.75" customHeight="1" thickBot="1" x14ac:dyDescent="0.25">
      <c r="A30" s="228"/>
      <c r="B30" s="210"/>
      <c r="C30" s="21" t="s">
        <v>26</v>
      </c>
      <c r="D30" s="136"/>
      <c r="E30" s="27"/>
      <c r="F30" s="27"/>
      <c r="G30" s="27"/>
      <c r="H30" s="109">
        <f>IF(ISBLANK(H28),"N/A",IF(AND(H28=0,H29=0,NOT(ISBLANK(H28)),NOT(ISBLANK(H29))),1,H28/H29))</f>
        <v>0.52031996143736359</v>
      </c>
      <c r="I30" s="109">
        <f>IF(ISBLANK(I28),"N/A",IF(AND(I28=0,I29=0,NOT(ISBLANK(I28)),NOT(ISBLANK(I29))),1,I28/I29))</f>
        <v>0.82367150277954493</v>
      </c>
      <c r="J30" s="109">
        <f>IF(ISBLANK(J28),"N/A",IF(AND(J28=0,J29=0,NOT(ISBLANK(J28)),NOT(ISBLANK(J29))),1,J28/J29))</f>
        <v>0.87919550891399434</v>
      </c>
      <c r="K30" s="133">
        <f>IF(ISBLANK(K28),"N/A",IF(AND(K28=0,K29=0,NOT(ISBLANK(K28)),NOT(ISBLANK(K29))),1,K28/K29))</f>
        <v>0.89597864213610334</v>
      </c>
      <c r="L30" s="247" t="s">
        <v>187</v>
      </c>
      <c r="M30" s="248"/>
      <c r="N30" s="64"/>
      <c r="O30" s="81" t="b">
        <v>0</v>
      </c>
      <c r="P30" s="81" t="b">
        <v>0</v>
      </c>
      <c r="Q30" s="1" t="str">
        <f>IF(AND(OR(ISBLANK(J20),ISBLANK(J21)),O30=FALSE),"Red","Gray")</f>
        <v>Gray</v>
      </c>
      <c r="R30" s="1" t="str">
        <f>IF(AND(OR(ISBLANK(K24),ISBLANK(K25)),P30=FALSE),"Red","Gray")</f>
        <v>Gray</v>
      </c>
      <c r="T30" s="71" t="s">
        <v>75</v>
      </c>
    </row>
    <row r="31" spans="1:21" ht="15.75" customHeight="1" x14ac:dyDescent="0.2">
      <c r="A31" s="226" t="str">
        <f>LEFT(B31,3)&amp;" "&amp;RIGHT(B31,6)</f>
        <v>CGE CQ2-18</v>
      </c>
      <c r="B31" s="229" t="s">
        <v>242</v>
      </c>
      <c r="C31" s="77" t="s">
        <v>247</v>
      </c>
      <c r="D31" s="137"/>
      <c r="E31" s="54"/>
      <c r="F31" s="54"/>
      <c r="G31" s="54"/>
      <c r="H31" s="54"/>
      <c r="I31" s="31" t="s">
        <v>18</v>
      </c>
      <c r="J31" s="80" t="s">
        <v>19</v>
      </c>
      <c r="K31" s="130" t="s">
        <v>20</v>
      </c>
      <c r="L31" s="249" t="s">
        <v>282</v>
      </c>
      <c r="M31" s="250"/>
      <c r="N31" s="74"/>
      <c r="O31" s="81" t="b">
        <v>0</v>
      </c>
      <c r="P31" s="81" t="b">
        <v>0</v>
      </c>
      <c r="Q31" s="1" t="str">
        <f>IF(AND(OR(ISBLANK(J24),ISBLANK(J25)),O31=FALSE),"Red","Gray")</f>
        <v>Gray</v>
      </c>
      <c r="R31" s="1" t="str">
        <f>IF(AND(OR(ISBLANK(K28),ISBLANK(K29)),P31=FALSE),"Red","Gray")</f>
        <v>Gray</v>
      </c>
      <c r="T31" s="71" t="s">
        <v>76</v>
      </c>
    </row>
    <row r="32" spans="1:21" ht="15.75" customHeight="1" x14ac:dyDescent="0.2">
      <c r="A32" s="227"/>
      <c r="B32" s="230"/>
      <c r="C32" s="60" t="s">
        <v>23</v>
      </c>
      <c r="D32" s="137"/>
      <c r="E32" s="54"/>
      <c r="F32" s="54"/>
      <c r="G32" s="54"/>
      <c r="H32" s="54"/>
      <c r="I32" s="108">
        <v>901177.09</v>
      </c>
      <c r="J32" s="108">
        <v>1259669.56</v>
      </c>
      <c r="K32" s="131">
        <v>1334452.45</v>
      </c>
      <c r="L32" s="251"/>
      <c r="M32" s="252"/>
      <c r="N32" s="83"/>
      <c r="O32" s="81" t="b">
        <v>0</v>
      </c>
      <c r="P32" s="81" t="b">
        <v>0</v>
      </c>
      <c r="Q32" s="1" t="str">
        <f>IF(AND(OR(ISBLANK(J28),ISBLANK(J29)),O32=FALSE),"Red","Gray")</f>
        <v>Gray</v>
      </c>
      <c r="R32" s="1" t="str">
        <f>IF(AND(OR(ISBLANK(K32),ISBLANK(K33)),P32=FALSE),"Red","Gray")</f>
        <v>Gray</v>
      </c>
      <c r="T32" s="71" t="s">
        <v>77</v>
      </c>
    </row>
    <row r="33" spans="1:20" ht="15.75" customHeight="1" thickBot="1" x14ac:dyDescent="0.25">
      <c r="A33" s="227"/>
      <c r="B33" s="230"/>
      <c r="C33" s="60" t="s">
        <v>24</v>
      </c>
      <c r="D33" s="137"/>
      <c r="E33" s="54"/>
      <c r="F33" s="54"/>
      <c r="G33" s="54"/>
      <c r="H33" s="54"/>
      <c r="I33" s="51">
        <v>1605788.95</v>
      </c>
      <c r="J33" s="51">
        <v>1542039.65</v>
      </c>
      <c r="K33" s="132">
        <v>1537809.65</v>
      </c>
      <c r="L33" s="253"/>
      <c r="M33" s="254"/>
      <c r="N33" s="83"/>
      <c r="O33" s="81" t="b">
        <v>0</v>
      </c>
      <c r="P33" s="81" t="b">
        <v>0</v>
      </c>
      <c r="Q33" s="1" t="str">
        <f>IF(AND(OR(ISBLANK(J32),ISBLANK(J33)),O33=FALSE),"Red","Gray")</f>
        <v>Gray</v>
      </c>
      <c r="R33" s="1" t="str">
        <f>IF(AND(OR(ISBLANK(K36),ISBLANK(K37)),P33=FALSE),"Red","Gray")</f>
        <v>Gray</v>
      </c>
      <c r="T33" s="71" t="s">
        <v>78</v>
      </c>
    </row>
    <row r="34" spans="1:20" ht="15.75" customHeight="1" thickBot="1" x14ac:dyDescent="0.25">
      <c r="A34" s="228"/>
      <c r="B34" s="231"/>
      <c r="C34" s="21" t="s">
        <v>26</v>
      </c>
      <c r="D34" s="138"/>
      <c r="E34" s="56"/>
      <c r="F34" s="56"/>
      <c r="G34" s="56"/>
      <c r="H34" s="56"/>
      <c r="I34" s="109">
        <f>IF(ISBLANK(I32),"N/A",IF(AND(I32=0,I33=0,NOT(ISBLANK(I32)),NOT(ISBLANK(I33))),1,I32/I33))</f>
        <v>0.56120518826586774</v>
      </c>
      <c r="J34" s="109">
        <f>IF(ISBLANK(J32),"N/A",IF(AND(J32=0,J33=0,NOT(ISBLANK(J32)),NOT(ISBLANK(J33))),1,J32/J33))</f>
        <v>0.81688532457644658</v>
      </c>
      <c r="K34" s="133">
        <f>IF(ISBLANK(K32),"N/A",IF(AND(K32=0,K33=0,NOT(ISBLANK(K32)),NOT(ISBLANK(K33))),1,K32/K33))</f>
        <v>0.86776178703261486</v>
      </c>
      <c r="L34" s="238" t="s">
        <v>283</v>
      </c>
      <c r="M34" s="239"/>
      <c r="N34" s="64"/>
      <c r="O34" s="100" t="b">
        <v>0</v>
      </c>
      <c r="P34" s="85" t="b">
        <v>0</v>
      </c>
      <c r="Q34" s="1" t="str">
        <f>IF(AND(OR(ISBLANK(J36),ISBLANK(J37)),O34=FALSE),"Red","Gray")</f>
        <v>Gray</v>
      </c>
      <c r="R34" s="1" t="str">
        <f>IF(AND(OR(ISBLANK(K40),ISBLANK(K41)),P34=FALSE),"Red","Gray")</f>
        <v>Gray</v>
      </c>
      <c r="T34" s="71" t="s">
        <v>79</v>
      </c>
    </row>
    <row r="35" spans="1:20" ht="15.75" customHeight="1" x14ac:dyDescent="0.2">
      <c r="A35" s="226" t="str">
        <f>LEFT(B35,3)&amp;" "&amp;RIGHT(B35,6)</f>
        <v>CGE CQ3-18</v>
      </c>
      <c r="B35" s="208" t="s">
        <v>243</v>
      </c>
      <c r="C35" s="77" t="s">
        <v>246</v>
      </c>
      <c r="D35" s="139"/>
      <c r="E35" s="87"/>
      <c r="F35" s="87"/>
      <c r="G35" s="87"/>
      <c r="H35" s="87"/>
      <c r="I35" s="88"/>
      <c r="J35" s="80" t="s">
        <v>18</v>
      </c>
      <c r="K35" s="130" t="s">
        <v>19</v>
      </c>
      <c r="L35" s="240"/>
      <c r="M35" s="241"/>
      <c r="N35" s="74"/>
      <c r="O35" s="14"/>
      <c r="P35" s="15"/>
      <c r="T35" s="71" t="s">
        <v>80</v>
      </c>
    </row>
    <row r="36" spans="1:20" ht="15.75" customHeight="1" x14ac:dyDescent="0.2">
      <c r="A36" s="227"/>
      <c r="B36" s="209"/>
      <c r="C36" s="89" t="s">
        <v>23</v>
      </c>
      <c r="D36" s="139"/>
      <c r="E36" s="87"/>
      <c r="F36" s="87"/>
      <c r="G36" s="87"/>
      <c r="H36" s="87"/>
      <c r="I36" s="88"/>
      <c r="J36" s="108">
        <v>814477.07</v>
      </c>
      <c r="K36" s="131">
        <v>1176768.3400000001</v>
      </c>
      <c r="L36" s="242"/>
      <c r="M36" s="243"/>
      <c r="N36" s="83"/>
      <c r="O36" s="14" t="str">
        <f>IF(AND('Circuit Criminal'!$D$4=1,Q23="Red"),"Red","Gray")</f>
        <v>Gray</v>
      </c>
      <c r="P36" s="14" t="str">
        <f>IF(AND('Circuit Criminal'!$D$4=2,R23="Red"),"Red","Gray")</f>
        <v>Gray</v>
      </c>
      <c r="Q36" s="14" t="str">
        <f>IF(AND('Circuit Criminal'!$D$4=3,Q30="Red"),"Red","Gray")</f>
        <v>Gray</v>
      </c>
      <c r="R36" s="14" t="str">
        <f>IF(AND('Circuit Criminal'!$D$4=4,R30="Red"),"Red","Gray")</f>
        <v>Gray</v>
      </c>
      <c r="S36" s="1">
        <f>COUNTIF(O36:R36,"Red")</f>
        <v>0</v>
      </c>
      <c r="T36" s="71" t="s">
        <v>81</v>
      </c>
    </row>
    <row r="37" spans="1:20" ht="15.75" customHeight="1" thickBot="1" x14ac:dyDescent="0.25">
      <c r="A37" s="227"/>
      <c r="B37" s="209"/>
      <c r="C37" s="89" t="s">
        <v>24</v>
      </c>
      <c r="D37" s="139"/>
      <c r="E37" s="87"/>
      <c r="F37" s="87"/>
      <c r="G37" s="87"/>
      <c r="H37" s="87"/>
      <c r="I37" s="87"/>
      <c r="J37" s="51">
        <v>1582989.1</v>
      </c>
      <c r="K37" s="132">
        <v>1514036</v>
      </c>
      <c r="L37" s="238" t="s">
        <v>284</v>
      </c>
      <c r="M37" s="239"/>
      <c r="N37" s="83"/>
      <c r="O37" s="14" t="str">
        <f>IF(AND('Circuit Criminal'!$D$4=1,Q24="Red"),"Red","Gray")</f>
        <v>Gray</v>
      </c>
      <c r="P37" s="14" t="str">
        <f>IF(AND('Circuit Criminal'!$D$4=2,R24="Red"),"Red","Gray")</f>
        <v>Gray</v>
      </c>
      <c r="Q37" s="14" t="str">
        <f>IF(AND('Circuit Criminal'!$D$4=3,Q31="Red"),"Red","Gray")</f>
        <v>Gray</v>
      </c>
      <c r="R37" s="14" t="str">
        <f>IF(AND('Circuit Criminal'!$D$4=4,R31="Red"),"Red","Gray")</f>
        <v>Gray</v>
      </c>
      <c r="S37" s="1">
        <f>COUNTIF(O37:R37,"Red")</f>
        <v>0</v>
      </c>
      <c r="T37" s="71" t="s">
        <v>82</v>
      </c>
    </row>
    <row r="38" spans="1:20" ht="15.75" customHeight="1" thickBot="1" x14ac:dyDescent="0.25">
      <c r="A38" s="228"/>
      <c r="B38" s="210"/>
      <c r="C38" s="90" t="s">
        <v>26</v>
      </c>
      <c r="D38" s="140"/>
      <c r="E38" s="92"/>
      <c r="F38" s="92"/>
      <c r="G38" s="92"/>
      <c r="H38" s="92"/>
      <c r="I38" s="92"/>
      <c r="J38" s="109">
        <f>IF(ISBLANK(J36),"N/A",IF(AND(J36=0,J37=0,NOT(ISBLANK(J36)),NOT(ISBLANK(J37))),1,J36/J37))</f>
        <v>0.51451843224947025</v>
      </c>
      <c r="K38" s="133">
        <f>IF(ISBLANK(K36),"N/A",IF(AND(K36=0,K37=0,NOT(ISBLANK(K36)),NOT(ISBLANK(K37))),1,K36/K37))</f>
        <v>0.77723933909101239</v>
      </c>
      <c r="L38" s="240"/>
      <c r="M38" s="241"/>
      <c r="N38" s="64"/>
      <c r="O38" s="14" t="str">
        <f>IF(AND('Circuit Criminal'!$D$4=1,Q25="Red"),"Red","Gray")</f>
        <v>Gray</v>
      </c>
      <c r="P38" s="14" t="str">
        <f>IF(AND('Circuit Criminal'!$D$4=2,R25="Red"),"Red","Gray")</f>
        <v>Gray</v>
      </c>
      <c r="Q38" s="14" t="str">
        <f>IF(AND('Circuit Criminal'!$D$4=3,Q32="Red"),"Red","Gray")</f>
        <v>Gray</v>
      </c>
      <c r="R38" s="14" t="str">
        <f>IF(AND('Circuit Criminal'!$D$4=4,R32="Red"),"Red","Gray")</f>
        <v>Gray</v>
      </c>
      <c r="S38" s="1">
        <f>COUNTIF(O38:R38,"Red")</f>
        <v>0</v>
      </c>
      <c r="T38" s="71" t="s">
        <v>83</v>
      </c>
    </row>
    <row r="39" spans="1:20" ht="15.75" customHeight="1" x14ac:dyDescent="0.2">
      <c r="A39" s="226" t="str">
        <f>LEFT(B39,3)&amp;" "&amp;RIGHT(B39,6)</f>
        <v>CGE CQ4-18</v>
      </c>
      <c r="B39" s="229" t="s">
        <v>244</v>
      </c>
      <c r="C39" s="66" t="s">
        <v>245</v>
      </c>
      <c r="D39" s="141"/>
      <c r="E39" s="76"/>
      <c r="F39" s="76"/>
      <c r="G39" s="76"/>
      <c r="H39" s="76"/>
      <c r="I39" s="75"/>
      <c r="J39" s="93"/>
      <c r="K39" s="130" t="s">
        <v>18</v>
      </c>
      <c r="L39" s="242"/>
      <c r="M39" s="243"/>
      <c r="N39" s="74"/>
      <c r="O39" s="14" t="str">
        <f>IF(AND('Circuit Criminal'!$D$4=1,Q26="Red"),"Red","Gray")</f>
        <v>Gray</v>
      </c>
      <c r="P39" s="14" t="str">
        <f>IF(AND('Circuit Criminal'!$D$4=2,R26="Red"),"Red","Gray")</f>
        <v>Gray</v>
      </c>
      <c r="Q39" s="14" t="str">
        <f>IF(AND('Circuit Criminal'!$D$4=3,Q33="Red"),"Red","Gray")</f>
        <v>Gray</v>
      </c>
      <c r="R39" s="14" t="str">
        <f>IF(AND('Circuit Criminal'!$D$4=4,R33="Red"),"Red","Gray")</f>
        <v>Gray</v>
      </c>
      <c r="S39" s="1">
        <f>COUNTIF(O39:R39,"Red")</f>
        <v>0</v>
      </c>
      <c r="T39" s="71" t="s">
        <v>84</v>
      </c>
    </row>
    <row r="40" spans="1:20" ht="15.75" customHeight="1" x14ac:dyDescent="0.2">
      <c r="A40" s="227"/>
      <c r="B40" s="230"/>
      <c r="C40" s="89" t="s">
        <v>23</v>
      </c>
      <c r="D40" s="141"/>
      <c r="E40" s="76"/>
      <c r="F40" s="76"/>
      <c r="G40" s="76"/>
      <c r="H40" s="76"/>
      <c r="I40" s="76"/>
      <c r="J40" s="93"/>
      <c r="K40" s="131">
        <v>803073.73</v>
      </c>
      <c r="L40" s="238" t="s">
        <v>285</v>
      </c>
      <c r="M40" s="239"/>
      <c r="N40" s="83"/>
      <c r="O40" s="14" t="str">
        <f>IF(AND('Circuit Criminal'!$D$4=1,Q27="Red"),"Red","Gray")</f>
        <v>Gray</v>
      </c>
      <c r="P40" s="14" t="str">
        <f>IF(AND('Circuit Criminal'!$D$4=2,R27="Red"),"Red","Gray")</f>
        <v>Gray</v>
      </c>
      <c r="Q40" s="14" t="str">
        <f>IF(AND('Circuit Criminal'!$D$4=3,Q34="Red"),"Red","Gray")</f>
        <v>Gray</v>
      </c>
      <c r="R40" s="14" t="str">
        <f>IF(AND('Circuit Criminal'!$D$4=4,R34="Red"),"Red","Gray")</f>
        <v>Gray</v>
      </c>
      <c r="S40" s="1">
        <f>COUNTIF(O40:R40,"Red")</f>
        <v>0</v>
      </c>
      <c r="T40" s="71" t="s">
        <v>85</v>
      </c>
    </row>
    <row r="41" spans="1:20" ht="15.75" customHeight="1" thickBot="1" x14ac:dyDescent="0.25">
      <c r="A41" s="227"/>
      <c r="B41" s="230"/>
      <c r="C41" s="89" t="s">
        <v>24</v>
      </c>
      <c r="D41" s="141"/>
      <c r="E41" s="76"/>
      <c r="F41" s="76"/>
      <c r="G41" s="76"/>
      <c r="H41" s="76"/>
      <c r="I41" s="76"/>
      <c r="J41" s="93"/>
      <c r="K41" s="132">
        <v>1552587.15</v>
      </c>
      <c r="L41" s="240"/>
      <c r="M41" s="241"/>
      <c r="N41" s="83"/>
      <c r="O41" s="32">
        <f>COUNTIF(O36:O40,"Red")</f>
        <v>0</v>
      </c>
      <c r="P41" s="32">
        <f>COUNTIF(P36:P40,"Red")</f>
        <v>0</v>
      </c>
      <c r="Q41" s="32">
        <f>COUNTIF(Q36:Q40,"Red")</f>
        <v>0</v>
      </c>
      <c r="R41" s="32">
        <f>COUNTIF(R36:R40,"Red")</f>
        <v>0</v>
      </c>
      <c r="T41" s="71" t="s">
        <v>86</v>
      </c>
    </row>
    <row r="42" spans="1:20" ht="15.75" customHeight="1" thickBot="1" x14ac:dyDescent="0.25">
      <c r="A42" s="228"/>
      <c r="B42" s="231"/>
      <c r="C42" s="90" t="s">
        <v>26</v>
      </c>
      <c r="D42" s="142"/>
      <c r="E42" s="143"/>
      <c r="F42" s="143"/>
      <c r="G42" s="143"/>
      <c r="H42" s="143"/>
      <c r="I42" s="143"/>
      <c r="J42" s="144"/>
      <c r="K42" s="133">
        <f>IF(ISBLANK(K40),"N/A",IF(OR(K40=0,K40="N/A"),0,K40/K41))</f>
        <v>0.51724872900049446</v>
      </c>
      <c r="L42" s="244"/>
      <c r="M42" s="245"/>
      <c r="N42" s="64"/>
      <c r="O42" s="32">
        <f>SUM(O41:R41)</f>
        <v>0</v>
      </c>
      <c r="P42" s="15"/>
      <c r="T42" s="71" t="s">
        <v>87</v>
      </c>
    </row>
    <row r="43" spans="1:20" ht="61.15" customHeight="1" x14ac:dyDescent="0.25">
      <c r="C43" s="172" t="s">
        <v>200</v>
      </c>
      <c r="D43" s="255" t="s">
        <v>205</v>
      </c>
      <c r="E43" s="255"/>
      <c r="F43" s="255"/>
      <c r="G43" s="255"/>
      <c r="H43" s="255" t="s">
        <v>210</v>
      </c>
      <c r="I43" s="255"/>
      <c r="J43" s="255"/>
      <c r="K43" s="255"/>
      <c r="N43" s="64"/>
      <c r="O43" s="8"/>
      <c r="P43" s="9"/>
      <c r="T43" s="71" t="s">
        <v>88</v>
      </c>
    </row>
    <row r="44" spans="1:20" ht="15" x14ac:dyDescent="0.25">
      <c r="C44" s="146" t="s">
        <v>201</v>
      </c>
      <c r="D44" s="81" t="s">
        <v>206</v>
      </c>
      <c r="P44" s="8"/>
      <c r="Q44" s="9"/>
      <c r="T44" s="71" t="s">
        <v>90</v>
      </c>
    </row>
    <row r="45" spans="1:20" s="11" customFormat="1" ht="16.899999999999999" customHeight="1" x14ac:dyDescent="0.25">
      <c r="B45" s="1"/>
      <c r="C45" s="1"/>
      <c r="D45" s="81" t="s">
        <v>211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2"/>
      <c r="P45" s="9"/>
      <c r="Q45" s="10"/>
      <c r="T45" s="71" t="s">
        <v>92</v>
      </c>
    </row>
    <row r="46" spans="1:20" ht="15.75" customHeight="1" x14ac:dyDescent="0.25">
      <c r="D46" s="81" t="s">
        <v>207</v>
      </c>
      <c r="O46" s="13"/>
      <c r="P46" s="13"/>
      <c r="Q46" s="10"/>
      <c r="T46" s="71" t="s">
        <v>93</v>
      </c>
    </row>
    <row r="47" spans="1:20" ht="15.75" customHeight="1" x14ac:dyDescent="0.25">
      <c r="E47" s="1" t="s">
        <v>208</v>
      </c>
      <c r="O47" s="14"/>
      <c r="P47" s="15"/>
      <c r="Q47" s="10"/>
      <c r="T47" s="71" t="s">
        <v>94</v>
      </c>
    </row>
    <row r="48" spans="1:20" ht="15.75" customHeight="1" x14ac:dyDescent="0.25">
      <c r="E48" s="1" t="s">
        <v>209</v>
      </c>
      <c r="O48" s="14"/>
      <c r="P48" s="15"/>
      <c r="Q48" s="10"/>
      <c r="T48" s="71" t="s">
        <v>95</v>
      </c>
    </row>
    <row r="49" spans="1:20" s="11" customFormat="1" ht="20.25" hidden="1" customHeight="1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2"/>
      <c r="P49" s="9"/>
      <c r="Q49" s="10"/>
      <c r="T49" s="71" t="s">
        <v>92</v>
      </c>
    </row>
    <row r="50" spans="1:20" ht="15.75" hidden="1" customHeight="1" x14ac:dyDescent="0.2">
      <c r="O50" s="13"/>
      <c r="P50" s="13"/>
      <c r="Q50" s="10"/>
      <c r="T50" s="71" t="s">
        <v>93</v>
      </c>
    </row>
    <row r="51" spans="1:20" ht="15.75" hidden="1" customHeight="1" x14ac:dyDescent="0.2">
      <c r="O51" s="14"/>
      <c r="P51" s="15"/>
      <c r="Q51" s="10"/>
      <c r="T51" s="71" t="s">
        <v>94</v>
      </c>
    </row>
    <row r="52" spans="1:20" ht="15.75" hidden="1" customHeight="1" x14ac:dyDescent="0.2">
      <c r="O52" s="14"/>
      <c r="P52" s="15"/>
      <c r="Q52" s="10"/>
      <c r="T52" s="71" t="s">
        <v>95</v>
      </c>
    </row>
    <row r="53" spans="1:20" ht="15.75" hidden="1" customHeight="1" x14ac:dyDescent="0.2">
      <c r="A53" s="246"/>
      <c r="B53" s="246"/>
      <c r="K53" s="14"/>
      <c r="L53" s="14"/>
      <c r="M53" s="14"/>
      <c r="N53" s="14"/>
      <c r="O53" s="15"/>
      <c r="P53" s="10"/>
      <c r="T53" s="71" t="s">
        <v>98</v>
      </c>
    </row>
    <row r="54" spans="1:20" ht="15.75" customHeight="1" x14ac:dyDescent="0.2">
      <c r="K54" s="14"/>
      <c r="L54" s="14"/>
      <c r="M54" s="14"/>
      <c r="N54" s="14"/>
      <c r="O54" s="15"/>
      <c r="P54" s="10"/>
      <c r="T54" s="71" t="s">
        <v>99</v>
      </c>
    </row>
    <row r="55" spans="1:20" ht="15.75" customHeight="1" x14ac:dyDescent="0.2">
      <c r="K55" s="14"/>
      <c r="L55" s="14"/>
      <c r="M55" s="14"/>
      <c r="N55" s="14"/>
      <c r="O55" s="15"/>
      <c r="P55" s="10"/>
      <c r="T55" s="71" t="s">
        <v>100</v>
      </c>
    </row>
    <row r="56" spans="1:20" ht="15.75" hidden="1" customHeight="1" x14ac:dyDescent="0.2">
      <c r="B56" s="1">
        <f>MAX('County Civil'!B56:B99)</f>
        <v>12</v>
      </c>
      <c r="D56" s="1" t="s">
        <v>119</v>
      </c>
      <c r="F56" s="1" t="s">
        <v>120</v>
      </c>
      <c r="G56" s="1" t="s">
        <v>121</v>
      </c>
      <c r="H56" s="1" t="s">
        <v>122</v>
      </c>
      <c r="I56" s="1" t="s">
        <v>123</v>
      </c>
      <c r="J56" s="1" t="s">
        <v>130</v>
      </c>
      <c r="K56" s="14"/>
      <c r="L56" s="14"/>
      <c r="M56" s="14"/>
      <c r="N56" s="14"/>
      <c r="O56" s="15"/>
      <c r="T56" s="71" t="s">
        <v>101</v>
      </c>
    </row>
    <row r="57" spans="1:20" ht="69" hidden="1" customHeight="1" x14ac:dyDescent="0.2">
      <c r="A57" s="1" t="str">
        <f>D$8</f>
        <v>Civil Traffic</v>
      </c>
      <c r="B57" s="1">
        <f>IF(E57="YES",MAX(B56)+1,0)</f>
        <v>0</v>
      </c>
      <c r="C57" s="1" t="str">
        <f>A$11</f>
        <v>CGE CQ1-17</v>
      </c>
      <c r="D57" s="39" t="str">
        <f>"After 3rd Q, Collections went up by more than set percentage of: "&amp;TEXT(J57,"#0%")</f>
        <v>After 3rd Q, Collections went up by more than set percentage of: 500%</v>
      </c>
      <c r="E57" s="1" t="str">
        <f>IF(MAX(F57:G57)&gt;V$10,"YES","NO")</f>
        <v>NO</v>
      </c>
      <c r="F57" s="40">
        <f>IFERROR(IF(NOT(ISBLANK(G12)),(G12-F12)/F12,0),0)</f>
        <v>1.8392598419576175E-2</v>
      </c>
      <c r="G57" s="40">
        <f>IFERROR(IF(NOT(ISBLANK(H12)),(H12-G12)/G12,0),0)</f>
        <v>8.8004355936535279E-3</v>
      </c>
      <c r="J57" s="38">
        <f>V$10</f>
        <v>5</v>
      </c>
      <c r="K57" s="14"/>
      <c r="L57" s="14"/>
      <c r="M57" s="14"/>
      <c r="N57" s="14"/>
      <c r="O57" s="15"/>
      <c r="T57" s="71" t="s">
        <v>102</v>
      </c>
    </row>
    <row r="58" spans="1:20" ht="72.75" hidden="1" customHeight="1" x14ac:dyDescent="0.2">
      <c r="A58" s="1" t="str">
        <f t="shared" ref="A58:A86" si="0">D$8</f>
        <v>Civil Traffic</v>
      </c>
      <c r="B58" s="1">
        <f>IF(E58="YES",MAX(B$56:B57)+1,0)</f>
        <v>0</v>
      </c>
      <c r="C58" s="1" t="str">
        <f>A$11</f>
        <v>CGE CQ1-17</v>
      </c>
      <c r="D58" s="39" t="str">
        <f>"Assessments dropped by more than set percentage of: "&amp;TEXT(J58,"#0%")</f>
        <v>Assessments dropped by more than set percentage of: 15%</v>
      </c>
      <c r="E58" s="1" t="str">
        <f>IF(MIN(F58:I58)&lt;(-1*V$11),"YES","NO")</f>
        <v>NO</v>
      </c>
      <c r="F58" s="40">
        <f>IFERROR(IF(NOT(ISBLANK(E13)),(E13-D13)/D13,0),0)</f>
        <v>-4.4676896127192077E-2</v>
      </c>
      <c r="G58" s="40">
        <f>IFERROR(IF(NOT(ISBLANK(F13)),(F13-E13)/E13,0),0)</f>
        <v>-2.9645280730490955E-3</v>
      </c>
      <c r="H58" s="40">
        <f>IFERROR(IF(NOT(ISBLANK(G13)),(G13-F13)/F13,0),0)</f>
        <v>-4.9763699224515689E-4</v>
      </c>
      <c r="I58" s="40">
        <f>IFERROR(IF(NOT(ISBLANK(H13)),(H13-G13)/G13,0),0)</f>
        <v>-1.2293450817744982E-5</v>
      </c>
      <c r="J58" s="38">
        <f>V$11</f>
        <v>0.15</v>
      </c>
      <c r="K58" s="14"/>
      <c r="L58" s="14"/>
      <c r="M58" s="14"/>
      <c r="N58" s="14"/>
      <c r="O58" s="15"/>
      <c r="P58" s="10"/>
      <c r="T58" s="71" t="s">
        <v>107</v>
      </c>
    </row>
    <row r="59" spans="1:20" ht="52.5" hidden="1" customHeight="1" x14ac:dyDescent="0.2">
      <c r="A59" s="1" t="str">
        <f t="shared" si="0"/>
        <v>Civil Traffic</v>
      </c>
      <c r="B59" s="1">
        <f>IF(E59="YES",MAX(B$56:B58)+1,0)</f>
        <v>0</v>
      </c>
      <c r="C59" s="1" t="str">
        <f>A$11</f>
        <v>CGE CQ1-17</v>
      </c>
      <c r="D59" s="39" t="str">
        <f>"The 5th Quarter Collection Rate did not meet the established performance measure standard of: "&amp;TEXT(J59,"#0%")</f>
        <v>The 5th Quarter Collection Rate did not meet the established performance measure standard of: 90%</v>
      </c>
      <c r="E59" s="1" t="str">
        <f>IF(F59="N/A","NO",IF(F59&lt;H$8,"YES","NO"))</f>
        <v>NO</v>
      </c>
      <c r="F59" s="41">
        <f>H14</f>
        <v>0.91652449884363307</v>
      </c>
      <c r="J59" s="38">
        <f>H$8</f>
        <v>0.9</v>
      </c>
      <c r="K59" s="14"/>
      <c r="L59" s="14"/>
      <c r="M59" s="14"/>
      <c r="N59" s="14"/>
      <c r="O59" s="15"/>
      <c r="P59" s="10"/>
      <c r="T59" s="71" t="s">
        <v>114</v>
      </c>
    </row>
    <row r="60" spans="1:20" ht="45" hidden="1" customHeight="1" x14ac:dyDescent="0.2">
      <c r="A60" s="1" t="str">
        <f t="shared" si="0"/>
        <v>Civil Traffic</v>
      </c>
      <c r="B60" s="1">
        <f>IF(E60="YES",MAX(B$56:B59)+1,0)</f>
        <v>0</v>
      </c>
      <c r="C60" s="1" t="str">
        <f>A$11</f>
        <v>CGE CQ1-17</v>
      </c>
      <c r="D60" s="39" t="s">
        <v>124</v>
      </c>
      <c r="E60" s="1" t="str">
        <f>IF(MIN(F60:I60)&lt;0,"YES","NO")</f>
        <v>NO</v>
      </c>
      <c r="F60" s="40">
        <f t="shared" ref="F60:I61" si="1">IFERROR(IF(NOT(ISBLANK(E12)),(E12-D12)/D12,0),0)</f>
        <v>0.45504631117382371</v>
      </c>
      <c r="G60" s="40">
        <f t="shared" si="1"/>
        <v>5.8673663400269929E-2</v>
      </c>
      <c r="H60" s="40">
        <f t="shared" si="1"/>
        <v>1.8392598419576175E-2</v>
      </c>
      <c r="I60" s="40">
        <f t="shared" si="1"/>
        <v>8.8004355936535279E-3</v>
      </c>
      <c r="K60" s="14"/>
      <c r="L60" s="14"/>
      <c r="M60" s="14"/>
      <c r="N60" s="14"/>
      <c r="O60" s="15"/>
    </row>
    <row r="61" spans="1:20" ht="42.75" hidden="1" x14ac:dyDescent="0.2">
      <c r="A61" s="1" t="str">
        <f t="shared" si="0"/>
        <v>Civil Traffic</v>
      </c>
      <c r="B61" s="1">
        <f>IF(E61="YES",MAX(B$56:B60)+1,0)</f>
        <v>0</v>
      </c>
      <c r="C61" s="1" t="str">
        <f>A$11</f>
        <v>CGE CQ1-17</v>
      </c>
      <c r="D61" s="39" t="s">
        <v>125</v>
      </c>
      <c r="E61" s="1" t="str">
        <f>IF(MAX(F61:I61)&gt;0,"YES","NO")</f>
        <v>NO</v>
      </c>
      <c r="F61" s="40">
        <f t="shared" si="1"/>
        <v>-4.4676896127192077E-2</v>
      </c>
      <c r="G61" s="40">
        <f t="shared" si="1"/>
        <v>-2.9645280730490955E-3</v>
      </c>
      <c r="H61" s="40">
        <f t="shared" si="1"/>
        <v>-4.9763699224515689E-4</v>
      </c>
      <c r="I61" s="40">
        <f t="shared" si="1"/>
        <v>-1.2293450817744982E-5</v>
      </c>
      <c r="K61" s="14"/>
      <c r="L61" s="14"/>
      <c r="M61" s="14"/>
      <c r="N61" s="14"/>
    </row>
    <row r="62" spans="1:20" s="16" customFormat="1" ht="65.25" hidden="1" customHeight="1" x14ac:dyDescent="0.2">
      <c r="A62" s="1" t="str">
        <f t="shared" si="0"/>
        <v>Civil Traffic</v>
      </c>
      <c r="B62" s="1">
        <f>IF(E62="YES",MAX(B$56:B61)+1,0)</f>
        <v>0</v>
      </c>
      <c r="C62" s="1" t="str">
        <f>A$15</f>
        <v>CGE CQ2-17</v>
      </c>
      <c r="D62" s="39" t="str">
        <f>"After 3rd Q, Collections went up by more than set percentage of: "&amp;TEXT(J62,"#0%")</f>
        <v>After 3rd Q, Collections went up by more than set percentage of: 500%</v>
      </c>
      <c r="E62" s="1" t="str">
        <f>IF(MAX(F62:G62)&gt;V$10,"YES","NO")</f>
        <v>NO</v>
      </c>
      <c r="F62" s="40">
        <f>IFERROR(IF(NOT(ISBLANK(H16)),(H16-G16)/G16,0),0)</f>
        <v>1.9396594009512415E-2</v>
      </c>
      <c r="G62" s="40">
        <f>IFERROR(IF(NOT(ISBLANK(I16)),(I16-H16)/H16,0),0)</f>
        <v>1.4250934520392092E-2</v>
      </c>
      <c r="H62" s="40"/>
      <c r="I62" s="1"/>
      <c r="J62" s="38">
        <f>V$10</f>
        <v>5</v>
      </c>
      <c r="K62" s="14"/>
      <c r="L62" s="14"/>
      <c r="M62" s="14"/>
      <c r="N62" s="14"/>
      <c r="O62" s="11"/>
      <c r="P62" s="1"/>
      <c r="T62" s="71" t="s">
        <v>103</v>
      </c>
    </row>
    <row r="63" spans="1:20" ht="60.75" hidden="1" customHeight="1" x14ac:dyDescent="0.2">
      <c r="A63" s="1" t="str">
        <f t="shared" si="0"/>
        <v>Civil Traffic</v>
      </c>
      <c r="B63" s="1">
        <f>IF(E63="YES",MAX(B$56:B62)+1,0)</f>
        <v>0</v>
      </c>
      <c r="C63" s="1" t="str">
        <f>A$15</f>
        <v>CGE CQ2-17</v>
      </c>
      <c r="D63" s="39" t="str">
        <f>"Assessments dropped by more than set percentage of: "&amp;TEXT(J63,"#0%")</f>
        <v>Assessments dropped by more than set percentage of: 15%</v>
      </c>
      <c r="E63" s="1" t="str">
        <f>IF(MIN(F63:I63)&lt;(-1*V$11),"YES","NO")</f>
        <v>NO</v>
      </c>
      <c r="F63" s="40">
        <f>IFERROR(IF(NOT(ISBLANK(F17)),(F17-E17)/E17,0),0)</f>
        <v>-4.1519726369721024E-2</v>
      </c>
      <c r="G63" s="40">
        <f>IFERROR(IF(NOT(ISBLANK(G17)),(G17-F17)/F17,0),0)</f>
        <v>-4.1995625995670458E-3</v>
      </c>
      <c r="H63" s="40">
        <f>IFERROR(IF(NOT(ISBLANK(H17)),(H17-G17)/G17,0),0)</f>
        <v>-3.2206327563980095E-4</v>
      </c>
      <c r="I63" s="40">
        <f>IFERROR(IF(NOT(ISBLANK(I17)),(I17-H17)/H17,0),0)</f>
        <v>-4.0506381443964755E-4</v>
      </c>
      <c r="J63" s="38">
        <f>V$11</f>
        <v>0.15</v>
      </c>
      <c r="K63" s="14"/>
      <c r="L63" s="14"/>
      <c r="M63" s="14"/>
      <c r="N63" s="14"/>
      <c r="O63" s="15"/>
      <c r="P63" s="10"/>
      <c r="T63" s="71" t="s">
        <v>108</v>
      </c>
    </row>
    <row r="64" spans="1:20" ht="52.5" hidden="1" customHeight="1" x14ac:dyDescent="0.2">
      <c r="A64" s="1" t="str">
        <f t="shared" si="0"/>
        <v>Civil Traffic</v>
      </c>
      <c r="B64" s="1">
        <f>IF(E64="YES",MAX(B$56:B63)+1,0)</f>
        <v>0</v>
      </c>
      <c r="C64" s="1" t="str">
        <f>A$15</f>
        <v>CGE CQ2-17</v>
      </c>
      <c r="D64" s="39" t="s">
        <v>124</v>
      </c>
      <c r="E64" s="1" t="str">
        <f>IF(MIN(F64:I64)&lt;0,"YES","NO")</f>
        <v>NO</v>
      </c>
      <c r="F64" s="40">
        <f t="shared" ref="F64:I65" si="2">IFERROR(IF(NOT(ISBLANK(F16)),(F16-E16)/E16,0),0)</f>
        <v>0.4493767093627562</v>
      </c>
      <c r="G64" s="40">
        <f t="shared" si="2"/>
        <v>6.8571129059890323E-2</v>
      </c>
      <c r="H64" s="40">
        <f t="shared" si="2"/>
        <v>1.9396594009512415E-2</v>
      </c>
      <c r="I64" s="40">
        <f t="shared" si="2"/>
        <v>1.4250934520392092E-2</v>
      </c>
      <c r="K64" s="14"/>
      <c r="L64" s="14"/>
      <c r="M64" s="14"/>
      <c r="N64" s="14"/>
      <c r="O64" s="15"/>
      <c r="P64" s="10"/>
    </row>
    <row r="65" spans="1:20" s="16" customFormat="1" ht="45" hidden="1" customHeight="1" x14ac:dyDescent="0.2">
      <c r="A65" s="1" t="str">
        <f t="shared" si="0"/>
        <v>Civil Traffic</v>
      </c>
      <c r="B65" s="1">
        <f>IF(E65="YES",MAX(B$56:B64)+1,0)</f>
        <v>0</v>
      </c>
      <c r="C65" s="1" t="str">
        <f>A$15</f>
        <v>CGE CQ2-17</v>
      </c>
      <c r="D65" s="39" t="s">
        <v>125</v>
      </c>
      <c r="E65" s="1" t="str">
        <f>IF(MAX(F65:I65)&gt;0,"YES","NO")</f>
        <v>NO</v>
      </c>
      <c r="F65" s="40">
        <f t="shared" si="2"/>
        <v>-4.1519726369721024E-2</v>
      </c>
      <c r="G65" s="40">
        <f t="shared" si="2"/>
        <v>-4.1995625995670458E-3</v>
      </c>
      <c r="H65" s="40">
        <f t="shared" si="2"/>
        <v>-3.2206327563980095E-4</v>
      </c>
      <c r="I65" s="40">
        <f t="shared" si="2"/>
        <v>-4.0506381443964755E-4</v>
      </c>
      <c r="J65" s="1"/>
      <c r="K65" s="14"/>
      <c r="L65" s="14"/>
      <c r="M65" s="14"/>
      <c r="N65" s="14"/>
      <c r="O65" s="11"/>
      <c r="P65" s="1"/>
    </row>
    <row r="66" spans="1:20" ht="99.75" hidden="1" x14ac:dyDescent="0.2">
      <c r="A66" s="1" t="str">
        <f t="shared" si="0"/>
        <v>Civil Traffic</v>
      </c>
      <c r="B66" s="1">
        <f>IF(E66="YES",MAX(B$56:B65)+1,0)</f>
        <v>0</v>
      </c>
      <c r="C66" s="1" t="str">
        <f>A$15</f>
        <v>CGE CQ2-17</v>
      </c>
      <c r="D66" s="39" t="str">
        <f>"The 5th Quarter Collection Rate did not meet the established performance measure standard of: "&amp;TEXT(J66,"#0%")</f>
        <v>The 5th Quarter Collection Rate did not meet the established performance measure standard of: 90%</v>
      </c>
      <c r="E66" s="1" t="str">
        <f>IF(F66="N/A","NO",IF(F66&lt;H$8,"YES","NO"))</f>
        <v>NO</v>
      </c>
      <c r="F66" s="41">
        <f>I18</f>
        <v>0.90878775733372053</v>
      </c>
      <c r="J66" s="38">
        <f>H$8</f>
        <v>0.9</v>
      </c>
      <c r="K66" s="14"/>
      <c r="L66" s="14"/>
      <c r="M66" s="14"/>
      <c r="N66" s="14"/>
    </row>
    <row r="67" spans="1:20" ht="65.25" hidden="1" customHeight="1" x14ac:dyDescent="0.2">
      <c r="A67" s="1" t="str">
        <f t="shared" si="0"/>
        <v>Civil Traffic</v>
      </c>
      <c r="B67" s="1">
        <f>IF(E67="YES",MAX(B$56:B66)+1,0)</f>
        <v>0</v>
      </c>
      <c r="C67" s="1" t="str">
        <f>A$19</f>
        <v>CGE CQ3-17</v>
      </c>
      <c r="D67" s="39" t="str">
        <f>"After 3rd Q, Collections went up by more than set percentage of: "&amp;TEXT(J67,"#0%")</f>
        <v>After 3rd Q, Collections went up by more than set percentage of: 500%</v>
      </c>
      <c r="E67" s="1" t="str">
        <f>IF(MAX(F67:G67)&gt;V$10,"YES","NO")</f>
        <v>NO</v>
      </c>
      <c r="F67" s="40">
        <f>IFERROR(IF(NOT(ISBLANK(I20)),(I20-H20)/H20,0),0)</f>
        <v>3.8580741724872233E-2</v>
      </c>
      <c r="G67" s="40">
        <f>IFERROR(IF(NOT(ISBLANK(J20)),(J20-I20)/I20,0),0)</f>
        <v>1.3735273500447296E-2</v>
      </c>
      <c r="J67" s="38">
        <f>V$10</f>
        <v>5</v>
      </c>
      <c r="K67" s="14"/>
      <c r="L67" s="14"/>
      <c r="M67" s="14"/>
      <c r="N67" s="14"/>
      <c r="O67" s="11"/>
      <c r="P67" s="18"/>
      <c r="T67" s="71" t="s">
        <v>104</v>
      </c>
    </row>
    <row r="68" spans="1:20" ht="60.75" hidden="1" customHeight="1" x14ac:dyDescent="0.2">
      <c r="A68" s="1" t="str">
        <f t="shared" si="0"/>
        <v>Civil Traffic</v>
      </c>
      <c r="B68" s="1">
        <f>IF(E68="YES",MAX(B$56:B67)+1,0)</f>
        <v>0</v>
      </c>
      <c r="C68" s="1" t="str">
        <f>A$19</f>
        <v>CGE CQ3-17</v>
      </c>
      <c r="D68" s="39" t="str">
        <f>"Assessments dropped by more than set percentage of: "&amp;TEXT(J68,"#0%")</f>
        <v>Assessments dropped by more than set percentage of: 15%</v>
      </c>
      <c r="E68" s="1" t="str">
        <f>IF(MIN(F68:I68)&lt;(-1*V$11),"YES","NO")</f>
        <v>NO</v>
      </c>
      <c r="F68" s="40">
        <f>IFERROR(IF(NOT(ISBLANK(G21)),(G21-F21)/F21,0),0)</f>
        <v>-4.3224499309492855E-2</v>
      </c>
      <c r="G68" s="40">
        <f>IFERROR(IF(NOT(ISBLANK(H21)),(H21-G21)/G21,0),0)</f>
        <v>-2.3931480070433055E-3</v>
      </c>
      <c r="H68" s="40">
        <f>IFERROR(IF(NOT(ISBLANK(I21)),(I21-H21)/H21,0),0)</f>
        <v>-5.6521367859529547E-4</v>
      </c>
      <c r="I68" s="40">
        <f>IFERROR(IF(NOT(ISBLANK(J21)),(J21-I21)/I21,0),0)</f>
        <v>-8.5774977429913885E-5</v>
      </c>
      <c r="J68" s="38">
        <f>V$11</f>
        <v>0.15</v>
      </c>
      <c r="K68" s="14"/>
      <c r="L68" s="14"/>
      <c r="M68" s="14"/>
      <c r="N68" s="14"/>
      <c r="O68" s="15"/>
      <c r="P68" s="10"/>
      <c r="T68" s="71" t="s">
        <v>109</v>
      </c>
    </row>
    <row r="69" spans="1:20" ht="52.5" hidden="1" customHeight="1" x14ac:dyDescent="0.2">
      <c r="A69" s="1" t="str">
        <f t="shared" si="0"/>
        <v>Civil Traffic</v>
      </c>
      <c r="B69" s="1">
        <f>IF(E69="YES",MAX(B$56:B68)+1,0)</f>
        <v>0</v>
      </c>
      <c r="C69" s="1" t="str">
        <f>A$19</f>
        <v>CGE CQ3-17</v>
      </c>
      <c r="D69" s="39" t="s">
        <v>124</v>
      </c>
      <c r="E69" s="1" t="str">
        <f>IF(MIN(F69:I69)&lt;0,"YES","NO")</f>
        <v>NO</v>
      </c>
      <c r="F69" s="40">
        <f t="shared" ref="F69:I70" si="3">IFERROR(IF(NOT(ISBLANK(G20)),(G20-F20)/F20,0),0)</f>
        <v>0.44030655373699112</v>
      </c>
      <c r="G69" s="40">
        <f t="shared" si="3"/>
        <v>6.7794787835686501E-2</v>
      </c>
      <c r="H69" s="40">
        <f t="shared" si="3"/>
        <v>3.8580741724872233E-2</v>
      </c>
      <c r="I69" s="40">
        <f t="shared" si="3"/>
        <v>1.3735273500447296E-2</v>
      </c>
      <c r="K69" s="14"/>
      <c r="L69" s="14"/>
      <c r="M69" s="14"/>
      <c r="N69" s="14"/>
      <c r="O69" s="15"/>
      <c r="P69" s="10"/>
    </row>
    <row r="70" spans="1:20" ht="45" hidden="1" customHeight="1" x14ac:dyDescent="0.2">
      <c r="A70" s="1" t="str">
        <f t="shared" si="0"/>
        <v>Civil Traffic</v>
      </c>
      <c r="B70" s="1">
        <f>IF(E70="YES",MAX(B$56:B69)+1,0)</f>
        <v>0</v>
      </c>
      <c r="C70" s="1" t="str">
        <f>A$19</f>
        <v>CGE CQ3-17</v>
      </c>
      <c r="D70" s="39" t="s">
        <v>125</v>
      </c>
      <c r="E70" s="1" t="str">
        <f>IF(MAX(F70:I70)&gt;0,"YES","NO")</f>
        <v>NO</v>
      </c>
      <c r="F70" s="40">
        <f t="shared" si="3"/>
        <v>-4.3224499309492855E-2</v>
      </c>
      <c r="G70" s="40">
        <f t="shared" si="3"/>
        <v>-2.3931480070433055E-3</v>
      </c>
      <c r="H70" s="40">
        <f t="shared" si="3"/>
        <v>-5.6521367859529547E-4</v>
      </c>
      <c r="I70" s="40">
        <f t="shared" si="3"/>
        <v>-8.5774977429913885E-5</v>
      </c>
      <c r="K70" s="14"/>
      <c r="L70" s="14"/>
      <c r="M70" s="14"/>
      <c r="N70" s="14"/>
      <c r="O70" s="11"/>
    </row>
    <row r="71" spans="1:20" ht="99.75" hidden="1" x14ac:dyDescent="0.2">
      <c r="A71" s="1" t="str">
        <f t="shared" si="0"/>
        <v>Civil Traffic</v>
      </c>
      <c r="B71" s="1">
        <f>IF(E71="YES",MAX(B$56:B70)+1,0)</f>
        <v>0</v>
      </c>
      <c r="C71" s="1" t="str">
        <f>A$19</f>
        <v>CGE CQ3-17</v>
      </c>
      <c r="D71" s="39" t="str">
        <f>"The 5th Quarter Collection Rate did not meet the established performance measure standard of: "&amp;TEXT(J71,"#0%")</f>
        <v>The 5th Quarter Collection Rate did not meet the established performance measure standard of: 90%</v>
      </c>
      <c r="E71" s="1" t="str">
        <f>IF(F71="N/A","NO",IF(F71&lt;H$8,"YES","NO"))</f>
        <v>NO</v>
      </c>
      <c r="F71" s="41">
        <f>J22</f>
        <v>0.90995301032678277</v>
      </c>
      <c r="J71" s="38">
        <f>H$8</f>
        <v>0.9</v>
      </c>
      <c r="K71" s="14"/>
      <c r="L71" s="14"/>
      <c r="M71" s="14"/>
      <c r="N71" s="14"/>
    </row>
    <row r="72" spans="1:20" ht="65.25" hidden="1" customHeight="1" x14ac:dyDescent="0.2">
      <c r="A72" s="1" t="str">
        <f t="shared" si="0"/>
        <v>Civil Traffic</v>
      </c>
      <c r="B72" s="1">
        <f>IF(E72="YES",MAX(B$56:B71)+1,0)</f>
        <v>0</v>
      </c>
      <c r="C72" s="1" t="str">
        <f>A$23</f>
        <v>CGE CQ4-17</v>
      </c>
      <c r="D72" s="39" t="str">
        <f>"After 3rd Q, Collections went up by more than set percentage of: "&amp;TEXT(J72,"#0%")</f>
        <v>After 3rd Q, Collections went up by more than set percentage of: 500%</v>
      </c>
      <c r="E72" s="1" t="str">
        <f>IF(MAX(F72:G72)&gt;V$10,"YES","NO")</f>
        <v>NO</v>
      </c>
      <c r="F72" s="40">
        <f>IFERROR(IF(NOT(ISBLANK(J24)),(J24-I24)/I24,0),0)</f>
        <v>2.7582684063649877E-2</v>
      </c>
      <c r="G72" s="40">
        <f>IFERROR(IF(NOT(ISBLANK(K24)),(K24-J24)/J24,0),0)</f>
        <v>8.3629414104253556E-3</v>
      </c>
      <c r="J72" s="38">
        <f>V$10</f>
        <v>5</v>
      </c>
      <c r="K72" s="14"/>
      <c r="L72" s="14"/>
      <c r="M72" s="14"/>
      <c r="N72" s="14"/>
      <c r="O72" s="15"/>
      <c r="P72" s="10"/>
      <c r="T72" s="71" t="s">
        <v>105</v>
      </c>
    </row>
    <row r="73" spans="1:20" ht="60.75" hidden="1" customHeight="1" x14ac:dyDescent="0.2">
      <c r="A73" s="1" t="str">
        <f t="shared" si="0"/>
        <v>Civil Traffic</v>
      </c>
      <c r="B73" s="1">
        <f>IF(E73="YES",MAX(B$56:B72)+1,0)</f>
        <v>0</v>
      </c>
      <c r="C73" s="1" t="str">
        <f>A$23</f>
        <v>CGE CQ4-17</v>
      </c>
      <c r="D73" s="39" t="str">
        <f>"Assessments dropped by more than set percentage of: "&amp;TEXT(J73,"#0%")</f>
        <v>Assessments dropped by more than set percentage of: 15%</v>
      </c>
      <c r="E73" s="1" t="str">
        <f>IF(MIN(F73:I73)&lt;(-1*V$11),"YES","NO")</f>
        <v>NO</v>
      </c>
      <c r="F73" s="40">
        <f>IFERROR(IF(NOT(ISBLANK(H25)),(H25-G25)/G25,0),0)</f>
        <v>-4.4630799475975091E-2</v>
      </c>
      <c r="G73" s="40">
        <f>IFERROR(IF(NOT(ISBLANK(I25)),(I25-H25)/H25,0),0)</f>
        <v>-3.9917723433837479E-3</v>
      </c>
      <c r="H73" s="40">
        <f>IFERROR(IF(NOT(ISBLANK(J25)),(J25-I25)/I25,0),0)</f>
        <v>-8.8780124709608716E-5</v>
      </c>
      <c r="I73" s="40">
        <f>IFERROR(IF(NOT(ISBLANK(K25)),(K25-J25)/J25,0),0)</f>
        <v>0</v>
      </c>
      <c r="J73" s="38">
        <f>V$11</f>
        <v>0.15</v>
      </c>
      <c r="K73" s="14"/>
      <c r="L73" s="14"/>
      <c r="M73" s="14"/>
      <c r="N73" s="14"/>
      <c r="O73" s="15"/>
      <c r="P73" s="10"/>
      <c r="T73" s="71" t="s">
        <v>110</v>
      </c>
    </row>
    <row r="74" spans="1:20" ht="52.5" hidden="1" customHeight="1" x14ac:dyDescent="0.2">
      <c r="A74" s="1" t="str">
        <f t="shared" si="0"/>
        <v>Civil Traffic</v>
      </c>
      <c r="B74" s="1">
        <f>IF(E74="YES",MAX(B$56:B73)+1,0)</f>
        <v>0</v>
      </c>
      <c r="C74" s="1" t="str">
        <f>A$23</f>
        <v>CGE CQ4-17</v>
      </c>
      <c r="D74" s="39" t="s">
        <v>124</v>
      </c>
      <c r="E74" s="1" t="str">
        <f>IF(MIN(F74:I74)&lt;0,"YES","NO")</f>
        <v>NO</v>
      </c>
      <c r="F74" s="40">
        <f t="shared" ref="F74:I75" si="4">IFERROR(IF(NOT(ISBLANK(H24)),(H24-G24)/G24,0),0)</f>
        <v>0.42906218343834246</v>
      </c>
      <c r="G74" s="40">
        <f t="shared" si="4"/>
        <v>9.89108444006737E-2</v>
      </c>
      <c r="H74" s="40">
        <f t="shared" si="4"/>
        <v>2.7582684063649877E-2</v>
      </c>
      <c r="I74" s="40">
        <f t="shared" si="4"/>
        <v>8.3629414104253556E-3</v>
      </c>
      <c r="K74" s="14"/>
      <c r="L74" s="14"/>
      <c r="M74" s="14"/>
      <c r="N74" s="14"/>
      <c r="O74" s="15"/>
      <c r="P74" s="10"/>
    </row>
    <row r="75" spans="1:20" ht="45" hidden="1" customHeight="1" x14ac:dyDescent="0.2">
      <c r="A75" s="1" t="str">
        <f t="shared" si="0"/>
        <v>Civil Traffic</v>
      </c>
      <c r="B75" s="1">
        <f>IF(E75="YES",MAX(B$56:B74)+1,0)</f>
        <v>0</v>
      </c>
      <c r="C75" s="1" t="str">
        <f>A$23</f>
        <v>CGE CQ4-17</v>
      </c>
      <c r="D75" s="39" t="s">
        <v>125</v>
      </c>
      <c r="E75" s="1" t="str">
        <f>IF(MAX(F75:I75)&gt;0,"YES","NO")</f>
        <v>NO</v>
      </c>
      <c r="F75" s="40">
        <f t="shared" si="4"/>
        <v>-4.4630799475975091E-2</v>
      </c>
      <c r="G75" s="40">
        <f t="shared" si="4"/>
        <v>-3.9917723433837479E-3</v>
      </c>
      <c r="H75" s="40">
        <f t="shared" si="4"/>
        <v>-8.8780124709608716E-5</v>
      </c>
      <c r="I75" s="40">
        <f t="shared" si="4"/>
        <v>0</v>
      </c>
      <c r="K75" s="14"/>
      <c r="L75" s="14"/>
      <c r="M75" s="14"/>
      <c r="N75" s="14"/>
    </row>
    <row r="76" spans="1:20" ht="99.75" hidden="1" x14ac:dyDescent="0.2">
      <c r="A76" s="1" t="str">
        <f t="shared" si="0"/>
        <v>Civil Traffic</v>
      </c>
      <c r="B76" s="1">
        <f>IF(E76="YES",MAX(B$56:B75)+1,0)</f>
        <v>0</v>
      </c>
      <c r="C76" s="1" t="str">
        <f>A$23</f>
        <v>CGE CQ4-17</v>
      </c>
      <c r="D76" s="39" t="str">
        <f>"The 5th Quarter Collection Rate did not meet the established performance measure standard of: "&amp;TEXT(J76,"#0%")</f>
        <v>The 5th Quarter Collection Rate did not meet the established performance measure standard of: 90%</v>
      </c>
      <c r="E76" s="1" t="str">
        <f>IF(F76="N/A","NO",IF(F76&lt;H$8,"YES","NO"))</f>
        <v>NO</v>
      </c>
      <c r="F76" s="41">
        <f>K26</f>
        <v>0.91637736186279606</v>
      </c>
      <c r="J76" s="38">
        <f>H$8</f>
        <v>0.9</v>
      </c>
      <c r="K76" s="14"/>
      <c r="L76" s="14"/>
      <c r="M76" s="14"/>
      <c r="N76" s="14"/>
    </row>
    <row r="77" spans="1:20" s="18" customFormat="1" ht="65.25" hidden="1" customHeight="1" x14ac:dyDescent="0.2">
      <c r="A77" s="1" t="str">
        <f t="shared" si="0"/>
        <v>Civil Traffic</v>
      </c>
      <c r="B77" s="1">
        <f>IF(E77="YES",MAX(B$56:B76)+1,0)</f>
        <v>0</v>
      </c>
      <c r="C77" s="1" t="str">
        <f>A$27</f>
        <v>CGE CQ1-18</v>
      </c>
      <c r="D77" s="39" t="str">
        <f>"After 3rd Q, Collections went up by more than set percentage of: "&amp;TEXT(J77,"#0%")</f>
        <v>After 3rd Q, Collections went up by more than set percentage of: 500%</v>
      </c>
      <c r="E77" s="1" t="str">
        <f>IF(MAX(F77)&gt;V$10,"YES","NO")</f>
        <v>NO</v>
      </c>
      <c r="F77" s="40">
        <f>IFERROR(IF(NOT(ISBLANK(K28)),(K28-J28)/J28,0),0)</f>
        <v>1.8977478666650286E-2</v>
      </c>
      <c r="G77" s="40"/>
      <c r="H77" s="1"/>
      <c r="I77" s="1"/>
      <c r="J77" s="38">
        <f>V$10</f>
        <v>5</v>
      </c>
      <c r="K77" s="14"/>
      <c r="L77" s="14"/>
      <c r="M77" s="14"/>
      <c r="N77" s="14"/>
      <c r="O77" s="17"/>
      <c r="P77" s="10"/>
      <c r="T77" s="71" t="s">
        <v>106</v>
      </c>
    </row>
    <row r="78" spans="1:20" ht="60.75" hidden="1" customHeight="1" x14ac:dyDescent="0.2">
      <c r="A78" s="1" t="str">
        <f t="shared" si="0"/>
        <v>Civil Traffic</v>
      </c>
      <c r="B78" s="1">
        <f>IF(E78="YES",MAX(B$56:B77)+1,0)</f>
        <v>0</v>
      </c>
      <c r="C78" s="1" t="str">
        <f>A$27</f>
        <v>CGE CQ1-18</v>
      </c>
      <c r="D78" s="39" t="str">
        <f>"Assessments dropped by more than set percentage of: "&amp;TEXT(J78,"#0%")</f>
        <v>Assessments dropped by more than set percentage of: 15%</v>
      </c>
      <c r="E78" s="1" t="str">
        <f>IF(MIN(F78:H78)&lt;(-1*V$11),"YES","NO")</f>
        <v>NO</v>
      </c>
      <c r="F78" s="40">
        <f>IFERROR(IF(NOT(ISBLANK(I29)),(I29-H29)/H29,0),0)</f>
        <v>-4.5408136003834663E-2</v>
      </c>
      <c r="G78" s="40">
        <f>IFERROR(IF(NOT(ISBLANK(J29)),(J29-I29)/I29,0),0)</f>
        <v>-2.2573489991147997E-3</v>
      </c>
      <c r="H78" s="40">
        <f>IFERROR(IF(NOT(ISBLANK(K29)),(K29-J29)/J29,0),0)</f>
        <v>-1.0962226470571167E-4</v>
      </c>
      <c r="J78" s="38">
        <f>V$11</f>
        <v>0.15</v>
      </c>
      <c r="K78" s="14"/>
      <c r="L78" s="14"/>
      <c r="M78" s="14"/>
      <c r="N78" s="14"/>
      <c r="O78" s="15"/>
      <c r="P78" s="10"/>
      <c r="T78" s="71" t="s">
        <v>111</v>
      </c>
    </row>
    <row r="79" spans="1:20" ht="52.5" hidden="1" customHeight="1" x14ac:dyDescent="0.2">
      <c r="A79" s="1" t="str">
        <f t="shared" si="0"/>
        <v>Civil Traffic</v>
      </c>
      <c r="B79" s="1">
        <f>IF(E79="YES",MAX(B$56:B78)+1,0)</f>
        <v>0</v>
      </c>
      <c r="C79" s="1" t="str">
        <f>A$27</f>
        <v>CGE CQ1-18</v>
      </c>
      <c r="D79" s="39" t="s">
        <v>124</v>
      </c>
      <c r="E79" s="1" t="str">
        <f>IF(MIN(F79:H79)&lt;0,"YES","NO")</f>
        <v>NO</v>
      </c>
      <c r="F79" s="40">
        <f t="shared" ref="F79:H80" si="5">IFERROR(IF(NOT(ISBLANK(I28)),(I28-H28)/H28,0),0)</f>
        <v>0.51112810084550264</v>
      </c>
      <c r="G79" s="40">
        <f t="shared" si="5"/>
        <v>6.5000858778898454E-2</v>
      </c>
      <c r="H79" s="40">
        <f t="shared" si="5"/>
        <v>1.8977478666650286E-2</v>
      </c>
      <c r="K79" s="14"/>
      <c r="L79" s="14"/>
      <c r="M79" s="14"/>
      <c r="N79" s="14"/>
      <c r="O79" s="15"/>
      <c r="P79" s="10"/>
    </row>
    <row r="80" spans="1:20" ht="45" hidden="1" customHeight="1" x14ac:dyDescent="0.2">
      <c r="A80" s="1" t="str">
        <f t="shared" si="0"/>
        <v>Civil Traffic</v>
      </c>
      <c r="B80" s="1">
        <f>IF(E80="YES",MAX(B$56:B79)+1,0)</f>
        <v>0</v>
      </c>
      <c r="C80" s="1" t="str">
        <f>A$27</f>
        <v>CGE CQ1-18</v>
      </c>
      <c r="D80" s="39" t="s">
        <v>125</v>
      </c>
      <c r="E80" s="1" t="str">
        <f>IF(MAX(F80:H80)&gt;0,"YES","NO")</f>
        <v>NO</v>
      </c>
      <c r="F80" s="40">
        <f t="shared" si="5"/>
        <v>-4.5408136003834663E-2</v>
      </c>
      <c r="G80" s="40">
        <f t="shared" si="5"/>
        <v>-2.2573489991147997E-3</v>
      </c>
      <c r="H80" s="40">
        <f t="shared" si="5"/>
        <v>-1.0962226470571167E-4</v>
      </c>
      <c r="K80" s="14"/>
      <c r="L80" s="14"/>
      <c r="M80" s="14"/>
      <c r="N80" s="14"/>
    </row>
    <row r="81" spans="1:20" ht="60.75" hidden="1" customHeight="1" x14ac:dyDescent="0.2">
      <c r="A81" s="1" t="str">
        <f t="shared" si="0"/>
        <v>Civil Traffic</v>
      </c>
      <c r="B81" s="1">
        <f>IF(E81="YES",MAX(B$56:B80)+1,0)</f>
        <v>0</v>
      </c>
      <c r="C81" s="1" t="str">
        <f>A$31</f>
        <v>CGE CQ2-18</v>
      </c>
      <c r="D81" s="39" t="str">
        <f>"Assessments dropped by more than set percentage of: "&amp;TEXT(J81,"#0%")</f>
        <v>Assessments dropped by more than set percentage of: 15%</v>
      </c>
      <c r="E81" s="1" t="str">
        <f>IF(MIN(F81:G81)&lt;(-1*V$11),"YES","NO")</f>
        <v>NO</v>
      </c>
      <c r="F81" s="40">
        <f>IFERROR(IF(NOT(ISBLANK(J33)),(J33-I33)/I33,0),0)</f>
        <v>-3.9699675352729294E-2</v>
      </c>
      <c r="G81" s="40">
        <f>IFERROR(IF(NOT(ISBLANK(K33)),(K33-J33)/J33,0),0)</f>
        <v>-2.7431201266452519E-3</v>
      </c>
      <c r="J81" s="38">
        <f>V$11</f>
        <v>0.15</v>
      </c>
      <c r="K81" s="14"/>
      <c r="L81" s="14"/>
      <c r="M81" s="14"/>
      <c r="N81" s="14"/>
      <c r="O81" s="15"/>
      <c r="P81" s="10"/>
      <c r="T81" s="71" t="s">
        <v>112</v>
      </c>
    </row>
    <row r="82" spans="1:20" ht="52.5" hidden="1" customHeight="1" x14ac:dyDescent="0.2">
      <c r="A82" s="1" t="str">
        <f t="shared" si="0"/>
        <v>Civil Traffic</v>
      </c>
      <c r="B82" s="1">
        <f>IF(E82="YES",MAX(B$56:B81)+1,0)</f>
        <v>0</v>
      </c>
      <c r="C82" s="1" t="str">
        <f>A$31</f>
        <v>CGE CQ2-18</v>
      </c>
      <c r="D82" s="39" t="s">
        <v>124</v>
      </c>
      <c r="E82" s="1" t="str">
        <f>IF(MIN(F82:G82)&lt;0,"YES","NO")</f>
        <v>NO</v>
      </c>
      <c r="F82" s="40">
        <f>IFERROR(IF(NOT(ISBLANK(J32)),(J32-I32)/I32,0),0)</f>
        <v>0.39780468675696151</v>
      </c>
      <c r="G82" s="40">
        <f>IFERROR(IF(NOT(ISBLANK(K32)),(K32-J32)/J32,0),0)</f>
        <v>5.9367069249494205E-2</v>
      </c>
      <c r="K82" s="14"/>
      <c r="L82" s="14"/>
      <c r="M82" s="14"/>
      <c r="N82" s="14"/>
      <c r="O82" s="15"/>
      <c r="P82" s="10"/>
    </row>
    <row r="83" spans="1:20" ht="45" hidden="1" customHeight="1" x14ac:dyDescent="0.2">
      <c r="A83" s="1" t="str">
        <f t="shared" si="0"/>
        <v>Civil Traffic</v>
      </c>
      <c r="B83" s="1">
        <f>IF(E83="YES",MAX(B$56:B82)+1,0)</f>
        <v>0</v>
      </c>
      <c r="C83" s="1" t="str">
        <f>A$31</f>
        <v>CGE CQ2-18</v>
      </c>
      <c r="D83" s="39" t="s">
        <v>125</v>
      </c>
      <c r="E83" s="1" t="str">
        <f>IF(MAX(F83:G83)&gt;0,"YES","NO")</f>
        <v>NO</v>
      </c>
      <c r="F83" s="40">
        <f>IFERROR(IF(NOT(ISBLANK(J33)),(J33-I33)/I33,0),0)</f>
        <v>-3.9699675352729294E-2</v>
      </c>
      <c r="G83" s="40">
        <f>IFERROR(IF(NOT(ISBLANK(K33)),(K33-J33)/J33,0),0)</f>
        <v>-2.7431201266452519E-3</v>
      </c>
      <c r="K83" s="14"/>
      <c r="L83" s="14"/>
      <c r="M83" s="14"/>
      <c r="N83" s="14"/>
    </row>
    <row r="84" spans="1:20" ht="60.75" hidden="1" customHeight="1" x14ac:dyDescent="0.2">
      <c r="A84" s="1" t="str">
        <f t="shared" si="0"/>
        <v>Civil Traffic</v>
      </c>
      <c r="B84" s="1">
        <f>IF(E84="YES",MAX(B$56:B83)+1,0)</f>
        <v>0</v>
      </c>
      <c r="C84" s="1" t="str">
        <f>A$35</f>
        <v>CGE CQ3-18</v>
      </c>
      <c r="D84" s="39" t="str">
        <f>"Assessments dropped by more than set percentage of: "&amp;TEXT(J84,"#0%")</f>
        <v>Assessments dropped by more than set percentage of: 15%</v>
      </c>
      <c r="E84" s="1" t="str">
        <f>IF(MIN(F84)&lt;(-1*V$11),"YES","NO")</f>
        <v>NO</v>
      </c>
      <c r="F84" s="40">
        <f>IFERROR(IF(NOT(ISBLANK(K37)),(K37-J37)/J37,0),0)</f>
        <v>-4.3558796456652851E-2</v>
      </c>
      <c r="J84" s="38">
        <f>V$11</f>
        <v>0.15</v>
      </c>
      <c r="K84" s="14"/>
      <c r="L84" s="14"/>
      <c r="M84" s="14"/>
      <c r="N84" s="14"/>
      <c r="O84" s="15"/>
      <c r="P84" s="10"/>
      <c r="T84" s="71" t="s">
        <v>113</v>
      </c>
    </row>
    <row r="85" spans="1:20" ht="52.5" hidden="1" customHeight="1" x14ac:dyDescent="0.2">
      <c r="A85" s="1" t="str">
        <f t="shared" si="0"/>
        <v>Civil Traffic</v>
      </c>
      <c r="B85" s="1">
        <f>IF(E85="YES",MAX(B$56:B84)+1,0)</f>
        <v>0</v>
      </c>
      <c r="C85" s="1" t="str">
        <f>A$35</f>
        <v>CGE CQ3-18</v>
      </c>
      <c r="D85" s="39" t="s">
        <v>124</v>
      </c>
      <c r="E85" s="1" t="str">
        <f>IF(MIN(F85)&lt;0,"YES","NO")</f>
        <v>NO</v>
      </c>
      <c r="F85" s="40">
        <f>IFERROR(IF(NOT(ISBLANK(K36)),(K36-J36)/J36,0),0)</f>
        <v>0.44481457286452541</v>
      </c>
      <c r="K85" s="14"/>
      <c r="L85" s="14"/>
      <c r="M85" s="14"/>
      <c r="N85" s="14"/>
      <c r="O85" s="15"/>
    </row>
    <row r="86" spans="1:20" ht="45" hidden="1" customHeight="1" x14ac:dyDescent="0.2">
      <c r="A86" s="1" t="str">
        <f t="shared" si="0"/>
        <v>Civil Traffic</v>
      </c>
      <c r="B86" s="1">
        <f>IF(E86="YES",MAX(B$56:B85)+1,0)</f>
        <v>0</v>
      </c>
      <c r="C86" s="1" t="str">
        <f>A$35</f>
        <v>CGE CQ3-18</v>
      </c>
      <c r="D86" s="39" t="s">
        <v>125</v>
      </c>
      <c r="E86" s="1" t="str">
        <f>IF(MAX(F86)&gt;0,"YES","NO")</f>
        <v>NO</v>
      </c>
      <c r="F86" s="40">
        <f>IFERROR(IF(NOT(ISBLANK(K37)),(K37-J37)/J37,0),0)</f>
        <v>-4.3558796456652851E-2</v>
      </c>
      <c r="K86" s="14"/>
      <c r="L86" s="14"/>
      <c r="M86" s="14"/>
      <c r="N86" s="14"/>
    </row>
  </sheetData>
  <sheetProtection algorithmName="SHA-512" hashValue="Z5k0o4BtzNwV5Ogfmo+leQLq4bgTTN32DXF+syAKbOnSNh5XiXemdaT7Nd7IE9p0XTTaPqqZdRcJOQeFiz2IWg==" saltValue="9RtSKEUkiUSjRoNTAP5Agg==" spinCount="100000" sheet="1" objects="1" scenarios="1" selectLockedCells="1"/>
  <mergeCells count="39">
    <mergeCell ref="L30:M30"/>
    <mergeCell ref="L31:M33"/>
    <mergeCell ref="L34:M36"/>
    <mergeCell ref="L37:M39"/>
    <mergeCell ref="L40:M42"/>
    <mergeCell ref="D6:E6"/>
    <mergeCell ref="M23:M26"/>
    <mergeCell ref="L9:M9"/>
    <mergeCell ref="L11:L14"/>
    <mergeCell ref="M11:M14"/>
    <mergeCell ref="L15:L18"/>
    <mergeCell ref="M15:M18"/>
    <mergeCell ref="L19:L22"/>
    <mergeCell ref="M19:M22"/>
    <mergeCell ref="L23:L26"/>
    <mergeCell ref="D8:E8"/>
    <mergeCell ref="I11:I14"/>
    <mergeCell ref="D25:D26"/>
    <mergeCell ref="E25:E26"/>
    <mergeCell ref="F25:F26"/>
    <mergeCell ref="A35:A38"/>
    <mergeCell ref="D43:G43"/>
    <mergeCell ref="H43:K43"/>
    <mergeCell ref="A53:B53"/>
    <mergeCell ref="B35:B38"/>
    <mergeCell ref="B39:B42"/>
    <mergeCell ref="A39:A42"/>
    <mergeCell ref="A31:A34"/>
    <mergeCell ref="A27:A30"/>
    <mergeCell ref="B27:B30"/>
    <mergeCell ref="B31:B34"/>
    <mergeCell ref="A11:A14"/>
    <mergeCell ref="A15:A18"/>
    <mergeCell ref="B19:B22"/>
    <mergeCell ref="B23:B26"/>
    <mergeCell ref="B11:B14"/>
    <mergeCell ref="B15:B18"/>
    <mergeCell ref="A19:A22"/>
    <mergeCell ref="A23:A26"/>
  </mergeCells>
  <phoneticPr fontId="0" type="noConversion"/>
  <conditionalFormatting sqref="M15:M18">
    <cfRule type="expression" dxfId="130" priority="259" stopIfTrue="1">
      <formula>$I$18&lt;$H$8</formula>
    </cfRule>
  </conditionalFormatting>
  <conditionalFormatting sqref="M19:M22">
    <cfRule type="expression" dxfId="129" priority="258" stopIfTrue="1">
      <formula>$J$22&lt;$H$8</formula>
    </cfRule>
  </conditionalFormatting>
  <conditionalFormatting sqref="M23:M26">
    <cfRule type="expression" dxfId="128" priority="257" stopIfTrue="1">
      <formula>$K$26&lt;$H$8</formula>
    </cfRule>
  </conditionalFormatting>
  <conditionalFormatting sqref="M11:M14">
    <cfRule type="expression" dxfId="127" priority="256" stopIfTrue="1">
      <formula>$H$14&lt;$H$8</formula>
    </cfRule>
  </conditionalFormatting>
  <conditionalFormatting sqref="I39:I42">
    <cfRule type="cellIs" dxfId="126" priority="56" stopIfTrue="1" operator="lessThan">
      <formula>$H$8</formula>
    </cfRule>
  </conditionalFormatting>
  <conditionalFormatting sqref="H12">
    <cfRule type="expression" dxfId="125" priority="55">
      <formula>(H12&lt;G12)</formula>
    </cfRule>
  </conditionalFormatting>
  <conditionalFormatting sqref="I16">
    <cfRule type="expression" dxfId="124" priority="54">
      <formula>(I16&lt;H16)</formula>
    </cfRule>
  </conditionalFormatting>
  <conditionalFormatting sqref="J20">
    <cfRule type="expression" dxfId="123" priority="53">
      <formula>(J20&lt;I20)</formula>
    </cfRule>
  </conditionalFormatting>
  <conditionalFormatting sqref="K24">
    <cfRule type="expression" dxfId="122" priority="52">
      <formula>(K24&lt;J24)</formula>
    </cfRule>
  </conditionalFormatting>
  <conditionalFormatting sqref="H16">
    <cfRule type="expression" dxfId="121" priority="51">
      <formula>(H16&lt;G16)</formula>
    </cfRule>
  </conditionalFormatting>
  <conditionalFormatting sqref="I20">
    <cfRule type="expression" dxfId="120" priority="50">
      <formula>(I20&lt;H20)</formula>
    </cfRule>
  </conditionalFormatting>
  <conditionalFormatting sqref="J24">
    <cfRule type="expression" dxfId="119" priority="49">
      <formula>(J24&lt;I24)</formula>
    </cfRule>
  </conditionalFormatting>
  <conditionalFormatting sqref="K28">
    <cfRule type="expression" dxfId="118" priority="48">
      <formula>(K28&lt;J28)</formula>
    </cfRule>
  </conditionalFormatting>
  <conditionalFormatting sqref="H20">
    <cfRule type="expression" dxfId="117" priority="47">
      <formula>(H20&lt;G20)</formula>
    </cfRule>
  </conditionalFormatting>
  <conditionalFormatting sqref="I24">
    <cfRule type="expression" dxfId="116" priority="46">
      <formula>(I24&lt;H24)</formula>
    </cfRule>
  </conditionalFormatting>
  <conditionalFormatting sqref="J28">
    <cfRule type="expression" dxfId="115" priority="45">
      <formula>(J28&lt;I28)</formula>
    </cfRule>
  </conditionalFormatting>
  <conditionalFormatting sqref="K32">
    <cfRule type="expression" dxfId="114" priority="44">
      <formula>(K32&lt;J32)</formula>
    </cfRule>
  </conditionalFormatting>
  <conditionalFormatting sqref="H24">
    <cfRule type="expression" dxfId="113" priority="43">
      <formula>(H24&lt;G24)</formula>
    </cfRule>
  </conditionalFormatting>
  <conditionalFormatting sqref="I28">
    <cfRule type="expression" dxfId="112" priority="42">
      <formula>(I28&lt;H28)</formula>
    </cfRule>
  </conditionalFormatting>
  <conditionalFormatting sqref="J32">
    <cfRule type="expression" dxfId="111" priority="41">
      <formula>(J32&lt;I32)</formula>
    </cfRule>
  </conditionalFormatting>
  <conditionalFormatting sqref="K36">
    <cfRule type="expression" dxfId="110" priority="40">
      <formula>(K36&lt;J36)</formula>
    </cfRule>
  </conditionalFormatting>
  <conditionalFormatting sqref="H13">
    <cfRule type="expression" dxfId="109" priority="39">
      <formula>(H13&gt;G13)</formula>
    </cfRule>
  </conditionalFormatting>
  <conditionalFormatting sqref="H17">
    <cfRule type="expression" dxfId="108" priority="38">
      <formula>(H17&gt;G17)</formula>
    </cfRule>
  </conditionalFormatting>
  <conditionalFormatting sqref="H21">
    <cfRule type="expression" dxfId="107" priority="37">
      <formula>(H21&gt;G21)</formula>
    </cfRule>
  </conditionalFormatting>
  <conditionalFormatting sqref="H25">
    <cfRule type="expression" dxfId="106" priority="36">
      <formula>(H25&gt;G25)</formula>
    </cfRule>
  </conditionalFormatting>
  <conditionalFormatting sqref="I29">
    <cfRule type="expression" dxfId="105" priority="35">
      <formula>(I29&gt;H29)</formula>
    </cfRule>
  </conditionalFormatting>
  <conditionalFormatting sqref="H14">
    <cfRule type="expression" dxfId="104" priority="34">
      <formula>H14&lt;$H$8</formula>
    </cfRule>
  </conditionalFormatting>
  <conditionalFormatting sqref="I18">
    <cfRule type="expression" dxfId="103" priority="33">
      <formula>I18&lt;$H$8</formula>
    </cfRule>
  </conditionalFormatting>
  <conditionalFormatting sqref="J22">
    <cfRule type="expression" dxfId="102" priority="32">
      <formula>J22&lt;$H$8</formula>
    </cfRule>
  </conditionalFormatting>
  <conditionalFormatting sqref="K26">
    <cfRule type="expression" dxfId="101" priority="31">
      <formula>K26&lt;$H$8</formula>
    </cfRule>
  </conditionalFormatting>
  <conditionalFormatting sqref="I17">
    <cfRule type="expression" dxfId="100" priority="30">
      <formula>(I17&gt;H17)</formula>
    </cfRule>
  </conditionalFormatting>
  <conditionalFormatting sqref="J21">
    <cfRule type="expression" dxfId="99" priority="29">
      <formula>(J21&gt;I21)</formula>
    </cfRule>
  </conditionalFormatting>
  <conditionalFormatting sqref="K25">
    <cfRule type="expression" dxfId="98" priority="28">
      <formula>(K25&gt;J25)</formula>
    </cfRule>
  </conditionalFormatting>
  <conditionalFormatting sqref="I21">
    <cfRule type="expression" dxfId="97" priority="27">
      <formula>(I21&gt;H21)</formula>
    </cfRule>
  </conditionalFormatting>
  <conditionalFormatting sqref="J25">
    <cfRule type="expression" dxfId="96" priority="26">
      <formula>(J25&gt;I25)</formula>
    </cfRule>
  </conditionalFormatting>
  <conditionalFormatting sqref="K29">
    <cfRule type="expression" dxfId="95" priority="25">
      <formula>(K29&gt;J29)</formula>
    </cfRule>
  </conditionalFormatting>
  <conditionalFormatting sqref="I25">
    <cfRule type="expression" dxfId="94" priority="24">
      <formula>(I25&gt;H25)</formula>
    </cfRule>
  </conditionalFormatting>
  <conditionalFormatting sqref="J29">
    <cfRule type="expression" dxfId="93" priority="23">
      <formula>(J29&gt;I29)</formula>
    </cfRule>
  </conditionalFormatting>
  <conditionalFormatting sqref="K33">
    <cfRule type="expression" dxfId="92" priority="22">
      <formula>(K33&gt;J33)</formula>
    </cfRule>
  </conditionalFormatting>
  <conditionalFormatting sqref="J33">
    <cfRule type="expression" dxfId="91" priority="21">
      <formula>(J33&gt;I33)</formula>
    </cfRule>
  </conditionalFormatting>
  <conditionalFormatting sqref="K37">
    <cfRule type="expression" dxfId="90" priority="20">
      <formula>(K37&gt;J37)</formula>
    </cfRule>
  </conditionalFormatting>
  <conditionalFormatting sqref="L11:L14">
    <cfRule type="expression" dxfId="89" priority="17" stopIfTrue="1">
      <formula>$H$14&lt;$H$8</formula>
    </cfRule>
  </conditionalFormatting>
  <conditionalFormatting sqref="L15:L18">
    <cfRule type="expression" dxfId="88" priority="16" stopIfTrue="1">
      <formula>$I$18&lt;$H$8</formula>
    </cfRule>
  </conditionalFormatting>
  <conditionalFormatting sqref="L19:L22">
    <cfRule type="expression" dxfId="87" priority="15" stopIfTrue="1">
      <formula>$J$22&lt;$H$8</formula>
    </cfRule>
  </conditionalFormatting>
  <conditionalFormatting sqref="L23:L26">
    <cfRule type="expression" dxfId="86" priority="14" stopIfTrue="1">
      <formula>$K$26&lt;$H$8</formula>
    </cfRule>
  </conditionalFormatting>
  <dataValidations count="2">
    <dataValidation type="textLength" allowBlank="1" showInputMessage="1" showErrorMessage="1" sqref="L10 M10:M29 N10:N42 L27:L30">
      <formula1>0</formula1>
      <formula2>500</formula2>
    </dataValidation>
    <dataValidation type="decimal" allowBlank="1" showInputMessage="1" showErrorMessage="1" sqref="G19:I19 H15:K16 J35:J37 J39:J42 H21:I21 G15 D12:H13 G25:I25 J18:K19 G28:I29 I31:I32 J12:K13 G39:H42">
      <formula1>0</formula1>
      <formula2>999999999999999</formula2>
    </dataValidation>
  </dataValidations>
  <printOptions horizontalCentered="1" verticalCentered="1"/>
  <pageMargins left="0.21" right="0.23" top="0.3" bottom="0.36" header="0.2" footer="0.17"/>
  <pageSetup scale="57" orientation="landscape" horizontalDpi="4294967293" r:id="rId1"/>
  <headerFooter alignWithMargins="0">
    <oddFooter>&amp;L&amp;F</oddFooter>
  </headerFooter>
  <ignoredErrors>
    <ignoredError sqref="D14:G15 D18:G19 D16 D17 D22:G23 D20:E20 D21:E21 D26:G26 D24:F24 D25:F25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'Circuit Criminal'!$N$11:$N$12</xm:f>
          </x14:formula1>
          <xm:sqref>L11:L26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11</vt:i4>
      </vt:variant>
    </vt:vector>
  </HeadingPairs>
  <TitlesOfParts>
    <vt:vector size="34" baseType="lpstr">
      <vt:lpstr>Lookup</vt:lpstr>
      <vt:lpstr>Circuit Criminal</vt:lpstr>
      <vt:lpstr>Circ Crim Drug Trfc Cases</vt:lpstr>
      <vt:lpstr>County Criminal</vt:lpstr>
      <vt:lpstr>Juvenile Delinquency</vt:lpstr>
      <vt:lpstr>Criminal Traffic</vt:lpstr>
      <vt:lpstr>Circuit Civil</vt:lpstr>
      <vt:lpstr>County Civil</vt:lpstr>
      <vt:lpstr>Civil Traffic</vt:lpstr>
      <vt:lpstr>Probate</vt:lpstr>
      <vt:lpstr>Family</vt:lpstr>
      <vt:lpstr>Corrective Action Tab</vt:lpstr>
      <vt:lpstr>CATLookup</vt:lpstr>
      <vt:lpstr>Action Plan Summary</vt:lpstr>
      <vt:lpstr>CQ1-17 Family</vt:lpstr>
      <vt:lpstr>CQ1-17 Probate</vt:lpstr>
      <vt:lpstr>CQ1-17 Civil Traffic</vt:lpstr>
      <vt:lpstr>CQ1-17 Circuit Crim</vt:lpstr>
      <vt:lpstr>CQ1-17 County Civil</vt:lpstr>
      <vt:lpstr>CQ1-17 Circuit Civ</vt:lpstr>
      <vt:lpstr>CQ1-17 Crim Traffic</vt:lpstr>
      <vt:lpstr>CQ1-17 Juv. Delinquent</vt:lpstr>
      <vt:lpstr>CQ1-17 County Crim</vt:lpstr>
      <vt:lpstr>'Circ Crim Drug Trfc Cases'!Print_Area</vt:lpstr>
      <vt:lpstr>'Circuit Civil'!Print_Area</vt:lpstr>
      <vt:lpstr>'Circuit Criminal'!Print_Area</vt:lpstr>
      <vt:lpstr>'Civil Traffic'!Print_Area</vt:lpstr>
      <vt:lpstr>'County Civil'!Print_Area</vt:lpstr>
      <vt:lpstr>'County Criminal'!Print_Area</vt:lpstr>
      <vt:lpstr>'Criminal Traffic'!Print_Area</vt:lpstr>
      <vt:lpstr>Family!Print_Area</vt:lpstr>
      <vt:lpstr>'Juvenile Delinquency'!Print_Area</vt:lpstr>
      <vt:lpstr>Probate!Print_Area</vt:lpstr>
      <vt:lpstr>'Corrective Action Tab'!Print_Titles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LisaDaws</dc:creator>
  <cp:lastModifiedBy>Kim Reynolds</cp:lastModifiedBy>
  <cp:lastPrinted>2017-10-20T15:03:42Z</cp:lastPrinted>
  <dcterms:created xsi:type="dcterms:W3CDTF">1996-10-14T23:33:28Z</dcterms:created>
  <dcterms:modified xsi:type="dcterms:W3CDTF">2017-10-25T11:22:40Z</dcterms:modified>
</cp:coreProperties>
</file>