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 Redesign\Supporting Pages and Documents\Guardianship\"/>
    </mc:Choice>
  </mc:AlternateContent>
  <workbookProtection workbookPassword="9756" lockStructure="1"/>
  <bookViews>
    <workbookView xWindow="0" yWindow="0" windowWidth="26077" windowHeight="10879" tabRatio="772"/>
  </bookViews>
  <sheets>
    <sheet name="Calculator" sheetId="1" r:id="rId1"/>
    <sheet name="PLENARY SCHEDULE" sheetId="2" r:id="rId2"/>
    <sheet name="GDN PERSON SCHEDULE" sheetId="3" r:id="rId3"/>
    <sheet name="GDN PROPERTY SCHEDULE" sheetId="5" r:id="rId4"/>
  </sheets>
  <definedNames>
    <definedName name="Day">Calculator!$A$72:$A$103</definedName>
    <definedName name="ETGdate">Calculator!$B$7:$F$7</definedName>
    <definedName name="ETGLTRS">Calculator!$A$132</definedName>
    <definedName name="ETGMONTH">Calculator!$A$132</definedName>
    <definedName name="ETGMONTHEND">Calculator!$A$133</definedName>
    <definedName name="Month">Calculator!$A$57:$A$69</definedName>
    <definedName name="PLDUEDATE">Calculator!$A$139</definedName>
    <definedName name="PLMONTH">Calculator!$A$135</definedName>
    <definedName name="PLMONTHEND">Calculator!$A$136</definedName>
    <definedName name="_xlnm.Print_Area" localSheetId="0">Calculator!$A$1:$I$40</definedName>
    <definedName name="_xlnm.Print_Area" localSheetId="2">'GDN PERSON SCHEDULE'!$A$1:$I$36</definedName>
    <definedName name="_xlnm.Print_Area" localSheetId="3">'GDN PROPERTY SCHEDULE'!$A$1:$I$40</definedName>
    <definedName name="_xlnm.Print_Area" localSheetId="1">'PLENARY SCHEDULE'!$A$1:$I$43</definedName>
    <definedName name="Year">Calculator!$A$107:$A$125</definedName>
    <definedName name="Yes">Calculator!$A$47:$A$49</definedName>
    <definedName name="YesNo" comment="Yes or No Drop Down">Calculator!$A$52:$A$53</definedName>
    <definedName name="YesorNo">Calculator!$A$52:$A$53</definedName>
    <definedName name="Z_B054AFDA_5F0F_4A4C_A3B1_B3590FBDB9A2_.wvu.PrintArea" localSheetId="0" hidden="1">Calculator!$A$1:$I$36</definedName>
  </definedNames>
  <calcPr calcId="162913"/>
  <customWorkbookViews>
    <customWorkbookView name="John Pilley - Personal View" guid="{B054AFDA-5F0F-4A4C-A3B1-B3590FBDB9A2}" mergeInterval="0" personalView="1" maximized="1" windowWidth="1920" windowHeight="849" activeSheetId="1"/>
  </customWorkbookViews>
</workbook>
</file>

<file path=xl/calcChain.xml><?xml version="1.0" encoding="utf-8"?>
<calcChain xmlns="http://schemas.openxmlformats.org/spreadsheetml/2006/main">
  <c r="S136" i="1" l="1"/>
  <c r="D39" i="1" l="1"/>
  <c r="I10" i="3" l="1"/>
  <c r="A7" i="3"/>
  <c r="A6" i="2" s="1"/>
  <c r="F7" i="3"/>
  <c r="E7" i="3"/>
  <c r="D7" i="3"/>
  <c r="C7" i="3"/>
  <c r="B7" i="3"/>
  <c r="A7" i="5" l="1"/>
  <c r="A38" i="1"/>
  <c r="A11" i="1" l="1"/>
  <c r="A138" i="1" l="1"/>
  <c r="A135" i="1"/>
  <c r="A132" i="1" l="1"/>
  <c r="A130" i="1" l="1"/>
  <c r="A101" i="3" l="1"/>
  <c r="S137" i="1"/>
  <c r="A136" i="1"/>
  <c r="A20" i="5"/>
  <c r="A19" i="2" s="1"/>
  <c r="G7" i="3"/>
  <c r="G14" i="5"/>
  <c r="A77" i="3"/>
  <c r="A16" i="3"/>
  <c r="F101" i="3" s="1"/>
  <c r="G7" i="5"/>
  <c r="A53" i="3"/>
  <c r="A33" i="2"/>
  <c r="A74" i="2"/>
  <c r="A60" i="2"/>
  <c r="G6" i="2"/>
  <c r="G13" i="2"/>
  <c r="A155" i="1"/>
  <c r="A161" i="1"/>
  <c r="A152" i="1"/>
  <c r="A158" i="1"/>
  <c r="A159" i="1" s="1"/>
  <c r="D32" i="1"/>
  <c r="F16" i="1"/>
  <c r="A31" i="1"/>
  <c r="A16" i="1"/>
  <c r="A137" i="1"/>
  <c r="A21" i="1"/>
  <c r="A133" i="1"/>
  <c r="C14" i="2" l="1"/>
  <c r="C15" i="5"/>
  <c r="F53" i="3"/>
  <c r="F77" i="3"/>
  <c r="F16" i="3"/>
  <c r="F74" i="2"/>
  <c r="F60" i="2"/>
  <c r="F33" i="2"/>
  <c r="A162" i="1"/>
  <c r="A156" i="1"/>
  <c r="A148" i="1"/>
  <c r="A153" i="1"/>
  <c r="A142" i="1"/>
  <c r="D36" i="1" s="1"/>
  <c r="G21" i="1"/>
  <c r="C20" i="5" s="1"/>
  <c r="G31" i="1"/>
  <c r="C101" i="3" s="1"/>
  <c r="A143" i="1"/>
  <c r="A139" i="1"/>
  <c r="F102" i="3" s="1"/>
  <c r="F103" i="3" s="1"/>
  <c r="G35" i="1"/>
  <c r="A35" i="1"/>
  <c r="A140" i="1"/>
  <c r="G25" i="1"/>
  <c r="A25" i="1"/>
  <c r="F104" i="3" l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C19" i="2"/>
  <c r="C21" i="5"/>
  <c r="A21" i="5"/>
  <c r="A20" i="2" s="1"/>
  <c r="A102" i="3"/>
  <c r="C102" i="3"/>
  <c r="A168" i="1"/>
  <c r="A169" i="1"/>
  <c r="C74" i="2"/>
  <c r="C75" i="2" s="1"/>
  <c r="C77" i="3"/>
  <c r="C16" i="3"/>
  <c r="C53" i="3"/>
  <c r="C60" i="2"/>
  <c r="C33" i="2"/>
  <c r="A165" i="1"/>
  <c r="A166" i="1" s="1"/>
  <c r="A150" i="1"/>
  <c r="A147" i="1"/>
  <c r="H10" i="3" l="1"/>
  <c r="H10" i="5" s="1"/>
  <c r="A39" i="1"/>
  <c r="C20" i="2"/>
  <c r="C22" i="5"/>
  <c r="A22" i="5"/>
  <c r="A21" i="2" s="1"/>
  <c r="A17" i="3"/>
  <c r="A34" i="2" s="1"/>
  <c r="C17" i="3"/>
  <c r="F75" i="2"/>
  <c r="C103" i="3"/>
  <c r="A103" i="3"/>
  <c r="A75" i="2"/>
  <c r="A54" i="3"/>
  <c r="C54" i="3"/>
  <c r="F54" i="3"/>
  <c r="F78" i="3"/>
  <c r="A78" i="3"/>
  <c r="C78" i="3"/>
  <c r="F76" i="2"/>
  <c r="D22" i="1"/>
  <c r="C76" i="2"/>
  <c r="F77" i="2" s="1"/>
  <c r="A76" i="2"/>
  <c r="F61" i="2"/>
  <c r="C61" i="2"/>
  <c r="A61" i="2"/>
  <c r="D26" i="1"/>
  <c r="H9" i="2" l="1"/>
  <c r="C34" i="2"/>
  <c r="F17" i="3"/>
  <c r="F34" i="2" s="1"/>
  <c r="A23" i="5"/>
  <c r="A22" i="2" s="1"/>
  <c r="C21" i="2"/>
  <c r="C23" i="5"/>
  <c r="C18" i="3"/>
  <c r="A18" i="3"/>
  <c r="A35" i="2" s="1"/>
  <c r="C104" i="3"/>
  <c r="A104" i="3"/>
  <c r="F20" i="5"/>
  <c r="C55" i="3"/>
  <c r="A55" i="3"/>
  <c r="F55" i="3"/>
  <c r="C79" i="3"/>
  <c r="A79" i="3"/>
  <c r="F79" i="3"/>
  <c r="F62" i="2"/>
  <c r="A77" i="2"/>
  <c r="C77" i="2"/>
  <c r="F78" i="2" s="1"/>
  <c r="A62" i="2"/>
  <c r="C62" i="2"/>
  <c r="C35" i="2" l="1"/>
  <c r="F18" i="3"/>
  <c r="F35" i="2" s="1"/>
  <c r="C24" i="5"/>
  <c r="A24" i="5"/>
  <c r="A23" i="2" s="1"/>
  <c r="C22" i="2"/>
  <c r="F21" i="5"/>
  <c r="F19" i="2"/>
  <c r="C19" i="3"/>
  <c r="C36" i="2" s="1"/>
  <c r="A19" i="3"/>
  <c r="A36" i="2" s="1"/>
  <c r="C105" i="3"/>
  <c r="A105" i="3"/>
  <c r="A80" i="3"/>
  <c r="F80" i="3"/>
  <c r="C80" i="3"/>
  <c r="A56" i="3"/>
  <c r="C56" i="3"/>
  <c r="F56" i="3"/>
  <c r="C78" i="2"/>
  <c r="F79" i="2" s="1"/>
  <c r="A78" i="2"/>
  <c r="F63" i="2"/>
  <c r="A63" i="2"/>
  <c r="C63" i="2"/>
  <c r="F19" i="3" l="1"/>
  <c r="F36" i="2" s="1"/>
  <c r="C23" i="2"/>
  <c r="C25" i="5"/>
  <c r="A25" i="5"/>
  <c r="A24" i="2" s="1"/>
  <c r="F20" i="2"/>
  <c r="F22" i="5"/>
  <c r="C20" i="3"/>
  <c r="C37" i="2" s="1"/>
  <c r="A20" i="3"/>
  <c r="A37" i="2" s="1"/>
  <c r="A106" i="3"/>
  <c r="C106" i="3"/>
  <c r="A57" i="3"/>
  <c r="C57" i="3"/>
  <c r="F57" i="3"/>
  <c r="C81" i="3"/>
  <c r="A81" i="3"/>
  <c r="F81" i="3"/>
  <c r="F64" i="2"/>
  <c r="C79" i="2"/>
  <c r="F80" i="2" s="1"/>
  <c r="A79" i="2"/>
  <c r="A64" i="2"/>
  <c r="C64" i="2"/>
  <c r="F20" i="3" l="1"/>
  <c r="F37" i="2" s="1"/>
  <c r="F21" i="2"/>
  <c r="F23" i="5"/>
  <c r="C24" i="2"/>
  <c r="C26" i="5"/>
  <c r="A26" i="5"/>
  <c r="A25" i="2" s="1"/>
  <c r="C21" i="3"/>
  <c r="C38" i="2" s="1"/>
  <c r="A21" i="3"/>
  <c r="A38" i="2" s="1"/>
  <c r="C107" i="3"/>
  <c r="A107" i="3"/>
  <c r="F58" i="3"/>
  <c r="C58" i="3"/>
  <c r="A58" i="3"/>
  <c r="F82" i="3"/>
  <c r="C82" i="3"/>
  <c r="A82" i="3"/>
  <c r="C80" i="2"/>
  <c r="F81" i="2" s="1"/>
  <c r="A80" i="2"/>
  <c r="F65" i="2"/>
  <c r="C65" i="2"/>
  <c r="A65" i="2"/>
  <c r="F21" i="3" l="1"/>
  <c r="F38" i="2" s="1"/>
  <c r="A27" i="5"/>
  <c r="A26" i="2" s="1"/>
  <c r="C25" i="2"/>
  <c r="C27" i="5"/>
  <c r="F22" i="2"/>
  <c r="F24" i="5"/>
  <c r="A22" i="3"/>
  <c r="A39" i="2" s="1"/>
  <c r="C22" i="3"/>
  <c r="C39" i="2" s="1"/>
  <c r="C108" i="3"/>
  <c r="A108" i="3"/>
  <c r="F59" i="3"/>
  <c r="C59" i="3"/>
  <c r="A59" i="3"/>
  <c r="A83" i="3"/>
  <c r="F83" i="3"/>
  <c r="C83" i="3"/>
  <c r="F66" i="2"/>
  <c r="A81" i="2"/>
  <c r="C81" i="2"/>
  <c r="F82" i="2" s="1"/>
  <c r="C66" i="2"/>
  <c r="A66" i="2"/>
  <c r="F22" i="3" l="1"/>
  <c r="F39" i="2" s="1"/>
  <c r="F25" i="5"/>
  <c r="F23" i="2"/>
  <c r="C28" i="5"/>
  <c r="A28" i="5"/>
  <c r="A27" i="2" s="1"/>
  <c r="C26" i="2"/>
  <c r="A23" i="3"/>
  <c r="A40" i="2" s="1"/>
  <c r="C23" i="3"/>
  <c r="C40" i="2" s="1"/>
  <c r="C109" i="3"/>
  <c r="A109" i="3"/>
  <c r="A84" i="3"/>
  <c r="F84" i="3"/>
  <c r="C84" i="3"/>
  <c r="A60" i="3"/>
  <c r="F60" i="3"/>
  <c r="C60" i="3"/>
  <c r="F67" i="2"/>
  <c r="A82" i="2"/>
  <c r="C82" i="2"/>
  <c r="F83" i="2" s="1"/>
  <c r="A67" i="2"/>
  <c r="C67" i="2"/>
  <c r="F23" i="3" l="1"/>
  <c r="F40" i="2" s="1"/>
  <c r="C27" i="2"/>
  <c r="C29" i="5"/>
  <c r="A29" i="5"/>
  <c r="A28" i="2" s="1"/>
  <c r="F24" i="2"/>
  <c r="F26" i="5"/>
  <c r="C24" i="3"/>
  <c r="C41" i="2" s="1"/>
  <c r="A24" i="3"/>
  <c r="A41" i="2" s="1"/>
  <c r="A110" i="3"/>
  <c r="C110" i="3"/>
  <c r="C61" i="3"/>
  <c r="A61" i="3"/>
  <c r="F61" i="3"/>
  <c r="F85" i="3"/>
  <c r="A85" i="3"/>
  <c r="C85" i="3"/>
  <c r="F68" i="2"/>
  <c r="A83" i="2"/>
  <c r="C83" i="2"/>
  <c r="C68" i="2"/>
  <c r="A68" i="2"/>
  <c r="F24" i="3" l="1"/>
  <c r="F41" i="2" s="1"/>
  <c r="C28" i="2"/>
  <c r="C30" i="5"/>
  <c r="A30" i="5"/>
  <c r="F25" i="2"/>
  <c r="F27" i="5"/>
  <c r="C25" i="3"/>
  <c r="C42" i="2" s="1"/>
  <c r="A25" i="3"/>
  <c r="A42" i="2" s="1"/>
  <c r="A111" i="3"/>
  <c r="C111" i="3"/>
  <c r="C86" i="3"/>
  <c r="F86" i="3"/>
  <c r="A86" i="3"/>
  <c r="F62" i="3"/>
  <c r="C62" i="3"/>
  <c r="A62" i="3"/>
  <c r="F69" i="2"/>
  <c r="C69" i="2"/>
  <c r="A69" i="2"/>
  <c r="F25" i="3" l="1"/>
  <c r="F42" i="2" s="1"/>
  <c r="A31" i="5"/>
  <c r="C31" i="5"/>
  <c r="F26" i="2"/>
  <c r="F28" i="5"/>
  <c r="C26" i="3"/>
  <c r="A26" i="3"/>
  <c r="A112" i="3"/>
  <c r="C112" i="3"/>
  <c r="A63" i="3"/>
  <c r="F63" i="3"/>
  <c r="C63" i="3"/>
  <c r="C87" i="3"/>
  <c r="A87" i="3"/>
  <c r="F87" i="3"/>
  <c r="F26" i="3" l="1"/>
  <c r="F29" i="5"/>
  <c r="F27" i="2"/>
  <c r="C32" i="5"/>
  <c r="A32" i="5"/>
  <c r="C27" i="3"/>
  <c r="A27" i="3"/>
  <c r="C113" i="3"/>
  <c r="A113" i="3"/>
  <c r="F88" i="3"/>
  <c r="A88" i="3"/>
  <c r="C88" i="3"/>
  <c r="F64" i="3"/>
  <c r="C64" i="3"/>
  <c r="A64" i="3"/>
  <c r="F27" i="3" l="1"/>
  <c r="C33" i="5"/>
  <c r="A33" i="5"/>
  <c r="F28" i="2"/>
  <c r="F30" i="5"/>
  <c r="F31" i="5" s="1"/>
  <c r="F32" i="5" s="1"/>
  <c r="F33" i="5" s="1"/>
  <c r="F34" i="5" s="1"/>
  <c r="F35" i="5" s="1"/>
  <c r="F36" i="5" s="1"/>
  <c r="F37" i="5" s="1"/>
  <c r="F38" i="5" s="1"/>
  <c r="F39" i="5" s="1"/>
  <c r="C28" i="3"/>
  <c r="A28" i="3"/>
  <c r="C114" i="3"/>
  <c r="A114" i="3"/>
  <c r="C89" i="3"/>
  <c r="A89" i="3"/>
  <c r="F89" i="3"/>
  <c r="F65" i="3"/>
  <c r="A65" i="3"/>
  <c r="C65" i="3"/>
  <c r="F28" i="3" l="1"/>
  <c r="C34" i="5"/>
  <c r="A34" i="5"/>
  <c r="C29" i="3"/>
  <c r="A29" i="3"/>
  <c r="A115" i="3"/>
  <c r="C115" i="3"/>
  <c r="C66" i="3"/>
  <c r="A66" i="3"/>
  <c r="F66" i="3"/>
  <c r="A90" i="3"/>
  <c r="F90" i="3"/>
  <c r="C90" i="3"/>
  <c r="F29" i="3" l="1"/>
  <c r="A35" i="5"/>
  <c r="C35" i="5"/>
  <c r="A30" i="3"/>
  <c r="C30" i="3"/>
  <c r="C116" i="3"/>
  <c r="A116" i="3"/>
  <c r="F91" i="3"/>
  <c r="A91" i="3"/>
  <c r="C91" i="3"/>
  <c r="C67" i="3"/>
  <c r="F67" i="3"/>
  <c r="A67" i="3"/>
  <c r="F30" i="3" l="1"/>
  <c r="C36" i="5"/>
  <c r="A36" i="5"/>
  <c r="A31" i="3"/>
  <c r="C31" i="3"/>
  <c r="C117" i="3"/>
  <c r="A117" i="3"/>
  <c r="A68" i="3"/>
  <c r="C68" i="3"/>
  <c r="F68" i="3"/>
  <c r="A92" i="3"/>
  <c r="F92" i="3"/>
  <c r="C92" i="3"/>
  <c r="F31" i="3" l="1"/>
  <c r="C37" i="5"/>
  <c r="A37" i="5"/>
  <c r="C32" i="3"/>
  <c r="A32" i="3"/>
  <c r="A118" i="3"/>
  <c r="C118" i="3"/>
  <c r="A69" i="3"/>
  <c r="F69" i="3"/>
  <c r="C69" i="3"/>
  <c r="C93" i="3"/>
  <c r="A93" i="3"/>
  <c r="F93" i="3"/>
  <c r="F32" i="3" l="1"/>
  <c r="C38" i="5"/>
  <c r="A38" i="5"/>
  <c r="C33" i="3"/>
  <c r="A33" i="3"/>
  <c r="C119" i="3"/>
  <c r="A119" i="3"/>
  <c r="A94" i="3"/>
  <c r="F94" i="3"/>
  <c r="C94" i="3"/>
  <c r="F70" i="3"/>
  <c r="C70" i="3"/>
  <c r="A70" i="3"/>
  <c r="F33" i="3" l="1"/>
  <c r="A39" i="5"/>
  <c r="C39" i="5"/>
  <c r="A34" i="3"/>
  <c r="C34" i="3"/>
  <c r="C120" i="3"/>
  <c r="A120" i="3"/>
  <c r="C95" i="3"/>
  <c r="F95" i="3"/>
  <c r="A95" i="3"/>
  <c r="A71" i="3"/>
  <c r="C71" i="3"/>
  <c r="F71" i="3"/>
  <c r="F34" i="3" l="1"/>
  <c r="C35" i="3"/>
  <c r="A35" i="3"/>
  <c r="C72" i="3"/>
  <c r="A72" i="3"/>
  <c r="F72" i="3"/>
  <c r="C96" i="3"/>
  <c r="A96" i="3"/>
  <c r="F96" i="3"/>
  <c r="F35" i="3" l="1"/>
</calcChain>
</file>

<file path=xl/sharedStrings.xml><?xml version="1.0" encoding="utf-8"?>
<sst xmlns="http://schemas.openxmlformats.org/spreadsheetml/2006/main" count="528" uniqueCount="73">
  <si>
    <t>Yes</t>
  </si>
  <si>
    <t>No</t>
  </si>
  <si>
    <t>Day</t>
  </si>
  <si>
    <t>Month</t>
  </si>
  <si>
    <t>Year</t>
  </si>
  <si>
    <t>/</t>
  </si>
  <si>
    <t>mm</t>
  </si>
  <si>
    <t>dd</t>
  </si>
  <si>
    <t>yyyy</t>
  </si>
  <si>
    <t>VERIFIED INVENTORY</t>
  </si>
  <si>
    <t>through</t>
  </si>
  <si>
    <t>ETG Month</t>
  </si>
  <si>
    <t>ETG Month end</t>
  </si>
  <si>
    <t>PL Month</t>
  </si>
  <si>
    <t>na</t>
  </si>
  <si>
    <t>Subsequent Annual Accountings will cover the period of:</t>
  </si>
  <si>
    <t>PL Due Dates AA</t>
  </si>
  <si>
    <t xml:space="preserve"> of each year</t>
  </si>
  <si>
    <t>Due Date Calculator</t>
  </si>
  <si>
    <t>"As of" Date</t>
  </si>
  <si>
    <t>ACCOUNTINGS</t>
  </si>
  <si>
    <t>PLANS</t>
  </si>
  <si>
    <t>Initial Plan will cover the period of:</t>
  </si>
  <si>
    <t>PL Due Dates PLANS</t>
  </si>
  <si>
    <r>
      <t xml:space="preserve">Court Ordered Calendar Year Reporting? </t>
    </r>
    <r>
      <rPr>
        <sz val="14"/>
        <color theme="1"/>
        <rFont val="Calibri"/>
        <family val="2"/>
        <scheme val="minor"/>
      </rPr>
      <t xml:space="preserve"> -----------------&gt;</t>
    </r>
  </si>
  <si>
    <t>Type of Guardian</t>
  </si>
  <si>
    <t>Emergency Temporary</t>
  </si>
  <si>
    <t>Permanent (Successor)</t>
  </si>
  <si>
    <t>Type of Guardianship Appointment?  -------&gt;</t>
  </si>
  <si>
    <t>LTRS date</t>
  </si>
  <si>
    <t>PL Month end - 1st AA</t>
  </si>
  <si>
    <t>Calendar Year Due Date</t>
  </si>
  <si>
    <t>required entry</t>
  </si>
  <si>
    <t xml:space="preserve">Date of Letters:  </t>
  </si>
  <si>
    <t>Brevard Guardianship Reports</t>
  </si>
  <si>
    <t>and must be filed by:</t>
  </si>
  <si>
    <t>The First Accounting will cover the period of:</t>
  </si>
  <si>
    <t>Must Be Filed by</t>
  </si>
  <si>
    <t>Find Year in Date of Letters</t>
  </si>
  <si>
    <t>Next Year</t>
  </si>
  <si>
    <t>Education requirement</t>
  </si>
  <si>
    <t>Find Month in Date of Letters</t>
  </si>
  <si>
    <t>Find Day in Date of Letters</t>
  </si>
  <si>
    <t>Year for Education Requirement</t>
  </si>
  <si>
    <t>WARD:</t>
  </si>
  <si>
    <t>CASE #</t>
  </si>
  <si>
    <t>DUE BY:</t>
  </si>
  <si>
    <t>VERIFIED INVENTORY AS OF:</t>
  </si>
  <si>
    <t>ANNUAL ACCOUNTINGS</t>
  </si>
  <si>
    <t>-</t>
  </si>
  <si>
    <t>GUARDIAN:</t>
  </si>
  <si>
    <t>Date Filed:</t>
  </si>
  <si>
    <t>Date Completed:</t>
  </si>
  <si>
    <t xml:space="preserve">GUARDIAN EDUCATION REQUIREMENT IS DUE BY: </t>
  </si>
  <si>
    <t>INITIAL &amp; ANNUAL PLANS</t>
  </si>
  <si>
    <t xml:space="preserve">Due By:  </t>
  </si>
  <si>
    <t>-GA-</t>
  </si>
  <si>
    <t xml:space="preserve">05-  </t>
  </si>
  <si>
    <t>ANNUAL PLANS - Old Law  7/1/15 up to 7/1/17</t>
  </si>
  <si>
    <t>ANNUAL PLANS - New Law 7/1/17 (and old law before 7/1/15)</t>
  </si>
  <si>
    <t>PL Due Dates PLANS old law</t>
  </si>
  <si>
    <t>PL Due Dates PLANS -calendar year REPORTING</t>
  </si>
  <si>
    <t>PL Due Dates PLANS -calendar year REPORTING - old law</t>
  </si>
  <si>
    <t>GUARDIAN OF PERSON</t>
  </si>
  <si>
    <t>Guardian Name:</t>
  </si>
  <si>
    <t>GUARDIAN OF PROPERTY</t>
  </si>
  <si>
    <t>PL Due Dates PLANS -calendar year REPORTING - prior to 2015 law (Brevard A.O.)</t>
  </si>
  <si>
    <t>ANNUAL PLANS - Old Law  PRIOR TO 7/1/15 (Brevard A.O.)</t>
  </si>
  <si>
    <t>Annual Plans will cover the period of:</t>
  </si>
  <si>
    <r>
      <rPr>
        <b/>
        <i/>
        <sz val="13.5"/>
        <color theme="1"/>
        <rFont val="Calibri"/>
        <family val="2"/>
        <scheme val="minor"/>
      </rPr>
      <t>each year</t>
    </r>
    <r>
      <rPr>
        <i/>
        <sz val="13.5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>[per F.S. 744.367(1) effective 7/1/17]</t>
    </r>
  </si>
  <si>
    <t>©2017 Brevard County Clerk of Court</t>
  </si>
  <si>
    <r>
      <t xml:space="preserve">©2020 Brevard County Clerk of Court                                                                                                                                                                                         </t>
    </r>
    <r>
      <rPr>
        <sz val="6"/>
        <color theme="1"/>
        <rFont val="Calibri"/>
        <family val="2"/>
      </rPr>
      <t xml:space="preserve"> jdp</t>
    </r>
  </si>
  <si>
    <t>v3.0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</si>
</sst>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m/d;@"/>
    <numFmt numFmtId="166" formatCode="[$-409]mmmm\ d\,\ yyyy;@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3.5"/>
      <color theme="1"/>
      <name val="Calibri"/>
      <family val="2"/>
      <scheme val="minor"/>
    </font>
    <font>
      <b/>
      <i/>
      <sz val="13.5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Border="1"/>
    <xf numFmtId="0" fontId="2" fillId="0" borderId="0" xfId="0" quotePrefix="1" applyFont="1" applyBorder="1"/>
    <xf numFmtId="0" fontId="7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2" fillId="0" borderId="5" xfId="0" applyFont="1" applyBorder="1"/>
    <xf numFmtId="0" fontId="10" fillId="0" borderId="0" xfId="0" applyFont="1"/>
    <xf numFmtId="0" fontId="11" fillId="0" borderId="19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14" fontId="0" fillId="0" borderId="0" xfId="0" applyNumberFormat="1"/>
    <xf numFmtId="1" fontId="0" fillId="0" borderId="0" xfId="0" applyNumberFormat="1"/>
    <xf numFmtId="0" fontId="4" fillId="6" borderId="9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20" fillId="0" borderId="0" xfId="0" applyFont="1"/>
    <xf numFmtId="0" fontId="22" fillId="0" borderId="0" xfId="0" applyFont="1"/>
    <xf numFmtId="0" fontId="20" fillId="0" borderId="27" xfId="0" applyFont="1" applyBorder="1"/>
    <xf numFmtId="164" fontId="20" fillId="0" borderId="0" xfId="0" applyNumberFormat="1" applyFont="1"/>
    <xf numFmtId="0" fontId="21" fillId="0" borderId="27" xfId="0" applyFont="1" applyBorder="1"/>
    <xf numFmtId="0" fontId="4" fillId="0" borderId="27" xfId="0" applyFont="1" applyBorder="1"/>
    <xf numFmtId="14" fontId="4" fillId="0" borderId="0" xfId="0" applyNumberFormat="1" applyFont="1" applyAlignment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11" xfId="0" applyFont="1" applyBorder="1"/>
    <xf numFmtId="0" fontId="5" fillId="0" borderId="0" xfId="0" applyFont="1" applyBorder="1"/>
    <xf numFmtId="0" fontId="20" fillId="0" borderId="28" xfId="0" applyFont="1" applyBorder="1"/>
    <xf numFmtId="0" fontId="20" fillId="0" borderId="0" xfId="0" applyFont="1" applyAlignment="1"/>
    <xf numFmtId="0" fontId="20" fillId="0" borderId="12" xfId="0" applyFont="1" applyBorder="1"/>
    <xf numFmtId="0" fontId="4" fillId="0" borderId="29" xfId="0" applyFont="1" applyBorder="1"/>
    <xf numFmtId="0" fontId="21" fillId="0" borderId="28" xfId="0" applyFont="1" applyBorder="1"/>
    <xf numFmtId="164" fontId="0" fillId="0" borderId="0" xfId="0" applyNumberFormat="1"/>
    <xf numFmtId="164" fontId="21" fillId="0" borderId="27" xfId="0" applyNumberFormat="1" applyFont="1" applyBorder="1" applyAlignment="1"/>
    <xf numFmtId="164" fontId="21" fillId="0" borderId="11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164" fontId="21" fillId="0" borderId="0" xfId="0" applyNumberFormat="1" applyFont="1" applyBorder="1" applyAlignment="1">
      <alignment horizontal="left"/>
    </xf>
    <xf numFmtId="0" fontId="22" fillId="0" borderId="25" xfId="0" quotePrefix="1" applyFont="1" applyBorder="1" applyAlignment="1">
      <alignment horizontal="right"/>
    </xf>
    <xf numFmtId="0" fontId="22" fillId="0" borderId="25" xfId="0" quotePrefix="1" applyFont="1" applyBorder="1" applyAlignment="1">
      <alignment horizontal="center"/>
    </xf>
    <xf numFmtId="0" fontId="22" fillId="0" borderId="25" xfId="0" quotePrefix="1" applyFont="1" applyBorder="1" applyAlignment="1" applyProtection="1">
      <protection locked="0"/>
    </xf>
    <xf numFmtId="0" fontId="24" fillId="0" borderId="27" xfId="0" applyFont="1" applyBorder="1" applyAlignment="1" applyProtection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29" xfId="0" applyFont="1" applyFill="1" applyBorder="1"/>
    <xf numFmtId="0" fontId="20" fillId="3" borderId="27" xfId="0" applyFont="1" applyFill="1" applyBorder="1"/>
    <xf numFmtId="0" fontId="22" fillId="3" borderId="14" xfId="0" applyFont="1" applyFill="1" applyBorder="1"/>
    <xf numFmtId="0" fontId="5" fillId="3" borderId="15" xfId="0" applyFont="1" applyFill="1" applyBorder="1"/>
    <xf numFmtId="0" fontId="5" fillId="3" borderId="13" xfId="0" applyFont="1" applyFill="1" applyBorder="1"/>
    <xf numFmtId="0" fontId="20" fillId="3" borderId="15" xfId="0" applyFont="1" applyFill="1" applyBorder="1"/>
    <xf numFmtId="14" fontId="21" fillId="3" borderId="15" xfId="0" applyNumberFormat="1" applyFont="1" applyFill="1" applyBorder="1"/>
    <xf numFmtId="164" fontId="22" fillId="3" borderId="15" xfId="0" applyNumberFormat="1" applyFont="1" applyFill="1" applyBorder="1"/>
    <xf numFmtId="0" fontId="20" fillId="3" borderId="13" xfId="0" applyFont="1" applyFill="1" applyBorder="1"/>
    <xf numFmtId="164" fontId="21" fillId="0" borderId="27" xfId="0" applyNumberFormat="1" applyFont="1" applyBorder="1" applyAlignment="1">
      <alignment horizontal="left"/>
    </xf>
    <xf numFmtId="0" fontId="20" fillId="0" borderId="5" xfId="0" applyFont="1" applyBorder="1"/>
    <xf numFmtId="0" fontId="20" fillId="0" borderId="6" xfId="0" applyFont="1" applyBorder="1"/>
    <xf numFmtId="0" fontId="20" fillId="0" borderId="7" xfId="0" applyFont="1" applyBorder="1"/>
    <xf numFmtId="14" fontId="20" fillId="0" borderId="0" xfId="0" applyNumberFormat="1" applyFont="1"/>
    <xf numFmtId="0" fontId="25" fillId="0" borderId="5" xfId="0" applyFont="1" applyBorder="1"/>
    <xf numFmtId="0" fontId="24" fillId="0" borderId="6" xfId="0" applyFont="1" applyBorder="1" applyAlignment="1" applyProtection="1"/>
    <xf numFmtId="0" fontId="30" fillId="0" borderId="0" xfId="0" applyFont="1"/>
    <xf numFmtId="0" fontId="31" fillId="0" borderId="0" xfId="0" applyFont="1"/>
    <xf numFmtId="0" fontId="6" fillId="0" borderId="0" xfId="0" applyFont="1"/>
    <xf numFmtId="0" fontId="32" fillId="0" borderId="9" xfId="0" applyFont="1" applyBorder="1" applyAlignment="1">
      <alignment horizontal="left"/>
    </xf>
    <xf numFmtId="0" fontId="32" fillId="0" borderId="8" xfId="0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0" fontId="14" fillId="5" borderId="1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64" fontId="8" fillId="3" borderId="6" xfId="0" applyNumberFormat="1" applyFont="1" applyFill="1" applyBorder="1" applyAlignment="1">
      <alignment horizontal="left" vertical="center" wrapText="1"/>
    </xf>
    <xf numFmtId="164" fontId="8" fillId="3" borderId="7" xfId="0" applyNumberFormat="1" applyFont="1" applyFill="1" applyBorder="1" applyAlignment="1">
      <alignment horizontal="left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4" fontId="16" fillId="3" borderId="22" xfId="0" applyNumberFormat="1" applyFont="1" applyFill="1" applyBorder="1" applyAlignment="1">
      <alignment horizontal="left" vertical="center" wrapText="1"/>
    </xf>
    <xf numFmtId="164" fontId="16" fillId="3" borderId="23" xfId="0" applyNumberFormat="1" applyFont="1" applyFill="1" applyBorder="1" applyAlignment="1">
      <alignment horizontal="left" vertical="center" wrapText="1"/>
    </xf>
    <xf numFmtId="164" fontId="8" fillId="3" borderId="22" xfId="0" applyNumberFormat="1" applyFont="1" applyFill="1" applyBorder="1" applyAlignment="1">
      <alignment horizontal="left" vertical="center" wrapText="1"/>
    </xf>
    <xf numFmtId="164" fontId="8" fillId="3" borderId="23" xfId="0" applyNumberFormat="1" applyFont="1" applyFill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right"/>
    </xf>
    <xf numFmtId="0" fontId="15" fillId="3" borderId="22" xfId="0" applyFont="1" applyFill="1" applyBorder="1" applyAlignment="1">
      <alignment horizontal="right"/>
    </xf>
    <xf numFmtId="166" fontId="13" fillId="5" borderId="5" xfId="0" applyNumberFormat="1" applyFont="1" applyFill="1" applyBorder="1" applyAlignment="1">
      <alignment horizontal="center" vertical="center" wrapText="1"/>
    </xf>
    <xf numFmtId="166" fontId="13" fillId="5" borderId="6" xfId="0" applyNumberFormat="1" applyFont="1" applyFill="1" applyBorder="1" applyAlignment="1">
      <alignment horizontal="center" vertical="center" wrapText="1"/>
    </xf>
    <xf numFmtId="166" fontId="13" fillId="5" borderId="7" xfId="0" applyNumberFormat="1" applyFont="1" applyFill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right"/>
    </xf>
    <xf numFmtId="0" fontId="9" fillId="0" borderId="7" xfId="0" quotePrefix="1" applyFont="1" applyBorder="1" applyAlignment="1">
      <alignment horizontal="right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65" fontId="5" fillId="0" borderId="24" xfId="0" applyNumberFormat="1" applyFont="1" applyBorder="1" applyAlignment="1">
      <alignment horizontal="right" vertical="center" wrapText="1"/>
    </xf>
    <xf numFmtId="165" fontId="5" fillId="0" borderId="25" xfId="0" applyNumberFormat="1" applyFont="1" applyBorder="1" applyAlignment="1">
      <alignment horizontal="right" vertical="center" wrapText="1"/>
    </xf>
    <xf numFmtId="164" fontId="16" fillId="0" borderId="25" xfId="0" applyNumberFormat="1" applyFont="1" applyBorder="1" applyAlignment="1">
      <alignment horizontal="center" vertical="center" wrapText="1"/>
    </xf>
    <xf numFmtId="165" fontId="5" fillId="0" borderId="25" xfId="0" applyNumberFormat="1" applyFont="1" applyBorder="1" applyAlignment="1">
      <alignment horizontal="left" vertical="center" wrapText="1"/>
    </xf>
    <xf numFmtId="165" fontId="5" fillId="0" borderId="26" xfId="0" applyNumberFormat="1" applyFont="1" applyBorder="1" applyAlignment="1">
      <alignment horizontal="left" vertical="center" wrapText="1"/>
    </xf>
    <xf numFmtId="164" fontId="5" fillId="0" borderId="24" xfId="0" applyNumberFormat="1" applyFont="1" applyBorder="1" applyAlignment="1">
      <alignment horizontal="right" vertical="center" wrapText="1"/>
    </xf>
    <xf numFmtId="164" fontId="5" fillId="0" borderId="25" xfId="0" applyNumberFormat="1" applyFont="1" applyBorder="1" applyAlignment="1">
      <alignment horizontal="right" vertical="center" wrapText="1"/>
    </xf>
    <xf numFmtId="164" fontId="5" fillId="0" borderId="25" xfId="0" applyNumberFormat="1" applyFont="1" applyBorder="1" applyAlignment="1">
      <alignment horizontal="left" vertical="center" wrapText="1"/>
    </xf>
    <xf numFmtId="164" fontId="5" fillId="0" borderId="26" xfId="0" applyNumberFormat="1" applyFont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17" fillId="3" borderId="14" xfId="0" applyNumberFormat="1" applyFont="1" applyFill="1" applyBorder="1" applyAlignment="1">
      <alignment horizontal="center" vertical="center" wrapText="1"/>
    </xf>
    <xf numFmtId="165" fontId="17" fillId="3" borderId="15" xfId="0" applyNumberFormat="1" applyFont="1" applyFill="1" applyBorder="1" applyAlignment="1">
      <alignment horizontal="center" vertical="center" wrapText="1"/>
    </xf>
    <xf numFmtId="165" fontId="17" fillId="3" borderId="13" xfId="0" applyNumberFormat="1" applyFont="1" applyFill="1" applyBorder="1" applyAlignment="1">
      <alignment horizontal="center" vertical="center" wrapText="1"/>
    </xf>
    <xf numFmtId="0" fontId="24" fillId="0" borderId="27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49" fontId="22" fillId="0" borderId="25" xfId="0" quotePrefix="1" applyNumberFormat="1" applyFont="1" applyBorder="1" applyAlignment="1" applyProtection="1">
      <alignment horizontal="left"/>
      <protection locked="0"/>
    </xf>
    <xf numFmtId="0" fontId="22" fillId="0" borderId="0" xfId="0" applyFont="1" applyAlignment="1">
      <alignment horizontal="right"/>
    </xf>
    <xf numFmtId="0" fontId="20" fillId="0" borderId="30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64" fontId="21" fillId="0" borderId="5" xfId="0" applyNumberFormat="1" applyFont="1" applyBorder="1" applyAlignment="1">
      <alignment horizontal="center"/>
    </xf>
    <xf numFmtId="164" fontId="21" fillId="0" borderId="6" xfId="0" applyNumberFormat="1" applyFont="1" applyBorder="1" applyAlignment="1">
      <alignment horizontal="center"/>
    </xf>
    <xf numFmtId="164" fontId="21" fillId="0" borderId="7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left" vertical="center"/>
    </xf>
    <xf numFmtId="164" fontId="4" fillId="3" borderId="27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4" fillId="0" borderId="6" xfId="0" applyFont="1" applyBorder="1" applyAlignment="1" applyProtection="1">
      <alignment horizontal="left"/>
      <protection locked="0"/>
    </xf>
    <xf numFmtId="0" fontId="24" fillId="0" borderId="7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193384</xdr:colOff>
      <xdr:row>10</xdr:row>
      <xdr:rowOff>464635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61034" y="291256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5"/>
  <sheetViews>
    <sheetView tabSelected="1" zoomScaleNormal="100" workbookViewId="0">
      <selection activeCell="I5" sqref="I5"/>
    </sheetView>
  </sheetViews>
  <sheetFormatPr defaultRowHeight="15.05" x14ac:dyDescent="0.3"/>
  <cols>
    <col min="1" max="1" width="21.33203125" customWidth="1"/>
    <col min="2" max="2" width="5.21875" customWidth="1"/>
    <col min="3" max="3" width="2.33203125" customWidth="1"/>
    <col min="4" max="4" width="4.77734375" customWidth="1"/>
    <col min="5" max="5" width="2.109375" customWidth="1"/>
    <col min="6" max="6" width="7.21875" customWidth="1"/>
    <col min="7" max="7" width="3.33203125" customWidth="1"/>
    <col min="8" max="8" width="4.21875" customWidth="1"/>
    <col min="9" max="9" width="30.33203125" customWidth="1"/>
  </cols>
  <sheetData>
    <row r="1" spans="1:10" ht="25.05" customHeight="1" x14ac:dyDescent="0.3">
      <c r="A1" s="95" t="s">
        <v>34</v>
      </c>
      <c r="B1" s="96"/>
      <c r="C1" s="96"/>
      <c r="D1" s="96"/>
      <c r="E1" s="96"/>
      <c r="F1" s="96"/>
      <c r="G1" s="96"/>
      <c r="H1" s="96"/>
      <c r="I1" s="97"/>
    </row>
    <row r="2" spans="1:10" ht="18" customHeight="1" x14ac:dyDescent="0.3">
      <c r="A2" s="72" t="s">
        <v>18</v>
      </c>
      <c r="B2" s="73"/>
      <c r="C2" s="73"/>
      <c r="D2" s="73"/>
      <c r="E2" s="73"/>
      <c r="F2" s="73"/>
      <c r="G2" s="73"/>
      <c r="H2" s="73"/>
      <c r="I2" s="74"/>
    </row>
    <row r="3" spans="1:10" ht="18" customHeight="1" thickBot="1" x14ac:dyDescent="0.35">
      <c r="A3" s="87">
        <v>42917</v>
      </c>
      <c r="B3" s="88"/>
      <c r="C3" s="88"/>
      <c r="D3" s="88"/>
      <c r="E3" s="88"/>
      <c r="F3" s="88"/>
      <c r="G3" s="88"/>
      <c r="H3" s="88"/>
      <c r="I3" s="89"/>
    </row>
    <row r="4" spans="1:10" ht="9.65" customHeight="1" thickBot="1" x14ac:dyDescent="0.35">
      <c r="A4" s="98"/>
      <c r="B4" s="98"/>
      <c r="C4" s="98"/>
      <c r="D4" s="98"/>
      <c r="E4" s="98"/>
      <c r="F4" s="98"/>
      <c r="G4" s="98"/>
      <c r="H4" s="98"/>
      <c r="I4" s="98"/>
    </row>
    <row r="5" spans="1:10" ht="19" thickBot="1" x14ac:dyDescent="0.4">
      <c r="A5" s="105" t="s">
        <v>28</v>
      </c>
      <c r="B5" s="106"/>
      <c r="C5" s="106"/>
      <c r="D5" s="106"/>
      <c r="E5" s="106"/>
      <c r="F5" s="106"/>
      <c r="G5" s="106"/>
      <c r="H5" s="107"/>
      <c r="I5" s="8" t="s">
        <v>27</v>
      </c>
    </row>
    <row r="6" spans="1:10" ht="9" customHeight="1" x14ac:dyDescent="0.35">
      <c r="A6" s="118"/>
      <c r="B6" s="108"/>
      <c r="C6" s="108"/>
      <c r="D6" s="108"/>
      <c r="E6" s="108"/>
      <c r="F6" s="108"/>
      <c r="G6" s="108"/>
      <c r="H6" s="108"/>
      <c r="I6" s="3" t="s">
        <v>32</v>
      </c>
    </row>
    <row r="7" spans="1:10" ht="18.350000000000001" x14ac:dyDescent="0.35">
      <c r="A7" s="7" t="s">
        <v>33</v>
      </c>
      <c r="B7" s="9">
        <v>9</v>
      </c>
      <c r="C7" s="2" t="s">
        <v>5</v>
      </c>
      <c r="D7" s="9">
        <v>19</v>
      </c>
      <c r="E7" s="2" t="s">
        <v>5</v>
      </c>
      <c r="F7" s="9">
        <v>2019</v>
      </c>
      <c r="G7" s="108"/>
      <c r="H7" s="108"/>
      <c r="I7" s="109"/>
    </row>
    <row r="8" spans="1:10" ht="14.9" customHeight="1" thickBot="1" x14ac:dyDescent="0.4">
      <c r="A8" s="5"/>
      <c r="B8" s="4" t="s">
        <v>6</v>
      </c>
      <c r="C8" s="4"/>
      <c r="D8" s="4" t="s">
        <v>7</v>
      </c>
      <c r="E8" s="4"/>
      <c r="F8" s="4" t="s">
        <v>8</v>
      </c>
      <c r="G8" s="90" t="s">
        <v>72</v>
      </c>
      <c r="H8" s="90"/>
      <c r="I8" s="91"/>
    </row>
    <row r="9" spans="1:10" ht="11.3" customHeight="1" thickBot="1" x14ac:dyDescent="0.4">
      <c r="A9" s="117"/>
      <c r="B9" s="117"/>
      <c r="C9" s="117"/>
      <c r="D9" s="117"/>
      <c r="E9" s="117"/>
      <c r="F9" s="117"/>
      <c r="G9" s="117"/>
      <c r="H9" s="117"/>
      <c r="I9" s="117"/>
    </row>
    <row r="10" spans="1:10" ht="19" thickBot="1" x14ac:dyDescent="0.4">
      <c r="A10" s="18" t="s">
        <v>24</v>
      </c>
      <c r="B10" s="19"/>
      <c r="C10" s="19"/>
      <c r="D10" s="19"/>
      <c r="E10" s="19"/>
      <c r="F10" s="19"/>
      <c r="G10" s="19"/>
      <c r="H10" s="20"/>
      <c r="I10" s="8" t="s">
        <v>1</v>
      </c>
      <c r="J10" s="6"/>
    </row>
    <row r="11" spans="1:10" ht="36.65" customHeight="1" x14ac:dyDescent="0.3">
      <c r="A11" s="125" t="str">
        <f>IF(I$5=A$52,"You have indicated the person was issued Letters of Emergency Temporary Guardianship *  (see Note below)",IF($I$10=$A$47,"You have indicated the person was issued Letters of Permanent (Successor) Guardianship and is filing on a Calendar Year basis","You have indicated the person was issued Letters of Permanent (Successor) Guardianship and is filing on a Fiscal Year basis (based on month of Letters)"))</f>
        <v>You have indicated the person was issued Letters of Permanent (Successor) Guardianship and is filing on a Fiscal Year basis (based on month of Letters)</v>
      </c>
      <c r="B11" s="125"/>
      <c r="C11" s="125"/>
      <c r="D11" s="125"/>
      <c r="E11" s="125"/>
      <c r="F11" s="125"/>
      <c r="G11" s="125"/>
      <c r="H11" s="125"/>
      <c r="I11" s="125"/>
      <c r="J11" s="1"/>
    </row>
    <row r="12" spans="1:10" ht="5.9" customHeight="1" thickBot="1" x14ac:dyDescent="0.35">
      <c r="A12" s="98"/>
      <c r="B12" s="98"/>
      <c r="C12" s="98"/>
      <c r="D12" s="98"/>
      <c r="E12" s="98"/>
      <c r="F12" s="98"/>
      <c r="G12" s="98"/>
      <c r="H12" s="98"/>
      <c r="I12" s="98"/>
    </row>
    <row r="13" spans="1:10" ht="23.9" customHeight="1" thickBot="1" x14ac:dyDescent="0.35">
      <c r="A13" s="122" t="s">
        <v>9</v>
      </c>
      <c r="B13" s="123"/>
      <c r="C13" s="123"/>
      <c r="D13" s="123"/>
      <c r="E13" s="123"/>
      <c r="F13" s="123"/>
      <c r="G13" s="123"/>
      <c r="H13" s="123"/>
      <c r="I13" s="124"/>
    </row>
    <row r="14" spans="1:10" ht="5.9" customHeight="1" thickBot="1" x14ac:dyDescent="0.35">
      <c r="A14" s="119"/>
      <c r="B14" s="120"/>
      <c r="C14" s="120"/>
      <c r="D14" s="120"/>
      <c r="E14" s="120"/>
      <c r="F14" s="120"/>
      <c r="G14" s="120"/>
      <c r="H14" s="120"/>
      <c r="I14" s="121"/>
    </row>
    <row r="15" spans="1:10" ht="23.9" customHeight="1" thickBot="1" x14ac:dyDescent="0.35">
      <c r="A15" s="99" t="s">
        <v>19</v>
      </c>
      <c r="B15" s="100"/>
      <c r="C15" s="100"/>
      <c r="D15" s="101"/>
      <c r="E15" s="115"/>
      <c r="F15" s="110" t="s">
        <v>37</v>
      </c>
      <c r="G15" s="111"/>
      <c r="H15" s="111"/>
      <c r="I15" s="112"/>
    </row>
    <row r="16" spans="1:10" ht="25.05" customHeight="1" thickBot="1" x14ac:dyDescent="0.35">
      <c r="A16" s="102">
        <f>A$130</f>
        <v>43727</v>
      </c>
      <c r="B16" s="103"/>
      <c r="C16" s="103"/>
      <c r="D16" s="104"/>
      <c r="E16" s="116"/>
      <c r="F16" s="113">
        <f>IF($I$5=$A$52,$A$130+120,$A$130+60)</f>
        <v>43787</v>
      </c>
      <c r="G16" s="83"/>
      <c r="H16" s="83"/>
      <c r="I16" s="114"/>
    </row>
    <row r="17" spans="1:9" ht="23.9" customHeight="1" thickBot="1" x14ac:dyDescent="0.35">
      <c r="A17" s="98"/>
      <c r="B17" s="98"/>
      <c r="C17" s="98"/>
      <c r="D17" s="98"/>
      <c r="E17" s="98"/>
      <c r="F17" s="98"/>
      <c r="G17" s="98"/>
      <c r="H17" s="98"/>
      <c r="I17" s="98"/>
    </row>
    <row r="18" spans="1:9" ht="23.9" customHeight="1" thickBot="1" x14ac:dyDescent="0.35">
      <c r="A18" s="122" t="s">
        <v>20</v>
      </c>
      <c r="B18" s="123"/>
      <c r="C18" s="123"/>
      <c r="D18" s="123"/>
      <c r="E18" s="123"/>
      <c r="F18" s="123"/>
      <c r="G18" s="123"/>
      <c r="H18" s="123"/>
      <c r="I18" s="124"/>
    </row>
    <row r="19" spans="1:9" ht="5.9" customHeight="1" thickBot="1" x14ac:dyDescent="0.35">
      <c r="A19" s="119"/>
      <c r="B19" s="120"/>
      <c r="C19" s="120"/>
      <c r="D19" s="120"/>
      <c r="E19" s="120"/>
      <c r="F19" s="120"/>
      <c r="G19" s="120"/>
      <c r="H19" s="120"/>
      <c r="I19" s="121"/>
    </row>
    <row r="20" spans="1:9" ht="20.3" x14ac:dyDescent="0.35">
      <c r="A20" s="135" t="s">
        <v>36</v>
      </c>
      <c r="B20" s="136"/>
      <c r="C20" s="136"/>
      <c r="D20" s="136"/>
      <c r="E20" s="136"/>
      <c r="F20" s="136"/>
      <c r="G20" s="136"/>
      <c r="H20" s="136"/>
      <c r="I20" s="137"/>
    </row>
    <row r="21" spans="1:9" ht="25.05" customHeight="1" x14ac:dyDescent="0.3">
      <c r="A21" s="131">
        <f>A130</f>
        <v>43727</v>
      </c>
      <c r="B21" s="132"/>
      <c r="C21" s="132"/>
      <c r="D21" s="128" t="s">
        <v>10</v>
      </c>
      <c r="E21" s="128"/>
      <c r="F21" s="128"/>
      <c r="G21" s="133">
        <f>IF($I$5=$A$52,$A$130+90,IF($I$10=$A$47,A137,$A$136))</f>
        <v>44104</v>
      </c>
      <c r="H21" s="133"/>
      <c r="I21" s="134"/>
    </row>
    <row r="22" spans="1:9" ht="20.95" thickBot="1" x14ac:dyDescent="0.4">
      <c r="A22" s="85" t="s">
        <v>35</v>
      </c>
      <c r="B22" s="86"/>
      <c r="C22" s="86"/>
      <c r="D22" s="83">
        <f>IF($I$5=$A$52,$A$130+120,IF($I$10=$A$47,$A$147,$A$139))</f>
        <v>44197</v>
      </c>
      <c r="E22" s="83"/>
      <c r="F22" s="83"/>
      <c r="G22" s="76"/>
      <c r="H22" s="76"/>
      <c r="I22" s="77"/>
    </row>
    <row r="23" spans="1:9" ht="12.3" customHeight="1" thickBot="1" x14ac:dyDescent="0.35">
      <c r="A23" s="119"/>
      <c r="B23" s="120"/>
      <c r="C23" s="120"/>
      <c r="D23" s="120"/>
      <c r="E23" s="120"/>
      <c r="F23" s="120"/>
      <c r="G23" s="120"/>
      <c r="H23" s="120"/>
      <c r="I23" s="121"/>
    </row>
    <row r="24" spans="1:9" ht="22.75" customHeight="1" x14ac:dyDescent="0.3">
      <c r="A24" s="92" t="s">
        <v>15</v>
      </c>
      <c r="B24" s="93"/>
      <c r="C24" s="93"/>
      <c r="D24" s="93"/>
      <c r="E24" s="93"/>
      <c r="F24" s="93"/>
      <c r="G24" s="93"/>
      <c r="H24" s="93"/>
      <c r="I24" s="94"/>
    </row>
    <row r="25" spans="1:9" ht="25.05" customHeight="1" x14ac:dyDescent="0.3">
      <c r="A25" s="126">
        <f>IF($I$5=$A$52,"na",IF($I$10=$A$47,$A$137+1,$A$136+1))</f>
        <v>44105</v>
      </c>
      <c r="B25" s="127"/>
      <c r="C25" s="127"/>
      <c r="D25" s="128" t="s">
        <v>10</v>
      </c>
      <c r="E25" s="128"/>
      <c r="F25" s="128"/>
      <c r="G25" s="129">
        <f>IF($I$5=$A$52,"na",IF($I$10=$A$47,$A$137,$A$136))</f>
        <v>44104</v>
      </c>
      <c r="H25" s="129"/>
      <c r="I25" s="130"/>
    </row>
    <row r="26" spans="1:9" ht="21.8" customHeight="1" thickBot="1" x14ac:dyDescent="0.4">
      <c r="A26" s="85" t="s">
        <v>35</v>
      </c>
      <c r="B26" s="86"/>
      <c r="C26" s="86"/>
      <c r="D26" s="78">
        <f>IF($I$5=$A$52,"na",IF($I$10=$A$47,$A$147,$A$139))</f>
        <v>44197</v>
      </c>
      <c r="E26" s="78"/>
      <c r="F26" s="78"/>
      <c r="G26" s="81" t="s">
        <v>17</v>
      </c>
      <c r="H26" s="81"/>
      <c r="I26" s="82"/>
    </row>
    <row r="27" spans="1:9" ht="23.9" customHeight="1" thickBot="1" x14ac:dyDescent="0.35">
      <c r="A27" s="75"/>
      <c r="B27" s="75"/>
      <c r="C27" s="75"/>
      <c r="D27" s="75"/>
      <c r="E27" s="75"/>
      <c r="F27" s="75"/>
      <c r="G27" s="75"/>
      <c r="H27" s="75"/>
      <c r="I27" s="75"/>
    </row>
    <row r="28" spans="1:9" ht="23.9" customHeight="1" thickBot="1" x14ac:dyDescent="0.35">
      <c r="A28" s="122" t="s">
        <v>21</v>
      </c>
      <c r="B28" s="123"/>
      <c r="C28" s="123"/>
      <c r="D28" s="123"/>
      <c r="E28" s="123"/>
      <c r="F28" s="123"/>
      <c r="G28" s="123"/>
      <c r="H28" s="123"/>
      <c r="I28" s="124"/>
    </row>
    <row r="29" spans="1:9" ht="5.9" customHeight="1" thickBot="1" x14ac:dyDescent="0.35">
      <c r="A29" s="119"/>
      <c r="B29" s="120"/>
      <c r="C29" s="120"/>
      <c r="D29" s="120"/>
      <c r="E29" s="120"/>
      <c r="F29" s="120"/>
      <c r="G29" s="120"/>
      <c r="H29" s="120"/>
      <c r="I29" s="121"/>
    </row>
    <row r="30" spans="1:9" ht="20.3" x14ac:dyDescent="0.3">
      <c r="A30" s="92" t="s">
        <v>22</v>
      </c>
      <c r="B30" s="93"/>
      <c r="C30" s="93"/>
      <c r="D30" s="93"/>
      <c r="E30" s="93"/>
      <c r="F30" s="93"/>
      <c r="G30" s="93"/>
      <c r="H30" s="93"/>
      <c r="I30" s="94"/>
    </row>
    <row r="31" spans="1:9" ht="25.05" customHeight="1" x14ac:dyDescent="0.3">
      <c r="A31" s="131">
        <f>$A$130</f>
        <v>43727</v>
      </c>
      <c r="B31" s="132"/>
      <c r="C31" s="132"/>
      <c r="D31" s="128" t="s">
        <v>10</v>
      </c>
      <c r="E31" s="128"/>
      <c r="F31" s="128"/>
      <c r="G31" s="133">
        <f>IF($I$5=$A$52,$A$130+90,IF($I$10=$A$47,A137,$A$136))</f>
        <v>44104</v>
      </c>
      <c r="H31" s="133"/>
      <c r="I31" s="134"/>
    </row>
    <row r="32" spans="1:9" ht="20.95" thickBot="1" x14ac:dyDescent="0.4">
      <c r="A32" s="85" t="s">
        <v>35</v>
      </c>
      <c r="B32" s="86"/>
      <c r="C32" s="86"/>
      <c r="D32" s="84">
        <f>IF($I$5=$A$52,$A$130+120,$A$130+60)</f>
        <v>43787</v>
      </c>
      <c r="E32" s="84"/>
      <c r="F32" s="84"/>
      <c r="G32" s="76"/>
      <c r="H32" s="76"/>
      <c r="I32" s="77"/>
    </row>
    <row r="33" spans="1:9" ht="12.3" customHeight="1" thickBot="1" x14ac:dyDescent="0.35">
      <c r="A33" s="119"/>
      <c r="B33" s="120"/>
      <c r="C33" s="120"/>
      <c r="D33" s="120"/>
      <c r="E33" s="120"/>
      <c r="F33" s="120"/>
      <c r="G33" s="120"/>
      <c r="H33" s="120"/>
      <c r="I33" s="121"/>
    </row>
    <row r="34" spans="1:9" ht="20.3" x14ac:dyDescent="0.3">
      <c r="A34" s="92" t="s">
        <v>68</v>
      </c>
      <c r="B34" s="93"/>
      <c r="C34" s="93"/>
      <c r="D34" s="93"/>
      <c r="E34" s="93"/>
      <c r="F34" s="93"/>
      <c r="G34" s="93"/>
      <c r="H34" s="93"/>
      <c r="I34" s="94"/>
    </row>
    <row r="35" spans="1:9" ht="25.05" customHeight="1" x14ac:dyDescent="0.3">
      <c r="A35" s="126">
        <f>IF($I$5=$A$52,"na",IF($I$10=$A$47,$A$137+1,$A$136+1))</f>
        <v>44105</v>
      </c>
      <c r="B35" s="127"/>
      <c r="C35" s="127"/>
      <c r="D35" s="128" t="s">
        <v>10</v>
      </c>
      <c r="E35" s="128"/>
      <c r="F35" s="128"/>
      <c r="G35" s="129">
        <f>IF($I$5=$A$52,"na",IF($I$10=$A$47,$A$137,$A$136))</f>
        <v>44104</v>
      </c>
      <c r="H35" s="129"/>
      <c r="I35" s="130"/>
    </row>
    <row r="36" spans="1:9" ht="25.05" customHeight="1" thickBot="1" x14ac:dyDescent="0.4">
      <c r="A36" s="85" t="s">
        <v>35</v>
      </c>
      <c r="B36" s="86"/>
      <c r="C36" s="86"/>
      <c r="D36" s="78">
        <f>IF($I$5=$A$52,"na",IF($I$10=$A$47,$A$147,$A$142))</f>
        <v>44194</v>
      </c>
      <c r="E36" s="78"/>
      <c r="F36" s="78"/>
      <c r="G36" s="79" t="s">
        <v>69</v>
      </c>
      <c r="H36" s="79"/>
      <c r="I36" s="80"/>
    </row>
    <row r="37" spans="1:9" ht="4.75" customHeight="1" thickBot="1" x14ac:dyDescent="0.35">
      <c r="A37" s="142"/>
      <c r="B37" s="142"/>
      <c r="C37" s="142"/>
      <c r="D37" s="142"/>
      <c r="E37" s="142"/>
      <c r="F37" s="142"/>
      <c r="G37" s="142"/>
      <c r="H37" s="142"/>
      <c r="I37" s="142"/>
    </row>
    <row r="38" spans="1:9" ht="57.8" customHeight="1" x14ac:dyDescent="0.3">
      <c r="A38" s="143" t="str">
        <f>IF($I$5=$A$52,"* NOTE:   Emergency Temporary Guardianship calculated on a 90 day period. The ETG will end after 90 days or when a Plenary Guardian is appointed, whichever occurs first, unless extended by Court Order.","GUARDIAN EDUCATION REQUIREMENT is due by:")</f>
        <v>GUARDIAN EDUCATION REQUIREMENT is due by:</v>
      </c>
      <c r="B38" s="144"/>
      <c r="C38" s="144"/>
      <c r="D38" s="144"/>
      <c r="E38" s="144"/>
      <c r="F38" s="144"/>
      <c r="G38" s="144"/>
      <c r="H38" s="144"/>
      <c r="I38" s="145"/>
    </row>
    <row r="39" spans="1:9" ht="21.3" customHeight="1" thickBot="1" x14ac:dyDescent="0.35">
      <c r="A39" s="138">
        <f>IF($I$5=$A$52,"",$A$150)</f>
        <v>43849</v>
      </c>
      <c r="B39" s="139"/>
      <c r="C39" s="139"/>
      <c r="D39" s="140" t="str">
        <f>IF($I$5=$A$52,"","assuming Appointment date = Letters date")</f>
        <v>assuming Appointment date = Letters date</v>
      </c>
      <c r="E39" s="140"/>
      <c r="F39" s="140"/>
      <c r="G39" s="140"/>
      <c r="H39" s="140"/>
      <c r="I39" s="141"/>
    </row>
    <row r="40" spans="1:9" ht="17.55" customHeight="1" thickBot="1" x14ac:dyDescent="0.35">
      <c r="A40" s="69" t="s">
        <v>71</v>
      </c>
      <c r="B40" s="70"/>
      <c r="C40" s="70"/>
      <c r="D40" s="70"/>
      <c r="E40" s="70"/>
      <c r="F40" s="70"/>
      <c r="G40" s="70"/>
      <c r="H40" s="70"/>
      <c r="I40" s="71"/>
    </row>
    <row r="43" spans="1:9" ht="16.05" customHeight="1" x14ac:dyDescent="0.3"/>
    <row r="44" spans="1:9" ht="14.9" customHeight="1" x14ac:dyDescent="0.3"/>
    <row r="45" spans="1:9" ht="14.9" customHeight="1" x14ac:dyDescent="0.3"/>
    <row r="46" spans="1:9" ht="14.9" hidden="1" customHeight="1" x14ac:dyDescent="0.3"/>
    <row r="47" spans="1:9" ht="14.9" hidden="1" customHeight="1" x14ac:dyDescent="0.3">
      <c r="A47" s="10" t="s">
        <v>0</v>
      </c>
      <c r="B47" s="10"/>
      <c r="C47" s="10"/>
      <c r="D47" s="10"/>
      <c r="E47" s="10"/>
      <c r="F47" s="10"/>
    </row>
    <row r="48" spans="1:9" ht="14.9" hidden="1" customHeight="1" x14ac:dyDescent="0.3">
      <c r="A48" s="10" t="s">
        <v>1</v>
      </c>
      <c r="B48" s="10"/>
      <c r="C48" s="10"/>
      <c r="D48" s="10"/>
      <c r="E48" s="10"/>
      <c r="F48" s="10"/>
    </row>
    <row r="49" spans="1:6" ht="14.9" hidden="1" customHeight="1" x14ac:dyDescent="0.3">
      <c r="A49" s="10" t="s">
        <v>14</v>
      </c>
      <c r="B49" s="10"/>
      <c r="C49" s="10"/>
      <c r="D49" s="10"/>
      <c r="E49" s="10"/>
      <c r="F49" s="10"/>
    </row>
    <row r="50" spans="1:6" ht="14.9" hidden="1" customHeight="1" x14ac:dyDescent="0.3">
      <c r="A50" s="10"/>
      <c r="B50" s="10"/>
      <c r="C50" s="10"/>
      <c r="D50" s="10"/>
      <c r="E50" s="10"/>
      <c r="F50" s="10"/>
    </row>
    <row r="51" spans="1:6" ht="14.9" hidden="1" customHeight="1" x14ac:dyDescent="0.3">
      <c r="A51" s="11" t="s">
        <v>25</v>
      </c>
      <c r="B51" s="10"/>
      <c r="C51" s="10"/>
      <c r="D51" s="10"/>
      <c r="E51" s="10"/>
      <c r="F51" s="10"/>
    </row>
    <row r="52" spans="1:6" ht="14.9" hidden="1" customHeight="1" x14ac:dyDescent="0.3">
      <c r="A52" s="10" t="s">
        <v>26</v>
      </c>
      <c r="B52" s="10"/>
      <c r="C52" s="10">
        <v>1</v>
      </c>
      <c r="D52" s="10"/>
      <c r="E52" s="10"/>
      <c r="F52" s="10"/>
    </row>
    <row r="53" spans="1:6" ht="14.9" hidden="1" customHeight="1" x14ac:dyDescent="0.3">
      <c r="A53" s="10" t="s">
        <v>27</v>
      </c>
      <c r="B53" s="10"/>
      <c r="C53" s="10">
        <v>2</v>
      </c>
      <c r="D53" s="10"/>
      <c r="E53" s="10"/>
      <c r="F53" s="10"/>
    </row>
    <row r="54" spans="1:6" ht="14.9" hidden="1" customHeight="1" x14ac:dyDescent="0.3">
      <c r="A54" s="10"/>
      <c r="B54" s="10"/>
      <c r="C54" s="10"/>
      <c r="D54" s="10"/>
      <c r="E54" s="10"/>
      <c r="F54" s="10"/>
    </row>
    <row r="55" spans="1:6" ht="14.9" hidden="1" customHeight="1" x14ac:dyDescent="0.3">
      <c r="A55" s="10"/>
      <c r="B55" s="10"/>
      <c r="C55" s="10"/>
      <c r="D55" s="10"/>
      <c r="E55" s="10"/>
      <c r="F55" s="10"/>
    </row>
    <row r="56" spans="1:6" ht="14.9" hidden="1" customHeight="1" x14ac:dyDescent="0.3">
      <c r="A56" s="10" t="s">
        <v>3</v>
      </c>
      <c r="B56" s="10"/>
      <c r="C56" s="10"/>
      <c r="D56" s="10"/>
      <c r="E56" s="10"/>
      <c r="F56" s="10"/>
    </row>
    <row r="57" spans="1:6" ht="14.9" hidden="1" customHeight="1" x14ac:dyDescent="0.3">
      <c r="A57" s="12">
        <v>1</v>
      </c>
      <c r="B57" s="10">
        <v>31</v>
      </c>
      <c r="C57" s="10"/>
      <c r="D57" s="10"/>
      <c r="E57" s="10"/>
      <c r="F57" s="10"/>
    </row>
    <row r="58" spans="1:6" ht="14.9" hidden="1" customHeight="1" x14ac:dyDescent="0.3">
      <c r="A58" s="10">
        <v>2</v>
      </c>
      <c r="B58" s="10">
        <v>28</v>
      </c>
      <c r="C58" s="10"/>
      <c r="D58" s="10"/>
      <c r="E58" s="10"/>
      <c r="F58" s="10"/>
    </row>
    <row r="59" spans="1:6" ht="14.9" hidden="1" customHeight="1" x14ac:dyDescent="0.3">
      <c r="A59" s="10">
        <v>3</v>
      </c>
      <c r="B59" s="10">
        <v>31</v>
      </c>
      <c r="C59" s="10"/>
      <c r="D59" s="10"/>
      <c r="E59" s="10"/>
      <c r="F59" s="10"/>
    </row>
    <row r="60" spans="1:6" ht="14.9" hidden="1" customHeight="1" x14ac:dyDescent="0.3">
      <c r="A60" s="10">
        <v>4</v>
      </c>
      <c r="B60" s="10">
        <v>30</v>
      </c>
      <c r="C60" s="10"/>
      <c r="D60" s="10"/>
      <c r="E60" s="10"/>
      <c r="F60" s="10"/>
    </row>
    <row r="61" spans="1:6" ht="14.9" hidden="1" customHeight="1" x14ac:dyDescent="0.3">
      <c r="A61" s="10">
        <v>5</v>
      </c>
      <c r="B61" s="10">
        <v>31</v>
      </c>
      <c r="C61" s="10"/>
      <c r="D61" s="10"/>
      <c r="E61" s="10"/>
      <c r="F61" s="10"/>
    </row>
    <row r="62" spans="1:6" ht="14.9" hidden="1" customHeight="1" x14ac:dyDescent="0.3">
      <c r="A62" s="10">
        <v>6</v>
      </c>
      <c r="B62" s="10">
        <v>30</v>
      </c>
      <c r="C62" s="10"/>
      <c r="D62" s="10"/>
      <c r="E62" s="10"/>
      <c r="F62" s="10"/>
    </row>
    <row r="63" spans="1:6" ht="14.9" hidden="1" customHeight="1" x14ac:dyDescent="0.3">
      <c r="A63" s="10">
        <v>7</v>
      </c>
      <c r="B63" s="10">
        <v>31</v>
      </c>
      <c r="C63" s="10"/>
      <c r="D63" s="10"/>
      <c r="E63" s="10"/>
      <c r="F63" s="10"/>
    </row>
    <row r="64" spans="1:6" ht="14.9" hidden="1" customHeight="1" x14ac:dyDescent="0.3">
      <c r="A64" s="10">
        <v>8</v>
      </c>
      <c r="B64" s="10">
        <v>31</v>
      </c>
      <c r="C64" s="10"/>
      <c r="D64" s="10"/>
      <c r="E64" s="10"/>
      <c r="F64" s="10"/>
    </row>
    <row r="65" spans="1:6" ht="14.9" hidden="1" customHeight="1" x14ac:dyDescent="0.3">
      <c r="A65" s="10">
        <v>9</v>
      </c>
      <c r="B65" s="10">
        <v>30</v>
      </c>
      <c r="C65" s="10"/>
      <c r="D65" s="10"/>
      <c r="E65" s="10"/>
      <c r="F65" s="10"/>
    </row>
    <row r="66" spans="1:6" ht="14.9" hidden="1" customHeight="1" x14ac:dyDescent="0.3">
      <c r="A66" s="10">
        <v>10</v>
      </c>
      <c r="B66" s="10">
        <v>31</v>
      </c>
      <c r="C66" s="10"/>
      <c r="D66" s="10"/>
      <c r="E66" s="10"/>
      <c r="F66" s="10"/>
    </row>
    <row r="67" spans="1:6" ht="14.9" hidden="1" customHeight="1" x14ac:dyDescent="0.3">
      <c r="A67" s="10">
        <v>11</v>
      </c>
      <c r="B67" s="10">
        <v>30</v>
      </c>
      <c r="C67" s="10"/>
      <c r="D67" s="10"/>
      <c r="E67" s="10"/>
      <c r="F67" s="10"/>
    </row>
    <row r="68" spans="1:6" ht="14.9" hidden="1" customHeight="1" x14ac:dyDescent="0.3">
      <c r="A68" s="10">
        <v>12</v>
      </c>
      <c r="B68" s="10">
        <v>31</v>
      </c>
      <c r="C68" s="10"/>
      <c r="D68" s="10"/>
      <c r="E68" s="10"/>
      <c r="F68" s="10"/>
    </row>
    <row r="69" spans="1:6" ht="14.9" hidden="1" customHeight="1" x14ac:dyDescent="0.3">
      <c r="A69" s="12" t="s">
        <v>14</v>
      </c>
      <c r="B69" s="10" t="s">
        <v>14</v>
      </c>
      <c r="C69" s="10"/>
      <c r="D69" s="10"/>
      <c r="E69" s="10"/>
      <c r="F69" s="10"/>
    </row>
    <row r="70" spans="1:6" ht="14.9" hidden="1" customHeight="1" x14ac:dyDescent="0.3">
      <c r="A70" s="10"/>
      <c r="B70" s="10"/>
      <c r="C70" s="10"/>
      <c r="D70" s="10"/>
      <c r="E70" s="10"/>
      <c r="F70" s="10"/>
    </row>
    <row r="71" spans="1:6" ht="14.9" hidden="1" customHeight="1" x14ac:dyDescent="0.3">
      <c r="A71" s="10" t="s">
        <v>2</v>
      </c>
      <c r="B71" s="10"/>
      <c r="C71" s="10"/>
      <c r="D71" s="10"/>
      <c r="E71" s="10"/>
      <c r="F71" s="10"/>
    </row>
    <row r="72" spans="1:6" ht="14.9" hidden="1" customHeight="1" x14ac:dyDescent="0.3">
      <c r="A72" s="12">
        <v>1</v>
      </c>
      <c r="B72" s="10"/>
      <c r="C72" s="10"/>
      <c r="D72" s="10"/>
      <c r="E72" s="10"/>
      <c r="F72" s="10"/>
    </row>
    <row r="73" spans="1:6" ht="14.9" hidden="1" customHeight="1" x14ac:dyDescent="0.3">
      <c r="A73" s="10">
        <v>2</v>
      </c>
      <c r="B73" s="10"/>
      <c r="C73" s="10"/>
      <c r="D73" s="10"/>
      <c r="E73" s="10"/>
      <c r="F73" s="10"/>
    </row>
    <row r="74" spans="1:6" ht="14.9" hidden="1" customHeight="1" x14ac:dyDescent="0.3">
      <c r="A74" s="10">
        <v>3</v>
      </c>
      <c r="B74" s="10"/>
      <c r="C74" s="10"/>
      <c r="D74" s="10"/>
      <c r="E74" s="10"/>
      <c r="F74" s="10"/>
    </row>
    <row r="75" spans="1:6" ht="14.9" hidden="1" customHeight="1" x14ac:dyDescent="0.3">
      <c r="A75" s="10">
        <v>4</v>
      </c>
      <c r="B75" s="10"/>
      <c r="C75" s="10"/>
      <c r="D75" s="10"/>
      <c r="E75" s="10"/>
      <c r="F75" s="10"/>
    </row>
    <row r="76" spans="1:6" ht="14.9" hidden="1" customHeight="1" x14ac:dyDescent="0.3">
      <c r="A76" s="10">
        <v>5</v>
      </c>
      <c r="B76" s="10"/>
      <c r="C76" s="10"/>
      <c r="D76" s="10"/>
      <c r="E76" s="10"/>
      <c r="F76" s="10"/>
    </row>
    <row r="77" spans="1:6" ht="14.9" hidden="1" customHeight="1" x14ac:dyDescent="0.3">
      <c r="A77" s="10">
        <v>6</v>
      </c>
      <c r="B77" s="10"/>
      <c r="C77" s="10"/>
      <c r="D77" s="10"/>
      <c r="E77" s="10"/>
      <c r="F77" s="10"/>
    </row>
    <row r="78" spans="1:6" ht="14.9" hidden="1" customHeight="1" x14ac:dyDescent="0.3">
      <c r="A78" s="10">
        <v>7</v>
      </c>
      <c r="B78" s="10"/>
      <c r="C78" s="10"/>
      <c r="D78" s="10"/>
      <c r="E78" s="10"/>
      <c r="F78" s="10"/>
    </row>
    <row r="79" spans="1:6" ht="14.9" hidden="1" customHeight="1" x14ac:dyDescent="0.3">
      <c r="A79" s="10">
        <v>8</v>
      </c>
      <c r="B79" s="10"/>
      <c r="C79" s="10"/>
      <c r="D79" s="10"/>
      <c r="E79" s="10"/>
      <c r="F79" s="10"/>
    </row>
    <row r="80" spans="1:6" ht="14.9" hidden="1" customHeight="1" x14ac:dyDescent="0.3">
      <c r="A80" s="10">
        <v>9</v>
      </c>
      <c r="B80" s="10"/>
      <c r="C80" s="10"/>
      <c r="D80" s="10"/>
      <c r="E80" s="10"/>
      <c r="F80" s="10"/>
    </row>
    <row r="81" spans="1:6" ht="14.9" hidden="1" customHeight="1" x14ac:dyDescent="0.3">
      <c r="A81" s="10">
        <v>10</v>
      </c>
      <c r="B81" s="10"/>
      <c r="C81" s="10"/>
      <c r="D81" s="10"/>
      <c r="E81" s="10"/>
      <c r="F81" s="10"/>
    </row>
    <row r="82" spans="1:6" ht="14.9" hidden="1" customHeight="1" x14ac:dyDescent="0.3">
      <c r="A82" s="10">
        <v>11</v>
      </c>
      <c r="B82" s="10"/>
      <c r="C82" s="10"/>
      <c r="D82" s="10"/>
      <c r="E82" s="10"/>
      <c r="F82" s="10"/>
    </row>
    <row r="83" spans="1:6" ht="14.9" hidden="1" customHeight="1" x14ac:dyDescent="0.3">
      <c r="A83" s="10">
        <v>12</v>
      </c>
      <c r="B83" s="10"/>
      <c r="C83" s="10"/>
      <c r="D83" s="10"/>
      <c r="E83" s="10"/>
      <c r="F83" s="10"/>
    </row>
    <row r="84" spans="1:6" ht="14.9" hidden="1" customHeight="1" x14ac:dyDescent="0.3">
      <c r="A84" s="10">
        <v>13</v>
      </c>
      <c r="B84" s="10"/>
      <c r="C84" s="10"/>
      <c r="D84" s="10"/>
      <c r="E84" s="10"/>
      <c r="F84" s="10"/>
    </row>
    <row r="85" spans="1:6" ht="14.9" hidden="1" customHeight="1" x14ac:dyDescent="0.3">
      <c r="A85" s="10">
        <v>14</v>
      </c>
      <c r="B85" s="10"/>
      <c r="C85" s="10"/>
      <c r="D85" s="10"/>
      <c r="E85" s="10"/>
      <c r="F85" s="10"/>
    </row>
    <row r="86" spans="1:6" ht="14.9" hidden="1" customHeight="1" x14ac:dyDescent="0.3">
      <c r="A86" s="10">
        <v>15</v>
      </c>
      <c r="B86" s="10"/>
      <c r="C86" s="10"/>
      <c r="D86" s="10"/>
      <c r="E86" s="10"/>
      <c r="F86" s="10"/>
    </row>
    <row r="87" spans="1:6" ht="14.9" hidden="1" customHeight="1" x14ac:dyDescent="0.3">
      <c r="A87" s="10">
        <v>16</v>
      </c>
      <c r="B87" s="10"/>
      <c r="C87" s="10"/>
      <c r="D87" s="10"/>
      <c r="E87" s="10"/>
      <c r="F87" s="10"/>
    </row>
    <row r="88" spans="1:6" ht="14.9" hidden="1" customHeight="1" x14ac:dyDescent="0.3">
      <c r="A88" s="10">
        <v>17</v>
      </c>
      <c r="B88" s="10"/>
      <c r="C88" s="10"/>
      <c r="D88" s="10"/>
      <c r="E88" s="10"/>
      <c r="F88" s="10"/>
    </row>
    <row r="89" spans="1:6" ht="14.9" hidden="1" customHeight="1" x14ac:dyDescent="0.3">
      <c r="A89" s="10">
        <v>18</v>
      </c>
      <c r="B89" s="10"/>
      <c r="C89" s="10"/>
      <c r="D89" s="10"/>
      <c r="E89" s="10"/>
      <c r="F89" s="10"/>
    </row>
    <row r="90" spans="1:6" ht="14.9" hidden="1" customHeight="1" x14ac:dyDescent="0.3">
      <c r="A90" s="10">
        <v>19</v>
      </c>
      <c r="B90" s="10"/>
      <c r="C90" s="10"/>
      <c r="D90" s="10"/>
      <c r="E90" s="10"/>
      <c r="F90" s="10"/>
    </row>
    <row r="91" spans="1:6" ht="14.9" hidden="1" customHeight="1" x14ac:dyDescent="0.3">
      <c r="A91" s="10">
        <v>20</v>
      </c>
      <c r="B91" s="10"/>
      <c r="C91" s="10"/>
      <c r="D91" s="10"/>
      <c r="E91" s="10"/>
      <c r="F91" s="10"/>
    </row>
    <row r="92" spans="1:6" ht="14.9" hidden="1" customHeight="1" x14ac:dyDescent="0.3">
      <c r="A92" s="10">
        <v>21</v>
      </c>
      <c r="B92" s="10"/>
      <c r="C92" s="10"/>
      <c r="D92" s="10"/>
      <c r="E92" s="10"/>
      <c r="F92" s="10"/>
    </row>
    <row r="93" spans="1:6" ht="14.9" hidden="1" customHeight="1" x14ac:dyDescent="0.3">
      <c r="A93" s="10">
        <v>22</v>
      </c>
      <c r="B93" s="10"/>
      <c r="C93" s="10"/>
      <c r="D93" s="10"/>
      <c r="E93" s="10"/>
      <c r="F93" s="10"/>
    </row>
    <row r="94" spans="1:6" ht="14.9" hidden="1" customHeight="1" x14ac:dyDescent="0.3">
      <c r="A94" s="10">
        <v>23</v>
      </c>
      <c r="B94" s="10"/>
      <c r="C94" s="10"/>
      <c r="D94" s="10"/>
      <c r="E94" s="10"/>
      <c r="F94" s="10"/>
    </row>
    <row r="95" spans="1:6" ht="14.9" hidden="1" customHeight="1" x14ac:dyDescent="0.3">
      <c r="A95" s="10">
        <v>24</v>
      </c>
      <c r="B95" s="10"/>
      <c r="C95" s="10"/>
      <c r="D95" s="10"/>
      <c r="E95" s="10"/>
      <c r="F95" s="10"/>
    </row>
    <row r="96" spans="1:6" ht="14.9" hidden="1" customHeight="1" x14ac:dyDescent="0.3">
      <c r="A96" s="10">
        <v>25</v>
      </c>
      <c r="B96" s="10"/>
      <c r="C96" s="10"/>
      <c r="D96" s="10"/>
      <c r="E96" s="10"/>
      <c r="F96" s="10"/>
    </row>
    <row r="97" spans="1:6" ht="14.9" hidden="1" customHeight="1" x14ac:dyDescent="0.3">
      <c r="A97" s="10">
        <v>26</v>
      </c>
      <c r="B97" s="10"/>
      <c r="C97" s="10"/>
      <c r="D97" s="10"/>
      <c r="E97" s="10"/>
      <c r="F97" s="10"/>
    </row>
    <row r="98" spans="1:6" ht="14.9" hidden="1" customHeight="1" x14ac:dyDescent="0.3">
      <c r="A98" s="10">
        <v>27</v>
      </c>
      <c r="B98" s="10"/>
      <c r="C98" s="10"/>
      <c r="D98" s="10"/>
      <c r="E98" s="10"/>
      <c r="F98" s="10"/>
    </row>
    <row r="99" spans="1:6" ht="14.9" hidden="1" customHeight="1" x14ac:dyDescent="0.3">
      <c r="A99" s="10">
        <v>28</v>
      </c>
      <c r="B99" s="10"/>
      <c r="C99" s="10"/>
      <c r="D99" s="10"/>
      <c r="E99" s="10"/>
      <c r="F99" s="10"/>
    </row>
    <row r="100" spans="1:6" ht="14.9" hidden="1" customHeight="1" x14ac:dyDescent="0.3">
      <c r="A100" s="10">
        <v>29</v>
      </c>
      <c r="B100" s="10"/>
      <c r="C100" s="10"/>
      <c r="D100" s="10"/>
      <c r="E100" s="10"/>
      <c r="F100" s="10"/>
    </row>
    <row r="101" spans="1:6" ht="14.9" hidden="1" customHeight="1" x14ac:dyDescent="0.3">
      <c r="A101" s="10">
        <v>30</v>
      </c>
      <c r="B101" s="10"/>
      <c r="C101" s="10"/>
      <c r="D101" s="10"/>
      <c r="E101" s="10"/>
      <c r="F101" s="10"/>
    </row>
    <row r="102" spans="1:6" ht="14.9" hidden="1" customHeight="1" x14ac:dyDescent="0.3">
      <c r="A102" s="10">
        <v>31</v>
      </c>
      <c r="B102" s="10"/>
      <c r="C102" s="10"/>
      <c r="D102" s="10"/>
      <c r="E102" s="10"/>
      <c r="F102" s="10"/>
    </row>
    <row r="103" spans="1:6" ht="14.9" hidden="1" customHeight="1" x14ac:dyDescent="0.3">
      <c r="A103" s="12" t="s">
        <v>14</v>
      </c>
      <c r="B103" s="10"/>
      <c r="C103" s="10"/>
      <c r="D103" s="10"/>
      <c r="E103" s="10"/>
      <c r="F103" s="10"/>
    </row>
    <row r="104" spans="1:6" ht="14.9" hidden="1" customHeight="1" x14ac:dyDescent="0.3">
      <c r="A104" s="10"/>
      <c r="B104" s="10"/>
      <c r="C104" s="10"/>
      <c r="D104" s="10"/>
      <c r="E104" s="10"/>
      <c r="F104" s="10"/>
    </row>
    <row r="105" spans="1:6" ht="14.9" hidden="1" customHeight="1" x14ac:dyDescent="0.3">
      <c r="A105" s="10"/>
      <c r="B105" s="10"/>
      <c r="C105" s="10"/>
      <c r="D105" s="10"/>
      <c r="E105" s="10"/>
      <c r="F105" s="10"/>
    </row>
    <row r="106" spans="1:6" ht="14.9" hidden="1" customHeight="1" x14ac:dyDescent="0.3">
      <c r="A106" s="10" t="s">
        <v>4</v>
      </c>
      <c r="B106" s="10"/>
      <c r="C106" s="10"/>
      <c r="D106" s="10"/>
      <c r="E106" s="10"/>
      <c r="F106" s="10"/>
    </row>
    <row r="107" spans="1:6" ht="14.9" hidden="1" customHeight="1" x14ac:dyDescent="0.3">
      <c r="A107">
        <v>2029</v>
      </c>
      <c r="B107" s="10"/>
      <c r="C107" s="10"/>
      <c r="D107" s="10"/>
      <c r="E107" s="10"/>
      <c r="F107" s="10"/>
    </row>
    <row r="108" spans="1:6" ht="14.9" hidden="1" customHeight="1" x14ac:dyDescent="0.3">
      <c r="A108">
        <v>2028</v>
      </c>
      <c r="B108" s="10"/>
      <c r="C108" s="10"/>
      <c r="D108" s="10"/>
      <c r="E108" s="10"/>
      <c r="F108" s="10"/>
    </row>
    <row r="109" spans="1:6" ht="14.9" hidden="1" customHeight="1" x14ac:dyDescent="0.3">
      <c r="A109">
        <v>2027</v>
      </c>
      <c r="B109" s="10"/>
      <c r="C109" s="10"/>
      <c r="D109" s="10"/>
      <c r="E109" s="10"/>
      <c r="F109" s="10"/>
    </row>
    <row r="110" spans="1:6" ht="14.9" hidden="1" customHeight="1" x14ac:dyDescent="0.3">
      <c r="A110">
        <v>2026</v>
      </c>
      <c r="B110" s="10"/>
      <c r="C110" s="10"/>
      <c r="D110" s="10"/>
      <c r="E110" s="10"/>
      <c r="F110" s="10"/>
    </row>
    <row r="111" spans="1:6" ht="14.9" hidden="1" customHeight="1" x14ac:dyDescent="0.3">
      <c r="A111">
        <v>2025</v>
      </c>
      <c r="B111" s="10"/>
      <c r="C111" s="10"/>
      <c r="D111" s="10"/>
      <c r="E111" s="10"/>
      <c r="F111" s="10"/>
    </row>
    <row r="112" spans="1:6" ht="14.9" hidden="1" customHeight="1" x14ac:dyDescent="0.3">
      <c r="A112">
        <v>2024</v>
      </c>
      <c r="B112" s="10"/>
      <c r="C112" s="10"/>
      <c r="D112" s="10"/>
      <c r="E112" s="10"/>
      <c r="F112" s="10"/>
    </row>
    <row r="113" spans="1:6" ht="14.9" hidden="1" customHeight="1" x14ac:dyDescent="0.3">
      <c r="A113">
        <v>2023</v>
      </c>
      <c r="B113" s="10"/>
      <c r="C113" s="10"/>
      <c r="D113" s="10"/>
      <c r="E113" s="10"/>
      <c r="F113" s="10"/>
    </row>
    <row r="114" spans="1:6" ht="14.9" hidden="1" customHeight="1" x14ac:dyDescent="0.3">
      <c r="A114">
        <v>2022</v>
      </c>
      <c r="B114" s="10"/>
      <c r="C114" s="10"/>
      <c r="D114" s="10"/>
      <c r="E114" s="10"/>
      <c r="F114" s="10"/>
    </row>
    <row r="115" spans="1:6" ht="14.9" hidden="1" customHeight="1" x14ac:dyDescent="0.3">
      <c r="A115">
        <v>2021</v>
      </c>
      <c r="B115" s="10"/>
      <c r="C115" s="10"/>
      <c r="D115" s="10"/>
      <c r="E115" s="10"/>
      <c r="F115" s="10"/>
    </row>
    <row r="116" spans="1:6" ht="14.9" hidden="1" customHeight="1" x14ac:dyDescent="0.3">
      <c r="A116">
        <v>2020</v>
      </c>
      <c r="B116" s="10"/>
      <c r="C116" s="10"/>
      <c r="D116" s="10"/>
      <c r="E116" s="10"/>
      <c r="F116" s="10"/>
    </row>
    <row r="117" spans="1:6" ht="14.9" hidden="1" customHeight="1" x14ac:dyDescent="0.3">
      <c r="A117">
        <v>2019</v>
      </c>
      <c r="B117" s="10"/>
      <c r="C117" s="10"/>
      <c r="D117" s="10"/>
      <c r="E117" s="10"/>
      <c r="F117" s="10"/>
    </row>
    <row r="118" spans="1:6" ht="14.9" hidden="1" customHeight="1" x14ac:dyDescent="0.3">
      <c r="A118">
        <v>2018</v>
      </c>
      <c r="B118" s="10"/>
      <c r="C118" s="10"/>
      <c r="D118" s="10"/>
      <c r="E118" s="10"/>
      <c r="F118" s="10"/>
    </row>
    <row r="119" spans="1:6" ht="14.9" hidden="1" customHeight="1" x14ac:dyDescent="0.3">
      <c r="A119">
        <v>2017</v>
      </c>
      <c r="B119" s="10"/>
      <c r="C119" s="10"/>
      <c r="D119" s="10"/>
      <c r="E119" s="10"/>
      <c r="F119" s="10"/>
    </row>
    <row r="120" spans="1:6" ht="14.9" hidden="1" customHeight="1" x14ac:dyDescent="0.3">
      <c r="A120">
        <v>2016</v>
      </c>
      <c r="B120" s="10"/>
      <c r="C120" s="10"/>
      <c r="D120" s="10"/>
      <c r="E120" s="10"/>
      <c r="F120" s="10"/>
    </row>
    <row r="121" spans="1:6" ht="14.9" hidden="1" customHeight="1" x14ac:dyDescent="0.3">
      <c r="A121">
        <v>2015</v>
      </c>
      <c r="B121" s="10"/>
      <c r="C121" s="10"/>
      <c r="D121" s="10"/>
      <c r="E121" s="10"/>
      <c r="F121" s="10"/>
    </row>
    <row r="122" spans="1:6" ht="14.9" hidden="1" customHeight="1" x14ac:dyDescent="0.3">
      <c r="A122">
        <v>2014</v>
      </c>
      <c r="B122" s="10"/>
      <c r="C122" s="10"/>
      <c r="D122" s="10"/>
      <c r="E122" s="10"/>
      <c r="F122" s="10"/>
    </row>
    <row r="123" spans="1:6" ht="14.9" hidden="1" customHeight="1" x14ac:dyDescent="0.3">
      <c r="A123">
        <v>2013</v>
      </c>
      <c r="B123" s="10"/>
      <c r="C123" s="10"/>
      <c r="D123" s="10"/>
      <c r="E123" s="10"/>
      <c r="F123" s="10"/>
    </row>
    <row r="124" spans="1:6" ht="14.9" hidden="1" customHeight="1" x14ac:dyDescent="0.3">
      <c r="A124">
        <v>2012</v>
      </c>
      <c r="B124" s="10"/>
      <c r="C124" s="10"/>
      <c r="D124" s="10"/>
      <c r="E124" s="10"/>
      <c r="F124" s="10"/>
    </row>
    <row r="125" spans="1:6" ht="14.9" hidden="1" customHeight="1" x14ac:dyDescent="0.3">
      <c r="A125">
        <v>2011</v>
      </c>
      <c r="B125" s="10"/>
      <c r="C125" s="10"/>
      <c r="D125" s="10"/>
      <c r="E125" s="10"/>
      <c r="F125" s="10"/>
    </row>
    <row r="126" spans="1:6" ht="14.9" hidden="1" customHeight="1" x14ac:dyDescent="0.3">
      <c r="A126" s="10"/>
      <c r="B126" s="10"/>
      <c r="C126" s="10"/>
      <c r="D126" s="10"/>
      <c r="E126" s="10"/>
      <c r="F126" s="10"/>
    </row>
    <row r="127" spans="1:6" ht="14.9" hidden="1" customHeight="1" x14ac:dyDescent="0.3">
      <c r="A127" s="10"/>
      <c r="B127" s="10"/>
      <c r="C127" s="10"/>
      <c r="D127" s="10"/>
      <c r="E127" s="10"/>
      <c r="F127" s="10"/>
    </row>
    <row r="128" spans="1:6" ht="14.9" hidden="1" customHeight="1" x14ac:dyDescent="0.3">
      <c r="A128" s="10"/>
      <c r="B128" s="10"/>
      <c r="C128" s="10"/>
      <c r="D128" s="10"/>
      <c r="E128" s="10"/>
      <c r="F128" s="10"/>
    </row>
    <row r="129" spans="1:19" ht="14.9" hidden="1" customHeight="1" x14ac:dyDescent="0.3">
      <c r="A129" s="10"/>
      <c r="B129" s="10"/>
      <c r="C129" s="10"/>
      <c r="D129" s="10"/>
      <c r="E129" s="10"/>
      <c r="F129" s="10"/>
    </row>
    <row r="130" spans="1:19" ht="14.9" hidden="1" customHeight="1" x14ac:dyDescent="0.3">
      <c r="A130" s="13">
        <f>DATE(F7,B7,D7)</f>
        <v>43727</v>
      </c>
      <c r="B130" s="10" t="s">
        <v>29</v>
      </c>
      <c r="C130" s="10"/>
      <c r="D130" s="10"/>
      <c r="E130" s="10"/>
      <c r="F130" s="10"/>
    </row>
    <row r="131" spans="1:19" ht="14.9" hidden="1" customHeight="1" x14ac:dyDescent="0.3">
      <c r="A131" s="10"/>
      <c r="B131" s="10"/>
      <c r="C131" s="10"/>
      <c r="D131" s="10"/>
      <c r="E131" s="10"/>
      <c r="F131" s="10"/>
    </row>
    <row r="132" spans="1:19" ht="14.9" hidden="1" customHeight="1" x14ac:dyDescent="0.3">
      <c r="A132" s="10">
        <f>B7</f>
        <v>9</v>
      </c>
      <c r="B132" s="10" t="s">
        <v>11</v>
      </c>
      <c r="C132" s="10"/>
      <c r="D132" s="10"/>
      <c r="E132" s="10"/>
      <c r="F132" s="10"/>
    </row>
    <row r="133" spans="1:19" ht="14.9" hidden="1" customHeight="1" x14ac:dyDescent="0.3">
      <c r="A133" s="14">
        <f>EOMONTH(A130,0)</f>
        <v>43738</v>
      </c>
      <c r="B133" s="10" t="s">
        <v>12</v>
      </c>
      <c r="C133" s="10"/>
      <c r="D133" s="10"/>
      <c r="E133" s="10"/>
      <c r="F133" s="10"/>
    </row>
    <row r="134" spans="1:19" ht="14.9" hidden="1" customHeight="1" x14ac:dyDescent="0.3">
      <c r="A134" s="10"/>
      <c r="B134" s="10"/>
      <c r="C134" s="10"/>
      <c r="D134" s="10"/>
      <c r="E134" s="10"/>
      <c r="F134" s="10"/>
    </row>
    <row r="135" spans="1:19" ht="14.9" hidden="1" customHeight="1" x14ac:dyDescent="0.3">
      <c r="A135" s="10">
        <f>B7</f>
        <v>9</v>
      </c>
      <c r="B135" s="10" t="s">
        <v>13</v>
      </c>
      <c r="C135" s="10"/>
      <c r="D135" s="10"/>
      <c r="E135" s="10"/>
      <c r="F135" s="10"/>
    </row>
    <row r="136" spans="1:19" ht="14.9" hidden="1" customHeight="1" x14ac:dyDescent="0.3">
      <c r="A136" s="14">
        <f>EOMONTH($A$130,12)</f>
        <v>44104</v>
      </c>
      <c r="B136" s="10" t="s">
        <v>30</v>
      </c>
      <c r="C136" s="10"/>
      <c r="D136" s="10"/>
      <c r="E136" s="10"/>
      <c r="F136" s="10"/>
      <c r="S136">
        <f>F7+1</f>
        <v>2020</v>
      </c>
    </row>
    <row r="137" spans="1:19" ht="14.9" hidden="1" customHeight="1" x14ac:dyDescent="0.3">
      <c r="A137" s="14">
        <f>EOMONTH(A130,A138)</f>
        <v>43830</v>
      </c>
      <c r="B137" s="10"/>
      <c r="C137" s="10"/>
      <c r="D137" s="10"/>
      <c r="E137" s="10"/>
      <c r="F137" s="10"/>
      <c r="S137" s="14">
        <f>EOMONTH($A$130,12)</f>
        <v>44104</v>
      </c>
    </row>
    <row r="138" spans="1:19" ht="14.9" hidden="1" customHeight="1" x14ac:dyDescent="0.3">
      <c r="A138" s="15">
        <f>12-B7</f>
        <v>3</v>
      </c>
      <c r="B138" s="10"/>
      <c r="C138" s="10"/>
      <c r="D138" s="10"/>
      <c r="E138" s="10"/>
      <c r="F138" s="10"/>
    </row>
    <row r="139" spans="1:19" ht="14.9" hidden="1" customHeight="1" x14ac:dyDescent="0.3">
      <c r="A139" s="14">
        <f>EOMONTH(A136,3)+1</f>
        <v>44197</v>
      </c>
      <c r="B139" s="10" t="s">
        <v>16</v>
      </c>
      <c r="C139" s="10"/>
      <c r="D139" s="10"/>
      <c r="E139" s="10"/>
      <c r="F139" s="10"/>
    </row>
    <row r="140" spans="1:19" ht="14.9" hidden="1" customHeight="1" x14ac:dyDescent="0.3">
      <c r="A140" s="14">
        <f>EOMONTH(A137,3)+1</f>
        <v>43922</v>
      </c>
      <c r="B140" s="10" t="s">
        <v>31</v>
      </c>
      <c r="C140" s="10"/>
      <c r="D140" s="10"/>
      <c r="E140" s="10"/>
      <c r="F140" s="10"/>
    </row>
    <row r="141" spans="1:19" ht="14.9" hidden="1" customHeight="1" x14ac:dyDescent="0.3">
      <c r="A141" s="10"/>
      <c r="B141" s="10"/>
      <c r="C141" s="10"/>
      <c r="D141" s="10"/>
      <c r="E141" s="10"/>
      <c r="F141" s="10"/>
    </row>
    <row r="142" spans="1:19" ht="14.9" hidden="1" customHeight="1" x14ac:dyDescent="0.3">
      <c r="A142" s="14">
        <f>$A$136+90</f>
        <v>44194</v>
      </c>
      <c r="B142" s="10" t="s">
        <v>23</v>
      </c>
      <c r="C142" s="10"/>
      <c r="D142" s="10"/>
      <c r="E142" s="10"/>
      <c r="F142" s="10"/>
    </row>
    <row r="143" spans="1:19" ht="14.9" hidden="1" customHeight="1" x14ac:dyDescent="0.3">
      <c r="A143" s="14">
        <f>$A$136-60</f>
        <v>44044</v>
      </c>
      <c r="B143" s="10" t="s">
        <v>60</v>
      </c>
      <c r="C143" s="10"/>
      <c r="D143" s="10"/>
      <c r="E143" s="10"/>
      <c r="F143" s="10"/>
    </row>
    <row r="144" spans="1:19" ht="14.9" hidden="1" customHeight="1" x14ac:dyDescent="0.3">
      <c r="A144" s="10"/>
      <c r="B144" s="10"/>
      <c r="C144" s="10"/>
      <c r="D144" s="10"/>
      <c r="E144" s="10"/>
      <c r="F144" s="10"/>
    </row>
    <row r="145" spans="1:6" ht="14.9" hidden="1" customHeight="1" x14ac:dyDescent="0.3">
      <c r="A145" s="13">
        <v>42370</v>
      </c>
      <c r="B145" s="10"/>
      <c r="C145" s="10"/>
      <c r="D145" s="10"/>
      <c r="E145" s="10"/>
      <c r="F145" s="10"/>
    </row>
    <row r="146" spans="1:6" ht="14.9" hidden="1" customHeight="1" x14ac:dyDescent="0.3">
      <c r="A146" s="10"/>
      <c r="B146" s="10"/>
      <c r="C146" s="10"/>
      <c r="D146" s="10"/>
      <c r="E146" s="10"/>
      <c r="F146" s="10"/>
    </row>
    <row r="147" spans="1:6" ht="14.9" hidden="1" customHeight="1" x14ac:dyDescent="0.3">
      <c r="A147" s="16">
        <f>DATE($A$153,4,1)</f>
        <v>43922</v>
      </c>
      <c r="B147" s="10" t="s">
        <v>61</v>
      </c>
      <c r="C147" s="10"/>
      <c r="D147" s="10"/>
      <c r="E147" s="10"/>
      <c r="F147" s="10"/>
    </row>
    <row r="148" spans="1:6" ht="14.9" hidden="1" customHeight="1" x14ac:dyDescent="0.3">
      <c r="A148" s="16">
        <f>DATE($A$152,4,1)</f>
        <v>43556</v>
      </c>
      <c r="B148" s="10"/>
      <c r="C148" s="10"/>
      <c r="D148" s="10"/>
      <c r="E148" s="10"/>
      <c r="F148" s="10"/>
    </row>
    <row r="149" spans="1:6" ht="14.9" hidden="1" customHeight="1" x14ac:dyDescent="0.3"/>
    <row r="150" spans="1:6" ht="14.9" hidden="1" customHeight="1" x14ac:dyDescent="0.3">
      <c r="A150" s="16">
        <f>DATE($A$162,A$156,A$159)</f>
        <v>43849</v>
      </c>
      <c r="B150" t="s">
        <v>40</v>
      </c>
    </row>
    <row r="151" spans="1:6" ht="14.9" hidden="1" customHeight="1" x14ac:dyDescent="0.3"/>
    <row r="152" spans="1:6" ht="14.9" hidden="1" customHeight="1" x14ac:dyDescent="0.3">
      <c r="A152" s="17">
        <f>YEAR(A$130)</f>
        <v>2019</v>
      </c>
      <c r="C152" t="s">
        <v>38</v>
      </c>
    </row>
    <row r="153" spans="1:6" ht="14.9" hidden="1" customHeight="1" x14ac:dyDescent="0.3">
      <c r="A153" s="17">
        <f>A152+1</f>
        <v>2020</v>
      </c>
      <c r="C153" t="s">
        <v>39</v>
      </c>
    </row>
    <row r="154" spans="1:6" ht="14.9" hidden="1" customHeight="1" x14ac:dyDescent="0.3"/>
    <row r="155" spans="1:6" ht="14.9" hidden="1" customHeight="1" x14ac:dyDescent="0.3">
      <c r="A155" s="17">
        <f>MONTH(A$130)</f>
        <v>9</v>
      </c>
      <c r="C155" t="s">
        <v>41</v>
      </c>
    </row>
    <row r="156" spans="1:6" ht="14.9" hidden="1" customHeight="1" x14ac:dyDescent="0.3">
      <c r="A156" s="17">
        <f>IF(A155+4&gt;12, A$155-8, A$155+4)</f>
        <v>1</v>
      </c>
      <c r="C156" t="s">
        <v>3</v>
      </c>
    </row>
    <row r="157" spans="1:6" ht="14.9" hidden="1" customHeight="1" x14ac:dyDescent="0.3">
      <c r="A157" s="17"/>
    </row>
    <row r="158" spans="1:6" ht="14.9" hidden="1" customHeight="1" x14ac:dyDescent="0.3">
      <c r="A158" s="17">
        <f>DAY(A$130)</f>
        <v>19</v>
      </c>
      <c r="C158" t="s">
        <v>42</v>
      </c>
    </row>
    <row r="159" spans="1:6" ht="14.9" hidden="1" customHeight="1" x14ac:dyDescent="0.3">
      <c r="A159" s="17">
        <f>A158</f>
        <v>19</v>
      </c>
      <c r="C159" t="s">
        <v>2</v>
      </c>
    </row>
    <row r="160" spans="1:6" ht="14.9" hidden="1" customHeight="1" x14ac:dyDescent="0.3"/>
    <row r="161" spans="1:6" ht="14.9" hidden="1" customHeight="1" x14ac:dyDescent="0.3">
      <c r="A161" s="17">
        <f>YEAR(A$130)</f>
        <v>2019</v>
      </c>
      <c r="C161" t="s">
        <v>38</v>
      </c>
    </row>
    <row r="162" spans="1:6" ht="14.9" hidden="1" customHeight="1" x14ac:dyDescent="0.3">
      <c r="A162" s="17">
        <f>IF(A155+4&gt;12, A$161+1, A$161)</f>
        <v>2020</v>
      </c>
      <c r="C162" t="s">
        <v>43</v>
      </c>
    </row>
    <row r="163" spans="1:6" ht="14.9" hidden="1" customHeight="1" x14ac:dyDescent="0.3"/>
    <row r="164" spans="1:6" ht="14.9" hidden="1" customHeight="1" x14ac:dyDescent="0.3"/>
    <row r="165" spans="1:6" ht="14.9" hidden="1" customHeight="1" x14ac:dyDescent="0.3">
      <c r="A165" s="16">
        <f>DATE($A$153,$A$156,$A$159)</f>
        <v>43849</v>
      </c>
    </row>
    <row r="166" spans="1:6" ht="14.9" hidden="1" customHeight="1" x14ac:dyDescent="0.3">
      <c r="A166" s="37">
        <f>EOMONTH(A165,12)</f>
        <v>44227</v>
      </c>
    </row>
    <row r="167" spans="1:6" ht="14.9" hidden="1" customHeight="1" x14ac:dyDescent="0.3"/>
    <row r="168" spans="1:6" ht="14.9" hidden="1" customHeight="1" x14ac:dyDescent="0.3">
      <c r="A168" s="16">
        <f>DATE($A$153,12,1)</f>
        <v>44166</v>
      </c>
      <c r="B168" s="10" t="s">
        <v>62</v>
      </c>
      <c r="C168" s="10"/>
      <c r="D168" s="10"/>
      <c r="E168" s="10"/>
      <c r="F168" s="10"/>
    </row>
    <row r="169" spans="1:6" ht="14.9" hidden="1" customHeight="1" x14ac:dyDescent="0.3">
      <c r="A169" s="16">
        <f>DATE($A$153,4,1)</f>
        <v>43922</v>
      </c>
      <c r="B169" s="10" t="s">
        <v>66</v>
      </c>
      <c r="C169" s="10"/>
      <c r="D169" s="10"/>
      <c r="E169" s="10"/>
      <c r="F169" s="10"/>
    </row>
    <row r="170" spans="1:6" ht="14.9" hidden="1" customHeight="1" x14ac:dyDescent="0.3"/>
    <row r="171" spans="1:6" ht="14.9" customHeight="1" x14ac:dyDescent="0.3"/>
    <row r="172" spans="1:6" ht="14.9" customHeight="1" x14ac:dyDescent="0.3"/>
    <row r="173" spans="1:6" ht="16.55" customHeight="1" x14ac:dyDescent="0.3"/>
    <row r="174" spans="1:6" ht="16.55" customHeight="1" x14ac:dyDescent="0.3"/>
    <row r="175" spans="1:6" ht="16.05" customHeight="1" x14ac:dyDescent="0.3"/>
    <row r="176" spans="1:6" ht="16.05" customHeight="1" x14ac:dyDescent="0.3"/>
    <row r="177" spans="1:1" ht="16.05" customHeight="1" x14ac:dyDescent="0.3"/>
    <row r="178" spans="1:1" ht="16.05" customHeight="1" x14ac:dyDescent="0.3"/>
    <row r="190" spans="1:1" x14ac:dyDescent="0.3">
      <c r="A190" s="66"/>
    </row>
    <row r="195" spans="1:1" x14ac:dyDescent="0.3">
      <c r="A195" s="67"/>
    </row>
  </sheetData>
  <sheetProtection algorithmName="SHA-512" hashValue="WXuMx2qmcVAfr3sw7+sz9mgtMgHgxXXJRcC0+1zBaNIrI9e82y/H486xyT+mUbHY4mu5io2TyhhGOzvyIpkUiw==" saltValue="085H++g3UojKUcb3WlyGaA==" spinCount="100000" sheet="1" objects="1" scenarios="1" selectLockedCells="1"/>
  <protectedRanges>
    <protectedRange sqref="F7" name="Range5"/>
    <protectedRange sqref="D7" name="Range4"/>
    <protectedRange sqref="B7" name="Range3"/>
    <protectedRange sqref="I10" name="Range2"/>
    <protectedRange sqref="I5" name="Range1"/>
  </protectedRanges>
  <customSheetViews>
    <customSheetView guid="{B054AFDA-5F0F-4A4C-A3B1-B3590FBDB9A2}" showPageBreaks="1" printArea="1">
      <selection activeCell="M14" sqref="M14"/>
      <rowBreaks count="1" manualBreakCount="1">
        <brk id="33" max="16383" man="1"/>
      </rowBreaks>
      <pageMargins left="1.45" right="0.45" top="0.5" bottom="0.25" header="0" footer="0"/>
      <pageSetup orientation="portrait" r:id="rId1"/>
    </customSheetView>
  </customSheetViews>
  <mergeCells count="59">
    <mergeCell ref="A39:C39"/>
    <mergeCell ref="D39:I39"/>
    <mergeCell ref="A37:I37"/>
    <mergeCell ref="A35:C35"/>
    <mergeCell ref="D35:F35"/>
    <mergeCell ref="G35:I35"/>
    <mergeCell ref="A38:I38"/>
    <mergeCell ref="A28:I28"/>
    <mergeCell ref="A29:I29"/>
    <mergeCell ref="G31:I31"/>
    <mergeCell ref="A30:I30"/>
    <mergeCell ref="A31:C31"/>
    <mergeCell ref="D31:F31"/>
    <mergeCell ref="A33:I33"/>
    <mergeCell ref="A34:I34"/>
    <mergeCell ref="A13:I13"/>
    <mergeCell ref="A11:I11"/>
    <mergeCell ref="A14:I14"/>
    <mergeCell ref="A25:C25"/>
    <mergeCell ref="D25:F25"/>
    <mergeCell ref="G25:I25"/>
    <mergeCell ref="A23:I23"/>
    <mergeCell ref="A18:I18"/>
    <mergeCell ref="A19:I19"/>
    <mergeCell ref="A21:C21"/>
    <mergeCell ref="D21:F21"/>
    <mergeCell ref="G21:I21"/>
    <mergeCell ref="A20:I20"/>
    <mergeCell ref="A22:C22"/>
    <mergeCell ref="A24:I24"/>
    <mergeCell ref="A1:I1"/>
    <mergeCell ref="A12:I12"/>
    <mergeCell ref="A17:I17"/>
    <mergeCell ref="A4:I4"/>
    <mergeCell ref="A15:D15"/>
    <mergeCell ref="A16:D16"/>
    <mergeCell ref="A5:H5"/>
    <mergeCell ref="G7:I7"/>
    <mergeCell ref="F15:I15"/>
    <mergeCell ref="F16:I16"/>
    <mergeCell ref="E15:E16"/>
    <mergeCell ref="A9:I9"/>
    <mergeCell ref="A6:H6"/>
    <mergeCell ref="A40:I40"/>
    <mergeCell ref="A2:I2"/>
    <mergeCell ref="A27:I27"/>
    <mergeCell ref="G32:I32"/>
    <mergeCell ref="D36:F36"/>
    <mergeCell ref="G36:I36"/>
    <mergeCell ref="D26:F26"/>
    <mergeCell ref="G26:I26"/>
    <mergeCell ref="D22:F22"/>
    <mergeCell ref="G22:I22"/>
    <mergeCell ref="D32:F32"/>
    <mergeCell ref="A32:C32"/>
    <mergeCell ref="A36:C36"/>
    <mergeCell ref="A26:C26"/>
    <mergeCell ref="A3:I3"/>
    <mergeCell ref="G8:I8"/>
  </mergeCells>
  <dataValidations xWindow="622" yWindow="270" count="5">
    <dataValidation type="list" allowBlank="1" showErrorMessage="1" errorTitle="Enter Month" error="Enter a month between 1-12" promptTitle="Enter Month" prompt="Month" sqref="B7">
      <formula1>Month</formula1>
    </dataValidation>
    <dataValidation type="list" allowBlank="1" showErrorMessage="1" errorTitle="Enter Day" error="Enter a day of the month from 1-31" promptTitle="Enter Day of Month" prompt="Day" sqref="D7">
      <formula1>Day</formula1>
    </dataValidation>
    <dataValidation type="list" allowBlank="1" showErrorMessage="1" errorTitle="Enter Year" error="enter Year as YYYY" promptTitle="Enter Year" prompt="Year_x000a_" sqref="F7">
      <formula1>Year</formula1>
    </dataValidation>
    <dataValidation type="list" allowBlank="1" showErrorMessage="1" errorTitle="Enter type" error="Must Enter type of guardianship from drop down list" promptTitle="Type of Guardianship" prompt="Emergency Temporary or Permanent (Successor)_x000a_" sqref="I5">
      <formula1>YesNo</formula1>
    </dataValidation>
    <dataValidation type="list" allowBlank="1" showInputMessage="1" showErrorMessage="1" promptTitle="Yes, No, na" prompt="Enter &quot;na&quot; if you choose &quot;Emergency Temporary Guardian&quot; above" sqref="I10">
      <formula1>Yes</formula1>
    </dataValidation>
  </dataValidations>
  <pageMargins left="0.95" right="0.45" top="0.5" bottom="0.25" header="0" footer="0"/>
  <pageSetup scale="9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7"/>
  <sheetViews>
    <sheetView workbookViewId="0">
      <selection activeCell="A43" sqref="A43:I43"/>
    </sheetView>
  </sheetViews>
  <sheetFormatPr defaultRowHeight="15.05" x14ac:dyDescent="0.3"/>
  <cols>
    <col min="1" max="1" width="10.77734375" customWidth="1"/>
    <col min="2" max="2" width="2.109375" customWidth="1"/>
    <col min="3" max="3" width="11.6640625" customWidth="1"/>
    <col min="4" max="4" width="1.109375" customWidth="1"/>
    <col min="5" max="5" width="10.21875" customWidth="1"/>
    <col min="6" max="6" width="11.88671875" customWidth="1"/>
    <col min="7" max="7" width="17.109375" bestFit="1" customWidth="1"/>
    <col min="9" max="9" width="12.88671875" customWidth="1"/>
    <col min="12" max="12" width="14.88671875" customWidth="1"/>
  </cols>
  <sheetData>
    <row r="1" spans="1:12" ht="26.2" x14ac:dyDescent="0.45">
      <c r="A1" s="22" t="s">
        <v>44</v>
      </c>
      <c r="B1" s="21"/>
      <c r="C1" s="146"/>
      <c r="D1" s="146"/>
      <c r="E1" s="146"/>
      <c r="F1" s="146"/>
      <c r="G1" s="146"/>
      <c r="H1" s="146"/>
      <c r="I1" s="146"/>
      <c r="J1" s="21"/>
      <c r="K1" s="21"/>
      <c r="L1" s="21"/>
    </row>
    <row r="2" spans="1:12" ht="26.2" x14ac:dyDescent="0.45">
      <c r="A2" s="149" t="s">
        <v>45</v>
      </c>
      <c r="B2" s="149"/>
      <c r="C2" s="149"/>
      <c r="D2" s="21"/>
      <c r="E2" s="43" t="s">
        <v>57</v>
      </c>
      <c r="F2" s="45"/>
      <c r="G2" s="44" t="s">
        <v>56</v>
      </c>
      <c r="H2" s="148"/>
      <c r="I2" s="148"/>
      <c r="J2" s="21"/>
      <c r="K2" s="21"/>
      <c r="L2" s="21"/>
    </row>
    <row r="3" spans="1:12" ht="15.75" x14ac:dyDescent="0.3">
      <c r="A3" s="147"/>
      <c r="B3" s="147"/>
      <c r="C3" s="147"/>
      <c r="D3" s="147"/>
      <c r="E3" s="147"/>
      <c r="F3" s="147"/>
      <c r="G3" s="147"/>
      <c r="H3" s="147"/>
      <c r="I3" s="147"/>
      <c r="J3" s="21"/>
      <c r="K3" s="21"/>
      <c r="L3" s="21"/>
    </row>
    <row r="4" spans="1:12" ht="26.2" x14ac:dyDescent="0.45">
      <c r="A4" s="22" t="s">
        <v>50</v>
      </c>
      <c r="B4" s="21"/>
      <c r="C4" s="21"/>
      <c r="D4" s="46"/>
      <c r="E4" s="146"/>
      <c r="F4" s="146"/>
      <c r="G4" s="146"/>
      <c r="H4" s="146"/>
      <c r="I4" s="146"/>
      <c r="J4" s="21"/>
      <c r="K4" s="21"/>
      <c r="L4" s="21"/>
    </row>
    <row r="5" spans="1:12" ht="10.5" customHeight="1" x14ac:dyDescent="0.3">
      <c r="A5" s="147"/>
      <c r="B5" s="147"/>
      <c r="C5" s="147"/>
      <c r="D5" s="147"/>
      <c r="E5" s="147"/>
      <c r="F5" s="147"/>
      <c r="G5" s="147"/>
      <c r="H5" s="147"/>
      <c r="I5" s="147"/>
      <c r="J5" s="21"/>
      <c r="K5" s="21"/>
      <c r="L5" s="21"/>
    </row>
    <row r="6" spans="1:12" s="49" customFormat="1" ht="23.9" customHeight="1" x14ac:dyDescent="0.3">
      <c r="A6" s="160" t="str">
        <f>'GDN PERSON SCHEDULE'!A7:F7</f>
        <v>Date of Plenary Letters</v>
      </c>
      <c r="B6" s="160"/>
      <c r="C6" s="160"/>
      <c r="D6" s="160"/>
      <c r="E6" s="160"/>
      <c r="F6" s="160"/>
      <c r="G6" s="161">
        <f>Calculator!A130</f>
        <v>43727</v>
      </c>
      <c r="H6" s="161"/>
      <c r="I6" s="47"/>
      <c r="J6" s="48"/>
      <c r="K6" s="48"/>
      <c r="L6" s="48"/>
    </row>
    <row r="7" spans="1:12" ht="17.55" customHeight="1" thickBot="1" x14ac:dyDescent="0.35">
      <c r="A7" s="165"/>
      <c r="B7" s="165"/>
      <c r="C7" s="165"/>
      <c r="D7" s="165"/>
      <c r="E7" s="165"/>
      <c r="F7" s="165"/>
      <c r="G7" s="165"/>
      <c r="H7" s="165"/>
      <c r="I7" s="165"/>
      <c r="J7" s="21"/>
      <c r="K7" s="21"/>
      <c r="L7" s="21"/>
    </row>
    <row r="8" spans="1:12" ht="3.3" customHeight="1" x14ac:dyDescent="0.3">
      <c r="A8" s="169"/>
      <c r="B8" s="170"/>
      <c r="C8" s="170"/>
      <c r="D8" s="170"/>
      <c r="E8" s="170"/>
      <c r="F8" s="170"/>
      <c r="G8" s="170"/>
      <c r="H8" s="170"/>
      <c r="I8" s="171"/>
      <c r="J8" s="21"/>
      <c r="K8" s="21"/>
      <c r="L8" s="21"/>
    </row>
    <row r="9" spans="1:12" ht="20.3" x14ac:dyDescent="0.35">
      <c r="A9" s="50" t="s">
        <v>53</v>
      </c>
      <c r="B9" s="51"/>
      <c r="C9" s="51"/>
      <c r="D9" s="51"/>
      <c r="E9" s="51"/>
      <c r="F9" s="51"/>
      <c r="G9" s="51"/>
      <c r="H9" s="162">
        <f>'GDN PERSON SCHEDULE'!H10:I10</f>
        <v>43849</v>
      </c>
      <c r="I9" s="163"/>
      <c r="J9" s="27"/>
      <c r="K9" s="21"/>
      <c r="L9" s="21"/>
    </row>
    <row r="10" spans="1:12" ht="26.55" customHeight="1" x14ac:dyDescent="0.35">
      <c r="A10" s="150"/>
      <c r="B10" s="151"/>
      <c r="C10" s="151"/>
      <c r="D10" s="151"/>
      <c r="E10" s="151"/>
      <c r="F10" s="31" t="s">
        <v>52</v>
      </c>
      <c r="G10" s="31"/>
      <c r="H10" s="167"/>
      <c r="I10" s="168"/>
      <c r="J10" s="21"/>
      <c r="K10" s="21"/>
      <c r="L10" s="21"/>
    </row>
    <row r="11" spans="1:12" ht="8.5500000000000007" customHeight="1" thickBot="1" x14ac:dyDescent="0.35">
      <c r="A11" s="164"/>
      <c r="B11" s="165"/>
      <c r="C11" s="165"/>
      <c r="D11" s="165"/>
      <c r="E11" s="165"/>
      <c r="F11" s="165"/>
      <c r="G11" s="165"/>
      <c r="H11" s="165"/>
      <c r="I11" s="166"/>
      <c r="J11" s="21"/>
      <c r="K11" s="21"/>
      <c r="L11" s="21"/>
    </row>
    <row r="12" spans="1:12" ht="14.25" customHeight="1" thickBot="1" x14ac:dyDescent="0.35">
      <c r="A12" s="147"/>
      <c r="B12" s="147"/>
      <c r="C12" s="147"/>
      <c r="D12" s="147"/>
      <c r="E12" s="147"/>
      <c r="F12" s="147"/>
      <c r="G12" s="147"/>
      <c r="H12" s="147"/>
      <c r="I12" s="147"/>
      <c r="J12" s="21"/>
      <c r="K12" s="21"/>
      <c r="L12" s="21"/>
    </row>
    <row r="13" spans="1:12" ht="26.2" x14ac:dyDescent="0.45">
      <c r="A13" s="52" t="s">
        <v>47</v>
      </c>
      <c r="B13" s="55"/>
      <c r="C13" s="55"/>
      <c r="D13" s="55"/>
      <c r="E13" s="55"/>
      <c r="F13" s="56"/>
      <c r="G13" s="57">
        <f>Calculator!A130</f>
        <v>43727</v>
      </c>
      <c r="H13" s="55"/>
      <c r="I13" s="58"/>
      <c r="J13" s="21"/>
      <c r="K13" s="21"/>
      <c r="L13" s="21"/>
    </row>
    <row r="14" spans="1:12" ht="25.55" customHeight="1" x14ac:dyDescent="0.35">
      <c r="A14" s="35" t="s">
        <v>46</v>
      </c>
      <c r="B14" s="23"/>
      <c r="C14" s="59">
        <f>Calculator!F16</f>
        <v>43787</v>
      </c>
      <c r="D14" s="28"/>
      <c r="E14" s="28"/>
      <c r="F14" s="26" t="s">
        <v>51</v>
      </c>
      <c r="G14" s="25"/>
      <c r="H14" s="25"/>
      <c r="I14" s="36"/>
      <c r="J14" s="21"/>
      <c r="K14" s="21"/>
      <c r="L14" s="21"/>
    </row>
    <row r="15" spans="1:12" ht="7.55" customHeight="1" thickBot="1" x14ac:dyDescent="0.35">
      <c r="A15" s="164"/>
      <c r="B15" s="165"/>
      <c r="C15" s="165"/>
      <c r="D15" s="165"/>
      <c r="E15" s="165"/>
      <c r="F15" s="165"/>
      <c r="G15" s="165"/>
      <c r="H15" s="165"/>
      <c r="I15" s="166"/>
      <c r="J15" s="21"/>
      <c r="K15" s="21"/>
      <c r="L15" s="21"/>
    </row>
    <row r="16" spans="1:12" ht="15.9" customHeight="1" thickBot="1" x14ac:dyDescent="0.35">
      <c r="A16" s="33"/>
      <c r="B16" s="33"/>
      <c r="C16" s="33"/>
      <c r="D16" s="33"/>
      <c r="E16" s="33"/>
      <c r="F16" s="33"/>
      <c r="G16" s="33"/>
      <c r="H16" s="33"/>
      <c r="I16" s="33"/>
      <c r="J16" s="21"/>
      <c r="K16" s="21"/>
      <c r="L16" s="21"/>
    </row>
    <row r="17" spans="1:12" ht="26.2" x14ac:dyDescent="0.45">
      <c r="A17" s="52" t="s">
        <v>48</v>
      </c>
      <c r="B17" s="53"/>
      <c r="C17" s="53"/>
      <c r="D17" s="53"/>
      <c r="E17" s="53"/>
      <c r="F17" s="53"/>
      <c r="G17" s="53"/>
      <c r="H17" s="53"/>
      <c r="I17" s="54"/>
      <c r="J17" s="21"/>
      <c r="K17" s="21"/>
      <c r="L17" s="21"/>
    </row>
    <row r="18" spans="1:12" ht="8.1999999999999993" customHeight="1" x14ac:dyDescent="0.3">
      <c r="A18" s="30"/>
      <c r="B18" s="28"/>
      <c r="C18" s="28"/>
      <c r="D18" s="28"/>
      <c r="E18" s="28"/>
      <c r="F18" s="28"/>
      <c r="G18" s="28"/>
      <c r="H18" s="28"/>
      <c r="I18" s="34"/>
      <c r="J18" s="21"/>
      <c r="K18" s="21"/>
      <c r="L18" s="21"/>
    </row>
    <row r="19" spans="1:12" ht="25.05" customHeight="1" x14ac:dyDescent="0.3">
      <c r="A19" s="39">
        <f>'GDN PROPERTY SCHEDULE'!A20</f>
        <v>43727</v>
      </c>
      <c r="B19" s="29" t="s">
        <v>49</v>
      </c>
      <c r="C19" s="40">
        <f>'GDN PROPERTY SCHEDULE'!C20</f>
        <v>44104</v>
      </c>
      <c r="D19" s="28"/>
      <c r="E19" s="41" t="s">
        <v>55</v>
      </c>
      <c r="F19" s="42">
        <f>'GDN PROPERTY SCHEDULE'!F20</f>
        <v>44197</v>
      </c>
      <c r="G19" s="38" t="s">
        <v>51</v>
      </c>
      <c r="H19" s="23"/>
      <c r="I19" s="32"/>
      <c r="J19" s="21"/>
      <c r="K19" s="21"/>
      <c r="L19" s="21"/>
    </row>
    <row r="20" spans="1:12" ht="25.05" customHeight="1" x14ac:dyDescent="0.3">
      <c r="A20" s="39">
        <f>'GDN PROPERTY SCHEDULE'!A21</f>
        <v>44105</v>
      </c>
      <c r="B20" s="29" t="s">
        <v>49</v>
      </c>
      <c r="C20" s="40">
        <f>'GDN PROPERTY SCHEDULE'!C21</f>
        <v>44469</v>
      </c>
      <c r="D20" s="28"/>
      <c r="E20" s="41" t="s">
        <v>55</v>
      </c>
      <c r="F20" s="42">
        <f>'GDN PROPERTY SCHEDULE'!F21</f>
        <v>44562</v>
      </c>
      <c r="G20" s="38" t="s">
        <v>51</v>
      </c>
      <c r="H20" s="23"/>
      <c r="I20" s="32"/>
      <c r="J20" s="21"/>
      <c r="K20" s="21"/>
      <c r="L20" s="21"/>
    </row>
    <row r="21" spans="1:12" ht="25.05" customHeight="1" x14ac:dyDescent="0.3">
      <c r="A21" s="39">
        <f>'GDN PROPERTY SCHEDULE'!A22</f>
        <v>44470</v>
      </c>
      <c r="B21" s="29" t="s">
        <v>49</v>
      </c>
      <c r="C21" s="40">
        <f>'GDN PROPERTY SCHEDULE'!C22</f>
        <v>44834</v>
      </c>
      <c r="D21" s="28"/>
      <c r="E21" s="41" t="s">
        <v>55</v>
      </c>
      <c r="F21" s="42">
        <f>'GDN PROPERTY SCHEDULE'!F22</f>
        <v>44927</v>
      </c>
      <c r="G21" s="38" t="s">
        <v>51</v>
      </c>
      <c r="H21" s="23"/>
      <c r="I21" s="32"/>
      <c r="J21" s="21"/>
      <c r="K21" s="21"/>
      <c r="L21" s="21"/>
    </row>
    <row r="22" spans="1:12" ht="25.05" customHeight="1" x14ac:dyDescent="0.3">
      <c r="A22" s="39">
        <f>'GDN PROPERTY SCHEDULE'!A23</f>
        <v>44835</v>
      </c>
      <c r="B22" s="29" t="s">
        <v>49</v>
      </c>
      <c r="C22" s="40">
        <f>'GDN PROPERTY SCHEDULE'!C23</f>
        <v>45199</v>
      </c>
      <c r="D22" s="28"/>
      <c r="E22" s="41" t="s">
        <v>55</v>
      </c>
      <c r="F22" s="42">
        <f>'GDN PROPERTY SCHEDULE'!F23</f>
        <v>45292</v>
      </c>
      <c r="G22" s="38" t="s">
        <v>51</v>
      </c>
      <c r="H22" s="23"/>
      <c r="I22" s="32"/>
      <c r="J22" s="21"/>
      <c r="K22" s="21"/>
      <c r="L22" s="21"/>
    </row>
    <row r="23" spans="1:12" ht="25.05" customHeight="1" x14ac:dyDescent="0.3">
      <c r="A23" s="39">
        <f>'GDN PROPERTY SCHEDULE'!A24</f>
        <v>45200</v>
      </c>
      <c r="B23" s="29" t="s">
        <v>49</v>
      </c>
      <c r="C23" s="40">
        <f>'GDN PROPERTY SCHEDULE'!C24</f>
        <v>45565</v>
      </c>
      <c r="D23" s="28"/>
      <c r="E23" s="41" t="s">
        <v>55</v>
      </c>
      <c r="F23" s="42">
        <f>'GDN PROPERTY SCHEDULE'!F24</f>
        <v>45658</v>
      </c>
      <c r="G23" s="38" t="s">
        <v>51</v>
      </c>
      <c r="H23" s="23"/>
      <c r="I23" s="32"/>
      <c r="J23" s="21"/>
      <c r="K23" s="21"/>
      <c r="L23" s="21"/>
    </row>
    <row r="24" spans="1:12" ht="25.05" customHeight="1" x14ac:dyDescent="0.3">
      <c r="A24" s="39">
        <f>'GDN PROPERTY SCHEDULE'!A25</f>
        <v>45566</v>
      </c>
      <c r="B24" s="29" t="s">
        <v>49</v>
      </c>
      <c r="C24" s="40">
        <f>'GDN PROPERTY SCHEDULE'!C25</f>
        <v>45930</v>
      </c>
      <c r="D24" s="28"/>
      <c r="E24" s="41" t="s">
        <v>55</v>
      </c>
      <c r="F24" s="42">
        <f>'GDN PROPERTY SCHEDULE'!F25</f>
        <v>46023</v>
      </c>
      <c r="G24" s="38" t="s">
        <v>51</v>
      </c>
      <c r="H24" s="23"/>
      <c r="I24" s="32"/>
      <c r="J24" s="21"/>
      <c r="K24" s="21"/>
      <c r="L24" s="21"/>
    </row>
    <row r="25" spans="1:12" ht="25.05" customHeight="1" x14ac:dyDescent="0.3">
      <c r="A25" s="39">
        <f>'GDN PROPERTY SCHEDULE'!A26</f>
        <v>45931</v>
      </c>
      <c r="B25" s="29" t="s">
        <v>49</v>
      </c>
      <c r="C25" s="40">
        <f>'GDN PROPERTY SCHEDULE'!C26</f>
        <v>46295</v>
      </c>
      <c r="D25" s="28"/>
      <c r="E25" s="41" t="s">
        <v>55</v>
      </c>
      <c r="F25" s="42">
        <f>'GDN PROPERTY SCHEDULE'!F26</f>
        <v>46388</v>
      </c>
      <c r="G25" s="38" t="s">
        <v>51</v>
      </c>
      <c r="H25" s="23"/>
      <c r="I25" s="32"/>
      <c r="J25" s="21"/>
      <c r="K25" s="21"/>
      <c r="L25" s="21"/>
    </row>
    <row r="26" spans="1:12" ht="25.05" customHeight="1" x14ac:dyDescent="0.3">
      <c r="A26" s="39">
        <f>'GDN PROPERTY SCHEDULE'!A27</f>
        <v>46296</v>
      </c>
      <c r="B26" s="29" t="s">
        <v>49</v>
      </c>
      <c r="C26" s="40">
        <f>'GDN PROPERTY SCHEDULE'!C27</f>
        <v>46660</v>
      </c>
      <c r="D26" s="28"/>
      <c r="E26" s="41" t="s">
        <v>55</v>
      </c>
      <c r="F26" s="42">
        <f>'GDN PROPERTY SCHEDULE'!F27</f>
        <v>46753</v>
      </c>
      <c r="G26" s="38" t="s">
        <v>51</v>
      </c>
      <c r="H26" s="23"/>
      <c r="I26" s="32"/>
      <c r="J26" s="21"/>
      <c r="K26" s="21"/>
      <c r="L26" s="21"/>
    </row>
    <row r="27" spans="1:12" ht="25.05" customHeight="1" x14ac:dyDescent="0.3">
      <c r="A27" s="39">
        <f>'GDN PROPERTY SCHEDULE'!A28</f>
        <v>46661</v>
      </c>
      <c r="B27" s="29" t="s">
        <v>49</v>
      </c>
      <c r="C27" s="40">
        <f>'GDN PROPERTY SCHEDULE'!C28</f>
        <v>47026</v>
      </c>
      <c r="D27" s="28"/>
      <c r="E27" s="41" t="s">
        <v>55</v>
      </c>
      <c r="F27" s="42">
        <f>'GDN PROPERTY SCHEDULE'!F28</f>
        <v>47119</v>
      </c>
      <c r="G27" s="38" t="s">
        <v>51</v>
      </c>
      <c r="H27" s="23"/>
      <c r="I27" s="32"/>
      <c r="J27" s="21"/>
      <c r="K27" s="21"/>
      <c r="L27" s="21"/>
    </row>
    <row r="28" spans="1:12" ht="25.05" customHeight="1" x14ac:dyDescent="0.3">
      <c r="A28" s="39">
        <f>'GDN PROPERTY SCHEDULE'!A29</f>
        <v>47027</v>
      </c>
      <c r="B28" s="29" t="s">
        <v>49</v>
      </c>
      <c r="C28" s="40">
        <f>'GDN PROPERTY SCHEDULE'!C29</f>
        <v>47391</v>
      </c>
      <c r="D28" s="28"/>
      <c r="E28" s="41" t="s">
        <v>55</v>
      </c>
      <c r="F28" s="42">
        <f>'GDN PROPERTY SCHEDULE'!F29</f>
        <v>47484</v>
      </c>
      <c r="G28" s="38" t="s">
        <v>51</v>
      </c>
      <c r="H28" s="23"/>
      <c r="I28" s="32"/>
      <c r="J28" s="21"/>
      <c r="K28" s="21"/>
      <c r="L28" s="21"/>
    </row>
    <row r="29" spans="1:12" ht="8.1999999999999993" customHeight="1" thickBot="1" x14ac:dyDescent="0.35">
      <c r="A29" s="156"/>
      <c r="B29" s="157"/>
      <c r="C29" s="157"/>
      <c r="D29" s="157"/>
      <c r="E29" s="157"/>
      <c r="F29" s="157"/>
      <c r="G29" s="157"/>
      <c r="H29" s="157"/>
      <c r="I29" s="158"/>
      <c r="J29" s="21"/>
      <c r="K29" s="21"/>
      <c r="L29" s="21"/>
    </row>
    <row r="30" spans="1:12" ht="21.8" customHeight="1" thickBot="1" x14ac:dyDescent="0.35">
      <c r="A30" s="159"/>
      <c r="B30" s="159"/>
      <c r="C30" s="159"/>
      <c r="D30" s="159"/>
      <c r="E30" s="159"/>
      <c r="F30" s="159"/>
      <c r="G30" s="159"/>
      <c r="H30" s="159"/>
      <c r="I30" s="159"/>
      <c r="J30" s="21"/>
      <c r="K30" s="21"/>
      <c r="L30" s="21"/>
    </row>
    <row r="31" spans="1:12" ht="25.05" customHeight="1" x14ac:dyDescent="0.45">
      <c r="A31" s="52" t="s">
        <v>54</v>
      </c>
      <c r="B31" s="53"/>
      <c r="C31" s="53"/>
      <c r="D31" s="53"/>
      <c r="E31" s="53"/>
      <c r="F31" s="53"/>
      <c r="G31" s="53"/>
      <c r="H31" s="53"/>
      <c r="I31" s="54"/>
      <c r="J31" s="21"/>
      <c r="K31" s="21"/>
      <c r="L31" s="63"/>
    </row>
    <row r="32" spans="1:12" ht="8.1999999999999993" customHeight="1" x14ac:dyDescent="0.3">
      <c r="A32" s="30"/>
      <c r="B32" s="28"/>
      <c r="C32" s="28"/>
      <c r="D32" s="28"/>
      <c r="E32" s="28"/>
      <c r="F32" s="28"/>
      <c r="G32" s="28"/>
      <c r="H32" s="28"/>
      <c r="I32" s="34"/>
      <c r="J32" s="21"/>
      <c r="K32" s="21"/>
      <c r="L32" s="21"/>
    </row>
    <row r="33" spans="1:12" ht="25.05" customHeight="1" x14ac:dyDescent="0.3">
      <c r="A33" s="39">
        <f>Calculator!A$130</f>
        <v>43727</v>
      </c>
      <c r="B33" s="29" t="s">
        <v>49</v>
      </c>
      <c r="C33" s="40">
        <f>Calculator!G$31</f>
        <v>44104</v>
      </c>
      <c r="D33" s="28"/>
      <c r="E33" s="41" t="s">
        <v>55</v>
      </c>
      <c r="F33" s="42">
        <f>A$33+60</f>
        <v>43787</v>
      </c>
      <c r="G33" s="38" t="s">
        <v>51</v>
      </c>
      <c r="H33" s="23"/>
      <c r="I33" s="32"/>
      <c r="J33" s="21"/>
      <c r="K33" s="21"/>
      <c r="L33" s="21"/>
    </row>
    <row r="34" spans="1:12" ht="25.05" customHeight="1" x14ac:dyDescent="0.3">
      <c r="A34" s="39">
        <f>'GDN PERSON SCHEDULE'!A17</f>
        <v>44105</v>
      </c>
      <c r="B34" s="29" t="s">
        <v>49</v>
      </c>
      <c r="C34" s="40">
        <f>'GDN PERSON SCHEDULE'!C17</f>
        <v>44469</v>
      </c>
      <c r="D34" s="28"/>
      <c r="E34" s="41" t="s">
        <v>55</v>
      </c>
      <c r="F34" s="42">
        <f>'GDN PERSON SCHEDULE'!F17</f>
        <v>44194</v>
      </c>
      <c r="G34" s="38" t="s">
        <v>51</v>
      </c>
      <c r="H34" s="23"/>
      <c r="I34" s="32"/>
      <c r="J34" s="21"/>
      <c r="K34" s="21"/>
      <c r="L34" s="21"/>
    </row>
    <row r="35" spans="1:12" ht="25.05" customHeight="1" x14ac:dyDescent="0.3">
      <c r="A35" s="39">
        <f>'GDN PERSON SCHEDULE'!A18</f>
        <v>44470</v>
      </c>
      <c r="B35" s="29" t="s">
        <v>49</v>
      </c>
      <c r="C35" s="40">
        <f>'GDN PERSON SCHEDULE'!C18</f>
        <v>44834</v>
      </c>
      <c r="D35" s="28"/>
      <c r="E35" s="41" t="s">
        <v>55</v>
      </c>
      <c r="F35" s="42">
        <f>'GDN PERSON SCHEDULE'!F18</f>
        <v>44559</v>
      </c>
      <c r="G35" s="38" t="s">
        <v>51</v>
      </c>
      <c r="H35" s="23"/>
      <c r="I35" s="32"/>
      <c r="J35" s="21"/>
      <c r="K35" s="21"/>
      <c r="L35" s="21"/>
    </row>
    <row r="36" spans="1:12" ht="25.05" customHeight="1" x14ac:dyDescent="0.3">
      <c r="A36" s="39">
        <f>'GDN PERSON SCHEDULE'!A19</f>
        <v>44835</v>
      </c>
      <c r="B36" s="29" t="s">
        <v>49</v>
      </c>
      <c r="C36" s="40">
        <f>'GDN PERSON SCHEDULE'!C19</f>
        <v>45199</v>
      </c>
      <c r="D36" s="28"/>
      <c r="E36" s="41" t="s">
        <v>55</v>
      </c>
      <c r="F36" s="42">
        <f>'GDN PERSON SCHEDULE'!F19</f>
        <v>44924</v>
      </c>
      <c r="G36" s="38" t="s">
        <v>51</v>
      </c>
      <c r="H36" s="23"/>
      <c r="I36" s="32"/>
      <c r="J36" s="21"/>
      <c r="K36" s="21"/>
      <c r="L36" s="21"/>
    </row>
    <row r="37" spans="1:12" ht="25.05" customHeight="1" x14ac:dyDescent="0.3">
      <c r="A37" s="39">
        <f>'GDN PERSON SCHEDULE'!A20</f>
        <v>45200</v>
      </c>
      <c r="B37" s="29" t="s">
        <v>49</v>
      </c>
      <c r="C37" s="40">
        <f>'GDN PERSON SCHEDULE'!C20</f>
        <v>45565</v>
      </c>
      <c r="D37" s="28"/>
      <c r="E37" s="41" t="s">
        <v>55</v>
      </c>
      <c r="F37" s="42">
        <f>'GDN PERSON SCHEDULE'!F20</f>
        <v>45289</v>
      </c>
      <c r="G37" s="38" t="s">
        <v>51</v>
      </c>
      <c r="H37" s="23"/>
      <c r="I37" s="32"/>
      <c r="J37" s="21"/>
      <c r="K37" s="21"/>
      <c r="L37" s="21"/>
    </row>
    <row r="38" spans="1:12" ht="25.05" customHeight="1" x14ac:dyDescent="0.3">
      <c r="A38" s="39">
        <f>'GDN PERSON SCHEDULE'!A21</f>
        <v>45566</v>
      </c>
      <c r="B38" s="29" t="s">
        <v>49</v>
      </c>
      <c r="C38" s="40">
        <f>'GDN PERSON SCHEDULE'!C21</f>
        <v>45930</v>
      </c>
      <c r="D38" s="28"/>
      <c r="E38" s="41" t="s">
        <v>55</v>
      </c>
      <c r="F38" s="42">
        <f>'GDN PERSON SCHEDULE'!F21</f>
        <v>45655</v>
      </c>
      <c r="G38" s="38" t="s">
        <v>51</v>
      </c>
      <c r="H38" s="23"/>
      <c r="I38" s="32"/>
      <c r="J38" s="21"/>
      <c r="K38" s="21"/>
      <c r="L38" s="21"/>
    </row>
    <row r="39" spans="1:12" ht="25.05" customHeight="1" x14ac:dyDescent="0.3">
      <c r="A39" s="39">
        <f>'GDN PERSON SCHEDULE'!A22</f>
        <v>45931</v>
      </c>
      <c r="B39" s="29" t="s">
        <v>49</v>
      </c>
      <c r="C39" s="40">
        <f>'GDN PERSON SCHEDULE'!C22</f>
        <v>46295</v>
      </c>
      <c r="D39" s="28"/>
      <c r="E39" s="41" t="s">
        <v>55</v>
      </c>
      <c r="F39" s="42">
        <f>'GDN PERSON SCHEDULE'!F22</f>
        <v>46020</v>
      </c>
      <c r="G39" s="38" t="s">
        <v>51</v>
      </c>
      <c r="H39" s="23"/>
      <c r="I39" s="32"/>
      <c r="J39" s="21"/>
      <c r="K39" s="21"/>
      <c r="L39" s="21"/>
    </row>
    <row r="40" spans="1:12" ht="25.05" customHeight="1" x14ac:dyDescent="0.3">
      <c r="A40" s="39">
        <f>'GDN PERSON SCHEDULE'!A23</f>
        <v>46296</v>
      </c>
      <c r="B40" s="29" t="s">
        <v>49</v>
      </c>
      <c r="C40" s="40">
        <f>'GDN PERSON SCHEDULE'!C23</f>
        <v>46660</v>
      </c>
      <c r="D40" s="28"/>
      <c r="E40" s="41" t="s">
        <v>55</v>
      </c>
      <c r="F40" s="42">
        <f>'GDN PERSON SCHEDULE'!F23</f>
        <v>46385</v>
      </c>
      <c r="G40" s="38" t="s">
        <v>51</v>
      </c>
      <c r="H40" s="23"/>
      <c r="I40" s="32"/>
      <c r="J40" s="21"/>
      <c r="K40" s="21"/>
      <c r="L40" s="21"/>
    </row>
    <row r="41" spans="1:12" ht="25.05" customHeight="1" x14ac:dyDescent="0.3">
      <c r="A41" s="39">
        <f>'GDN PERSON SCHEDULE'!A24</f>
        <v>46661</v>
      </c>
      <c r="B41" s="29" t="s">
        <v>49</v>
      </c>
      <c r="C41" s="40">
        <f>'GDN PERSON SCHEDULE'!C24</f>
        <v>47026</v>
      </c>
      <c r="D41" s="28"/>
      <c r="E41" s="41" t="s">
        <v>55</v>
      </c>
      <c r="F41" s="42">
        <f>'GDN PERSON SCHEDULE'!F24</f>
        <v>46750</v>
      </c>
      <c r="G41" s="38" t="s">
        <v>51</v>
      </c>
      <c r="H41" s="23"/>
      <c r="I41" s="32"/>
      <c r="J41" s="21"/>
      <c r="K41" s="21"/>
      <c r="L41" s="21"/>
    </row>
    <row r="42" spans="1:12" ht="25.05" customHeight="1" x14ac:dyDescent="0.3">
      <c r="A42" s="39">
        <f>'GDN PERSON SCHEDULE'!A25</f>
        <v>47027</v>
      </c>
      <c r="B42" s="29" t="s">
        <v>49</v>
      </c>
      <c r="C42" s="40">
        <f>'GDN PERSON SCHEDULE'!C25</f>
        <v>47391</v>
      </c>
      <c r="D42" s="28"/>
      <c r="E42" s="41" t="s">
        <v>55</v>
      </c>
      <c r="F42" s="42">
        <f>'GDN PERSON SCHEDULE'!F25</f>
        <v>47116</v>
      </c>
      <c r="G42" s="38" t="s">
        <v>51</v>
      </c>
      <c r="H42" s="23"/>
      <c r="I42" s="32"/>
      <c r="J42" s="21"/>
      <c r="K42" s="21"/>
      <c r="L42" s="21"/>
    </row>
    <row r="43" spans="1:12" ht="18.649999999999999" customHeight="1" thickBot="1" x14ac:dyDescent="0.35">
      <c r="A43" s="153" t="s">
        <v>70</v>
      </c>
      <c r="B43" s="154"/>
      <c r="C43" s="154"/>
      <c r="D43" s="154"/>
      <c r="E43" s="154"/>
      <c r="F43" s="154"/>
      <c r="G43" s="154"/>
      <c r="H43" s="154"/>
      <c r="I43" s="155"/>
      <c r="J43" s="21"/>
      <c r="K43" s="21"/>
      <c r="L43" s="21"/>
    </row>
    <row r="44" spans="1:12" ht="15.75" x14ac:dyDescent="0.3">
      <c r="A44" s="21"/>
      <c r="B44" s="21"/>
      <c r="C44" s="21"/>
      <c r="D44" s="21"/>
      <c r="E44" s="21"/>
      <c r="F44" s="24"/>
      <c r="G44" s="21"/>
      <c r="H44" s="21"/>
      <c r="I44" s="21"/>
      <c r="J44" s="21"/>
      <c r="K44" s="21"/>
      <c r="L44" s="21"/>
    </row>
    <row r="45" spans="1:12" ht="15.75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15.75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15.75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5.75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15.75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68"/>
    </row>
    <row r="50" spans="1:12" ht="15.75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15.75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15.75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15.75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15.75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5.75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15.75" hidden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6.399999999999999" hidden="1" thickBot="1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26.2" hidden="1" x14ac:dyDescent="0.45">
      <c r="A58" s="52" t="s">
        <v>59</v>
      </c>
      <c r="B58" s="53"/>
      <c r="C58" s="53"/>
      <c r="D58" s="53"/>
      <c r="E58" s="53"/>
      <c r="F58" s="53"/>
      <c r="G58" s="53"/>
      <c r="H58" s="53"/>
      <c r="I58" s="54"/>
      <c r="J58" s="21"/>
      <c r="K58" s="21"/>
      <c r="L58" s="21"/>
    </row>
    <row r="59" spans="1:12" ht="5.9" hidden="1" customHeight="1" x14ac:dyDescent="0.3">
      <c r="A59" s="150"/>
      <c r="B59" s="151"/>
      <c r="C59" s="151"/>
      <c r="D59" s="151"/>
      <c r="E59" s="151"/>
      <c r="F59" s="151"/>
      <c r="G59" s="151"/>
      <c r="H59" s="151"/>
      <c r="I59" s="152"/>
      <c r="J59" s="21"/>
      <c r="K59" s="21"/>
      <c r="L59" s="21"/>
    </row>
    <row r="60" spans="1:12" ht="15.75" hidden="1" x14ac:dyDescent="0.3">
      <c r="A60" s="39">
        <f>Calculator!A$130</f>
        <v>43727</v>
      </c>
      <c r="B60" s="29" t="s">
        <v>49</v>
      </c>
      <c r="C60" s="40">
        <f>Calculator!G$31</f>
        <v>44104</v>
      </c>
      <c r="D60" s="28"/>
      <c r="E60" s="41" t="s">
        <v>55</v>
      </c>
      <c r="F60" s="42">
        <f>A$33+60</f>
        <v>43787</v>
      </c>
      <c r="G60" s="38" t="s">
        <v>51</v>
      </c>
      <c r="H60" s="23"/>
      <c r="I60" s="32"/>
      <c r="J60" s="21"/>
      <c r="K60" s="21"/>
      <c r="L60" s="21"/>
    </row>
    <row r="61" spans="1:12" ht="15.75" hidden="1" x14ac:dyDescent="0.3">
      <c r="A61" s="39">
        <f>C60+1</f>
        <v>44105</v>
      </c>
      <c r="B61" s="29" t="s">
        <v>49</v>
      </c>
      <c r="C61" s="40">
        <f>EDATE(C60,12)</f>
        <v>44469</v>
      </c>
      <c r="D61" s="28"/>
      <c r="E61" s="41" t="s">
        <v>55</v>
      </c>
      <c r="F61" s="42">
        <f>IF(Calculator!I$10 = Calculator!$A$47,Calculator!A$147,C$33+90)</f>
        <v>44194</v>
      </c>
      <c r="G61" s="38" t="s">
        <v>51</v>
      </c>
      <c r="H61" s="23"/>
      <c r="I61" s="32"/>
      <c r="J61" s="21"/>
      <c r="K61" s="21"/>
      <c r="L61" s="21"/>
    </row>
    <row r="62" spans="1:12" ht="15.75" hidden="1" x14ac:dyDescent="0.3">
      <c r="A62" s="39">
        <f t="shared" ref="A62:A69" si="0">C61+1</f>
        <v>44470</v>
      </c>
      <c r="B62" s="29" t="s">
        <v>49</v>
      </c>
      <c r="C62" s="40">
        <f t="shared" ref="C62:C69" si="1">EDATE(C61,12)</f>
        <v>44834</v>
      </c>
      <c r="D62" s="28"/>
      <c r="E62" s="41" t="s">
        <v>55</v>
      </c>
      <c r="F62" s="42">
        <f>IF(Calculator!I$10 = Calculator!$A$47,EDATE(F61,12),C61+90)</f>
        <v>44559</v>
      </c>
      <c r="G62" s="38" t="s">
        <v>51</v>
      </c>
      <c r="H62" s="23"/>
      <c r="I62" s="32"/>
      <c r="J62" s="21"/>
      <c r="K62" s="21"/>
      <c r="L62" s="21"/>
    </row>
    <row r="63" spans="1:12" ht="15.75" hidden="1" x14ac:dyDescent="0.3">
      <c r="A63" s="39">
        <f t="shared" si="0"/>
        <v>44835</v>
      </c>
      <c r="B63" s="29" t="s">
        <v>49</v>
      </c>
      <c r="C63" s="40">
        <f t="shared" si="1"/>
        <v>45199</v>
      </c>
      <c r="D63" s="28"/>
      <c r="E63" s="41" t="s">
        <v>55</v>
      </c>
      <c r="F63" s="42">
        <f>IF(Calculator!I$10 = Calculator!$A$47,EDATE(F62,12),C62+90)</f>
        <v>44924</v>
      </c>
      <c r="G63" s="38" t="s">
        <v>51</v>
      </c>
      <c r="H63" s="23"/>
      <c r="I63" s="32"/>
      <c r="J63" s="21"/>
      <c r="K63" s="21"/>
      <c r="L63" s="21"/>
    </row>
    <row r="64" spans="1:12" ht="15.75" hidden="1" x14ac:dyDescent="0.3">
      <c r="A64" s="39">
        <f t="shared" si="0"/>
        <v>45200</v>
      </c>
      <c r="B64" s="29" t="s">
        <v>49</v>
      </c>
      <c r="C64" s="40">
        <f t="shared" si="1"/>
        <v>45565</v>
      </c>
      <c r="D64" s="28"/>
      <c r="E64" s="41" t="s">
        <v>55</v>
      </c>
      <c r="F64" s="42">
        <f>IF(Calculator!I$10 = Calculator!$A$47,EDATE(F63,12),C63+90)</f>
        <v>45289</v>
      </c>
      <c r="G64" s="38" t="s">
        <v>51</v>
      </c>
      <c r="H64" s="23"/>
      <c r="I64" s="32"/>
      <c r="J64" s="21"/>
      <c r="K64" s="21"/>
      <c r="L64" s="21"/>
    </row>
    <row r="65" spans="1:12" ht="15.75" hidden="1" x14ac:dyDescent="0.3">
      <c r="A65" s="39">
        <f t="shared" si="0"/>
        <v>45566</v>
      </c>
      <c r="B65" s="29" t="s">
        <v>49</v>
      </c>
      <c r="C65" s="40">
        <f t="shared" si="1"/>
        <v>45930</v>
      </c>
      <c r="D65" s="28"/>
      <c r="E65" s="41" t="s">
        <v>55</v>
      </c>
      <c r="F65" s="42">
        <f>IF(Calculator!I$10 = Calculator!$A$47,EDATE(F64,12),C64+90)</f>
        <v>45655</v>
      </c>
      <c r="G65" s="38" t="s">
        <v>51</v>
      </c>
      <c r="H65" s="23"/>
      <c r="I65" s="32"/>
      <c r="J65" s="21"/>
      <c r="K65" s="21"/>
      <c r="L65" s="21"/>
    </row>
    <row r="66" spans="1:12" ht="15.75" hidden="1" x14ac:dyDescent="0.3">
      <c r="A66" s="39">
        <f t="shared" si="0"/>
        <v>45931</v>
      </c>
      <c r="B66" s="29" t="s">
        <v>49</v>
      </c>
      <c r="C66" s="40">
        <f t="shared" si="1"/>
        <v>46295</v>
      </c>
      <c r="D66" s="28"/>
      <c r="E66" s="41" t="s">
        <v>55</v>
      </c>
      <c r="F66" s="42">
        <f>IF(Calculator!I$10 = Calculator!$A$47,EDATE(F65,12),C65+90)</f>
        <v>46020</v>
      </c>
      <c r="G66" s="38" t="s">
        <v>51</v>
      </c>
      <c r="H66" s="23"/>
      <c r="I66" s="32"/>
      <c r="J66" s="21"/>
      <c r="K66" s="21"/>
      <c r="L66" s="21"/>
    </row>
    <row r="67" spans="1:12" ht="15.75" hidden="1" x14ac:dyDescent="0.3">
      <c r="A67" s="39">
        <f t="shared" si="0"/>
        <v>46296</v>
      </c>
      <c r="B67" s="29" t="s">
        <v>49</v>
      </c>
      <c r="C67" s="40">
        <f t="shared" si="1"/>
        <v>46660</v>
      </c>
      <c r="D67" s="28"/>
      <c r="E67" s="41" t="s">
        <v>55</v>
      </c>
      <c r="F67" s="42">
        <f>IF(Calculator!I$10 = Calculator!$A$47,EDATE(F66,12),C66+90)</f>
        <v>46385</v>
      </c>
      <c r="G67" s="38" t="s">
        <v>51</v>
      </c>
      <c r="H67" s="23"/>
      <c r="I67" s="32"/>
      <c r="J67" s="21"/>
      <c r="K67" s="21"/>
      <c r="L67" s="21"/>
    </row>
    <row r="68" spans="1:12" ht="15.75" hidden="1" x14ac:dyDescent="0.3">
      <c r="A68" s="39">
        <f t="shared" si="0"/>
        <v>46661</v>
      </c>
      <c r="B68" s="29" t="s">
        <v>49</v>
      </c>
      <c r="C68" s="40">
        <f t="shared" si="1"/>
        <v>47026</v>
      </c>
      <c r="D68" s="28"/>
      <c r="E68" s="41" t="s">
        <v>55</v>
      </c>
      <c r="F68" s="42">
        <f>IF(Calculator!I$10 = Calculator!$A$47,EDATE(F67,12),C67+90)</f>
        <v>46750</v>
      </c>
      <c r="G68" s="38" t="s">
        <v>51</v>
      </c>
      <c r="H68" s="23"/>
      <c r="I68" s="32"/>
      <c r="J68" s="21"/>
      <c r="K68" s="21"/>
      <c r="L68" s="21"/>
    </row>
    <row r="69" spans="1:12" ht="15.75" hidden="1" x14ac:dyDescent="0.3">
      <c r="A69" s="39">
        <f t="shared" si="0"/>
        <v>47027</v>
      </c>
      <c r="B69" s="29" t="s">
        <v>49</v>
      </c>
      <c r="C69" s="40">
        <f t="shared" si="1"/>
        <v>47391</v>
      </c>
      <c r="D69" s="28"/>
      <c r="E69" s="41" t="s">
        <v>55</v>
      </c>
      <c r="F69" s="42">
        <f>IF(Calculator!I$10 = Calculator!$A$47,EDATE(F68,12),C68+90)</f>
        <v>47116</v>
      </c>
      <c r="G69" s="38" t="s">
        <v>51</v>
      </c>
      <c r="H69" s="23"/>
      <c r="I69" s="32"/>
      <c r="J69" s="21"/>
      <c r="K69" s="21"/>
      <c r="L69" s="21"/>
    </row>
    <row r="70" spans="1:12" ht="16.399999999999999" hidden="1" thickBot="1" x14ac:dyDescent="0.35">
      <c r="A70" s="60"/>
      <c r="B70" s="61"/>
      <c r="C70" s="61"/>
      <c r="D70" s="61"/>
      <c r="E70" s="61"/>
      <c r="F70" s="61"/>
      <c r="G70" s="61"/>
      <c r="H70" s="61"/>
      <c r="I70" s="62"/>
      <c r="J70" s="21"/>
      <c r="K70" s="21"/>
      <c r="L70" s="21"/>
    </row>
    <row r="71" spans="1:12" ht="16.399999999999999" hidden="1" thickBot="1" x14ac:dyDescent="0.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26.2" hidden="1" x14ac:dyDescent="0.45">
      <c r="A72" s="52" t="s">
        <v>58</v>
      </c>
      <c r="B72" s="53"/>
      <c r="C72" s="53"/>
      <c r="D72" s="53"/>
      <c r="E72" s="53"/>
      <c r="F72" s="53"/>
      <c r="G72" s="53"/>
      <c r="H72" s="53"/>
      <c r="I72" s="54"/>
      <c r="J72" s="21"/>
      <c r="K72" s="21"/>
      <c r="L72" s="21"/>
    </row>
    <row r="73" spans="1:12" ht="15.75" hidden="1" x14ac:dyDescent="0.3">
      <c r="A73" s="150"/>
      <c r="B73" s="151"/>
      <c r="C73" s="151"/>
      <c r="D73" s="151"/>
      <c r="E73" s="151"/>
      <c r="F73" s="151"/>
      <c r="G73" s="151"/>
      <c r="H73" s="151"/>
      <c r="I73" s="152"/>
      <c r="J73" s="21"/>
      <c r="K73" s="21"/>
      <c r="L73" s="21"/>
    </row>
    <row r="74" spans="1:12" ht="15.75" hidden="1" x14ac:dyDescent="0.3">
      <c r="A74" s="39">
        <f>Calculator!A$130</f>
        <v>43727</v>
      </c>
      <c r="B74" s="29" t="s">
        <v>49</v>
      </c>
      <c r="C74" s="40">
        <f>Calculator!G$31</f>
        <v>44104</v>
      </c>
      <c r="D74" s="28"/>
      <c r="E74" s="41" t="s">
        <v>55</v>
      </c>
      <c r="F74" s="42">
        <f>A$33+60</f>
        <v>43787</v>
      </c>
      <c r="G74" s="38" t="s">
        <v>51</v>
      </c>
      <c r="H74" s="23"/>
      <c r="I74" s="32"/>
      <c r="J74" s="21"/>
      <c r="K74" s="21"/>
      <c r="L74" s="21"/>
    </row>
    <row r="75" spans="1:12" ht="15.75" hidden="1" x14ac:dyDescent="0.3">
      <c r="A75" s="39">
        <f>C74+1</f>
        <v>44105</v>
      </c>
      <c r="B75" s="29" t="s">
        <v>49</v>
      </c>
      <c r="C75" s="40">
        <f>EDATE(C74,12)</f>
        <v>44469</v>
      </c>
      <c r="D75" s="28"/>
      <c r="E75" s="41" t="s">
        <v>55</v>
      </c>
      <c r="F75" s="42">
        <f>IF(Calculator!I$10 = Calculator!$A$47,Calculator!A$147,C$74-60)</f>
        <v>44044</v>
      </c>
      <c r="G75" s="38" t="s">
        <v>51</v>
      </c>
      <c r="H75" s="23"/>
      <c r="I75" s="32"/>
      <c r="J75" s="21"/>
      <c r="K75" s="21"/>
      <c r="L75" s="21"/>
    </row>
    <row r="76" spans="1:12" ht="15.75" hidden="1" x14ac:dyDescent="0.3">
      <c r="A76" s="39">
        <f t="shared" ref="A76:A83" si="2">C75+1</f>
        <v>44470</v>
      </c>
      <c r="B76" s="29" t="s">
        <v>49</v>
      </c>
      <c r="C76" s="40">
        <f t="shared" ref="C76:C83" si="3">EDATE(C75,12)</f>
        <v>44834</v>
      </c>
      <c r="D76" s="28"/>
      <c r="E76" s="41" t="s">
        <v>55</v>
      </c>
      <c r="F76" s="42">
        <f>IF(Calculator!I$10 = Calculator!$A$47,Calculator!A$147,C75-60)</f>
        <v>44409</v>
      </c>
      <c r="G76" s="38" t="s">
        <v>51</v>
      </c>
      <c r="H76" s="23"/>
      <c r="I76" s="32"/>
      <c r="J76" s="21"/>
      <c r="K76" s="21"/>
      <c r="L76" s="21"/>
    </row>
    <row r="77" spans="1:12" ht="15.75" hidden="1" x14ac:dyDescent="0.3">
      <c r="A77" s="39">
        <f t="shared" si="2"/>
        <v>44835</v>
      </c>
      <c r="B77" s="29" t="s">
        <v>49</v>
      </c>
      <c r="C77" s="40">
        <f t="shared" si="3"/>
        <v>45199</v>
      </c>
      <c r="D77" s="28"/>
      <c r="E77" s="41" t="s">
        <v>55</v>
      </c>
      <c r="F77" s="42">
        <f>IF(Calculator!I$10 = Calculator!$A$47,Calculator!A$147,C76-60)</f>
        <v>44774</v>
      </c>
      <c r="G77" s="38" t="s">
        <v>51</v>
      </c>
      <c r="H77" s="23"/>
      <c r="I77" s="32"/>
      <c r="J77" s="21"/>
      <c r="K77" s="21"/>
      <c r="L77" s="21"/>
    </row>
    <row r="78" spans="1:12" ht="15.75" hidden="1" x14ac:dyDescent="0.3">
      <c r="A78" s="39">
        <f t="shared" si="2"/>
        <v>45200</v>
      </c>
      <c r="B78" s="29" t="s">
        <v>49</v>
      </c>
      <c r="C78" s="40">
        <f t="shared" si="3"/>
        <v>45565</v>
      </c>
      <c r="D78" s="28"/>
      <c r="E78" s="41" t="s">
        <v>55</v>
      </c>
      <c r="F78" s="42">
        <f>IF(Calculator!I$10 = Calculator!$A$47,Calculator!A$147,C77-60)</f>
        <v>45139</v>
      </c>
      <c r="G78" s="38" t="s">
        <v>51</v>
      </c>
      <c r="H78" s="23"/>
      <c r="I78" s="32"/>
      <c r="J78" s="21"/>
      <c r="K78" s="21"/>
      <c r="L78" s="21"/>
    </row>
    <row r="79" spans="1:12" ht="15.75" hidden="1" x14ac:dyDescent="0.3">
      <c r="A79" s="39">
        <f t="shared" si="2"/>
        <v>45566</v>
      </c>
      <c r="B79" s="29" t="s">
        <v>49</v>
      </c>
      <c r="C79" s="40">
        <f t="shared" si="3"/>
        <v>45930</v>
      </c>
      <c r="D79" s="28"/>
      <c r="E79" s="41" t="s">
        <v>55</v>
      </c>
      <c r="F79" s="42">
        <f>IF(Calculator!I$10 = Calculator!$A$47,Calculator!A$147,C78-60)</f>
        <v>45505</v>
      </c>
      <c r="G79" s="38" t="s">
        <v>51</v>
      </c>
      <c r="H79" s="23"/>
      <c r="I79" s="32"/>
      <c r="J79" s="21"/>
      <c r="K79" s="21"/>
      <c r="L79" s="21"/>
    </row>
    <row r="80" spans="1:12" ht="15.75" hidden="1" x14ac:dyDescent="0.3">
      <c r="A80" s="39">
        <f t="shared" si="2"/>
        <v>45931</v>
      </c>
      <c r="B80" s="29" t="s">
        <v>49</v>
      </c>
      <c r="C80" s="40">
        <f t="shared" si="3"/>
        <v>46295</v>
      </c>
      <c r="D80" s="28"/>
      <c r="E80" s="41" t="s">
        <v>55</v>
      </c>
      <c r="F80" s="42">
        <f>IF(Calculator!I$10 = Calculator!$A$47,Calculator!A$147,C79-60)</f>
        <v>45870</v>
      </c>
      <c r="G80" s="38" t="s">
        <v>51</v>
      </c>
      <c r="H80" s="23"/>
      <c r="I80" s="32"/>
      <c r="J80" s="21"/>
      <c r="K80" s="21"/>
      <c r="L80" s="21"/>
    </row>
    <row r="81" spans="1:12" ht="15.75" hidden="1" x14ac:dyDescent="0.3">
      <c r="A81" s="39">
        <f t="shared" si="2"/>
        <v>46296</v>
      </c>
      <c r="B81" s="29" t="s">
        <v>49</v>
      </c>
      <c r="C81" s="40">
        <f t="shared" si="3"/>
        <v>46660</v>
      </c>
      <c r="D81" s="28"/>
      <c r="E81" s="41" t="s">
        <v>55</v>
      </c>
      <c r="F81" s="42">
        <f>IF(Calculator!I$10 = Calculator!$A$47,Calculator!A$147,C80-60)</f>
        <v>46235</v>
      </c>
      <c r="G81" s="38" t="s">
        <v>51</v>
      </c>
      <c r="H81" s="23"/>
      <c r="I81" s="32"/>
      <c r="J81" s="21"/>
      <c r="K81" s="21"/>
      <c r="L81" s="21"/>
    </row>
    <row r="82" spans="1:12" ht="15.75" hidden="1" x14ac:dyDescent="0.3">
      <c r="A82" s="39">
        <f t="shared" si="2"/>
        <v>46661</v>
      </c>
      <c r="B82" s="29" t="s">
        <v>49</v>
      </c>
      <c r="C82" s="40">
        <f t="shared" si="3"/>
        <v>47026</v>
      </c>
      <c r="D82" s="28"/>
      <c r="E82" s="41" t="s">
        <v>55</v>
      </c>
      <c r="F82" s="42">
        <f>IF(Calculator!I$10 = Calculator!$A$47,Calculator!A$147,C81-60)</f>
        <v>46600</v>
      </c>
      <c r="G82" s="38" t="s">
        <v>51</v>
      </c>
      <c r="H82" s="23"/>
      <c r="I82" s="32"/>
      <c r="J82" s="21"/>
      <c r="K82" s="21"/>
      <c r="L82" s="21"/>
    </row>
    <row r="83" spans="1:12" ht="15.75" hidden="1" x14ac:dyDescent="0.3">
      <c r="A83" s="39">
        <f t="shared" si="2"/>
        <v>47027</v>
      </c>
      <c r="B83" s="29" t="s">
        <v>49</v>
      </c>
      <c r="C83" s="40">
        <f t="shared" si="3"/>
        <v>47391</v>
      </c>
      <c r="D83" s="28"/>
      <c r="E83" s="41" t="s">
        <v>55</v>
      </c>
      <c r="F83" s="42">
        <f>IF(Calculator!I$10 = Calculator!$A$47,Calculator!A$147,C82-60)</f>
        <v>46966</v>
      </c>
      <c r="G83" s="38" t="s">
        <v>51</v>
      </c>
      <c r="H83" s="23"/>
      <c r="I83" s="32"/>
      <c r="J83" s="21"/>
      <c r="K83" s="21"/>
      <c r="L83" s="21"/>
    </row>
    <row r="84" spans="1:12" ht="16.399999999999999" hidden="1" thickBot="1" x14ac:dyDescent="0.35">
      <c r="A84" s="60"/>
      <c r="B84" s="61"/>
      <c r="C84" s="61"/>
      <c r="D84" s="61"/>
      <c r="E84" s="61"/>
      <c r="F84" s="61"/>
      <c r="G84" s="61"/>
      <c r="H84" s="61"/>
      <c r="I84" s="62"/>
      <c r="J84" s="21"/>
      <c r="K84" s="21"/>
      <c r="L84" s="21"/>
    </row>
    <row r="85" spans="1:12" ht="15.75" hidden="1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15.75" hidden="1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15.75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ht="15.75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ht="15.75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ht="15.75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ht="15.75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ht="15.75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ht="15.75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ht="15.75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ht="15.75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15.75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15.75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ht="15.75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ht="15.75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ht="15.75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ht="15.75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15.75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ht="15.75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ht="15.75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5.75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ht="15.75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15.75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ht="15.75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15.75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15.75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5.75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15.75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15.75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15.75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ht="15.75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ht="15.75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ht="15.75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ht="15.75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ht="15.75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ht="15.75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ht="15.75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ht="15.75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15.75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15.75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ht="15.75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ht="15.75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15.75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15.75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ht="15.75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ht="15.75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ht="15.75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ht="15.75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ht="15.75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15.75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ht="15.75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ht="15.75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15.75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ht="15.75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15.75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ht="15.75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ht="15.75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ht="15.75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15.75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15.75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15.75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ht="15.75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15.75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15.75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15.75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15.75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15.75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15.75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ht="15.75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ht="15.75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15.75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15.75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15.75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ht="15.75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15.75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ht="15.75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15.75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5.75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ht="15.75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ht="15.75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ht="15.75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ht="15.75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ht="15.75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ht="15.75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ht="15.75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ht="15.75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ht="15.75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ht="15.75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ht="15.75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ht="15.75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5.75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ht="15.75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ht="15.75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ht="15.75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ht="15.75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ht="15.75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ht="15.75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ht="15.75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ht="15.75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ht="15.75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ht="15.75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ht="15.75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ht="15.75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ht="15.75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ht="15.75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ht="15.75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ht="15.75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ht="15.75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ht="15.75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ht="15.75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ht="15.75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ht="15.75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ht="15.75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ht="15.75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ht="15.75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ht="15.75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15.75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ht="15.75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ht="15.75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ht="15.75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ht="15.75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ht="15.75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ht="15.75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ht="15.75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ht="15.75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ht="15.75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ht="15.75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ht="15.75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ht="15.75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ht="15.75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ht="15.75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ht="15.75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ht="15.75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ht="15.75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ht="15.75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ht="15.75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ht="15.75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15.75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ht="15.75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ht="15.75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ht="15.75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ht="15.75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ht="15.75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ht="15.75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ht="15.75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ht="15.75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ht="15.75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ht="15.75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ht="15.75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ht="15.75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ht="15.75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ht="15.75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ht="15.75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ht="15.75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ht="15.75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ht="15.75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ht="15.75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ht="15.75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ht="15.75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ht="15.75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ht="15.75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ht="15.75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ht="15.75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ht="15.75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ht="15.75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ht="15.75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ht="15.75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ht="15.75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ht="15.75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ht="15.75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ht="15.75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ht="15.75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ht="15.75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ht="15.75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ht="15.75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ht="15.75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ht="15.75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ht="15.75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ht="15.75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ht="15.75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ht="15.75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ht="15.75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ht="15.75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ht="15.75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ht="15.75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ht="15.75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ht="15.75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ht="15.75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ht="15.75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ht="15.75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ht="15.75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ht="15.75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ht="15.75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ht="15.75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ht="15.75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ht="15.75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ht="15.75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ht="15.75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ht="15.75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ht="15.75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ht="15.75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ht="15.75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ht="15.75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ht="15.75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ht="15.75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ht="15.75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ht="15.75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ht="15.75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ht="15.75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ht="15.75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ht="15.75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ht="15.75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ht="15.75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ht="15.75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ht="15.75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ht="15.75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ht="15.75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ht="15.75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ht="15.75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ht="15.75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ht="15.75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ht="15.75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ht="15.75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ht="15.75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ht="15.75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ht="15.75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ht="15.75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ht="15.75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ht="15.75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ht="15.75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ht="15.75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ht="15.75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ht="15.75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ht="15.75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ht="15.75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ht="15.75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ht="15.75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ht="15.75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ht="15.75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ht="15.75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ht="15.75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ht="15.75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ht="15.75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ht="15.75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ht="15.75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ht="15.75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ht="15.75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ht="15.75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ht="15.75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ht="15.75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ht="15.75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ht="15.75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ht="15.75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ht="15.75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ht="15.75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ht="15.75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ht="15.75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ht="15.75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ht="15.75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ht="15.75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ht="15.75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ht="15.75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ht="15.75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ht="15.75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ht="15.75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ht="15.75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ht="15.75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ht="15.75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ht="15.75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ht="15.75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ht="15.75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ht="15.75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ht="15.75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ht="15.75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ht="15.75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ht="15.75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ht="15.75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ht="15.75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ht="15.75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ht="15.75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ht="15.75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ht="15.75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ht="15.75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ht="15.75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ht="15.75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ht="15.75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ht="15.75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ht="15.75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ht="15.75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ht="15.75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ht="15.75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ht="15.75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ht="15.75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ht="15.75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ht="15.75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ht="15.75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ht="15.75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  <row r="382" spans="1:12" ht="15.75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</row>
    <row r="383" spans="1:12" ht="15.75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</row>
    <row r="384" spans="1:12" ht="15.75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</row>
    <row r="385" spans="1:12" ht="15.75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</row>
    <row r="386" spans="1:12" ht="15.75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</row>
    <row r="387" spans="1:12" ht="15.75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</row>
  </sheetData>
  <sheetProtection password="9756" sheet="1" objects="1" scenarios="1" selectLockedCells="1"/>
  <mergeCells count="21">
    <mergeCell ref="A73:I73"/>
    <mergeCell ref="A43:I43"/>
    <mergeCell ref="A29:I29"/>
    <mergeCell ref="A30:I30"/>
    <mergeCell ref="A6:F6"/>
    <mergeCell ref="G6:H6"/>
    <mergeCell ref="H9:I9"/>
    <mergeCell ref="A11:I11"/>
    <mergeCell ref="A59:I59"/>
    <mergeCell ref="A15:I15"/>
    <mergeCell ref="H10:I10"/>
    <mergeCell ref="A8:I8"/>
    <mergeCell ref="A7:I7"/>
    <mergeCell ref="A10:E10"/>
    <mergeCell ref="A12:I12"/>
    <mergeCell ref="C1:I1"/>
    <mergeCell ref="A3:I3"/>
    <mergeCell ref="A5:I5"/>
    <mergeCell ref="E4:I4"/>
    <mergeCell ref="H2:I2"/>
    <mergeCell ref="A2:C2"/>
  </mergeCells>
  <pageMargins left="1.45" right="0.2" top="0.5" bottom="0.5" header="0" footer="0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0"/>
  <sheetViews>
    <sheetView workbookViewId="0">
      <selection activeCell="A36" sqref="A36:I36"/>
    </sheetView>
  </sheetViews>
  <sheetFormatPr defaultRowHeight="15.05" x14ac:dyDescent="0.3"/>
  <cols>
    <col min="1" max="1" width="10.77734375" customWidth="1"/>
    <col min="2" max="2" width="2.109375" customWidth="1"/>
    <col min="3" max="3" width="11.6640625" customWidth="1"/>
    <col min="4" max="4" width="1.109375" customWidth="1"/>
    <col min="5" max="5" width="10.21875" customWidth="1"/>
    <col min="6" max="6" width="11.88671875" customWidth="1"/>
    <col min="7" max="7" width="17.109375" bestFit="1" customWidth="1"/>
    <col min="9" max="9" width="12.88671875" customWidth="1"/>
    <col min="12" max="12" width="14.88671875" customWidth="1"/>
  </cols>
  <sheetData>
    <row r="1" spans="1:17" ht="26.2" x14ac:dyDescent="0.45">
      <c r="A1" s="22" t="s">
        <v>44</v>
      </c>
      <c r="B1" s="21"/>
      <c r="C1" s="146"/>
      <c r="D1" s="146"/>
      <c r="E1" s="146"/>
      <c r="F1" s="146"/>
      <c r="G1" s="146"/>
      <c r="H1" s="146"/>
      <c r="I1" s="146"/>
      <c r="J1" s="21"/>
      <c r="K1" s="21"/>
      <c r="L1" s="21"/>
    </row>
    <row r="2" spans="1:17" ht="26.2" x14ac:dyDescent="0.45">
      <c r="A2" s="149" t="s">
        <v>45</v>
      </c>
      <c r="B2" s="149"/>
      <c r="C2" s="149"/>
      <c r="D2" s="21"/>
      <c r="E2" s="43" t="s">
        <v>57</v>
      </c>
      <c r="F2" s="45"/>
      <c r="G2" s="44" t="s">
        <v>56</v>
      </c>
      <c r="H2" s="148"/>
      <c r="I2" s="148"/>
      <c r="J2" s="21"/>
      <c r="K2" s="21"/>
      <c r="L2" s="21"/>
    </row>
    <row r="3" spans="1:17" ht="16.399999999999999" thickBot="1" x14ac:dyDescent="0.35">
      <c r="A3" s="147"/>
      <c r="B3" s="147"/>
      <c r="C3" s="147"/>
      <c r="D3" s="147"/>
      <c r="E3" s="147"/>
      <c r="F3" s="147"/>
      <c r="G3" s="147"/>
      <c r="H3" s="147"/>
      <c r="I3" s="147"/>
      <c r="J3" s="21"/>
      <c r="K3" s="21"/>
      <c r="L3" s="21"/>
    </row>
    <row r="4" spans="1:17" ht="32.25" customHeight="1" x14ac:dyDescent="0.3">
      <c r="A4" s="172" t="s">
        <v>63</v>
      </c>
      <c r="B4" s="173"/>
      <c r="C4" s="173"/>
      <c r="D4" s="173"/>
      <c r="E4" s="173"/>
      <c r="F4" s="173"/>
      <c r="G4" s="173"/>
      <c r="H4" s="173"/>
      <c r="I4" s="174"/>
      <c r="J4" s="21"/>
      <c r="K4" s="21"/>
      <c r="L4" s="21"/>
    </row>
    <row r="5" spans="1:17" ht="26.85" thickBot="1" x14ac:dyDescent="0.5">
      <c r="A5" s="64" t="s">
        <v>64</v>
      </c>
      <c r="B5" s="61"/>
      <c r="C5" s="61"/>
      <c r="D5" s="65"/>
      <c r="E5" s="175"/>
      <c r="F5" s="175"/>
      <c r="G5" s="175"/>
      <c r="H5" s="175"/>
      <c r="I5" s="176"/>
      <c r="J5" s="21"/>
      <c r="K5" s="21"/>
      <c r="L5" s="21"/>
    </row>
    <row r="6" spans="1:17" ht="10.5" customHeight="1" x14ac:dyDescent="0.3">
      <c r="A6" s="147"/>
      <c r="B6" s="147"/>
      <c r="C6" s="147"/>
      <c r="D6" s="147"/>
      <c r="E6" s="147"/>
      <c r="F6" s="147"/>
      <c r="G6" s="147"/>
      <c r="H6" s="147"/>
      <c r="I6" s="147"/>
      <c r="J6" s="21"/>
      <c r="K6" s="21"/>
      <c r="L6" s="21"/>
    </row>
    <row r="7" spans="1:17" s="49" customFormat="1" ht="23.9" customHeight="1" x14ac:dyDescent="0.3">
      <c r="A7" s="160" t="str">
        <f>IF((Calculator!$I$5=Calculator!A$52),"Emergency Temp Letters","Date of Plenary Letters")</f>
        <v>Date of Plenary Letters</v>
      </c>
      <c r="B7" s="160">
        <f>IF((Calculator!$I$5=Calculator!B$52),"na",D6+1)</f>
        <v>1</v>
      </c>
      <c r="C7" s="160">
        <f>IF((Calculator!$I$5=Calculator!C$52),"na",E6+1)</f>
        <v>1</v>
      </c>
      <c r="D7" s="160">
        <f>IF((Calculator!$I$5=Calculator!D$52),"na",F6+1)</f>
        <v>1</v>
      </c>
      <c r="E7" s="160">
        <f>IF((Calculator!$I$5=Calculator!E$52),"na",G6+1)</f>
        <v>1</v>
      </c>
      <c r="F7" s="160">
        <f>IF((Calculator!$I$5=Calculator!F$52),"na",H6+1)</f>
        <v>1</v>
      </c>
      <c r="G7" s="161">
        <f>Calculator!A130</f>
        <v>43727</v>
      </c>
      <c r="H7" s="161"/>
      <c r="I7" s="47"/>
      <c r="J7" s="48"/>
      <c r="K7" s="48"/>
      <c r="L7" s="160"/>
      <c r="M7" s="160"/>
      <c r="N7" s="160"/>
      <c r="O7" s="160"/>
      <c r="P7" s="160"/>
      <c r="Q7" s="160"/>
    </row>
    <row r="8" spans="1:17" ht="17.55" customHeight="1" thickBot="1" x14ac:dyDescent="0.35">
      <c r="A8" s="165"/>
      <c r="B8" s="165"/>
      <c r="C8" s="165"/>
      <c r="D8" s="165"/>
      <c r="E8" s="165"/>
      <c r="F8" s="165"/>
      <c r="G8" s="165"/>
      <c r="H8" s="165"/>
      <c r="I8" s="165"/>
      <c r="J8" s="21"/>
      <c r="K8" s="21"/>
      <c r="L8" s="21"/>
    </row>
    <row r="9" spans="1:17" ht="3.3" customHeight="1" x14ac:dyDescent="0.3">
      <c r="A9" s="169"/>
      <c r="B9" s="170"/>
      <c r="C9" s="170"/>
      <c r="D9" s="170"/>
      <c r="E9" s="170"/>
      <c r="F9" s="170"/>
      <c r="G9" s="170"/>
      <c r="H9" s="170"/>
      <c r="I9" s="171"/>
      <c r="J9" s="21"/>
      <c r="K9" s="21"/>
      <c r="L9" s="21"/>
    </row>
    <row r="10" spans="1:17" ht="20.3" x14ac:dyDescent="0.35">
      <c r="A10" s="50" t="s">
        <v>53</v>
      </c>
      <c r="B10" s="51"/>
      <c r="C10" s="51"/>
      <c r="D10" s="51"/>
      <c r="E10" s="51"/>
      <c r="F10" s="51"/>
      <c r="G10" s="51"/>
      <c r="H10" s="162">
        <f>IF((Calculator!$I$5=Calculator!H$52), ,Calculator!$A$150)</f>
        <v>43849</v>
      </c>
      <c r="I10" s="163">
        <f>IF((Calculator!$I$5=Calculator!I$52),"na",K9+1)</f>
        <v>1</v>
      </c>
      <c r="J10" s="27"/>
      <c r="K10" s="21"/>
      <c r="L10" s="21"/>
    </row>
    <row r="11" spans="1:17" ht="26.55" customHeight="1" x14ac:dyDescent="0.35">
      <c r="A11" s="150"/>
      <c r="B11" s="151"/>
      <c r="C11" s="151"/>
      <c r="D11" s="151"/>
      <c r="E11" s="151"/>
      <c r="F11" s="31" t="s">
        <v>52</v>
      </c>
      <c r="G11" s="31"/>
      <c r="H11" s="167"/>
      <c r="I11" s="168"/>
      <c r="J11" s="21"/>
      <c r="K11" s="21"/>
      <c r="L11" s="21"/>
    </row>
    <row r="12" spans="1:17" ht="8.5500000000000007" customHeight="1" thickBot="1" x14ac:dyDescent="0.35">
      <c r="A12" s="164"/>
      <c r="B12" s="165"/>
      <c r="C12" s="165"/>
      <c r="D12" s="165"/>
      <c r="E12" s="165"/>
      <c r="F12" s="165"/>
      <c r="G12" s="165"/>
      <c r="H12" s="165"/>
      <c r="I12" s="166"/>
      <c r="J12" s="21"/>
      <c r="K12" s="21"/>
      <c r="L12" s="21"/>
    </row>
    <row r="13" spans="1:17" ht="14.25" customHeight="1" thickBot="1" x14ac:dyDescent="0.35">
      <c r="A13" s="147"/>
      <c r="B13" s="147"/>
      <c r="C13" s="147"/>
      <c r="D13" s="147"/>
      <c r="E13" s="147"/>
      <c r="F13" s="147"/>
      <c r="G13" s="147"/>
      <c r="H13" s="147"/>
      <c r="I13" s="147"/>
      <c r="J13" s="21"/>
      <c r="K13" s="21"/>
      <c r="L13" s="21"/>
    </row>
    <row r="14" spans="1:17" ht="25.05" customHeight="1" x14ac:dyDescent="0.45">
      <c r="A14" s="52" t="s">
        <v>54</v>
      </c>
      <c r="B14" s="53"/>
      <c r="C14" s="53"/>
      <c r="D14" s="53"/>
      <c r="E14" s="53"/>
      <c r="F14" s="53"/>
      <c r="G14" s="53"/>
      <c r="H14" s="53"/>
      <c r="I14" s="54"/>
      <c r="J14" s="21"/>
      <c r="K14" s="21"/>
      <c r="L14" s="63"/>
    </row>
    <row r="15" spans="1:17" ht="8.1999999999999993" customHeight="1" x14ac:dyDescent="0.3">
      <c r="A15" s="30"/>
      <c r="B15" s="28"/>
      <c r="C15" s="28"/>
      <c r="D15" s="28"/>
      <c r="E15" s="28"/>
      <c r="F15" s="28"/>
      <c r="G15" s="28"/>
      <c r="H15" s="28"/>
      <c r="I15" s="34"/>
      <c r="J15" s="21"/>
      <c r="K15" s="21"/>
      <c r="L15" s="21"/>
    </row>
    <row r="16" spans="1:17" ht="25.05" customHeight="1" x14ac:dyDescent="0.3">
      <c r="A16" s="39">
        <f>Calculator!A$130</f>
        <v>43727</v>
      </c>
      <c r="B16" s="29" t="s">
        <v>49</v>
      </c>
      <c r="C16" s="40">
        <f>Calculator!G$31</f>
        <v>44104</v>
      </c>
      <c r="D16" s="28"/>
      <c r="E16" s="41" t="s">
        <v>55</v>
      </c>
      <c r="F16" s="42">
        <f>A$16+60</f>
        <v>43787</v>
      </c>
      <c r="G16" s="38" t="s">
        <v>51</v>
      </c>
      <c r="H16" s="23"/>
      <c r="I16" s="32"/>
      <c r="J16" s="21"/>
      <c r="K16" s="21"/>
      <c r="L16" s="21"/>
    </row>
    <row r="17" spans="1:12" ht="25.05" customHeight="1" x14ac:dyDescent="0.3">
      <c r="A17" s="39">
        <f>IF((Calculator!$I$5=Calculator!A$52),"na",C16+1)</f>
        <v>44105</v>
      </c>
      <c r="B17" s="29" t="s">
        <v>49</v>
      </c>
      <c r="C17" s="40">
        <f>IF((Calculator!$I$5=Calculator!$A$52),"na",EDATE(C16,12))</f>
        <v>44469</v>
      </c>
      <c r="D17" s="28"/>
      <c r="E17" s="41" t="s">
        <v>55</v>
      </c>
      <c r="F17" s="42">
        <f>IF((Calculator!$I$5=Calculator!$A$52),"na",IF(AND(C17&gt;=DATE(2016,9,30),C17&lt;=DATE(2018,7,31)),F78,IF(C17&lt;DATE(2016,9,30),F102,F54)))</f>
        <v>44194</v>
      </c>
      <c r="G17" s="38" t="s">
        <v>51</v>
      </c>
      <c r="H17" s="23"/>
      <c r="I17" s="32"/>
      <c r="J17" s="21"/>
      <c r="K17" s="21"/>
      <c r="L17" s="21"/>
    </row>
    <row r="18" spans="1:12" ht="25.05" customHeight="1" x14ac:dyDescent="0.3">
      <c r="A18" s="39">
        <f>IF((Calculator!$I$5=Calculator!A$52),"na",C17+1)</f>
        <v>44470</v>
      </c>
      <c r="B18" s="29" t="s">
        <v>49</v>
      </c>
      <c r="C18" s="40">
        <f>IF((Calculator!$I$5=Calculator!$A$52),"na",EDATE(C17,12))</f>
        <v>44834</v>
      </c>
      <c r="D18" s="28"/>
      <c r="E18" s="41" t="s">
        <v>55</v>
      </c>
      <c r="F18" s="42">
        <f>IF((Calculator!$I$5=Calculator!$A$52),"na",IF(AND(C18&gt;=DATE(2016,9,30),C18&lt;=DATE(2018,7,31)),F79,IF(C18&lt;DATE(2016,9,30),F103,F55)))</f>
        <v>44559</v>
      </c>
      <c r="G18" s="38" t="s">
        <v>51</v>
      </c>
      <c r="H18" s="23"/>
      <c r="I18" s="32"/>
      <c r="J18" s="21"/>
      <c r="K18" s="21"/>
      <c r="L18" s="21"/>
    </row>
    <row r="19" spans="1:12" ht="25.05" customHeight="1" x14ac:dyDescent="0.3">
      <c r="A19" s="39">
        <f>IF((Calculator!$I$5=Calculator!A$52),"na",C18+1)</f>
        <v>44835</v>
      </c>
      <c r="B19" s="29" t="s">
        <v>49</v>
      </c>
      <c r="C19" s="40">
        <f>IF((Calculator!$I$5=Calculator!$A$52),"na",EDATE(C18,12))</f>
        <v>45199</v>
      </c>
      <c r="D19" s="28"/>
      <c r="E19" s="41" t="s">
        <v>55</v>
      </c>
      <c r="F19" s="42">
        <f>IF((Calculator!$I$5=Calculator!$A$52),"na",IF(AND(C19&gt;=DATE(2016,9,30),C19&lt;=DATE(2018,7,31)),F80,IF(C19&lt;DATE(2016,9,30),F104,F56)))</f>
        <v>44924</v>
      </c>
      <c r="G19" s="38" t="s">
        <v>51</v>
      </c>
      <c r="H19" s="23"/>
      <c r="I19" s="32"/>
      <c r="J19" s="21"/>
      <c r="K19" s="21"/>
      <c r="L19" s="21"/>
    </row>
    <row r="20" spans="1:12" ht="25.05" customHeight="1" x14ac:dyDescent="0.3">
      <c r="A20" s="39">
        <f>IF((Calculator!$I$5=Calculator!A$52),"na",C19+1)</f>
        <v>45200</v>
      </c>
      <c r="B20" s="29" t="s">
        <v>49</v>
      </c>
      <c r="C20" s="40">
        <f>IF((Calculator!$I$5=Calculator!$A$52),"na",EDATE(C19,12))</f>
        <v>45565</v>
      </c>
      <c r="D20" s="28"/>
      <c r="E20" s="41" t="s">
        <v>55</v>
      </c>
      <c r="F20" s="42">
        <f>IF((Calculator!$I$5=Calculator!$A$52),"na",IF(AND(C20&gt;=DATE(2016,9,30),C20&lt;=DATE(2018,7,31)),F81,IF(C20&lt;DATE(2016,9,30),F105,F57)))</f>
        <v>45289</v>
      </c>
      <c r="G20" s="38" t="s">
        <v>51</v>
      </c>
      <c r="H20" s="23"/>
      <c r="I20" s="32"/>
      <c r="J20" s="21"/>
      <c r="K20" s="21"/>
      <c r="L20" s="21"/>
    </row>
    <row r="21" spans="1:12" ht="25.05" customHeight="1" x14ac:dyDescent="0.3">
      <c r="A21" s="39">
        <f>IF((Calculator!$I$5=Calculator!A$52),"na",C20+1)</f>
        <v>45566</v>
      </c>
      <c r="B21" s="29" t="s">
        <v>49</v>
      </c>
      <c r="C21" s="40">
        <f>IF((Calculator!$I$5=Calculator!$A$52),"na",EDATE(C20,12))</f>
        <v>45930</v>
      </c>
      <c r="D21" s="28"/>
      <c r="E21" s="41" t="s">
        <v>55</v>
      </c>
      <c r="F21" s="42">
        <f>IF((Calculator!$I$5=Calculator!$A$52),"na",IF(AND(C21&gt;=DATE(2016,9,30),C21&lt;=DATE(2018,7,31)),F82,IF(C21&lt;DATE(2016,9,30),F106,F58)))</f>
        <v>45655</v>
      </c>
      <c r="G21" s="38" t="s">
        <v>51</v>
      </c>
      <c r="H21" s="23"/>
      <c r="I21" s="32"/>
      <c r="J21" s="21"/>
      <c r="K21" s="21"/>
      <c r="L21" s="21"/>
    </row>
    <row r="22" spans="1:12" ht="25.05" customHeight="1" x14ac:dyDescent="0.3">
      <c r="A22" s="39">
        <f>IF((Calculator!$I$5=Calculator!A$52),"na",C21+1)</f>
        <v>45931</v>
      </c>
      <c r="B22" s="29" t="s">
        <v>49</v>
      </c>
      <c r="C22" s="40">
        <f>IF((Calculator!$I$5=Calculator!$A$52),"na",EDATE(C21,12))</f>
        <v>46295</v>
      </c>
      <c r="D22" s="28"/>
      <c r="E22" s="41" t="s">
        <v>55</v>
      </c>
      <c r="F22" s="42">
        <f>IF((Calculator!$I$5=Calculator!$A$52),"na",IF(AND(C22&gt;=DATE(2016,9,30),C22&lt;=DATE(2018,7,31)),F83,IF(C22&lt;DATE(2016,9,30),F107,F59)))</f>
        <v>46020</v>
      </c>
      <c r="G22" s="38" t="s">
        <v>51</v>
      </c>
      <c r="H22" s="23"/>
      <c r="I22" s="32"/>
      <c r="J22" s="21"/>
      <c r="K22" s="21"/>
      <c r="L22" s="21"/>
    </row>
    <row r="23" spans="1:12" ht="25.05" customHeight="1" x14ac:dyDescent="0.3">
      <c r="A23" s="39">
        <f>IF((Calculator!$I$5=Calculator!A$52),"na",C22+1)</f>
        <v>46296</v>
      </c>
      <c r="B23" s="29" t="s">
        <v>49</v>
      </c>
      <c r="C23" s="40">
        <f>IF((Calculator!$I$5=Calculator!$A$52),"na",EDATE(C22,12))</f>
        <v>46660</v>
      </c>
      <c r="D23" s="28"/>
      <c r="E23" s="41" t="s">
        <v>55</v>
      </c>
      <c r="F23" s="42">
        <f>IF((Calculator!$I$5=Calculator!$A$52),"na",IF(AND(C23&gt;=DATE(2016,9,30),C23&lt;=DATE(2018,7,31)),F84,IF(C23&lt;DATE(2016,9,30),F108,F60)))</f>
        <v>46385</v>
      </c>
      <c r="G23" s="38" t="s">
        <v>51</v>
      </c>
      <c r="H23" s="23"/>
      <c r="I23" s="32"/>
      <c r="J23" s="21"/>
      <c r="K23" s="21"/>
      <c r="L23" s="21"/>
    </row>
    <row r="24" spans="1:12" ht="25.05" customHeight="1" x14ac:dyDescent="0.3">
      <c r="A24" s="39">
        <f>IF((Calculator!$I$5=Calculator!A$52),"na",C23+1)</f>
        <v>46661</v>
      </c>
      <c r="B24" s="29" t="s">
        <v>49</v>
      </c>
      <c r="C24" s="40">
        <f>IF((Calculator!$I$5=Calculator!$A$52),"na",EDATE(C23,12))</f>
        <v>47026</v>
      </c>
      <c r="D24" s="28"/>
      <c r="E24" s="41" t="s">
        <v>55</v>
      </c>
      <c r="F24" s="42">
        <f>IF((Calculator!$I$5=Calculator!$A$52),"na",IF(AND(C24&gt;=DATE(2016,9,30),C24&lt;=DATE(2018,7,31)),F85,IF(C24&lt;DATE(2016,9,30),F109,F61)))</f>
        <v>46750</v>
      </c>
      <c r="G24" s="38" t="s">
        <v>51</v>
      </c>
      <c r="H24" s="23"/>
      <c r="I24" s="32"/>
      <c r="J24" s="21"/>
      <c r="K24" s="21"/>
      <c r="L24" s="21"/>
    </row>
    <row r="25" spans="1:12" ht="25.05" customHeight="1" x14ac:dyDescent="0.3">
      <c r="A25" s="39">
        <f>IF((Calculator!$I$5=Calculator!A$52),"na",C24+1)</f>
        <v>47027</v>
      </c>
      <c r="B25" s="29" t="s">
        <v>49</v>
      </c>
      <c r="C25" s="40">
        <f>IF((Calculator!$I$5=Calculator!$A$52),"na",EDATE(C24,12))</f>
        <v>47391</v>
      </c>
      <c r="D25" s="28"/>
      <c r="E25" s="41" t="s">
        <v>55</v>
      </c>
      <c r="F25" s="42">
        <f>IF((Calculator!$I$5=Calculator!$A$52),"na",IF(AND(C25&gt;=DATE(2016,9,30),C25&lt;=DATE(2018,7,31)),F86,IF(C25&lt;DATE(2016,9,30),F110,F62)))</f>
        <v>47116</v>
      </c>
      <c r="G25" s="38" t="s">
        <v>51</v>
      </c>
      <c r="H25" s="23"/>
      <c r="I25" s="32"/>
      <c r="J25" s="21"/>
      <c r="K25" s="21"/>
      <c r="L25" s="21"/>
    </row>
    <row r="26" spans="1:12" ht="25.05" customHeight="1" x14ac:dyDescent="0.3">
      <c r="A26" s="39">
        <f>IF((Calculator!$I$5=Calculator!A$52),"na",C25+1)</f>
        <v>47392</v>
      </c>
      <c r="B26" s="29" t="s">
        <v>49</v>
      </c>
      <c r="C26" s="40">
        <f>IF((Calculator!$I$5=Calculator!$A$52),"na",EDATE(C25,12))</f>
        <v>47756</v>
      </c>
      <c r="D26" s="28"/>
      <c r="E26" s="41" t="s">
        <v>55</v>
      </c>
      <c r="F26" s="42">
        <f>IF((Calculator!$I$5=Calculator!$A$52),"na",IF(AND(C26&gt;=DATE(2016,9,30),C26&lt;=DATE(2018,7,31)),F87,IF(C26&lt;DATE(2016,9,30),F111,F63)))</f>
        <v>47481</v>
      </c>
      <c r="G26" s="38" t="s">
        <v>51</v>
      </c>
      <c r="H26" s="23"/>
      <c r="I26" s="32"/>
      <c r="J26" s="21"/>
      <c r="K26" s="21"/>
      <c r="L26" s="21"/>
    </row>
    <row r="27" spans="1:12" ht="25.05" customHeight="1" x14ac:dyDescent="0.3">
      <c r="A27" s="39">
        <f>IF((Calculator!$I$5=Calculator!A$52),"na",C26+1)</f>
        <v>47757</v>
      </c>
      <c r="B27" s="29" t="s">
        <v>49</v>
      </c>
      <c r="C27" s="40">
        <f>IF((Calculator!$I$5=Calculator!$A$52),"na",EDATE(C26,12))</f>
        <v>48121</v>
      </c>
      <c r="D27" s="28"/>
      <c r="E27" s="41" t="s">
        <v>55</v>
      </c>
      <c r="F27" s="42">
        <f>IF((Calculator!$I$5=Calculator!$A$52),"na",IF(AND(C27&gt;=DATE(2016,9,30),C27&lt;=DATE(2018,7,31)),F88,IF(C27&lt;DATE(2016,9,30),F112,F64)))</f>
        <v>47846</v>
      </c>
      <c r="G27" s="38" t="s">
        <v>51</v>
      </c>
      <c r="H27" s="23"/>
      <c r="I27" s="32"/>
      <c r="J27" s="21"/>
      <c r="K27" s="21"/>
      <c r="L27" s="21"/>
    </row>
    <row r="28" spans="1:12" ht="25.05" customHeight="1" x14ac:dyDescent="0.3">
      <c r="A28" s="39">
        <f>IF((Calculator!$I$5=Calculator!A$52),"na",C27+1)</f>
        <v>48122</v>
      </c>
      <c r="B28" s="29" t="s">
        <v>49</v>
      </c>
      <c r="C28" s="40">
        <f>IF((Calculator!$I$5=Calculator!$A$52),"na",EDATE(C27,12))</f>
        <v>48487</v>
      </c>
      <c r="D28" s="28"/>
      <c r="E28" s="41" t="s">
        <v>55</v>
      </c>
      <c r="F28" s="42">
        <f>IF((Calculator!$I$5=Calculator!$A$52),"na",IF(AND(C28&gt;=DATE(2016,9,30),C28&lt;=DATE(2018,7,31)),F89,IF(C28&lt;DATE(2016,9,30),F113,F65)))</f>
        <v>48211</v>
      </c>
      <c r="G28" s="38" t="s">
        <v>51</v>
      </c>
      <c r="H28" s="23"/>
      <c r="I28" s="32"/>
      <c r="J28" s="21"/>
      <c r="K28" s="21"/>
      <c r="L28" s="21"/>
    </row>
    <row r="29" spans="1:12" ht="25.05" customHeight="1" x14ac:dyDescent="0.3">
      <c r="A29" s="39">
        <f>IF((Calculator!$I$5=Calculator!A$52),"na",C28+1)</f>
        <v>48488</v>
      </c>
      <c r="B29" s="29" t="s">
        <v>49</v>
      </c>
      <c r="C29" s="40">
        <f>IF((Calculator!$I$5=Calculator!$A$52),"na",EDATE(C28,12))</f>
        <v>48852</v>
      </c>
      <c r="D29" s="28"/>
      <c r="E29" s="41" t="s">
        <v>55</v>
      </c>
      <c r="F29" s="42">
        <f>IF((Calculator!$I$5=Calculator!$A$52),"na",IF(AND(C29&gt;=DATE(2016,9,30),C29&lt;=DATE(2018,7,31)),F90,IF(C29&lt;DATE(2016,9,30),F114,F66)))</f>
        <v>48577</v>
      </c>
      <c r="G29" s="38" t="s">
        <v>51</v>
      </c>
      <c r="H29" s="23"/>
      <c r="I29" s="32"/>
      <c r="J29" s="21"/>
      <c r="K29" s="21"/>
      <c r="L29" s="21"/>
    </row>
    <row r="30" spans="1:12" ht="25.05" customHeight="1" x14ac:dyDescent="0.3">
      <c r="A30" s="39">
        <f>IF((Calculator!$I$5=Calculator!A$52),"na",C29+1)</f>
        <v>48853</v>
      </c>
      <c r="B30" s="29" t="s">
        <v>49</v>
      </c>
      <c r="C30" s="40">
        <f>IF((Calculator!$I$5=Calculator!$A$52),"na",EDATE(C29,12))</f>
        <v>49217</v>
      </c>
      <c r="D30" s="28"/>
      <c r="E30" s="41" t="s">
        <v>55</v>
      </c>
      <c r="F30" s="42">
        <f>IF((Calculator!$I$5=Calculator!$A$52),"na",IF(AND(C30&gt;=DATE(2016,9,30),C30&lt;=DATE(2018,7,31)),F91,IF(C30&lt;DATE(2016,9,30),F115,F67)))</f>
        <v>48942</v>
      </c>
      <c r="G30" s="38" t="s">
        <v>51</v>
      </c>
      <c r="H30" s="23"/>
      <c r="I30" s="32"/>
      <c r="J30" s="21"/>
      <c r="K30" s="21"/>
      <c r="L30" s="21"/>
    </row>
    <row r="31" spans="1:12" ht="25.05" customHeight="1" x14ac:dyDescent="0.3">
      <c r="A31" s="39">
        <f>IF((Calculator!$I$5=Calculator!A$52),"na",C30+1)</f>
        <v>49218</v>
      </c>
      <c r="B31" s="29" t="s">
        <v>49</v>
      </c>
      <c r="C31" s="40">
        <f>IF((Calculator!$I$5=Calculator!$A$52),"na",EDATE(C30,12))</f>
        <v>49582</v>
      </c>
      <c r="D31" s="28"/>
      <c r="E31" s="41" t="s">
        <v>55</v>
      </c>
      <c r="F31" s="42">
        <f>IF((Calculator!$I$5=Calculator!$A$52),"na",IF(AND(C31&gt;=DATE(2016,9,30),C31&lt;=DATE(2018,7,31)),F92,IF(C31&lt;DATE(2016,9,30),F116,F68)))</f>
        <v>49307</v>
      </c>
      <c r="G31" s="38" t="s">
        <v>51</v>
      </c>
      <c r="H31" s="23"/>
      <c r="I31" s="32"/>
      <c r="J31" s="21"/>
      <c r="K31" s="21"/>
      <c r="L31" s="21"/>
    </row>
    <row r="32" spans="1:12" ht="25.05" customHeight="1" x14ac:dyDescent="0.3">
      <c r="A32" s="39">
        <f>IF((Calculator!$I$5=Calculator!A$52),"na",C31+1)</f>
        <v>49583</v>
      </c>
      <c r="B32" s="29" t="s">
        <v>49</v>
      </c>
      <c r="C32" s="40">
        <f>IF((Calculator!$I$5=Calculator!$A$52),"na",EDATE(C31,12))</f>
        <v>49948</v>
      </c>
      <c r="D32" s="28"/>
      <c r="E32" s="41" t="s">
        <v>55</v>
      </c>
      <c r="F32" s="42">
        <f>IF((Calculator!$I$5=Calculator!$A$52),"na",IF(AND(C32&gt;=DATE(2016,9,30),C32&lt;=DATE(2018,7,31)),F93,IF(C32&lt;DATE(2016,9,30),F117,F69)))</f>
        <v>49672</v>
      </c>
      <c r="G32" s="38" t="s">
        <v>51</v>
      </c>
      <c r="H32" s="23"/>
      <c r="I32" s="32"/>
      <c r="J32" s="21"/>
      <c r="K32" s="21"/>
      <c r="L32" s="21"/>
    </row>
    <row r="33" spans="1:12" ht="25.05" customHeight="1" x14ac:dyDescent="0.3">
      <c r="A33" s="39">
        <f>IF((Calculator!$I$5=Calculator!A$52),"na",C32+1)</f>
        <v>49949</v>
      </c>
      <c r="B33" s="29" t="s">
        <v>49</v>
      </c>
      <c r="C33" s="40">
        <f>IF((Calculator!$I$5=Calculator!$A$52),"na",EDATE(C32,12))</f>
        <v>50313</v>
      </c>
      <c r="D33" s="28"/>
      <c r="E33" s="41" t="s">
        <v>55</v>
      </c>
      <c r="F33" s="42">
        <f>IF((Calculator!$I$5=Calculator!$A$52),"na",IF(AND(C33&gt;=DATE(2016,9,30),C33&lt;=DATE(2018,7,31)),F94,IF(C33&lt;DATE(2016,9,30),F118,F70)))</f>
        <v>50038</v>
      </c>
      <c r="G33" s="38" t="s">
        <v>51</v>
      </c>
      <c r="H33" s="23"/>
      <c r="I33" s="32"/>
      <c r="J33" s="21"/>
      <c r="K33" s="21"/>
      <c r="L33" s="21"/>
    </row>
    <row r="34" spans="1:12" ht="25.05" customHeight="1" x14ac:dyDescent="0.3">
      <c r="A34" s="39">
        <f>IF((Calculator!$I$5=Calculator!A$52),"na",C33+1)</f>
        <v>50314</v>
      </c>
      <c r="B34" s="29" t="s">
        <v>49</v>
      </c>
      <c r="C34" s="40">
        <f>IF((Calculator!$I$5=Calculator!$A$52),"na",EDATE(C33,12))</f>
        <v>50678</v>
      </c>
      <c r="D34" s="28"/>
      <c r="E34" s="41" t="s">
        <v>55</v>
      </c>
      <c r="F34" s="42">
        <f>IF((Calculator!$I$5=Calculator!$A$52),"na",IF(AND(C34&gt;=DATE(2016,9,30),C34&lt;=DATE(2018,7,31)),F95,IF(C34&lt;DATE(2016,9,30),F119,F71)))</f>
        <v>50403</v>
      </c>
      <c r="G34" s="38" t="s">
        <v>51</v>
      </c>
      <c r="H34" s="23"/>
      <c r="I34" s="32"/>
      <c r="J34" s="21"/>
      <c r="K34" s="21"/>
      <c r="L34" s="21"/>
    </row>
    <row r="35" spans="1:12" ht="25.05" customHeight="1" x14ac:dyDescent="0.3">
      <c r="A35" s="39">
        <f>IF((Calculator!$I$5=Calculator!A$52),"na",C34+1)</f>
        <v>50679</v>
      </c>
      <c r="B35" s="29" t="s">
        <v>49</v>
      </c>
      <c r="C35" s="40">
        <f>IF((Calculator!$I$5=Calculator!$A$52),"na",EDATE(C34,12))</f>
        <v>51043</v>
      </c>
      <c r="D35" s="28"/>
      <c r="E35" s="41" t="s">
        <v>55</v>
      </c>
      <c r="F35" s="42">
        <f>IF((Calculator!$I$5=Calculator!$A$52),"na",IF(AND(C35&gt;=DATE(2016,9,30),C35&lt;=DATE(2018,7,31)),F96,IF(C35&lt;DATE(2016,9,30),F120,F72)))</f>
        <v>50768</v>
      </c>
      <c r="G35" s="38" t="s">
        <v>51</v>
      </c>
      <c r="H35" s="23"/>
      <c r="I35" s="32"/>
      <c r="J35" s="21"/>
      <c r="K35" s="21"/>
      <c r="L35" s="21"/>
    </row>
    <row r="36" spans="1:12" ht="16.55" customHeight="1" thickBot="1" x14ac:dyDescent="0.35">
      <c r="A36" s="153" t="s">
        <v>70</v>
      </c>
      <c r="B36" s="154"/>
      <c r="C36" s="154"/>
      <c r="D36" s="154"/>
      <c r="E36" s="154"/>
      <c r="F36" s="154"/>
      <c r="G36" s="154"/>
      <c r="H36" s="154"/>
      <c r="I36" s="155"/>
      <c r="J36" s="21"/>
      <c r="K36" s="21"/>
      <c r="L36" s="21"/>
    </row>
    <row r="37" spans="1:12" ht="15.75" x14ac:dyDescent="0.3">
      <c r="A37" s="21"/>
      <c r="B37" s="21"/>
      <c r="C37" s="21"/>
      <c r="D37" s="21"/>
      <c r="E37" s="21"/>
      <c r="F37" s="24"/>
      <c r="G37" s="21"/>
      <c r="H37" s="21"/>
      <c r="I37" s="21"/>
      <c r="J37" s="21"/>
      <c r="K37" s="21"/>
      <c r="L37" s="21"/>
    </row>
    <row r="38" spans="1:12" ht="15.75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15.75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5.75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ht="15.75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ht="15.75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15.75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15.75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15.75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15.75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16.0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6.0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16.05" hidden="1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16.05" hidden="1" customHeight="1" thickBot="1" x14ac:dyDescent="0.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16.05" hidden="1" customHeight="1" x14ac:dyDescent="0.45">
      <c r="A51" s="52" t="s">
        <v>59</v>
      </c>
      <c r="B51" s="53"/>
      <c r="C51" s="53"/>
      <c r="D51" s="53"/>
      <c r="E51" s="53"/>
      <c r="F51" s="53"/>
      <c r="G51" s="53"/>
      <c r="H51" s="53"/>
      <c r="I51" s="54"/>
      <c r="J51" s="21"/>
      <c r="K51" s="21"/>
      <c r="L51" s="21"/>
    </row>
    <row r="52" spans="1:12" ht="16.05" hidden="1" customHeight="1" x14ac:dyDescent="0.3">
      <c r="A52" s="150"/>
      <c r="B52" s="151"/>
      <c r="C52" s="151"/>
      <c r="D52" s="151"/>
      <c r="E52" s="151"/>
      <c r="F52" s="151"/>
      <c r="G52" s="151"/>
      <c r="H52" s="151"/>
      <c r="I52" s="152"/>
      <c r="J52" s="21"/>
      <c r="K52" s="21"/>
      <c r="L52" s="21"/>
    </row>
    <row r="53" spans="1:12" ht="16.05" hidden="1" customHeight="1" x14ac:dyDescent="0.3">
      <c r="A53" s="39">
        <f>Calculator!A$130</f>
        <v>43727</v>
      </c>
      <c r="B53" s="29" t="s">
        <v>49</v>
      </c>
      <c r="C53" s="40">
        <f>Calculator!G$31</f>
        <v>44104</v>
      </c>
      <c r="D53" s="28"/>
      <c r="E53" s="41" t="s">
        <v>55</v>
      </c>
      <c r="F53" s="42">
        <f>A$16+60</f>
        <v>43787</v>
      </c>
      <c r="G53" s="38" t="s">
        <v>51</v>
      </c>
      <c r="H53" s="23"/>
      <c r="I53" s="32"/>
      <c r="J53" s="21"/>
      <c r="K53" s="21"/>
      <c r="L53" s="21"/>
    </row>
    <row r="54" spans="1:12" ht="16.05" hidden="1" customHeight="1" x14ac:dyDescent="0.3">
      <c r="A54" s="39">
        <f>C53+1</f>
        <v>44105</v>
      </c>
      <c r="B54" s="29" t="s">
        <v>49</v>
      </c>
      <c r="C54" s="40">
        <f>EDATE(C53,12)</f>
        <v>44469</v>
      </c>
      <c r="D54" s="28"/>
      <c r="E54" s="41" t="s">
        <v>55</v>
      </c>
      <c r="F54" s="42">
        <f>IF(Calculator!I$10 = Calculator!$A$47,Calculator!A$147,C$16+90)</f>
        <v>44194</v>
      </c>
      <c r="G54" s="38" t="s">
        <v>51</v>
      </c>
      <c r="H54" s="23"/>
      <c r="I54" s="32"/>
      <c r="J54" s="21"/>
      <c r="K54" s="21"/>
      <c r="L54" s="21"/>
    </row>
    <row r="55" spans="1:12" ht="16.05" hidden="1" customHeight="1" x14ac:dyDescent="0.3">
      <c r="A55" s="39">
        <f t="shared" ref="A55:A61" si="0">C54+1</f>
        <v>44470</v>
      </c>
      <c r="B55" s="29" t="s">
        <v>49</v>
      </c>
      <c r="C55" s="40">
        <f t="shared" ref="C55:C72" si="1">EDATE(C54,12)</f>
        <v>44834</v>
      </c>
      <c r="D55" s="28"/>
      <c r="E55" s="41" t="s">
        <v>55</v>
      </c>
      <c r="F55" s="42">
        <f>IF(Calculator!I$10 = Calculator!$A$47,EDATE(F54,12),C54+90)</f>
        <v>44559</v>
      </c>
      <c r="G55" s="38" t="s">
        <v>51</v>
      </c>
      <c r="H55" s="23"/>
      <c r="I55" s="32"/>
      <c r="J55" s="21"/>
      <c r="K55" s="21"/>
      <c r="L55" s="21"/>
    </row>
    <row r="56" spans="1:12" ht="16.05" hidden="1" customHeight="1" x14ac:dyDescent="0.3">
      <c r="A56" s="39">
        <f t="shared" si="0"/>
        <v>44835</v>
      </c>
      <c r="B56" s="29" t="s">
        <v>49</v>
      </c>
      <c r="C56" s="40">
        <f t="shared" si="1"/>
        <v>45199</v>
      </c>
      <c r="D56" s="28"/>
      <c r="E56" s="41" t="s">
        <v>55</v>
      </c>
      <c r="F56" s="42">
        <f>IF(Calculator!I$10 = Calculator!$A$47,EDATE(F55,12),C55+90)</f>
        <v>44924</v>
      </c>
      <c r="G56" s="38" t="s">
        <v>51</v>
      </c>
      <c r="H56" s="23"/>
      <c r="I56" s="32"/>
      <c r="J56" s="21"/>
      <c r="K56" s="21"/>
      <c r="L56" s="21"/>
    </row>
    <row r="57" spans="1:12" ht="16.05" hidden="1" customHeight="1" x14ac:dyDescent="0.3">
      <c r="A57" s="39">
        <f t="shared" si="0"/>
        <v>45200</v>
      </c>
      <c r="B57" s="29" t="s">
        <v>49</v>
      </c>
      <c r="C57" s="40">
        <f t="shared" si="1"/>
        <v>45565</v>
      </c>
      <c r="D57" s="28"/>
      <c r="E57" s="41" t="s">
        <v>55</v>
      </c>
      <c r="F57" s="42">
        <f>IF(Calculator!I$10 = Calculator!$A$47,EDATE(F56,12),C56+90)</f>
        <v>45289</v>
      </c>
      <c r="G57" s="38" t="s">
        <v>51</v>
      </c>
      <c r="H57" s="23"/>
      <c r="I57" s="32"/>
      <c r="J57" s="21"/>
      <c r="K57" s="21"/>
      <c r="L57" s="21"/>
    </row>
    <row r="58" spans="1:12" ht="16.05" hidden="1" customHeight="1" x14ac:dyDescent="0.3">
      <c r="A58" s="39">
        <f t="shared" si="0"/>
        <v>45566</v>
      </c>
      <c r="B58" s="29" t="s">
        <v>49</v>
      </c>
      <c r="C58" s="40">
        <f t="shared" si="1"/>
        <v>45930</v>
      </c>
      <c r="D58" s="28"/>
      <c r="E58" s="41" t="s">
        <v>55</v>
      </c>
      <c r="F58" s="42">
        <f>IF(Calculator!I$10 = Calculator!$A$47,EDATE(F57,12),C57+90)</f>
        <v>45655</v>
      </c>
      <c r="G58" s="38" t="s">
        <v>51</v>
      </c>
      <c r="H58" s="23"/>
      <c r="I58" s="32"/>
      <c r="J58" s="21"/>
      <c r="K58" s="21"/>
      <c r="L58" s="21"/>
    </row>
    <row r="59" spans="1:12" ht="16.05" hidden="1" customHeight="1" x14ac:dyDescent="0.3">
      <c r="A59" s="39">
        <f t="shared" si="0"/>
        <v>45931</v>
      </c>
      <c r="B59" s="29" t="s">
        <v>49</v>
      </c>
      <c r="C59" s="40">
        <f t="shared" si="1"/>
        <v>46295</v>
      </c>
      <c r="D59" s="28"/>
      <c r="E59" s="41" t="s">
        <v>55</v>
      </c>
      <c r="F59" s="42">
        <f>IF(Calculator!I$10 = Calculator!$A$47,EDATE(F58,12),C58+90)</f>
        <v>46020</v>
      </c>
      <c r="G59" s="38" t="s">
        <v>51</v>
      </c>
      <c r="H59" s="23"/>
      <c r="I59" s="32"/>
      <c r="J59" s="21"/>
      <c r="K59" s="21"/>
      <c r="L59" s="21"/>
    </row>
    <row r="60" spans="1:12" ht="16.05" hidden="1" customHeight="1" x14ac:dyDescent="0.3">
      <c r="A60" s="39">
        <f t="shared" si="0"/>
        <v>46296</v>
      </c>
      <c r="B60" s="29" t="s">
        <v>49</v>
      </c>
      <c r="C60" s="40">
        <f t="shared" si="1"/>
        <v>46660</v>
      </c>
      <c r="D60" s="28"/>
      <c r="E60" s="41" t="s">
        <v>55</v>
      </c>
      <c r="F60" s="42">
        <f>IF(Calculator!I$10 = Calculator!$A$47,EDATE(F59,12),C59+90)</f>
        <v>46385</v>
      </c>
      <c r="G60" s="38" t="s">
        <v>51</v>
      </c>
      <c r="H60" s="23"/>
      <c r="I60" s="32"/>
      <c r="J60" s="21"/>
      <c r="K60" s="21"/>
      <c r="L60" s="21"/>
    </row>
    <row r="61" spans="1:12" ht="16.05" hidden="1" customHeight="1" x14ac:dyDescent="0.3">
      <c r="A61" s="39">
        <f t="shared" si="0"/>
        <v>46661</v>
      </c>
      <c r="B61" s="29" t="s">
        <v>49</v>
      </c>
      <c r="C61" s="40">
        <f t="shared" si="1"/>
        <v>47026</v>
      </c>
      <c r="D61" s="28"/>
      <c r="E61" s="41" t="s">
        <v>55</v>
      </c>
      <c r="F61" s="42">
        <f>IF(Calculator!I$10 = Calculator!$A$47,EDATE(F60,12),C60+90)</f>
        <v>46750</v>
      </c>
      <c r="G61" s="38" t="s">
        <v>51</v>
      </c>
      <c r="H61" s="23"/>
      <c r="I61" s="32"/>
      <c r="J61" s="21"/>
      <c r="K61" s="21"/>
      <c r="L61" s="21"/>
    </row>
    <row r="62" spans="1:12" ht="16.05" hidden="1" customHeight="1" x14ac:dyDescent="0.3">
      <c r="A62" s="39">
        <f t="shared" ref="A62" si="2">C61+1</f>
        <v>47027</v>
      </c>
      <c r="B62" s="29" t="s">
        <v>49</v>
      </c>
      <c r="C62" s="40">
        <f t="shared" si="1"/>
        <v>47391</v>
      </c>
      <c r="D62" s="28"/>
      <c r="E62" s="41" t="s">
        <v>55</v>
      </c>
      <c r="F62" s="42">
        <f>IF(Calculator!I$10 = Calculator!$A$47,EDATE(F61,12),C61+90)</f>
        <v>47116</v>
      </c>
      <c r="G62" s="38" t="s">
        <v>51</v>
      </c>
      <c r="H62" s="23"/>
      <c r="I62" s="32"/>
      <c r="J62" s="21"/>
      <c r="K62" s="21"/>
      <c r="L62" s="21"/>
    </row>
    <row r="63" spans="1:12" ht="16.05" hidden="1" customHeight="1" x14ac:dyDescent="0.3">
      <c r="A63" s="39">
        <f t="shared" ref="A63:A72" si="3">C62+1</f>
        <v>47392</v>
      </c>
      <c r="B63" s="29" t="s">
        <v>49</v>
      </c>
      <c r="C63" s="40">
        <f t="shared" si="1"/>
        <v>47756</v>
      </c>
      <c r="D63" s="28"/>
      <c r="E63" s="41" t="s">
        <v>55</v>
      </c>
      <c r="F63" s="42">
        <f>IF(Calculator!I$10 = Calculator!$A$47,EDATE(F62,12),C62+90)</f>
        <v>47481</v>
      </c>
      <c r="G63" s="38" t="s">
        <v>51</v>
      </c>
      <c r="H63" s="23"/>
      <c r="I63" s="32"/>
      <c r="J63" s="21"/>
      <c r="K63" s="21"/>
      <c r="L63" s="21"/>
    </row>
    <row r="64" spans="1:12" ht="16.05" hidden="1" customHeight="1" x14ac:dyDescent="0.3">
      <c r="A64" s="39">
        <f t="shared" si="3"/>
        <v>47757</v>
      </c>
      <c r="B64" s="29" t="s">
        <v>49</v>
      </c>
      <c r="C64" s="40">
        <f t="shared" si="1"/>
        <v>48121</v>
      </c>
      <c r="D64" s="28"/>
      <c r="E64" s="41" t="s">
        <v>55</v>
      </c>
      <c r="F64" s="42">
        <f>IF(Calculator!I$10 = Calculator!$A$47,EDATE(F63,12),C63+90)</f>
        <v>47846</v>
      </c>
      <c r="G64" s="38" t="s">
        <v>51</v>
      </c>
      <c r="H64" s="23"/>
      <c r="I64" s="32"/>
      <c r="J64" s="21"/>
      <c r="K64" s="21"/>
      <c r="L64" s="21"/>
    </row>
    <row r="65" spans="1:12" ht="16.05" hidden="1" customHeight="1" x14ac:dyDescent="0.3">
      <c r="A65" s="39">
        <f t="shared" si="3"/>
        <v>48122</v>
      </c>
      <c r="B65" s="29" t="s">
        <v>49</v>
      </c>
      <c r="C65" s="40">
        <f t="shared" si="1"/>
        <v>48487</v>
      </c>
      <c r="D65" s="28"/>
      <c r="E65" s="41" t="s">
        <v>55</v>
      </c>
      <c r="F65" s="42">
        <f>IF(Calculator!I$10 = Calculator!$A$47,EDATE(F64,12),C64+90)</f>
        <v>48211</v>
      </c>
      <c r="G65" s="38" t="s">
        <v>51</v>
      </c>
      <c r="H65" s="23"/>
      <c r="I65" s="32"/>
      <c r="J65" s="21"/>
      <c r="K65" s="21"/>
      <c r="L65" s="21"/>
    </row>
    <row r="66" spans="1:12" ht="16.05" hidden="1" customHeight="1" x14ac:dyDescent="0.3">
      <c r="A66" s="39">
        <f t="shared" si="3"/>
        <v>48488</v>
      </c>
      <c r="B66" s="29" t="s">
        <v>49</v>
      </c>
      <c r="C66" s="40">
        <f t="shared" si="1"/>
        <v>48852</v>
      </c>
      <c r="D66" s="28"/>
      <c r="E66" s="41" t="s">
        <v>55</v>
      </c>
      <c r="F66" s="42">
        <f>IF(Calculator!I$10 = Calculator!$A$47,EDATE(F65,12),C65+90)</f>
        <v>48577</v>
      </c>
      <c r="G66" s="38" t="s">
        <v>51</v>
      </c>
      <c r="H66" s="23"/>
      <c r="I66" s="32"/>
      <c r="J66" s="21"/>
      <c r="K66" s="21"/>
      <c r="L66" s="21"/>
    </row>
    <row r="67" spans="1:12" ht="16.05" hidden="1" customHeight="1" x14ac:dyDescent="0.3">
      <c r="A67" s="39">
        <f t="shared" si="3"/>
        <v>48853</v>
      </c>
      <c r="B67" s="29" t="s">
        <v>49</v>
      </c>
      <c r="C67" s="40">
        <f t="shared" si="1"/>
        <v>49217</v>
      </c>
      <c r="D67" s="28"/>
      <c r="E67" s="41" t="s">
        <v>55</v>
      </c>
      <c r="F67" s="42">
        <f>IF(Calculator!I$10 = Calculator!$A$47,EDATE(F66,12),C66+90)</f>
        <v>48942</v>
      </c>
      <c r="G67" s="38" t="s">
        <v>51</v>
      </c>
      <c r="H67" s="23"/>
      <c r="I67" s="32"/>
      <c r="J67" s="21"/>
      <c r="K67" s="21"/>
      <c r="L67" s="21"/>
    </row>
    <row r="68" spans="1:12" ht="16.05" hidden="1" customHeight="1" x14ac:dyDescent="0.3">
      <c r="A68" s="39">
        <f t="shared" si="3"/>
        <v>49218</v>
      </c>
      <c r="B68" s="29" t="s">
        <v>49</v>
      </c>
      <c r="C68" s="40">
        <f t="shared" si="1"/>
        <v>49582</v>
      </c>
      <c r="D68" s="28"/>
      <c r="E68" s="41" t="s">
        <v>55</v>
      </c>
      <c r="F68" s="42">
        <f>IF(Calculator!I$10 = Calculator!$A$47,EDATE(F67,12),C67+90)</f>
        <v>49307</v>
      </c>
      <c r="G68" s="38" t="s">
        <v>51</v>
      </c>
      <c r="H68" s="23"/>
      <c r="I68" s="32"/>
      <c r="J68" s="21"/>
      <c r="K68" s="21"/>
      <c r="L68" s="21"/>
    </row>
    <row r="69" spans="1:12" ht="16.05" hidden="1" customHeight="1" x14ac:dyDescent="0.3">
      <c r="A69" s="39">
        <f t="shared" si="3"/>
        <v>49583</v>
      </c>
      <c r="B69" s="29" t="s">
        <v>49</v>
      </c>
      <c r="C69" s="40">
        <f t="shared" si="1"/>
        <v>49948</v>
      </c>
      <c r="D69" s="28"/>
      <c r="E69" s="41" t="s">
        <v>55</v>
      </c>
      <c r="F69" s="42">
        <f>IF(Calculator!I$10 = Calculator!$A$47,EDATE(F68,12),C68+90)</f>
        <v>49672</v>
      </c>
      <c r="G69" s="38" t="s">
        <v>51</v>
      </c>
      <c r="H69" s="23"/>
      <c r="I69" s="32"/>
      <c r="J69" s="21"/>
      <c r="K69" s="21"/>
      <c r="L69" s="21"/>
    </row>
    <row r="70" spans="1:12" ht="16.05" hidden="1" customHeight="1" x14ac:dyDescent="0.3">
      <c r="A70" s="39">
        <f t="shared" si="3"/>
        <v>49949</v>
      </c>
      <c r="B70" s="29" t="s">
        <v>49</v>
      </c>
      <c r="C70" s="40">
        <f t="shared" si="1"/>
        <v>50313</v>
      </c>
      <c r="D70" s="28"/>
      <c r="E70" s="41" t="s">
        <v>55</v>
      </c>
      <c r="F70" s="42">
        <f>IF(Calculator!I$10 = Calculator!$A$47,EDATE(F69,12),C69+90)</f>
        <v>50038</v>
      </c>
      <c r="G70" s="38" t="s">
        <v>51</v>
      </c>
      <c r="H70" s="23"/>
      <c r="I70" s="32"/>
      <c r="J70" s="21"/>
      <c r="K70" s="21"/>
      <c r="L70" s="21"/>
    </row>
    <row r="71" spans="1:12" ht="16.05" hidden="1" customHeight="1" x14ac:dyDescent="0.3">
      <c r="A71" s="39">
        <f t="shared" si="3"/>
        <v>50314</v>
      </c>
      <c r="B71" s="29" t="s">
        <v>49</v>
      </c>
      <c r="C71" s="40">
        <f t="shared" si="1"/>
        <v>50678</v>
      </c>
      <c r="D71" s="28"/>
      <c r="E71" s="41" t="s">
        <v>55</v>
      </c>
      <c r="F71" s="42">
        <f>IF(Calculator!I$10 = Calculator!$A$47,EDATE(F70,12),C70+90)</f>
        <v>50403</v>
      </c>
      <c r="G71" s="38" t="s">
        <v>51</v>
      </c>
      <c r="H71" s="23"/>
      <c r="I71" s="32"/>
      <c r="J71" s="21"/>
      <c r="K71" s="21"/>
      <c r="L71" s="21"/>
    </row>
    <row r="72" spans="1:12" ht="16.05" hidden="1" customHeight="1" x14ac:dyDescent="0.3">
      <c r="A72" s="39">
        <f t="shared" si="3"/>
        <v>50679</v>
      </c>
      <c r="B72" s="29" t="s">
        <v>49</v>
      </c>
      <c r="C72" s="40">
        <f t="shared" si="1"/>
        <v>51043</v>
      </c>
      <c r="D72" s="28"/>
      <c r="E72" s="41" t="s">
        <v>55</v>
      </c>
      <c r="F72" s="42">
        <f>IF(Calculator!I$10 = Calculator!$A$47,EDATE(F71,12),C71+90)</f>
        <v>50768</v>
      </c>
      <c r="G72" s="38" t="s">
        <v>51</v>
      </c>
      <c r="H72" s="23"/>
      <c r="I72" s="32"/>
      <c r="J72" s="21"/>
      <c r="K72" s="21"/>
      <c r="L72" s="21"/>
    </row>
    <row r="73" spans="1:12" ht="16.05" hidden="1" customHeight="1" thickBot="1" x14ac:dyDescent="0.35">
      <c r="A73" s="60"/>
      <c r="B73" s="61"/>
      <c r="C73" s="61"/>
      <c r="D73" s="61"/>
      <c r="E73" s="61"/>
      <c r="F73" s="61"/>
      <c r="G73" s="61"/>
      <c r="H73" s="61"/>
      <c r="I73" s="62"/>
      <c r="J73" s="21"/>
      <c r="K73" s="21"/>
      <c r="L73" s="21"/>
    </row>
    <row r="74" spans="1:12" ht="16.05" hidden="1" customHeight="1" thickBot="1" x14ac:dyDescent="0.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6.05" hidden="1" customHeight="1" x14ac:dyDescent="0.45">
      <c r="A75" s="52" t="s">
        <v>58</v>
      </c>
      <c r="B75" s="53"/>
      <c r="C75" s="53"/>
      <c r="D75" s="53"/>
      <c r="E75" s="53"/>
      <c r="F75" s="53"/>
      <c r="G75" s="53"/>
      <c r="H75" s="53"/>
      <c r="I75" s="54"/>
      <c r="J75" s="21"/>
      <c r="K75" s="21"/>
      <c r="L75" s="21"/>
    </row>
    <row r="76" spans="1:12" ht="16.05" hidden="1" customHeight="1" x14ac:dyDescent="0.3">
      <c r="A76" s="150"/>
      <c r="B76" s="151"/>
      <c r="C76" s="151"/>
      <c r="D76" s="151"/>
      <c r="E76" s="151"/>
      <c r="F76" s="151"/>
      <c r="G76" s="151"/>
      <c r="H76" s="151"/>
      <c r="I76" s="152"/>
      <c r="J76" s="21"/>
      <c r="K76" s="21"/>
      <c r="L76" s="21"/>
    </row>
    <row r="77" spans="1:12" ht="16.05" hidden="1" customHeight="1" x14ac:dyDescent="0.3">
      <c r="A77" s="39">
        <f>Calculator!A$130</f>
        <v>43727</v>
      </c>
      <c r="B77" s="29" t="s">
        <v>49</v>
      </c>
      <c r="C77" s="40">
        <f>Calculator!G$31</f>
        <v>44104</v>
      </c>
      <c r="D77" s="28"/>
      <c r="E77" s="41" t="s">
        <v>55</v>
      </c>
      <c r="F77" s="42">
        <f>A$16+60</f>
        <v>43787</v>
      </c>
      <c r="G77" s="38" t="s">
        <v>51</v>
      </c>
      <c r="H77" s="23"/>
      <c r="I77" s="32"/>
      <c r="J77" s="21"/>
      <c r="K77" s="21"/>
      <c r="L77" s="21"/>
    </row>
    <row r="78" spans="1:12" ht="16.05" hidden="1" customHeight="1" x14ac:dyDescent="0.3">
      <c r="A78" s="39">
        <f>C77+1</f>
        <v>44105</v>
      </c>
      <c r="B78" s="29" t="s">
        <v>49</v>
      </c>
      <c r="C78" s="40">
        <f>EDATE(C77,12)</f>
        <v>44469</v>
      </c>
      <c r="D78" s="28"/>
      <c r="E78" s="41" t="s">
        <v>55</v>
      </c>
      <c r="F78" s="42">
        <f>IF(Calculator!I$10 = Calculator!$A$47,Calculator!A$147,C$77-60)</f>
        <v>44044</v>
      </c>
      <c r="G78" s="38" t="s">
        <v>51</v>
      </c>
      <c r="H78" s="23"/>
      <c r="I78" s="32"/>
      <c r="J78" s="21"/>
      <c r="K78" s="21"/>
      <c r="L78" s="21"/>
    </row>
    <row r="79" spans="1:12" ht="16.05" hidden="1" customHeight="1" x14ac:dyDescent="0.3">
      <c r="A79" s="39">
        <f t="shared" ref="A79:A85" si="4">C78+1</f>
        <v>44470</v>
      </c>
      <c r="B79" s="29" t="s">
        <v>49</v>
      </c>
      <c r="C79" s="40">
        <f t="shared" ref="C79:C96" si="5">EDATE(C78,12)</f>
        <v>44834</v>
      </c>
      <c r="D79" s="28"/>
      <c r="E79" s="41" t="s">
        <v>55</v>
      </c>
      <c r="F79" s="42">
        <f>IF(Calculator!I$10 = Calculator!$A$47,Calculator!A$147,C78-60)</f>
        <v>44409</v>
      </c>
      <c r="G79" s="38" t="s">
        <v>51</v>
      </c>
      <c r="H79" s="23"/>
      <c r="I79" s="32"/>
      <c r="J79" s="21"/>
      <c r="K79" s="21"/>
      <c r="L79" s="21"/>
    </row>
    <row r="80" spans="1:12" ht="16.05" hidden="1" customHeight="1" x14ac:dyDescent="0.3">
      <c r="A80" s="39">
        <f t="shared" si="4"/>
        <v>44835</v>
      </c>
      <c r="B80" s="29" t="s">
        <v>49</v>
      </c>
      <c r="C80" s="40">
        <f t="shared" si="5"/>
        <v>45199</v>
      </c>
      <c r="D80" s="28"/>
      <c r="E80" s="41" t="s">
        <v>55</v>
      </c>
      <c r="F80" s="42">
        <f>IF(Calculator!I$10 = Calculator!$A$47,Calculator!A$147,C79-60)</f>
        <v>44774</v>
      </c>
      <c r="G80" s="38" t="s">
        <v>51</v>
      </c>
      <c r="H80" s="23"/>
      <c r="I80" s="32"/>
      <c r="J80" s="21"/>
      <c r="K80" s="21"/>
      <c r="L80" s="21"/>
    </row>
    <row r="81" spans="1:12" ht="16.05" hidden="1" customHeight="1" x14ac:dyDescent="0.3">
      <c r="A81" s="39">
        <f t="shared" si="4"/>
        <v>45200</v>
      </c>
      <c r="B81" s="29" t="s">
        <v>49</v>
      </c>
      <c r="C81" s="40">
        <f t="shared" si="5"/>
        <v>45565</v>
      </c>
      <c r="D81" s="28"/>
      <c r="E81" s="41" t="s">
        <v>55</v>
      </c>
      <c r="F81" s="42">
        <f>IF(Calculator!I$10 = Calculator!$A$47,Calculator!A$147,C80-60)</f>
        <v>45139</v>
      </c>
      <c r="G81" s="38" t="s">
        <v>51</v>
      </c>
      <c r="H81" s="23"/>
      <c r="I81" s="32"/>
      <c r="J81" s="21"/>
      <c r="K81" s="21"/>
      <c r="L81" s="21"/>
    </row>
    <row r="82" spans="1:12" ht="16.05" hidden="1" customHeight="1" x14ac:dyDescent="0.3">
      <c r="A82" s="39">
        <f t="shared" si="4"/>
        <v>45566</v>
      </c>
      <c r="B82" s="29" t="s">
        <v>49</v>
      </c>
      <c r="C82" s="40">
        <f t="shared" si="5"/>
        <v>45930</v>
      </c>
      <c r="D82" s="28"/>
      <c r="E82" s="41" t="s">
        <v>55</v>
      </c>
      <c r="F82" s="42">
        <f>IF(Calculator!I$10 = Calculator!$A$47,Calculator!A$147,C81-60)</f>
        <v>45505</v>
      </c>
      <c r="G82" s="38" t="s">
        <v>51</v>
      </c>
      <c r="H82" s="23"/>
      <c r="I82" s="32"/>
      <c r="J82" s="21"/>
      <c r="K82" s="21"/>
      <c r="L82" s="21"/>
    </row>
    <row r="83" spans="1:12" ht="16.05" hidden="1" customHeight="1" x14ac:dyDescent="0.3">
      <c r="A83" s="39">
        <f t="shared" si="4"/>
        <v>45931</v>
      </c>
      <c r="B83" s="29" t="s">
        <v>49</v>
      </c>
      <c r="C83" s="40">
        <f t="shared" si="5"/>
        <v>46295</v>
      </c>
      <c r="D83" s="28"/>
      <c r="E83" s="41" t="s">
        <v>55</v>
      </c>
      <c r="F83" s="42">
        <f>IF(Calculator!I$10 = Calculator!$A$47,Calculator!A$147,C82-60)</f>
        <v>45870</v>
      </c>
      <c r="G83" s="38" t="s">
        <v>51</v>
      </c>
      <c r="H83" s="23"/>
      <c r="I83" s="32"/>
      <c r="J83" s="21"/>
      <c r="K83" s="21"/>
      <c r="L83" s="21"/>
    </row>
    <row r="84" spans="1:12" ht="16.05" hidden="1" customHeight="1" x14ac:dyDescent="0.3">
      <c r="A84" s="39">
        <f t="shared" si="4"/>
        <v>46296</v>
      </c>
      <c r="B84" s="29" t="s">
        <v>49</v>
      </c>
      <c r="C84" s="40">
        <f t="shared" si="5"/>
        <v>46660</v>
      </c>
      <c r="D84" s="28"/>
      <c r="E84" s="41" t="s">
        <v>55</v>
      </c>
      <c r="F84" s="42">
        <f>IF(Calculator!I$10 = Calculator!$A$47,Calculator!A$147,C83-60)</f>
        <v>46235</v>
      </c>
      <c r="G84" s="38" t="s">
        <v>51</v>
      </c>
      <c r="H84" s="23"/>
      <c r="I84" s="32"/>
      <c r="J84" s="21"/>
      <c r="K84" s="21"/>
      <c r="L84" s="21"/>
    </row>
    <row r="85" spans="1:12" ht="16.05" hidden="1" customHeight="1" x14ac:dyDescent="0.3">
      <c r="A85" s="39">
        <f t="shared" si="4"/>
        <v>46661</v>
      </c>
      <c r="B85" s="29" t="s">
        <v>49</v>
      </c>
      <c r="C85" s="40">
        <f t="shared" si="5"/>
        <v>47026</v>
      </c>
      <c r="D85" s="28"/>
      <c r="E85" s="41" t="s">
        <v>55</v>
      </c>
      <c r="F85" s="42">
        <f>IF(Calculator!I$10 = Calculator!$A$47,Calculator!A$147,C84-60)</f>
        <v>46600</v>
      </c>
      <c r="G85" s="38" t="s">
        <v>51</v>
      </c>
      <c r="H85" s="23"/>
      <c r="I85" s="32"/>
      <c r="J85" s="21"/>
      <c r="K85" s="21"/>
      <c r="L85" s="21"/>
    </row>
    <row r="86" spans="1:12" ht="16.05" hidden="1" customHeight="1" x14ac:dyDescent="0.3">
      <c r="A86" s="39">
        <f t="shared" ref="A86" si="6">C85+1</f>
        <v>47027</v>
      </c>
      <c r="B86" s="29" t="s">
        <v>49</v>
      </c>
      <c r="C86" s="40">
        <f t="shared" si="5"/>
        <v>47391</v>
      </c>
      <c r="D86" s="28"/>
      <c r="E86" s="41" t="s">
        <v>55</v>
      </c>
      <c r="F86" s="42">
        <f>IF(Calculator!I$10 = Calculator!$A$47,Calculator!A$147,C85-60)</f>
        <v>46966</v>
      </c>
      <c r="G86" s="38" t="s">
        <v>51</v>
      </c>
      <c r="H86" s="23"/>
      <c r="I86" s="32"/>
      <c r="J86" s="21"/>
      <c r="K86" s="21"/>
      <c r="L86" s="21"/>
    </row>
    <row r="87" spans="1:12" ht="16.05" hidden="1" customHeight="1" x14ac:dyDescent="0.3">
      <c r="A87" s="39">
        <f t="shared" ref="A87:A96" si="7">C86+1</f>
        <v>47392</v>
      </c>
      <c r="B87" s="29" t="s">
        <v>49</v>
      </c>
      <c r="C87" s="40">
        <f t="shared" si="5"/>
        <v>47756</v>
      </c>
      <c r="D87" s="28"/>
      <c r="E87" s="41" t="s">
        <v>55</v>
      </c>
      <c r="F87" s="42">
        <f>IF(Calculator!I$10 = Calculator!$A$47,Calculator!A$147,C86-60)</f>
        <v>47331</v>
      </c>
      <c r="G87" s="38" t="s">
        <v>51</v>
      </c>
      <c r="H87" s="23"/>
      <c r="I87" s="32"/>
      <c r="J87" s="21"/>
      <c r="K87" s="21"/>
      <c r="L87" s="21"/>
    </row>
    <row r="88" spans="1:12" ht="16.05" hidden="1" customHeight="1" x14ac:dyDescent="0.3">
      <c r="A88" s="39">
        <f t="shared" si="7"/>
        <v>47757</v>
      </c>
      <c r="B88" s="29" t="s">
        <v>49</v>
      </c>
      <c r="C88" s="40">
        <f t="shared" si="5"/>
        <v>48121</v>
      </c>
      <c r="D88" s="28"/>
      <c r="E88" s="41" t="s">
        <v>55</v>
      </c>
      <c r="F88" s="42">
        <f>IF(Calculator!I$10 = Calculator!$A$47,Calculator!A$147,C87-60)</f>
        <v>47696</v>
      </c>
      <c r="G88" s="38" t="s">
        <v>51</v>
      </c>
      <c r="H88" s="23"/>
      <c r="I88" s="32"/>
      <c r="J88" s="21"/>
      <c r="K88" s="21"/>
      <c r="L88" s="21"/>
    </row>
    <row r="89" spans="1:12" ht="16.05" hidden="1" customHeight="1" x14ac:dyDescent="0.3">
      <c r="A89" s="39">
        <f t="shared" si="7"/>
        <v>48122</v>
      </c>
      <c r="B89" s="29" t="s">
        <v>49</v>
      </c>
      <c r="C89" s="40">
        <f t="shared" si="5"/>
        <v>48487</v>
      </c>
      <c r="D89" s="28"/>
      <c r="E89" s="41" t="s">
        <v>55</v>
      </c>
      <c r="F89" s="42">
        <f>IF(Calculator!I$10 = Calculator!$A$47,Calculator!A$147,C88-60)</f>
        <v>48061</v>
      </c>
      <c r="G89" s="38" t="s">
        <v>51</v>
      </c>
      <c r="H89" s="23"/>
      <c r="I89" s="32"/>
      <c r="J89" s="21"/>
      <c r="K89" s="21"/>
      <c r="L89" s="21"/>
    </row>
    <row r="90" spans="1:12" ht="16.05" hidden="1" customHeight="1" x14ac:dyDescent="0.3">
      <c r="A90" s="39">
        <f t="shared" si="7"/>
        <v>48488</v>
      </c>
      <c r="B90" s="29" t="s">
        <v>49</v>
      </c>
      <c r="C90" s="40">
        <f t="shared" si="5"/>
        <v>48852</v>
      </c>
      <c r="D90" s="28"/>
      <c r="E90" s="41" t="s">
        <v>55</v>
      </c>
      <c r="F90" s="42">
        <f>IF(Calculator!I$10 = Calculator!$A$47,Calculator!A$147,C89-60)</f>
        <v>48427</v>
      </c>
      <c r="G90" s="38" t="s">
        <v>51</v>
      </c>
      <c r="H90" s="23"/>
      <c r="I90" s="32"/>
      <c r="J90" s="21"/>
      <c r="K90" s="21"/>
      <c r="L90" s="21"/>
    </row>
    <row r="91" spans="1:12" ht="16.05" hidden="1" customHeight="1" x14ac:dyDescent="0.3">
      <c r="A91" s="39">
        <f t="shared" si="7"/>
        <v>48853</v>
      </c>
      <c r="B91" s="29" t="s">
        <v>49</v>
      </c>
      <c r="C91" s="40">
        <f t="shared" si="5"/>
        <v>49217</v>
      </c>
      <c r="D91" s="28"/>
      <c r="E91" s="41" t="s">
        <v>55</v>
      </c>
      <c r="F91" s="42">
        <f>IF(Calculator!I$10 = Calculator!$A$47,Calculator!A$147,C90-60)</f>
        <v>48792</v>
      </c>
      <c r="G91" s="38" t="s">
        <v>51</v>
      </c>
      <c r="H91" s="23"/>
      <c r="I91" s="32"/>
      <c r="J91" s="21"/>
      <c r="K91" s="21"/>
      <c r="L91" s="21"/>
    </row>
    <row r="92" spans="1:12" ht="16.05" hidden="1" customHeight="1" x14ac:dyDescent="0.3">
      <c r="A92" s="39">
        <f t="shared" si="7"/>
        <v>49218</v>
      </c>
      <c r="B92" s="29" t="s">
        <v>49</v>
      </c>
      <c r="C92" s="40">
        <f t="shared" si="5"/>
        <v>49582</v>
      </c>
      <c r="D92" s="28"/>
      <c r="E92" s="41" t="s">
        <v>55</v>
      </c>
      <c r="F92" s="42">
        <f>IF(Calculator!I$10 = Calculator!$A$47,Calculator!A$147,C91-60)</f>
        <v>49157</v>
      </c>
      <c r="G92" s="38" t="s">
        <v>51</v>
      </c>
      <c r="H92" s="23"/>
      <c r="I92" s="32"/>
      <c r="J92" s="21"/>
      <c r="K92" s="21"/>
      <c r="L92" s="21"/>
    </row>
    <row r="93" spans="1:12" ht="16.05" hidden="1" customHeight="1" x14ac:dyDescent="0.3">
      <c r="A93" s="39">
        <f t="shared" si="7"/>
        <v>49583</v>
      </c>
      <c r="B93" s="29" t="s">
        <v>49</v>
      </c>
      <c r="C93" s="40">
        <f t="shared" si="5"/>
        <v>49948</v>
      </c>
      <c r="D93" s="28"/>
      <c r="E93" s="41" t="s">
        <v>55</v>
      </c>
      <c r="F93" s="42">
        <f>IF(Calculator!I$10 = Calculator!$A$47,Calculator!A$147,C92-60)</f>
        <v>49522</v>
      </c>
      <c r="G93" s="38" t="s">
        <v>51</v>
      </c>
      <c r="H93" s="23"/>
      <c r="I93" s="32"/>
      <c r="J93" s="21"/>
      <c r="K93" s="21"/>
      <c r="L93" s="21"/>
    </row>
    <row r="94" spans="1:12" ht="16.05" hidden="1" customHeight="1" x14ac:dyDescent="0.3">
      <c r="A94" s="39">
        <f t="shared" si="7"/>
        <v>49949</v>
      </c>
      <c r="B94" s="29" t="s">
        <v>49</v>
      </c>
      <c r="C94" s="40">
        <f t="shared" si="5"/>
        <v>50313</v>
      </c>
      <c r="D94" s="28"/>
      <c r="E94" s="41" t="s">
        <v>55</v>
      </c>
      <c r="F94" s="42">
        <f>IF(Calculator!I$10 = Calculator!$A$47,Calculator!A$147,C93-60)</f>
        <v>49888</v>
      </c>
      <c r="G94" s="38" t="s">
        <v>51</v>
      </c>
      <c r="H94" s="23"/>
      <c r="I94" s="32"/>
      <c r="J94" s="21"/>
      <c r="K94" s="21"/>
      <c r="L94" s="21"/>
    </row>
    <row r="95" spans="1:12" ht="16.05" hidden="1" customHeight="1" x14ac:dyDescent="0.3">
      <c r="A95" s="39">
        <f t="shared" si="7"/>
        <v>50314</v>
      </c>
      <c r="B95" s="29" t="s">
        <v>49</v>
      </c>
      <c r="C95" s="40">
        <f t="shared" si="5"/>
        <v>50678</v>
      </c>
      <c r="D95" s="28"/>
      <c r="E95" s="41" t="s">
        <v>55</v>
      </c>
      <c r="F95" s="42">
        <f>IF(Calculator!I$10 = Calculator!$A$47,Calculator!A$147,C94-60)</f>
        <v>50253</v>
      </c>
      <c r="G95" s="38" t="s">
        <v>51</v>
      </c>
      <c r="H95" s="23"/>
      <c r="I95" s="32"/>
      <c r="J95" s="21"/>
      <c r="K95" s="21"/>
      <c r="L95" s="21"/>
    </row>
    <row r="96" spans="1:12" ht="16.05" hidden="1" customHeight="1" x14ac:dyDescent="0.3">
      <c r="A96" s="39">
        <f t="shared" si="7"/>
        <v>50679</v>
      </c>
      <c r="B96" s="29" t="s">
        <v>49</v>
      </c>
      <c r="C96" s="40">
        <f t="shared" si="5"/>
        <v>51043</v>
      </c>
      <c r="D96" s="28"/>
      <c r="E96" s="41" t="s">
        <v>55</v>
      </c>
      <c r="F96" s="42">
        <f>IF(Calculator!I$10 = Calculator!$A$47,Calculator!A$147,C95-60)</f>
        <v>50618</v>
      </c>
      <c r="G96" s="38" t="s">
        <v>51</v>
      </c>
      <c r="H96" s="23"/>
      <c r="I96" s="32"/>
      <c r="J96" s="21"/>
      <c r="K96" s="21"/>
      <c r="L96" s="21"/>
    </row>
    <row r="97" spans="1:12" ht="16.05" hidden="1" customHeight="1" thickBot="1" x14ac:dyDescent="0.35">
      <c r="A97" s="60"/>
      <c r="B97" s="61"/>
      <c r="C97" s="61"/>
      <c r="D97" s="61"/>
      <c r="E97" s="61"/>
      <c r="F97" s="61"/>
      <c r="G97" s="61"/>
      <c r="H97" s="61"/>
      <c r="I97" s="62"/>
      <c r="J97" s="21"/>
      <c r="K97" s="21"/>
      <c r="L97" s="21"/>
    </row>
    <row r="98" spans="1:12" ht="16.05" hidden="1" customHeight="1" thickBot="1" x14ac:dyDescent="0.3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ht="36" hidden="1" customHeight="1" x14ac:dyDescent="0.45">
      <c r="A99" s="52" t="s">
        <v>67</v>
      </c>
      <c r="B99" s="53"/>
      <c r="C99" s="53"/>
      <c r="D99" s="53"/>
      <c r="E99" s="53"/>
      <c r="F99" s="53"/>
      <c r="G99" s="53"/>
      <c r="H99" s="53"/>
      <c r="I99" s="54"/>
      <c r="J99" s="21"/>
      <c r="K99" s="21"/>
      <c r="L99" s="21"/>
    </row>
    <row r="100" spans="1:12" ht="16.05" hidden="1" customHeight="1" x14ac:dyDescent="0.3">
      <c r="A100" s="150"/>
      <c r="B100" s="151"/>
      <c r="C100" s="151"/>
      <c r="D100" s="151"/>
      <c r="E100" s="151"/>
      <c r="F100" s="151"/>
      <c r="G100" s="151"/>
      <c r="H100" s="151"/>
      <c r="I100" s="152"/>
      <c r="J100" s="21"/>
      <c r="K100" s="21"/>
      <c r="L100" s="21"/>
    </row>
    <row r="101" spans="1:12" ht="16.05" hidden="1" customHeight="1" x14ac:dyDescent="0.3">
      <c r="A101" s="39">
        <f>Calculator!A$130</f>
        <v>43727</v>
      </c>
      <c r="B101" s="29" t="s">
        <v>49</v>
      </c>
      <c r="C101" s="40">
        <f>Calculator!G$31</f>
        <v>44104</v>
      </c>
      <c r="D101" s="28"/>
      <c r="E101" s="41" t="s">
        <v>55</v>
      </c>
      <c r="F101" s="42">
        <f>A$16+60</f>
        <v>43787</v>
      </c>
      <c r="G101" s="38" t="s">
        <v>51</v>
      </c>
      <c r="H101" s="23"/>
      <c r="I101" s="32"/>
      <c r="J101" s="21"/>
      <c r="K101" s="21"/>
      <c r="L101" s="21"/>
    </row>
    <row r="102" spans="1:12" ht="16.05" hidden="1" customHeight="1" x14ac:dyDescent="0.3">
      <c r="A102" s="39">
        <f>C101+1</f>
        <v>44105</v>
      </c>
      <c r="B102" s="29" t="s">
        <v>49</v>
      </c>
      <c r="C102" s="40">
        <f>EDATE(C101,12)</f>
        <v>44469</v>
      </c>
      <c r="D102" s="28"/>
      <c r="E102" s="41" t="s">
        <v>55</v>
      </c>
      <c r="F102" s="42">
        <f>IF(Calculator!I$10 = Calculator!$A$47,Calculator!A$147,Calculator!A$139)</f>
        <v>44197</v>
      </c>
      <c r="G102" s="38" t="s">
        <v>51</v>
      </c>
      <c r="H102" s="23"/>
      <c r="I102" s="32"/>
      <c r="J102" s="21"/>
      <c r="K102" s="21"/>
      <c r="L102" s="21"/>
    </row>
    <row r="103" spans="1:12" ht="16.05" hidden="1" customHeight="1" x14ac:dyDescent="0.3">
      <c r="A103" s="39">
        <f t="shared" ref="A103:A120" si="8">C102+1</f>
        <v>44470</v>
      </c>
      <c r="B103" s="29" t="s">
        <v>49</v>
      </c>
      <c r="C103" s="40">
        <f t="shared" ref="C103:C120" si="9">EDATE(C102,12)</f>
        <v>44834</v>
      </c>
      <c r="D103" s="28"/>
      <c r="E103" s="41" t="s">
        <v>55</v>
      </c>
      <c r="F103" s="42">
        <f>IF(Calculator!I$10=Calculator!$A$47,Calculator!A$147,EDATE(F102,12))</f>
        <v>44562</v>
      </c>
      <c r="G103" s="38" t="s">
        <v>51</v>
      </c>
      <c r="H103" s="23"/>
      <c r="I103" s="32"/>
      <c r="J103" s="21"/>
      <c r="K103" s="21"/>
      <c r="L103" s="21"/>
    </row>
    <row r="104" spans="1:12" ht="16.05" hidden="1" customHeight="1" x14ac:dyDescent="0.3">
      <c r="A104" s="39">
        <f t="shared" si="8"/>
        <v>44835</v>
      </c>
      <c r="B104" s="29" t="s">
        <v>49</v>
      </c>
      <c r="C104" s="40">
        <f t="shared" si="9"/>
        <v>45199</v>
      </c>
      <c r="D104" s="28"/>
      <c r="E104" s="41" t="s">
        <v>55</v>
      </c>
      <c r="F104" s="42">
        <f>IF(Calculator!I$10=Calculator!$A$47,Calculator!A$147,EDATE(F103,12))</f>
        <v>44927</v>
      </c>
      <c r="G104" s="38" t="s">
        <v>51</v>
      </c>
      <c r="H104" s="23"/>
      <c r="I104" s="32"/>
      <c r="J104" s="21"/>
      <c r="K104" s="21"/>
      <c r="L104" s="21"/>
    </row>
    <row r="105" spans="1:12" ht="16.05" hidden="1" customHeight="1" x14ac:dyDescent="0.3">
      <c r="A105" s="39">
        <f t="shared" si="8"/>
        <v>45200</v>
      </c>
      <c r="B105" s="29" t="s">
        <v>49</v>
      </c>
      <c r="C105" s="40">
        <f t="shared" si="9"/>
        <v>45565</v>
      </c>
      <c r="D105" s="28"/>
      <c r="E105" s="41" t="s">
        <v>55</v>
      </c>
      <c r="F105" s="42">
        <f>IF(Calculator!I$10=Calculator!$A$47,Calculator!A$147,EDATE(F104,12))</f>
        <v>45292</v>
      </c>
      <c r="G105" s="38" t="s">
        <v>51</v>
      </c>
      <c r="H105" s="23"/>
      <c r="I105" s="32"/>
      <c r="J105" s="21"/>
      <c r="K105" s="21"/>
      <c r="L105" s="21"/>
    </row>
    <row r="106" spans="1:12" ht="15.75" hidden="1" x14ac:dyDescent="0.3">
      <c r="A106" s="39">
        <f t="shared" si="8"/>
        <v>45566</v>
      </c>
      <c r="B106" s="29" t="s">
        <v>49</v>
      </c>
      <c r="C106" s="40">
        <f t="shared" si="9"/>
        <v>45930</v>
      </c>
      <c r="D106" s="28"/>
      <c r="E106" s="41" t="s">
        <v>55</v>
      </c>
      <c r="F106" s="42">
        <f>IF(Calculator!I$10=Calculator!$A$47,Calculator!A$147,EDATE(F105,12))</f>
        <v>45658</v>
      </c>
      <c r="G106" s="38" t="s">
        <v>51</v>
      </c>
      <c r="H106" s="23"/>
      <c r="I106" s="32"/>
      <c r="J106" s="21"/>
      <c r="K106" s="21"/>
      <c r="L106" s="21"/>
    </row>
    <row r="107" spans="1:12" ht="15.75" hidden="1" x14ac:dyDescent="0.3">
      <c r="A107" s="39">
        <f t="shared" si="8"/>
        <v>45931</v>
      </c>
      <c r="B107" s="29" t="s">
        <v>49</v>
      </c>
      <c r="C107" s="40">
        <f t="shared" si="9"/>
        <v>46295</v>
      </c>
      <c r="D107" s="28"/>
      <c r="E107" s="41" t="s">
        <v>55</v>
      </c>
      <c r="F107" s="42">
        <f>IF(Calculator!I$10=Calculator!$A$47,Calculator!A$147,EDATE(F106,12))</f>
        <v>46023</v>
      </c>
      <c r="G107" s="38" t="s">
        <v>51</v>
      </c>
      <c r="H107" s="23"/>
      <c r="I107" s="32"/>
      <c r="J107" s="21"/>
      <c r="K107" s="21"/>
      <c r="L107" s="21"/>
    </row>
    <row r="108" spans="1:12" ht="15.75" hidden="1" x14ac:dyDescent="0.3">
      <c r="A108" s="39">
        <f t="shared" si="8"/>
        <v>46296</v>
      </c>
      <c r="B108" s="29" t="s">
        <v>49</v>
      </c>
      <c r="C108" s="40">
        <f t="shared" si="9"/>
        <v>46660</v>
      </c>
      <c r="D108" s="28"/>
      <c r="E108" s="41" t="s">
        <v>55</v>
      </c>
      <c r="F108" s="42">
        <f>IF(Calculator!I$10=Calculator!$A$47,Calculator!A$147,EDATE(F107,12))</f>
        <v>46388</v>
      </c>
      <c r="G108" s="38" t="s">
        <v>51</v>
      </c>
      <c r="H108" s="23"/>
      <c r="I108" s="32"/>
      <c r="J108" s="21"/>
      <c r="K108" s="21"/>
      <c r="L108" s="21"/>
    </row>
    <row r="109" spans="1:12" ht="15.75" hidden="1" x14ac:dyDescent="0.3">
      <c r="A109" s="39">
        <f t="shared" si="8"/>
        <v>46661</v>
      </c>
      <c r="B109" s="29" t="s">
        <v>49</v>
      </c>
      <c r="C109" s="40">
        <f t="shared" si="9"/>
        <v>47026</v>
      </c>
      <c r="D109" s="28"/>
      <c r="E109" s="41" t="s">
        <v>55</v>
      </c>
      <c r="F109" s="42">
        <f>IF(Calculator!I$10=Calculator!$A$47,Calculator!A$147,EDATE(F108,12))</f>
        <v>46753</v>
      </c>
      <c r="G109" s="38" t="s">
        <v>51</v>
      </c>
      <c r="H109" s="23"/>
      <c r="I109" s="32"/>
      <c r="J109" s="21"/>
      <c r="K109" s="21"/>
      <c r="L109" s="21"/>
    </row>
    <row r="110" spans="1:12" ht="15.75" hidden="1" x14ac:dyDescent="0.3">
      <c r="A110" s="39">
        <f t="shared" si="8"/>
        <v>47027</v>
      </c>
      <c r="B110" s="29" t="s">
        <v>49</v>
      </c>
      <c r="C110" s="40">
        <f t="shared" si="9"/>
        <v>47391</v>
      </c>
      <c r="D110" s="28"/>
      <c r="E110" s="41" t="s">
        <v>55</v>
      </c>
      <c r="F110" s="42">
        <f>IF(Calculator!I$10=Calculator!$A$47,Calculator!A$147,EDATE(F109,12))</f>
        <v>47119</v>
      </c>
      <c r="G110" s="38" t="s">
        <v>51</v>
      </c>
      <c r="H110" s="23"/>
      <c r="I110" s="32"/>
      <c r="J110" s="21"/>
      <c r="K110" s="21"/>
      <c r="L110" s="21"/>
    </row>
    <row r="111" spans="1:12" ht="15.75" hidden="1" x14ac:dyDescent="0.3">
      <c r="A111" s="39">
        <f t="shared" si="8"/>
        <v>47392</v>
      </c>
      <c r="B111" s="29" t="s">
        <v>49</v>
      </c>
      <c r="C111" s="40">
        <f t="shared" si="9"/>
        <v>47756</v>
      </c>
      <c r="D111" s="28"/>
      <c r="E111" s="41" t="s">
        <v>55</v>
      </c>
      <c r="F111" s="42">
        <f>IF(Calculator!I$10=Calculator!$A$47,Calculator!A$147,EDATE(F110,12))</f>
        <v>47484</v>
      </c>
      <c r="G111" s="38" t="s">
        <v>51</v>
      </c>
      <c r="H111" s="23"/>
      <c r="I111" s="32"/>
      <c r="J111" s="21"/>
      <c r="K111" s="21"/>
      <c r="L111" s="21"/>
    </row>
    <row r="112" spans="1:12" ht="15.75" hidden="1" x14ac:dyDescent="0.3">
      <c r="A112" s="39">
        <f t="shared" si="8"/>
        <v>47757</v>
      </c>
      <c r="B112" s="29" t="s">
        <v>49</v>
      </c>
      <c r="C112" s="40">
        <f t="shared" si="9"/>
        <v>48121</v>
      </c>
      <c r="D112" s="28"/>
      <c r="E112" s="41" t="s">
        <v>55</v>
      </c>
      <c r="F112" s="42">
        <f>IF(Calculator!I$10=Calculator!$A$47,Calculator!A$147,EDATE(F111,12))</f>
        <v>47849</v>
      </c>
      <c r="G112" s="38" t="s">
        <v>51</v>
      </c>
      <c r="H112" s="23"/>
      <c r="I112" s="32"/>
      <c r="J112" s="21"/>
      <c r="K112" s="21"/>
      <c r="L112" s="21"/>
    </row>
    <row r="113" spans="1:12" ht="15.75" hidden="1" x14ac:dyDescent="0.3">
      <c r="A113" s="39">
        <f t="shared" si="8"/>
        <v>48122</v>
      </c>
      <c r="B113" s="29" t="s">
        <v>49</v>
      </c>
      <c r="C113" s="40">
        <f t="shared" si="9"/>
        <v>48487</v>
      </c>
      <c r="D113" s="28"/>
      <c r="E113" s="41" t="s">
        <v>55</v>
      </c>
      <c r="F113" s="42">
        <f>IF(Calculator!I$10=Calculator!$A$47,Calculator!A$147,EDATE(F112,12))</f>
        <v>48214</v>
      </c>
      <c r="G113" s="38" t="s">
        <v>51</v>
      </c>
      <c r="H113" s="23"/>
      <c r="I113" s="32"/>
      <c r="J113" s="21"/>
      <c r="K113" s="21"/>
      <c r="L113" s="21"/>
    </row>
    <row r="114" spans="1:12" ht="15.75" hidden="1" x14ac:dyDescent="0.3">
      <c r="A114" s="39">
        <f t="shared" si="8"/>
        <v>48488</v>
      </c>
      <c r="B114" s="29" t="s">
        <v>49</v>
      </c>
      <c r="C114" s="40">
        <f t="shared" si="9"/>
        <v>48852</v>
      </c>
      <c r="D114" s="28"/>
      <c r="E114" s="41" t="s">
        <v>55</v>
      </c>
      <c r="F114" s="42">
        <f>IF(Calculator!I$10=Calculator!$A$47,Calculator!A$147,EDATE(F113,12))</f>
        <v>48580</v>
      </c>
      <c r="G114" s="38" t="s">
        <v>51</v>
      </c>
      <c r="H114" s="23"/>
      <c r="I114" s="32"/>
      <c r="J114" s="21"/>
      <c r="K114" s="21"/>
      <c r="L114" s="21"/>
    </row>
    <row r="115" spans="1:12" ht="15.75" hidden="1" x14ac:dyDescent="0.3">
      <c r="A115" s="39">
        <f t="shared" si="8"/>
        <v>48853</v>
      </c>
      <c r="B115" s="29" t="s">
        <v>49</v>
      </c>
      <c r="C115" s="40">
        <f t="shared" si="9"/>
        <v>49217</v>
      </c>
      <c r="D115" s="28"/>
      <c r="E115" s="41" t="s">
        <v>55</v>
      </c>
      <c r="F115" s="42">
        <f>IF(Calculator!I$10=Calculator!$A$47,Calculator!A$147,EDATE(F114,12))</f>
        <v>48945</v>
      </c>
      <c r="G115" s="38" t="s">
        <v>51</v>
      </c>
      <c r="H115" s="23"/>
      <c r="I115" s="32"/>
      <c r="J115" s="21"/>
      <c r="K115" s="21"/>
      <c r="L115" s="21"/>
    </row>
    <row r="116" spans="1:12" ht="15.75" hidden="1" x14ac:dyDescent="0.3">
      <c r="A116" s="39">
        <f t="shared" si="8"/>
        <v>49218</v>
      </c>
      <c r="B116" s="29" t="s">
        <v>49</v>
      </c>
      <c r="C116" s="40">
        <f t="shared" si="9"/>
        <v>49582</v>
      </c>
      <c r="D116" s="28"/>
      <c r="E116" s="41" t="s">
        <v>55</v>
      </c>
      <c r="F116" s="42">
        <f>IF(Calculator!I$10=Calculator!$A$47,Calculator!A$147,EDATE(F115,12))</f>
        <v>49310</v>
      </c>
      <c r="G116" s="38" t="s">
        <v>51</v>
      </c>
      <c r="H116" s="23"/>
      <c r="I116" s="32"/>
      <c r="J116" s="21"/>
      <c r="K116" s="21"/>
      <c r="L116" s="21"/>
    </row>
    <row r="117" spans="1:12" ht="15.75" hidden="1" x14ac:dyDescent="0.3">
      <c r="A117" s="39">
        <f t="shared" si="8"/>
        <v>49583</v>
      </c>
      <c r="B117" s="29" t="s">
        <v>49</v>
      </c>
      <c r="C117" s="40">
        <f t="shared" si="9"/>
        <v>49948</v>
      </c>
      <c r="D117" s="28"/>
      <c r="E117" s="41" t="s">
        <v>55</v>
      </c>
      <c r="F117" s="42">
        <f>IF(Calculator!I$10=Calculator!$A$47,Calculator!A$147,EDATE(F116,12))</f>
        <v>49675</v>
      </c>
      <c r="G117" s="38" t="s">
        <v>51</v>
      </c>
      <c r="H117" s="23"/>
      <c r="I117" s="32"/>
      <c r="J117" s="21"/>
      <c r="K117" s="21"/>
      <c r="L117" s="21"/>
    </row>
    <row r="118" spans="1:12" ht="15.75" hidden="1" x14ac:dyDescent="0.3">
      <c r="A118" s="39">
        <f t="shared" si="8"/>
        <v>49949</v>
      </c>
      <c r="B118" s="29" t="s">
        <v>49</v>
      </c>
      <c r="C118" s="40">
        <f t="shared" si="9"/>
        <v>50313</v>
      </c>
      <c r="D118" s="28"/>
      <c r="E118" s="41" t="s">
        <v>55</v>
      </c>
      <c r="F118" s="42">
        <f>IF(Calculator!I$10=Calculator!$A$47,Calculator!A$147,EDATE(F117,12))</f>
        <v>50041</v>
      </c>
      <c r="G118" s="38" t="s">
        <v>51</v>
      </c>
      <c r="H118" s="23"/>
      <c r="I118" s="32"/>
      <c r="J118" s="21"/>
      <c r="K118" s="21"/>
      <c r="L118" s="21"/>
    </row>
    <row r="119" spans="1:12" ht="15.75" hidden="1" x14ac:dyDescent="0.3">
      <c r="A119" s="39">
        <f t="shared" si="8"/>
        <v>50314</v>
      </c>
      <c r="B119" s="29" t="s">
        <v>49</v>
      </c>
      <c r="C119" s="40">
        <f t="shared" si="9"/>
        <v>50678</v>
      </c>
      <c r="D119" s="28"/>
      <c r="E119" s="41" t="s">
        <v>55</v>
      </c>
      <c r="F119" s="42">
        <f>IF(Calculator!I$10=Calculator!$A$47,Calculator!A$147,EDATE(F118,12))</f>
        <v>50406</v>
      </c>
      <c r="G119" s="38" t="s">
        <v>51</v>
      </c>
      <c r="H119" s="23"/>
      <c r="I119" s="32"/>
      <c r="J119" s="21"/>
      <c r="K119" s="21"/>
      <c r="L119" s="21"/>
    </row>
    <row r="120" spans="1:12" ht="15.75" hidden="1" x14ac:dyDescent="0.3">
      <c r="A120" s="39">
        <f t="shared" si="8"/>
        <v>50679</v>
      </c>
      <c r="B120" s="29" t="s">
        <v>49</v>
      </c>
      <c r="C120" s="40">
        <f t="shared" si="9"/>
        <v>51043</v>
      </c>
      <c r="D120" s="28"/>
      <c r="E120" s="41" t="s">
        <v>55</v>
      </c>
      <c r="F120" s="42">
        <f>IF(Calculator!I$10=Calculator!$A$47,Calculator!A$147,EDATE(F119,12))</f>
        <v>50771</v>
      </c>
      <c r="G120" s="38" t="s">
        <v>51</v>
      </c>
      <c r="H120" s="23"/>
      <c r="I120" s="32"/>
      <c r="J120" s="21"/>
      <c r="K120" s="21"/>
      <c r="L120" s="21"/>
    </row>
    <row r="121" spans="1:12" ht="16.399999999999999" hidden="1" thickBot="1" x14ac:dyDescent="0.35">
      <c r="A121" s="60"/>
      <c r="B121" s="61"/>
      <c r="C121" s="61"/>
      <c r="D121" s="61"/>
      <c r="E121" s="61"/>
      <c r="F121" s="61"/>
      <c r="G121" s="61"/>
      <c r="H121" s="61"/>
      <c r="I121" s="62"/>
      <c r="J121" s="21"/>
      <c r="K121" s="21"/>
      <c r="L121" s="21"/>
    </row>
    <row r="122" spans="1:12" ht="15.75" hidden="1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15.75" hidden="1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15.75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ht="15.75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ht="15.75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15.75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15.75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ht="15.75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ht="15.75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ht="15.75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ht="15.75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ht="15.75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15.75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ht="15.75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ht="15.75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15.75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ht="15.75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15.75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ht="15.75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ht="15.75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ht="15.75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15.75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15.75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15.75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ht="15.75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15.75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15.75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15.75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15.75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15.75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15.75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ht="15.75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ht="15.75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15.75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15.75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15.75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ht="15.75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15.75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ht="15.75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15.75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5.75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ht="15.75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ht="15.75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ht="15.75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ht="15.75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ht="15.75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ht="15.75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ht="15.75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ht="15.75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ht="15.75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ht="15.75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ht="15.75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ht="15.75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5.75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ht="15.75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ht="15.75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ht="15.75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ht="15.75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ht="15.75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ht="15.75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ht="15.75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ht="15.75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ht="15.75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ht="15.75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ht="15.75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ht="15.75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ht="15.75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ht="15.75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ht="15.75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ht="15.75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ht="15.75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ht="15.75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ht="15.75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ht="15.75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ht="15.75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ht="15.75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ht="15.75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ht="15.75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ht="15.75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15.75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ht="15.75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ht="15.75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ht="15.75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ht="15.75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ht="15.75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ht="15.75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ht="15.75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ht="15.75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ht="15.75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ht="15.75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ht="15.75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ht="15.75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ht="15.75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ht="15.75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ht="15.75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ht="15.75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ht="15.75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ht="15.75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ht="15.75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ht="15.75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15.75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ht="15.75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ht="15.75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ht="15.75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ht="15.75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ht="15.75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ht="15.75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ht="15.75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ht="15.75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ht="15.75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ht="15.75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ht="15.75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ht="15.75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ht="15.75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ht="15.75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ht="15.75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ht="15.75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ht="15.75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ht="15.75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ht="15.75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ht="15.75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ht="15.75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ht="15.75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ht="15.75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ht="15.75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ht="15.75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ht="15.75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ht="15.75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ht="15.75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ht="15.75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ht="15.75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ht="15.75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ht="15.75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ht="15.75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ht="15.75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ht="15.75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ht="15.75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ht="15.75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ht="15.75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ht="15.75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ht="15.75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ht="15.75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ht="15.75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ht="15.75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ht="15.75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ht="15.75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ht="15.75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ht="15.75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ht="15.75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ht="15.75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ht="15.75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ht="15.75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ht="15.75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ht="15.75" x14ac:dyDescent="0.3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ht="15.75" x14ac:dyDescent="0.3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ht="15.75" x14ac:dyDescent="0.3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ht="15.75" x14ac:dyDescent="0.3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ht="15.75" x14ac:dyDescent="0.3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ht="15.75" x14ac:dyDescent="0.3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ht="15.75" x14ac:dyDescent="0.3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ht="15.75" x14ac:dyDescent="0.3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ht="15.75" x14ac:dyDescent="0.3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ht="15.75" x14ac:dyDescent="0.3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ht="15.75" x14ac:dyDescent="0.3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ht="15.75" x14ac:dyDescent="0.3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ht="15.75" x14ac:dyDescent="0.3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ht="15.75" x14ac:dyDescent="0.3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ht="15.75" x14ac:dyDescent="0.3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ht="15.75" x14ac:dyDescent="0.3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ht="15.75" x14ac:dyDescent="0.3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ht="15.75" x14ac:dyDescent="0.3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ht="15.75" x14ac:dyDescent="0.3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ht="15.75" x14ac:dyDescent="0.3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ht="15.75" x14ac:dyDescent="0.3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ht="15.75" x14ac:dyDescent="0.3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ht="15.75" x14ac:dyDescent="0.3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ht="15.75" x14ac:dyDescent="0.3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ht="15.75" x14ac:dyDescent="0.3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ht="15.75" x14ac:dyDescent="0.3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ht="15.75" x14ac:dyDescent="0.3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ht="15.75" x14ac:dyDescent="0.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ht="15.75" x14ac:dyDescent="0.3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ht="15.75" x14ac:dyDescent="0.3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ht="15.75" x14ac:dyDescent="0.3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ht="15.75" x14ac:dyDescent="0.3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ht="15.75" x14ac:dyDescent="0.3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ht="15.75" x14ac:dyDescent="0.3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ht="15.75" x14ac:dyDescent="0.3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ht="15.75" x14ac:dyDescent="0.3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ht="15.75" x14ac:dyDescent="0.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ht="15.75" x14ac:dyDescent="0.3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ht="15.75" x14ac:dyDescent="0.3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ht="15.75" x14ac:dyDescent="0.3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ht="15.75" x14ac:dyDescent="0.3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ht="15.75" x14ac:dyDescent="0.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ht="15.75" x14ac:dyDescent="0.3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ht="15.75" x14ac:dyDescent="0.3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ht="15.75" x14ac:dyDescent="0.3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ht="15.75" x14ac:dyDescent="0.3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ht="15.75" x14ac:dyDescent="0.3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ht="15.75" x14ac:dyDescent="0.3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ht="15.75" x14ac:dyDescent="0.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ht="15.75" x14ac:dyDescent="0.3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ht="15.75" x14ac:dyDescent="0.3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ht="15.75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ht="15.75" x14ac:dyDescent="0.3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ht="15.75" x14ac:dyDescent="0.3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ht="15.75" x14ac:dyDescent="0.3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ht="15.75" x14ac:dyDescent="0.3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ht="15.75" x14ac:dyDescent="0.3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ht="15.75" x14ac:dyDescent="0.3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ht="15.75" x14ac:dyDescent="0.3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ht="15.75" x14ac:dyDescent="0.3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ht="15.75" x14ac:dyDescent="0.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ht="15.75" x14ac:dyDescent="0.3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ht="15.75" x14ac:dyDescent="0.3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ht="15.75" x14ac:dyDescent="0.3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ht="15.75" x14ac:dyDescent="0.3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ht="15.75" x14ac:dyDescent="0.3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ht="15.75" x14ac:dyDescent="0.3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ht="15.75" x14ac:dyDescent="0.3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ht="15.75" x14ac:dyDescent="0.3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ht="15.75" x14ac:dyDescent="0.3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ht="15.75" x14ac:dyDescent="0.3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ht="15.75" x14ac:dyDescent="0.3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ht="15.75" x14ac:dyDescent="0.3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ht="15.75" x14ac:dyDescent="0.3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ht="15.75" x14ac:dyDescent="0.3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ht="15.75" x14ac:dyDescent="0.3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ht="15.75" x14ac:dyDescent="0.3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ht="15.75" x14ac:dyDescent="0.3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ht="15.75" x14ac:dyDescent="0.3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ht="15.75" x14ac:dyDescent="0.3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ht="15.75" x14ac:dyDescent="0.3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ht="15.75" x14ac:dyDescent="0.3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ht="15.75" x14ac:dyDescent="0.3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ht="15.75" x14ac:dyDescent="0.3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ht="15.75" x14ac:dyDescent="0.3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ht="15.75" x14ac:dyDescent="0.3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ht="15.75" x14ac:dyDescent="0.3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ht="15.75" x14ac:dyDescent="0.3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ht="15.75" x14ac:dyDescent="0.3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ht="15.75" x14ac:dyDescent="0.3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ht="15.75" x14ac:dyDescent="0.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ht="15.75" x14ac:dyDescent="0.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ht="15.75" x14ac:dyDescent="0.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ht="15.75" x14ac:dyDescent="0.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ht="15.75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ht="15.75" x14ac:dyDescent="0.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ht="15.75" x14ac:dyDescent="0.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ht="15.75" x14ac:dyDescent="0.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ht="15.75" x14ac:dyDescent="0.3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ht="15.75" x14ac:dyDescent="0.3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ht="15.75" x14ac:dyDescent="0.3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ht="15.75" x14ac:dyDescent="0.3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ht="15.75" x14ac:dyDescent="0.3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ht="15.75" x14ac:dyDescent="0.3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ht="15.75" x14ac:dyDescent="0.3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ht="15.75" x14ac:dyDescent="0.3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ht="15.75" x14ac:dyDescent="0.3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  <row r="382" spans="1:12" ht="15.75" x14ac:dyDescent="0.3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</row>
    <row r="383" spans="1:12" ht="15.75" x14ac:dyDescent="0.3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</row>
    <row r="384" spans="1:12" ht="15.75" x14ac:dyDescent="0.3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</row>
    <row r="385" spans="1:12" ht="15.75" x14ac:dyDescent="0.3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</row>
    <row r="386" spans="1:12" ht="15.75" x14ac:dyDescent="0.3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</row>
    <row r="387" spans="1:12" ht="15.75" x14ac:dyDescent="0.3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</row>
    <row r="388" spans="1:12" ht="15.75" x14ac:dyDescent="0.3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</row>
    <row r="389" spans="1:12" ht="15.75" x14ac:dyDescent="0.3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</row>
    <row r="390" spans="1:12" ht="15.75" x14ac:dyDescent="0.3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</row>
    <row r="391" spans="1:12" ht="15.75" x14ac:dyDescent="0.3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</row>
    <row r="392" spans="1:12" ht="15.75" x14ac:dyDescent="0.3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</row>
    <row r="393" spans="1:12" ht="15.75" x14ac:dyDescent="0.3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</row>
    <row r="394" spans="1:12" ht="15.75" x14ac:dyDescent="0.3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</row>
    <row r="395" spans="1:12" ht="15.75" x14ac:dyDescent="0.3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</row>
    <row r="396" spans="1:12" ht="15.75" x14ac:dyDescent="0.3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</row>
    <row r="397" spans="1:12" ht="15.75" x14ac:dyDescent="0.3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</row>
    <row r="398" spans="1:12" ht="15.75" x14ac:dyDescent="0.3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</row>
    <row r="399" spans="1:12" ht="15.75" x14ac:dyDescent="0.3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</row>
    <row r="400" spans="1:12" ht="15.75" x14ac:dyDescent="0.3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</row>
  </sheetData>
  <sheetProtection password="9756" sheet="1" objects="1" scenarios="1" selectLockedCells="1"/>
  <mergeCells count="21">
    <mergeCell ref="A100:I100"/>
    <mergeCell ref="L7:Q7"/>
    <mergeCell ref="A52:I52"/>
    <mergeCell ref="A76:I76"/>
    <mergeCell ref="E5:I5"/>
    <mergeCell ref="A12:I12"/>
    <mergeCell ref="A13:I13"/>
    <mergeCell ref="A36:I36"/>
    <mergeCell ref="A7:F7"/>
    <mergeCell ref="G7:H7"/>
    <mergeCell ref="A8:I8"/>
    <mergeCell ref="A9:I9"/>
    <mergeCell ref="H10:I10"/>
    <mergeCell ref="A11:E11"/>
    <mergeCell ref="H11:I11"/>
    <mergeCell ref="C1:I1"/>
    <mergeCell ref="A2:C2"/>
    <mergeCell ref="H2:I2"/>
    <mergeCell ref="A3:I3"/>
    <mergeCell ref="A6:I6"/>
    <mergeCell ref="A4:I4"/>
  </mergeCells>
  <pageMargins left="1.45" right="0.2" top="0.5" bottom="0.5" header="0" footer="0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4"/>
  <sheetViews>
    <sheetView workbookViewId="0">
      <selection activeCell="C1" sqref="C1:I1"/>
    </sheetView>
  </sheetViews>
  <sheetFormatPr defaultRowHeight="15.05" x14ac:dyDescent="0.3"/>
  <cols>
    <col min="1" max="1" width="10.77734375" customWidth="1"/>
    <col min="2" max="2" width="2.109375" customWidth="1"/>
    <col min="3" max="3" width="11.6640625" customWidth="1"/>
    <col min="4" max="4" width="1.109375" customWidth="1"/>
    <col min="5" max="5" width="10.21875" customWidth="1"/>
    <col min="6" max="6" width="11.88671875" customWidth="1"/>
    <col min="7" max="7" width="17.109375" bestFit="1" customWidth="1"/>
    <col min="9" max="9" width="12.88671875" customWidth="1"/>
    <col min="12" max="12" width="14.88671875" customWidth="1"/>
  </cols>
  <sheetData>
    <row r="1" spans="1:12" ht="26.2" x14ac:dyDescent="0.45">
      <c r="A1" s="22" t="s">
        <v>44</v>
      </c>
      <c r="B1" s="21"/>
      <c r="C1" s="146"/>
      <c r="D1" s="146"/>
      <c r="E1" s="146"/>
      <c r="F1" s="146"/>
      <c r="G1" s="146"/>
      <c r="H1" s="146"/>
      <c r="I1" s="146"/>
      <c r="J1" s="21"/>
      <c r="K1" s="21"/>
      <c r="L1" s="21"/>
    </row>
    <row r="2" spans="1:12" ht="26.2" x14ac:dyDescent="0.45">
      <c r="A2" s="149" t="s">
        <v>45</v>
      </c>
      <c r="B2" s="149"/>
      <c r="C2" s="149"/>
      <c r="D2" s="21"/>
      <c r="E2" s="43" t="s">
        <v>57</v>
      </c>
      <c r="F2" s="45"/>
      <c r="G2" s="44" t="s">
        <v>56</v>
      </c>
      <c r="H2" s="148"/>
      <c r="I2" s="148"/>
      <c r="J2" s="21"/>
      <c r="K2" s="21"/>
      <c r="L2" s="21"/>
    </row>
    <row r="3" spans="1:12" ht="16.399999999999999" thickBot="1" x14ac:dyDescent="0.35">
      <c r="A3" s="147"/>
      <c r="B3" s="147"/>
      <c r="C3" s="147"/>
      <c r="D3" s="147"/>
      <c r="E3" s="147"/>
      <c r="F3" s="147"/>
      <c r="G3" s="147"/>
      <c r="H3" s="147"/>
      <c r="I3" s="147"/>
      <c r="J3" s="21"/>
      <c r="K3" s="21"/>
      <c r="L3" s="21"/>
    </row>
    <row r="4" spans="1:12" ht="28.8" x14ac:dyDescent="0.3">
      <c r="A4" s="172" t="s">
        <v>65</v>
      </c>
      <c r="B4" s="173"/>
      <c r="C4" s="173"/>
      <c r="D4" s="173"/>
      <c r="E4" s="173"/>
      <c r="F4" s="173"/>
      <c r="G4" s="173"/>
      <c r="H4" s="173"/>
      <c r="I4" s="174"/>
      <c r="J4" s="21"/>
      <c r="K4" s="21"/>
      <c r="L4" s="21"/>
    </row>
    <row r="5" spans="1:12" ht="26.85" thickBot="1" x14ac:dyDescent="0.5">
      <c r="A5" s="64" t="s">
        <v>64</v>
      </c>
      <c r="B5" s="61"/>
      <c r="C5" s="61"/>
      <c r="D5" s="65"/>
      <c r="E5" s="175"/>
      <c r="F5" s="175"/>
      <c r="G5" s="175"/>
      <c r="H5" s="175"/>
      <c r="I5" s="176"/>
      <c r="J5" s="21"/>
      <c r="K5" s="21"/>
      <c r="L5" s="21"/>
    </row>
    <row r="6" spans="1:12" ht="10.5" customHeight="1" x14ac:dyDescent="0.3">
      <c r="A6" s="147"/>
      <c r="B6" s="147"/>
      <c r="C6" s="147"/>
      <c r="D6" s="147"/>
      <c r="E6" s="147"/>
      <c r="F6" s="147"/>
      <c r="G6" s="147"/>
      <c r="H6" s="147"/>
      <c r="I6" s="147"/>
      <c r="J6" s="21"/>
      <c r="K6" s="21"/>
      <c r="L6" s="21"/>
    </row>
    <row r="7" spans="1:12" s="49" customFormat="1" ht="23.9" customHeight="1" x14ac:dyDescent="0.3">
      <c r="A7" s="160" t="str">
        <f>'GDN PERSON SCHEDULE'!A7:F7</f>
        <v>Date of Plenary Letters</v>
      </c>
      <c r="B7" s="160"/>
      <c r="C7" s="160"/>
      <c r="D7" s="160"/>
      <c r="E7" s="160"/>
      <c r="F7" s="160"/>
      <c r="G7" s="161">
        <f>Calculator!A130</f>
        <v>43727</v>
      </c>
      <c r="H7" s="161"/>
      <c r="I7" s="47"/>
      <c r="J7" s="48"/>
      <c r="K7" s="48"/>
      <c r="L7" s="48"/>
    </row>
    <row r="8" spans="1:12" ht="17.55" customHeight="1" thickBot="1" x14ac:dyDescent="0.35">
      <c r="A8" s="165"/>
      <c r="B8" s="165"/>
      <c r="C8" s="165"/>
      <c r="D8" s="165"/>
      <c r="E8" s="165"/>
      <c r="F8" s="165"/>
      <c r="G8" s="165"/>
      <c r="H8" s="165"/>
      <c r="I8" s="165"/>
      <c r="J8" s="21"/>
      <c r="K8" s="21"/>
      <c r="L8" s="21"/>
    </row>
    <row r="9" spans="1:12" ht="3.3" customHeight="1" x14ac:dyDescent="0.3">
      <c r="A9" s="169"/>
      <c r="B9" s="170"/>
      <c r="C9" s="170"/>
      <c r="D9" s="170"/>
      <c r="E9" s="170"/>
      <c r="F9" s="170"/>
      <c r="G9" s="170"/>
      <c r="H9" s="170"/>
      <c r="I9" s="171"/>
      <c r="J9" s="21"/>
      <c r="K9" s="21"/>
      <c r="L9" s="21"/>
    </row>
    <row r="10" spans="1:12" ht="20.3" x14ac:dyDescent="0.35">
      <c r="A10" s="50" t="s">
        <v>53</v>
      </c>
      <c r="B10" s="51"/>
      <c r="C10" s="51"/>
      <c r="D10" s="51"/>
      <c r="E10" s="51"/>
      <c r="F10" s="51"/>
      <c r="G10" s="51"/>
      <c r="H10" s="162">
        <f>'GDN PERSON SCHEDULE'!H10:I10</f>
        <v>43849</v>
      </c>
      <c r="I10" s="163"/>
      <c r="J10" s="27"/>
      <c r="K10" s="21"/>
      <c r="L10" s="21"/>
    </row>
    <row r="11" spans="1:12" ht="26.55" customHeight="1" x14ac:dyDescent="0.35">
      <c r="A11" s="150"/>
      <c r="B11" s="151"/>
      <c r="C11" s="151"/>
      <c r="D11" s="151"/>
      <c r="E11" s="151"/>
      <c r="F11" s="31" t="s">
        <v>52</v>
      </c>
      <c r="G11" s="31"/>
      <c r="H11" s="167"/>
      <c r="I11" s="168"/>
      <c r="J11" s="21"/>
      <c r="K11" s="21"/>
      <c r="L11" s="21"/>
    </row>
    <row r="12" spans="1:12" ht="8.5500000000000007" customHeight="1" thickBot="1" x14ac:dyDescent="0.35">
      <c r="A12" s="164"/>
      <c r="B12" s="165"/>
      <c r="C12" s="165"/>
      <c r="D12" s="165"/>
      <c r="E12" s="165"/>
      <c r="F12" s="165"/>
      <c r="G12" s="165"/>
      <c r="H12" s="165"/>
      <c r="I12" s="166"/>
      <c r="J12" s="21"/>
      <c r="K12" s="21"/>
      <c r="L12" s="21"/>
    </row>
    <row r="13" spans="1:12" ht="14.25" customHeight="1" thickBot="1" x14ac:dyDescent="0.35">
      <c r="A13" s="147"/>
      <c r="B13" s="147"/>
      <c r="C13" s="147"/>
      <c r="D13" s="147"/>
      <c r="E13" s="147"/>
      <c r="F13" s="147"/>
      <c r="G13" s="147"/>
      <c r="H13" s="147"/>
      <c r="I13" s="147"/>
      <c r="J13" s="21"/>
      <c r="K13" s="21"/>
      <c r="L13" s="21"/>
    </row>
    <row r="14" spans="1:12" ht="26.2" x14ac:dyDescent="0.45">
      <c r="A14" s="52" t="s">
        <v>47</v>
      </c>
      <c r="B14" s="55"/>
      <c r="C14" s="55"/>
      <c r="D14" s="55"/>
      <c r="E14" s="55"/>
      <c r="F14" s="56"/>
      <c r="G14" s="57">
        <f>Calculator!A130</f>
        <v>43727</v>
      </c>
      <c r="H14" s="55"/>
      <c r="I14" s="58"/>
      <c r="J14" s="21"/>
      <c r="K14" s="21"/>
      <c r="L14" s="21"/>
    </row>
    <row r="15" spans="1:12" ht="25.55" customHeight="1" x14ac:dyDescent="0.35">
      <c r="A15" s="35" t="s">
        <v>46</v>
      </c>
      <c r="B15" s="23"/>
      <c r="C15" s="59">
        <f>Calculator!F16</f>
        <v>43787</v>
      </c>
      <c r="D15" s="28"/>
      <c r="E15" s="28"/>
      <c r="F15" s="26" t="s">
        <v>51</v>
      </c>
      <c r="G15" s="25"/>
      <c r="H15" s="25"/>
      <c r="I15" s="36"/>
      <c r="J15" s="21"/>
      <c r="K15" s="21"/>
      <c r="L15" s="21"/>
    </row>
    <row r="16" spans="1:12" ht="7.55" customHeight="1" thickBot="1" x14ac:dyDescent="0.35">
      <c r="A16" s="164"/>
      <c r="B16" s="165"/>
      <c r="C16" s="165"/>
      <c r="D16" s="165"/>
      <c r="E16" s="165"/>
      <c r="F16" s="165"/>
      <c r="G16" s="165"/>
      <c r="H16" s="165"/>
      <c r="I16" s="166"/>
      <c r="J16" s="21"/>
      <c r="K16" s="21"/>
      <c r="L16" s="21"/>
    </row>
    <row r="17" spans="1:12" ht="15.9" customHeight="1" thickBot="1" x14ac:dyDescent="0.35">
      <c r="A17" s="33"/>
      <c r="B17" s="33"/>
      <c r="C17" s="33"/>
      <c r="D17" s="33"/>
      <c r="E17" s="33"/>
      <c r="F17" s="33"/>
      <c r="G17" s="33"/>
      <c r="H17" s="33"/>
      <c r="I17" s="33"/>
      <c r="J17" s="21"/>
      <c r="K17" s="21"/>
      <c r="L17" s="21"/>
    </row>
    <row r="18" spans="1:12" ht="26.2" x14ac:dyDescent="0.45">
      <c r="A18" s="52" t="s">
        <v>48</v>
      </c>
      <c r="B18" s="53"/>
      <c r="C18" s="53"/>
      <c r="D18" s="53"/>
      <c r="E18" s="53"/>
      <c r="F18" s="53"/>
      <c r="G18" s="53"/>
      <c r="H18" s="53"/>
      <c r="I18" s="54"/>
      <c r="J18" s="21"/>
      <c r="K18" s="21"/>
      <c r="L18" s="21"/>
    </row>
    <row r="19" spans="1:12" ht="8.1999999999999993" customHeight="1" x14ac:dyDescent="0.3">
      <c r="A19" s="30"/>
      <c r="B19" s="28"/>
      <c r="C19" s="28"/>
      <c r="D19" s="28"/>
      <c r="E19" s="28"/>
      <c r="F19" s="28"/>
      <c r="G19" s="28"/>
      <c r="H19" s="28"/>
      <c r="I19" s="34"/>
      <c r="J19" s="21"/>
      <c r="K19" s="21"/>
      <c r="L19" s="21"/>
    </row>
    <row r="20" spans="1:12" ht="25.05" customHeight="1" x14ac:dyDescent="0.3">
      <c r="A20" s="39">
        <f>Calculator!$A$130</f>
        <v>43727</v>
      </c>
      <c r="B20" s="29" t="s">
        <v>49</v>
      </c>
      <c r="C20" s="40">
        <f>Calculator!$G$21</f>
        <v>44104</v>
      </c>
      <c r="D20" s="28"/>
      <c r="E20" s="41" t="s">
        <v>55</v>
      </c>
      <c r="F20" s="42">
        <f>Calculator!$D$22</f>
        <v>44197</v>
      </c>
      <c r="G20" s="38" t="s">
        <v>51</v>
      </c>
      <c r="H20" s="23"/>
      <c r="I20" s="32"/>
      <c r="J20" s="21"/>
      <c r="K20" s="21"/>
      <c r="L20" s="21"/>
    </row>
    <row r="21" spans="1:12" ht="25.05" customHeight="1" x14ac:dyDescent="0.3">
      <c r="A21" s="39">
        <f>IF((Calculator!$I$5=Calculator!A$52),"na",C20+1)</f>
        <v>44105</v>
      </c>
      <c r="B21" s="29" t="s">
        <v>49</v>
      </c>
      <c r="C21" s="40">
        <f>IF((Calculator!$I$5=Calculator!$A$52),"na",EDATE(C20,12))</f>
        <v>44469</v>
      </c>
      <c r="D21" s="28"/>
      <c r="E21" s="41" t="s">
        <v>55</v>
      </c>
      <c r="F21" s="42">
        <f>IF((Calculator!$I$5=Calculator!$A$52),"na",EDATE(F20,12))</f>
        <v>44562</v>
      </c>
      <c r="G21" s="38" t="s">
        <v>51</v>
      </c>
      <c r="H21" s="23"/>
      <c r="I21" s="32"/>
      <c r="J21" s="21"/>
      <c r="K21" s="21"/>
      <c r="L21" s="21"/>
    </row>
    <row r="22" spans="1:12" ht="25.05" customHeight="1" x14ac:dyDescent="0.3">
      <c r="A22" s="39">
        <f>IF((Calculator!$I$5=Calculator!A$52),"na",C21+1)</f>
        <v>44470</v>
      </c>
      <c r="B22" s="29" t="s">
        <v>49</v>
      </c>
      <c r="C22" s="40">
        <f>IF((Calculator!$I$5=Calculator!$A$52),"na",EDATE(C21,12))</f>
        <v>44834</v>
      </c>
      <c r="D22" s="28"/>
      <c r="E22" s="41" t="s">
        <v>55</v>
      </c>
      <c r="F22" s="42">
        <f>IF((Calculator!$I$5=Calculator!$A$52),"na",EDATE(F21,12))</f>
        <v>44927</v>
      </c>
      <c r="G22" s="38" t="s">
        <v>51</v>
      </c>
      <c r="H22" s="23"/>
      <c r="I22" s="32"/>
      <c r="J22" s="21"/>
      <c r="K22" s="21"/>
      <c r="L22" s="21"/>
    </row>
    <row r="23" spans="1:12" ht="25.05" customHeight="1" x14ac:dyDescent="0.3">
      <c r="A23" s="39">
        <f>IF((Calculator!$I$5=Calculator!A$52),"na",C22+1)</f>
        <v>44835</v>
      </c>
      <c r="B23" s="29" t="s">
        <v>49</v>
      </c>
      <c r="C23" s="40">
        <f>IF((Calculator!$I$5=Calculator!$A$52),"na",EDATE(C22,12))</f>
        <v>45199</v>
      </c>
      <c r="D23" s="28"/>
      <c r="E23" s="41" t="s">
        <v>55</v>
      </c>
      <c r="F23" s="42">
        <f>IF((Calculator!$I$5=Calculator!$A$52),"na",EDATE(F22,12))</f>
        <v>45292</v>
      </c>
      <c r="G23" s="38" t="s">
        <v>51</v>
      </c>
      <c r="H23" s="23"/>
      <c r="I23" s="32"/>
      <c r="J23" s="21"/>
      <c r="K23" s="21"/>
      <c r="L23" s="21"/>
    </row>
    <row r="24" spans="1:12" ht="25.05" customHeight="1" x14ac:dyDescent="0.3">
      <c r="A24" s="39">
        <f>IF((Calculator!$I$5=Calculator!A$52),"na",C23+1)</f>
        <v>45200</v>
      </c>
      <c r="B24" s="29" t="s">
        <v>49</v>
      </c>
      <c r="C24" s="40">
        <f>IF((Calculator!$I$5=Calculator!$A$52),"na",EDATE(C23,12))</f>
        <v>45565</v>
      </c>
      <c r="D24" s="28"/>
      <c r="E24" s="41" t="s">
        <v>55</v>
      </c>
      <c r="F24" s="42">
        <f>IF((Calculator!$I$5=Calculator!$A$52),"na",EDATE(F23,12))</f>
        <v>45658</v>
      </c>
      <c r="G24" s="38" t="s">
        <v>51</v>
      </c>
      <c r="H24" s="23"/>
      <c r="I24" s="32"/>
      <c r="J24" s="21"/>
      <c r="K24" s="21"/>
      <c r="L24" s="21"/>
    </row>
    <row r="25" spans="1:12" ht="25.05" customHeight="1" x14ac:dyDescent="0.3">
      <c r="A25" s="39">
        <f>IF((Calculator!$I$5=Calculator!A$52),"na",C24+1)</f>
        <v>45566</v>
      </c>
      <c r="B25" s="29" t="s">
        <v>49</v>
      </c>
      <c r="C25" s="40">
        <f>IF((Calculator!$I$5=Calculator!$A$52),"na",EDATE(C24,12))</f>
        <v>45930</v>
      </c>
      <c r="D25" s="28"/>
      <c r="E25" s="41" t="s">
        <v>55</v>
      </c>
      <c r="F25" s="42">
        <f>IF((Calculator!$I$5=Calculator!$A$52),"na",EDATE(F24,12))</f>
        <v>46023</v>
      </c>
      <c r="G25" s="38" t="s">
        <v>51</v>
      </c>
      <c r="H25" s="23"/>
      <c r="I25" s="32"/>
      <c r="J25" s="21"/>
      <c r="K25" s="21"/>
      <c r="L25" s="21"/>
    </row>
    <row r="26" spans="1:12" ht="25.05" customHeight="1" x14ac:dyDescent="0.3">
      <c r="A26" s="39">
        <f>IF((Calculator!$I$5=Calculator!A$52),"na",C25+1)</f>
        <v>45931</v>
      </c>
      <c r="B26" s="29" t="s">
        <v>49</v>
      </c>
      <c r="C26" s="40">
        <f>IF((Calculator!$I$5=Calculator!$A$52),"na",EDATE(C25,12))</f>
        <v>46295</v>
      </c>
      <c r="D26" s="28"/>
      <c r="E26" s="41" t="s">
        <v>55</v>
      </c>
      <c r="F26" s="42">
        <f>IF((Calculator!$I$5=Calculator!$A$52),"na",EDATE(F25,12))</f>
        <v>46388</v>
      </c>
      <c r="G26" s="38" t="s">
        <v>51</v>
      </c>
      <c r="H26" s="23"/>
      <c r="I26" s="32"/>
      <c r="J26" s="21"/>
      <c r="K26" s="21"/>
      <c r="L26" s="21"/>
    </row>
    <row r="27" spans="1:12" ht="25.05" customHeight="1" x14ac:dyDescent="0.3">
      <c r="A27" s="39">
        <f>IF((Calculator!$I$5=Calculator!A$52),"na",C26+1)</f>
        <v>46296</v>
      </c>
      <c r="B27" s="29" t="s">
        <v>49</v>
      </c>
      <c r="C27" s="40">
        <f>IF((Calculator!$I$5=Calculator!$A$52),"na",EDATE(C26,12))</f>
        <v>46660</v>
      </c>
      <c r="D27" s="28"/>
      <c r="E27" s="41" t="s">
        <v>55</v>
      </c>
      <c r="F27" s="42">
        <f>IF((Calculator!$I$5=Calculator!$A$52),"na",EDATE(F26,12))</f>
        <v>46753</v>
      </c>
      <c r="G27" s="38" t="s">
        <v>51</v>
      </c>
      <c r="H27" s="23"/>
      <c r="I27" s="32"/>
      <c r="J27" s="21"/>
      <c r="K27" s="21"/>
      <c r="L27" s="21"/>
    </row>
    <row r="28" spans="1:12" ht="25.05" customHeight="1" x14ac:dyDescent="0.3">
      <c r="A28" s="39">
        <f>IF((Calculator!$I$5=Calculator!A$52),"na",C27+1)</f>
        <v>46661</v>
      </c>
      <c r="B28" s="29" t="s">
        <v>49</v>
      </c>
      <c r="C28" s="40">
        <f>IF((Calculator!$I$5=Calculator!$A$52),"na",EDATE(C27,12))</f>
        <v>47026</v>
      </c>
      <c r="D28" s="28"/>
      <c r="E28" s="41" t="s">
        <v>55</v>
      </c>
      <c r="F28" s="42">
        <f>IF((Calculator!$I$5=Calculator!$A$52),"na",EDATE(F27,12))</f>
        <v>47119</v>
      </c>
      <c r="G28" s="38" t="s">
        <v>51</v>
      </c>
      <c r="H28" s="23"/>
      <c r="I28" s="32"/>
      <c r="J28" s="21"/>
      <c r="K28" s="21"/>
      <c r="L28" s="21"/>
    </row>
    <row r="29" spans="1:12" ht="25.05" customHeight="1" x14ac:dyDescent="0.3">
      <c r="A29" s="39">
        <f>IF((Calculator!$I$5=Calculator!A$52),"na",C28+1)</f>
        <v>47027</v>
      </c>
      <c r="B29" s="29" t="s">
        <v>49</v>
      </c>
      <c r="C29" s="40">
        <f>IF((Calculator!$I$5=Calculator!$A$52),"na",EDATE(C28,12))</f>
        <v>47391</v>
      </c>
      <c r="D29" s="28"/>
      <c r="E29" s="41" t="s">
        <v>55</v>
      </c>
      <c r="F29" s="42">
        <f>IF((Calculator!$I$5=Calculator!$A$52),"na",EDATE(F28,12))</f>
        <v>47484</v>
      </c>
      <c r="G29" s="38" t="s">
        <v>51</v>
      </c>
      <c r="H29" s="23"/>
      <c r="I29" s="32"/>
      <c r="J29" s="21"/>
      <c r="K29" s="21"/>
      <c r="L29" s="21"/>
    </row>
    <row r="30" spans="1:12" ht="25.05" customHeight="1" x14ac:dyDescent="0.3">
      <c r="A30" s="39">
        <f>IF((Calculator!$I$5=Calculator!A$52),"na",C29+1)</f>
        <v>47392</v>
      </c>
      <c r="B30" s="29" t="s">
        <v>49</v>
      </c>
      <c r="C30" s="40">
        <f>IF((Calculator!$I$5=Calculator!$A$52),"na",EDATE(C29,12))</f>
        <v>47756</v>
      </c>
      <c r="D30" s="28"/>
      <c r="E30" s="41" t="s">
        <v>55</v>
      </c>
      <c r="F30" s="42">
        <f>IF((Calculator!$I$5=Calculator!$A$52),"na",EDATE(F29,12))</f>
        <v>47849</v>
      </c>
      <c r="G30" s="38" t="s">
        <v>51</v>
      </c>
      <c r="H30" s="23"/>
      <c r="I30" s="32"/>
      <c r="J30" s="21"/>
      <c r="K30" s="21"/>
      <c r="L30" s="21"/>
    </row>
    <row r="31" spans="1:12" ht="25.05" customHeight="1" x14ac:dyDescent="0.3">
      <c r="A31" s="39">
        <f>IF((Calculator!$I$5=Calculator!A$52),"na",C30+1)</f>
        <v>47757</v>
      </c>
      <c r="B31" s="29" t="s">
        <v>49</v>
      </c>
      <c r="C31" s="40">
        <f>IF((Calculator!$I$5=Calculator!$A$52),"na",EDATE(C30,12))</f>
        <v>48121</v>
      </c>
      <c r="D31" s="28"/>
      <c r="E31" s="41" t="s">
        <v>55</v>
      </c>
      <c r="F31" s="42">
        <f>IF((Calculator!$I$5=Calculator!$A$52),"na",EDATE(F30,12))</f>
        <v>48214</v>
      </c>
      <c r="G31" s="38" t="s">
        <v>51</v>
      </c>
      <c r="H31" s="23"/>
      <c r="I31" s="32"/>
      <c r="J31" s="21"/>
      <c r="K31" s="21"/>
      <c r="L31" s="21"/>
    </row>
    <row r="32" spans="1:12" ht="25.05" customHeight="1" x14ac:dyDescent="0.3">
      <c r="A32" s="39">
        <f>IF((Calculator!$I$5=Calculator!A$52),"na",C31+1)</f>
        <v>48122</v>
      </c>
      <c r="B32" s="29" t="s">
        <v>49</v>
      </c>
      <c r="C32" s="40">
        <f>IF((Calculator!$I$5=Calculator!$A$52),"na",EDATE(C31,12))</f>
        <v>48487</v>
      </c>
      <c r="D32" s="28"/>
      <c r="E32" s="41" t="s">
        <v>55</v>
      </c>
      <c r="F32" s="42">
        <f>IF((Calculator!$I$5=Calculator!$A$52),"na",EDATE(F31,12))</f>
        <v>48580</v>
      </c>
      <c r="G32" s="38" t="s">
        <v>51</v>
      </c>
      <c r="H32" s="23"/>
      <c r="I32" s="32"/>
      <c r="J32" s="21"/>
      <c r="K32" s="21"/>
      <c r="L32" s="21"/>
    </row>
    <row r="33" spans="1:12" ht="25.05" customHeight="1" x14ac:dyDescent="0.3">
      <c r="A33" s="39">
        <f>IF((Calculator!$I$5=Calculator!A$52),"na",C32+1)</f>
        <v>48488</v>
      </c>
      <c r="B33" s="29" t="s">
        <v>49</v>
      </c>
      <c r="C33" s="40">
        <f>IF((Calculator!$I$5=Calculator!$A$52),"na",EDATE(C32,12))</f>
        <v>48852</v>
      </c>
      <c r="D33" s="28"/>
      <c r="E33" s="41" t="s">
        <v>55</v>
      </c>
      <c r="F33" s="42">
        <f>IF((Calculator!$I$5=Calculator!$A$52),"na",EDATE(F32,12))</f>
        <v>48945</v>
      </c>
      <c r="G33" s="38" t="s">
        <v>51</v>
      </c>
      <c r="H33" s="23"/>
      <c r="I33" s="32"/>
      <c r="J33" s="21"/>
      <c r="K33" s="21"/>
      <c r="L33" s="21"/>
    </row>
    <row r="34" spans="1:12" ht="25.05" customHeight="1" x14ac:dyDescent="0.3">
      <c r="A34" s="39">
        <f>IF((Calculator!$I$5=Calculator!A$52),"na",C33+1)</f>
        <v>48853</v>
      </c>
      <c r="B34" s="29" t="s">
        <v>49</v>
      </c>
      <c r="C34" s="40">
        <f>IF((Calculator!$I$5=Calculator!$A$52),"na",EDATE(C33,12))</f>
        <v>49217</v>
      </c>
      <c r="D34" s="28"/>
      <c r="E34" s="41" t="s">
        <v>55</v>
      </c>
      <c r="F34" s="42">
        <f>IF((Calculator!$I$5=Calculator!$A$52),"na",EDATE(F33,12))</f>
        <v>49310</v>
      </c>
      <c r="G34" s="38" t="s">
        <v>51</v>
      </c>
      <c r="H34" s="23"/>
      <c r="I34" s="32"/>
      <c r="J34" s="21"/>
      <c r="K34" s="21"/>
      <c r="L34" s="21"/>
    </row>
    <row r="35" spans="1:12" ht="25.05" customHeight="1" x14ac:dyDescent="0.3">
      <c r="A35" s="39">
        <f>IF((Calculator!$I$5=Calculator!A$52),"na",C34+1)</f>
        <v>49218</v>
      </c>
      <c r="B35" s="29" t="s">
        <v>49</v>
      </c>
      <c r="C35" s="40">
        <f>IF((Calculator!$I$5=Calculator!$A$52),"na",EDATE(C34,12))</f>
        <v>49582</v>
      </c>
      <c r="D35" s="28"/>
      <c r="E35" s="41" t="s">
        <v>55</v>
      </c>
      <c r="F35" s="42">
        <f>IF((Calculator!$I$5=Calculator!$A$52),"na",EDATE(F34,12))</f>
        <v>49675</v>
      </c>
      <c r="G35" s="38" t="s">
        <v>51</v>
      </c>
      <c r="H35" s="23"/>
      <c r="I35" s="32"/>
      <c r="J35" s="21"/>
      <c r="K35" s="21"/>
      <c r="L35" s="21"/>
    </row>
    <row r="36" spans="1:12" ht="25.05" customHeight="1" x14ac:dyDescent="0.3">
      <c r="A36" s="39">
        <f>IF((Calculator!$I$5=Calculator!A$52),"na",C35+1)</f>
        <v>49583</v>
      </c>
      <c r="B36" s="29" t="s">
        <v>49</v>
      </c>
      <c r="C36" s="40">
        <f>IF((Calculator!$I$5=Calculator!$A$52),"na",EDATE(C35,12))</f>
        <v>49948</v>
      </c>
      <c r="D36" s="28"/>
      <c r="E36" s="41" t="s">
        <v>55</v>
      </c>
      <c r="F36" s="42">
        <f>IF((Calculator!$I$5=Calculator!$A$52),"na",EDATE(F35,12))</f>
        <v>50041</v>
      </c>
      <c r="G36" s="38" t="s">
        <v>51</v>
      </c>
      <c r="H36" s="23"/>
      <c r="I36" s="32"/>
      <c r="J36" s="21"/>
      <c r="K36" s="21"/>
      <c r="L36" s="21"/>
    </row>
    <row r="37" spans="1:12" ht="25.05" customHeight="1" x14ac:dyDescent="0.3">
      <c r="A37" s="39">
        <f>IF((Calculator!$I$5=Calculator!A$52),"na",C36+1)</f>
        <v>49949</v>
      </c>
      <c r="B37" s="29" t="s">
        <v>49</v>
      </c>
      <c r="C37" s="40">
        <f>IF((Calculator!$I$5=Calculator!$A$52),"na",EDATE(C36,12))</f>
        <v>50313</v>
      </c>
      <c r="D37" s="28"/>
      <c r="E37" s="41" t="s">
        <v>55</v>
      </c>
      <c r="F37" s="42">
        <f>IF((Calculator!$I$5=Calculator!$A$52),"na",EDATE(F36,12))</f>
        <v>50406</v>
      </c>
      <c r="G37" s="38" t="s">
        <v>51</v>
      </c>
      <c r="H37" s="23"/>
      <c r="I37" s="32"/>
      <c r="J37" s="21"/>
      <c r="K37" s="21"/>
      <c r="L37" s="21"/>
    </row>
    <row r="38" spans="1:12" ht="25.05" customHeight="1" x14ac:dyDescent="0.3">
      <c r="A38" s="39">
        <f>IF((Calculator!$I$5=Calculator!A$52),"na",C37+1)</f>
        <v>50314</v>
      </c>
      <c r="B38" s="29" t="s">
        <v>49</v>
      </c>
      <c r="C38" s="40">
        <f>IF((Calculator!$I$5=Calculator!$A$52),"na",EDATE(C37,12))</f>
        <v>50678</v>
      </c>
      <c r="D38" s="28"/>
      <c r="E38" s="41" t="s">
        <v>55</v>
      </c>
      <c r="F38" s="42">
        <f>IF((Calculator!$I$5=Calculator!$A$52),"na",EDATE(F37,12))</f>
        <v>50771</v>
      </c>
      <c r="G38" s="38" t="s">
        <v>51</v>
      </c>
      <c r="H38" s="23"/>
      <c r="I38" s="32"/>
      <c r="J38" s="21"/>
      <c r="K38" s="21"/>
      <c r="L38" s="21"/>
    </row>
    <row r="39" spans="1:12" ht="25.05" customHeight="1" x14ac:dyDescent="0.3">
      <c r="A39" s="39">
        <f>IF((Calculator!$I$5=Calculator!A$52),"na",C38+1)</f>
        <v>50679</v>
      </c>
      <c r="B39" s="29" t="s">
        <v>49</v>
      </c>
      <c r="C39" s="40">
        <f>IF((Calculator!$I$5=Calculator!$A$52),"na",EDATE(C38,12))</f>
        <v>51043</v>
      </c>
      <c r="D39" s="28"/>
      <c r="E39" s="41" t="s">
        <v>55</v>
      </c>
      <c r="F39" s="42">
        <f>IF((Calculator!$I$5=Calculator!$A$52),"na",EDATE(F38,12))</f>
        <v>51136</v>
      </c>
      <c r="G39" s="38" t="s">
        <v>51</v>
      </c>
      <c r="H39" s="23"/>
      <c r="I39" s="32"/>
      <c r="J39" s="21"/>
      <c r="K39" s="21"/>
      <c r="L39" s="21"/>
    </row>
    <row r="40" spans="1:12" ht="14.9" customHeight="1" thickBot="1" x14ac:dyDescent="0.35">
      <c r="A40" s="153" t="s">
        <v>70</v>
      </c>
      <c r="B40" s="154"/>
      <c r="C40" s="154"/>
      <c r="D40" s="154"/>
      <c r="E40" s="154"/>
      <c r="F40" s="154"/>
      <c r="G40" s="154"/>
      <c r="H40" s="154"/>
      <c r="I40" s="155"/>
      <c r="J40" s="21"/>
      <c r="K40" s="21"/>
      <c r="L40" s="21"/>
    </row>
    <row r="41" spans="1:12" ht="15.75" x14ac:dyDescent="0.3">
      <c r="A41" s="21"/>
      <c r="B41" s="21"/>
      <c r="C41" s="21"/>
      <c r="D41" s="21"/>
      <c r="E41" s="21"/>
      <c r="F41" s="24"/>
      <c r="G41" s="21"/>
      <c r="H41" s="21"/>
      <c r="I41" s="21"/>
      <c r="J41" s="21"/>
      <c r="K41" s="21"/>
      <c r="L41" s="21"/>
    </row>
    <row r="42" spans="1:12" ht="15.75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ht="15.75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ht="15.75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ht="15.75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ht="15.75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ht="15.75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ht="15.75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ht="15.75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15.75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ht="16.0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ht="16.05" customHeigh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ht="15.75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ht="15.75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ht="15.75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ht="15.75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ht="15.75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ht="15.75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ht="15.75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ht="15.75" x14ac:dyDescent="0.3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ht="15.75" x14ac:dyDescent="0.3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ht="15.75" x14ac:dyDescent="0.3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ht="15.75" x14ac:dyDescent="0.3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ht="15.75" x14ac:dyDescent="0.3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ht="15.75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ht="15.75" x14ac:dyDescent="0.3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ht="15.75" x14ac:dyDescent="0.3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ht="15.75" x14ac:dyDescent="0.3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ht="15.75" x14ac:dyDescent="0.3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ht="15.75" x14ac:dyDescent="0.3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ht="15.75" x14ac:dyDescent="0.3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ht="15.75" x14ac:dyDescent="0.3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ht="15.75" x14ac:dyDescent="0.3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ht="15.75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ht="15.75" x14ac:dyDescent="0.3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ht="15.75" x14ac:dyDescent="0.3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ht="15.75" x14ac:dyDescent="0.3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ht="15.75" x14ac:dyDescent="0.3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ht="15.75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ht="15.75" x14ac:dyDescent="0.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ht="15.75" x14ac:dyDescent="0.3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ht="15.75" x14ac:dyDescent="0.3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ht="15.75" x14ac:dyDescent="0.3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ht="15.75" x14ac:dyDescent="0.3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ht="15.75" x14ac:dyDescent="0.3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ht="15.75" x14ac:dyDescent="0.3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ht="15.75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ht="15.75" x14ac:dyDescent="0.3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ht="15.75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ht="15.75" x14ac:dyDescent="0.3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ht="15.75" x14ac:dyDescent="0.3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ht="15.75" x14ac:dyDescent="0.3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ht="15.75" x14ac:dyDescent="0.3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ht="15.75" x14ac:dyDescent="0.3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ht="15.75" x14ac:dyDescent="0.3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15.75" x14ac:dyDescent="0.3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15.75" x14ac:dyDescent="0.3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ht="15.75" x14ac:dyDescent="0.3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ht="15.75" x14ac:dyDescent="0.3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ht="15.75" x14ac:dyDescent="0.3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ht="15.75" x14ac:dyDescent="0.3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15.75" x14ac:dyDescent="0.3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ht="15.75" x14ac:dyDescent="0.3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ht="15.75" x14ac:dyDescent="0.3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5.75" x14ac:dyDescent="0.3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ht="15.75" x14ac:dyDescent="0.3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15.75" x14ac:dyDescent="0.3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ht="15.75" x14ac:dyDescent="0.3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15.75" x14ac:dyDescent="0.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15.75" x14ac:dyDescent="0.3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5.75" x14ac:dyDescent="0.3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15.75" x14ac:dyDescent="0.3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15.75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15.75" x14ac:dyDescent="0.3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ht="15.75" x14ac:dyDescent="0.3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ht="15.75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ht="15.75" x14ac:dyDescent="0.3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ht="15.75" x14ac:dyDescent="0.3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ht="15.75" x14ac:dyDescent="0.3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ht="15.75" x14ac:dyDescent="0.3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ht="15.75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ht="15.75" x14ac:dyDescent="0.3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ht="15.75" x14ac:dyDescent="0.3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ht="15.75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ht="15.75" x14ac:dyDescent="0.3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ht="15.75" x14ac:dyDescent="0.3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15.75" x14ac:dyDescent="0.3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ht="15.75" x14ac:dyDescent="0.3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ht="15.75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ht="15.75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ht="15.75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ht="15.75" x14ac:dyDescent="0.3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ht="15.75" x14ac:dyDescent="0.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ht="15.75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ht="15.75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ht="15.75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ht="15.75" x14ac:dyDescent="0.3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ht="15.75" x14ac:dyDescent="0.3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ht="15.75" x14ac:dyDescent="0.3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ht="15.75" x14ac:dyDescent="0.3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ht="15.75" x14ac:dyDescent="0.3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ht="15.75" x14ac:dyDescent="0.3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ht="15.75" x14ac:dyDescent="0.3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ht="15.75" x14ac:dyDescent="0.3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ht="15.75" x14ac:dyDescent="0.3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ht="15.75" x14ac:dyDescent="0.3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15.75" x14ac:dyDescent="0.3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15.75" x14ac:dyDescent="0.3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15.75" x14ac:dyDescent="0.3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15.75" x14ac:dyDescent="0.3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ht="15.75" x14ac:dyDescent="0.3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ht="15.75" x14ac:dyDescent="0.3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ht="15.75" x14ac:dyDescent="0.3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ht="15.75" x14ac:dyDescent="0.3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ht="15.75" x14ac:dyDescent="0.3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ht="15.75" x14ac:dyDescent="0.3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ht="15.75" x14ac:dyDescent="0.3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ht="15.75" x14ac:dyDescent="0.3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ht="15.75" x14ac:dyDescent="0.3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ht="15.75" x14ac:dyDescent="0.3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ht="15.75" x14ac:dyDescent="0.3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ht="15.75" x14ac:dyDescent="0.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ht="15.75" x14ac:dyDescent="0.3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ht="15.75" x14ac:dyDescent="0.3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ht="15.75" x14ac:dyDescent="0.3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ht="15.75" x14ac:dyDescent="0.3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ht="15.75" x14ac:dyDescent="0.3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ht="15.75" x14ac:dyDescent="0.3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ht="15.75" x14ac:dyDescent="0.3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ht="15.75" x14ac:dyDescent="0.3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ht="15.75" x14ac:dyDescent="0.3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ht="15.75" x14ac:dyDescent="0.3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ht="15.75" x14ac:dyDescent="0.3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ht="15.75" x14ac:dyDescent="0.3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ht="15.75" x14ac:dyDescent="0.3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ht="15.75" x14ac:dyDescent="0.3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ht="15.75" x14ac:dyDescent="0.3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ht="15.75" x14ac:dyDescent="0.3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ht="15.75" x14ac:dyDescent="0.3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ht="15.75" x14ac:dyDescent="0.3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ht="15.75" x14ac:dyDescent="0.3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ht="15.75" x14ac:dyDescent="0.3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ht="15.75" x14ac:dyDescent="0.3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ht="15.75" x14ac:dyDescent="0.3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ht="15.75" x14ac:dyDescent="0.3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ht="15.75" x14ac:dyDescent="0.3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ht="15.75" x14ac:dyDescent="0.3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ht="15.75" x14ac:dyDescent="0.3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ht="15.75" x14ac:dyDescent="0.3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ht="15.75" x14ac:dyDescent="0.3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ht="15.75" x14ac:dyDescent="0.3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ht="15.75" x14ac:dyDescent="0.3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ht="15.75" x14ac:dyDescent="0.3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ht="15.75" x14ac:dyDescent="0.3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ht="15.75" x14ac:dyDescent="0.3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ht="15.75" x14ac:dyDescent="0.3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ht="15.75" x14ac:dyDescent="0.3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ht="15.75" x14ac:dyDescent="0.3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ht="15.75" x14ac:dyDescent="0.3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ht="15.75" x14ac:dyDescent="0.3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ht="15.75" x14ac:dyDescent="0.3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ht="15.75" x14ac:dyDescent="0.3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ht="15.75" x14ac:dyDescent="0.3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ht="15.75" x14ac:dyDescent="0.3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ht="15.75" x14ac:dyDescent="0.3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ht="15.75" x14ac:dyDescent="0.3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ht="15.75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ht="15.75" x14ac:dyDescent="0.3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ht="15.75" x14ac:dyDescent="0.3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ht="15.75" x14ac:dyDescent="0.3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ht="15.75" x14ac:dyDescent="0.3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ht="15.75" x14ac:dyDescent="0.3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ht="15.75" x14ac:dyDescent="0.3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ht="15.75" x14ac:dyDescent="0.3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ht="15.75" x14ac:dyDescent="0.3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ht="15.75" x14ac:dyDescent="0.3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ht="15.75" x14ac:dyDescent="0.3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ht="15.75" x14ac:dyDescent="0.3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ht="15.75" x14ac:dyDescent="0.3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ht="15.75" x14ac:dyDescent="0.3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ht="15.75" x14ac:dyDescent="0.3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ht="15.75" x14ac:dyDescent="0.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ht="15.75" x14ac:dyDescent="0.3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ht="15.75" x14ac:dyDescent="0.3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ht="15.75" x14ac:dyDescent="0.3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ht="15.75" x14ac:dyDescent="0.3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ht="15.75" x14ac:dyDescent="0.3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ht="15.75" x14ac:dyDescent="0.3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ht="15.75" x14ac:dyDescent="0.3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ht="15.75" x14ac:dyDescent="0.3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ht="15.75" x14ac:dyDescent="0.3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ht="15.75" x14ac:dyDescent="0.3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ht="15.75" x14ac:dyDescent="0.3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ht="15.75" x14ac:dyDescent="0.3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ht="15.75" x14ac:dyDescent="0.3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ht="15.75" x14ac:dyDescent="0.3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ht="15.75" x14ac:dyDescent="0.3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ht="15.75" x14ac:dyDescent="0.3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ht="15.75" x14ac:dyDescent="0.3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ht="15.75" x14ac:dyDescent="0.3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ht="15.75" x14ac:dyDescent="0.3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ht="15.75" x14ac:dyDescent="0.3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ht="15.75" x14ac:dyDescent="0.3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ht="15.75" x14ac:dyDescent="0.3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ht="15.75" x14ac:dyDescent="0.3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ht="15.75" x14ac:dyDescent="0.3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ht="15.75" x14ac:dyDescent="0.3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ht="15.75" x14ac:dyDescent="0.3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ht="15.75" x14ac:dyDescent="0.3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ht="15.75" x14ac:dyDescent="0.3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ht="15.75" x14ac:dyDescent="0.3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ht="15.75" x14ac:dyDescent="0.3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ht="15.75" x14ac:dyDescent="0.3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ht="15.75" x14ac:dyDescent="0.3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ht="15.75" x14ac:dyDescent="0.3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ht="15.75" x14ac:dyDescent="0.3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ht="15.75" x14ac:dyDescent="0.3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ht="15.75" x14ac:dyDescent="0.3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ht="15.75" x14ac:dyDescent="0.3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ht="15.75" x14ac:dyDescent="0.3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ht="15.75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ht="15.75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ht="15.75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ht="15.75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ht="15.75" x14ac:dyDescent="0.3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ht="15.75" x14ac:dyDescent="0.3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ht="15.75" x14ac:dyDescent="0.3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ht="15.75" x14ac:dyDescent="0.3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ht="15.75" x14ac:dyDescent="0.3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ht="15.75" x14ac:dyDescent="0.3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ht="15.75" x14ac:dyDescent="0.3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ht="15.75" x14ac:dyDescent="0.3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ht="15.75" x14ac:dyDescent="0.3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ht="15.75" x14ac:dyDescent="0.3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</sheetData>
  <sheetProtection password="9756" sheet="1" objects="1" scenarios="1" selectLockedCells="1"/>
  <mergeCells count="18">
    <mergeCell ref="A40:I40"/>
    <mergeCell ref="A7:F7"/>
    <mergeCell ref="G7:H7"/>
    <mergeCell ref="A8:I8"/>
    <mergeCell ref="A9:I9"/>
    <mergeCell ref="H10:I10"/>
    <mergeCell ref="A11:E11"/>
    <mergeCell ref="H11:I11"/>
    <mergeCell ref="A12:I12"/>
    <mergeCell ref="A13:I13"/>
    <mergeCell ref="A16:I16"/>
    <mergeCell ref="C1:I1"/>
    <mergeCell ref="A2:C2"/>
    <mergeCell ref="H2:I2"/>
    <mergeCell ref="A3:I3"/>
    <mergeCell ref="A6:I6"/>
    <mergeCell ref="A4:I4"/>
    <mergeCell ref="E5:I5"/>
  </mergeCells>
  <pageMargins left="1.45" right="0.2" top="0.5" bottom="0.5" header="0" footer="0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</vt:i4>
      </vt:variant>
    </vt:vector>
  </HeadingPairs>
  <TitlesOfParts>
    <vt:vector size="21" baseType="lpstr">
      <vt:lpstr>Calculator</vt:lpstr>
      <vt:lpstr>PLENARY SCHEDULE</vt:lpstr>
      <vt:lpstr>GDN PERSON SCHEDULE</vt:lpstr>
      <vt:lpstr>GDN PROPERTY SCHEDULE</vt:lpstr>
      <vt:lpstr>Day</vt:lpstr>
      <vt:lpstr>ETGdate</vt:lpstr>
      <vt:lpstr>ETGLTRS</vt:lpstr>
      <vt:lpstr>ETGMONTH</vt:lpstr>
      <vt:lpstr>ETGMONTHEND</vt:lpstr>
      <vt:lpstr>Month</vt:lpstr>
      <vt:lpstr>PLDUEDATE</vt:lpstr>
      <vt:lpstr>PLMONTH</vt:lpstr>
      <vt:lpstr>PLMONTHEND</vt:lpstr>
      <vt:lpstr>Calculator!Print_Area</vt:lpstr>
      <vt:lpstr>'GDN PERSON SCHEDULE'!Print_Area</vt:lpstr>
      <vt:lpstr>'GDN PROPERTY SCHEDULE'!Print_Area</vt:lpstr>
      <vt:lpstr>'PLENARY SCHEDULE'!Print_Area</vt:lpstr>
      <vt:lpstr>Year</vt:lpstr>
      <vt:lpstr>Yes</vt:lpstr>
      <vt:lpstr>YesNo</vt:lpstr>
      <vt:lpstr>YesorNo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Taylor Sakuma</cp:lastModifiedBy>
  <cp:lastPrinted>2017-06-23T16:51:32Z</cp:lastPrinted>
  <dcterms:created xsi:type="dcterms:W3CDTF">2015-12-06T18:48:58Z</dcterms:created>
  <dcterms:modified xsi:type="dcterms:W3CDTF">2020-03-12T20:33:29Z</dcterms:modified>
</cp:coreProperties>
</file>