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7-18 Reports\Outputs Monthly Reports\"/>
    </mc:Choice>
  </mc:AlternateContent>
  <workbookProtection workbookAlgorithmName="SHA-512" workbookHashValue="fjGc7EpoK9UkFatXTO+eiV0sqAFh4dJ5Amm/z+JmUGyVhH4gCJjO4j46qsysmwL/fvoeYIqZPDeFaORyZKE8Jg==" workbookSaltValue="CDIetc6Ns2ce/jACOzRy5g==" workbookSpinCount="100000" lockStructure="1"/>
  <bookViews>
    <workbookView xWindow="0" yWindow="0" windowWidth="20400" windowHeight="7620" tabRatio="602" activeTab="1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Monthly'!$A$1:$R$134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Monthly'!$1:$4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J38" i="51" l="1"/>
  <c r="G253" i="52" l="1"/>
  <c r="E251" i="52"/>
  <c r="E250" i="52"/>
  <c r="E249" i="52"/>
  <c r="E248" i="52"/>
  <c r="E247" i="52"/>
  <c r="E246" i="52"/>
  <c r="E245" i="52"/>
  <c r="E244" i="52"/>
  <c r="E243" i="52"/>
  <c r="E242" i="52"/>
  <c r="J222" i="52"/>
  <c r="J223" i="52"/>
  <c r="J224" i="52"/>
  <c r="J225" i="52"/>
  <c r="J226" i="52"/>
  <c r="J227" i="52"/>
  <c r="J228" i="52"/>
  <c r="J229" i="52"/>
  <c r="J231" i="52"/>
  <c r="J232" i="52"/>
  <c r="J233" i="52"/>
  <c r="J234" i="52"/>
  <c r="J235" i="52"/>
  <c r="J236" i="52"/>
  <c r="J237" i="52"/>
  <c r="J238" i="52"/>
  <c r="J239" i="52"/>
  <c r="J240" i="52"/>
  <c r="J221" i="52"/>
  <c r="G201" i="52"/>
  <c r="H181" i="52"/>
  <c r="H201" i="52"/>
  <c r="I181" i="52"/>
  <c r="I201" i="52"/>
  <c r="J181" i="52"/>
  <c r="J201" i="52"/>
  <c r="G202" i="52"/>
  <c r="H182" i="52"/>
  <c r="H202" i="52"/>
  <c r="I182" i="52"/>
  <c r="I202" i="52"/>
  <c r="J182" i="52"/>
  <c r="J202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192" i="52"/>
  <c r="G193" i="52"/>
  <c r="G194" i="52"/>
  <c r="G195" i="52"/>
  <c r="G196" i="52"/>
  <c r="G197" i="52"/>
  <c r="G198" i="52"/>
  <c r="G199" i="52"/>
  <c r="G200" i="52"/>
  <c r="G191" i="52"/>
  <c r="G190" i="52"/>
  <c r="G182" i="52"/>
  <c r="G183" i="52"/>
  <c r="G184" i="52"/>
  <c r="G185" i="52"/>
  <c r="G186" i="52"/>
  <c r="G187" i="52"/>
  <c r="G188" i="52"/>
  <c r="G189" i="52"/>
  <c r="G181" i="52"/>
  <c r="J160" i="52"/>
  <c r="J161" i="52"/>
  <c r="J162" i="52"/>
  <c r="J163" i="52"/>
  <c r="J164" i="52"/>
  <c r="J165" i="52"/>
  <c r="J166" i="52"/>
  <c r="J167" i="52"/>
  <c r="J168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G149" i="52"/>
  <c r="G148" i="52"/>
  <c r="G141" i="52"/>
  <c r="G142" i="52"/>
  <c r="G143" i="52"/>
  <c r="G144" i="52"/>
  <c r="G145" i="52"/>
  <c r="G146" i="52"/>
  <c r="G147" i="52"/>
  <c r="G140" i="52"/>
  <c r="J170" i="52"/>
  <c r="J171" i="52"/>
  <c r="J172" i="52"/>
  <c r="J173" i="52"/>
  <c r="J174" i="52"/>
  <c r="J175" i="52"/>
  <c r="J176" i="52"/>
  <c r="J177" i="52"/>
  <c r="J178" i="52"/>
  <c r="J17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G150" i="52"/>
  <c r="G151" i="52"/>
  <c r="G152" i="52"/>
  <c r="G153" i="52"/>
  <c r="G154" i="52"/>
  <c r="G155" i="52"/>
  <c r="G156" i="52"/>
  <c r="G157" i="52"/>
  <c r="G158" i="52"/>
  <c r="G159" i="52"/>
  <c r="H130" i="52"/>
  <c r="I130" i="52"/>
  <c r="J130" i="52"/>
  <c r="H131" i="52"/>
  <c r="I131" i="52"/>
  <c r="J13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G133" i="52"/>
  <c r="G134" i="52"/>
  <c r="G135" i="52"/>
  <c r="G136" i="52"/>
  <c r="G137" i="52"/>
  <c r="G138" i="52"/>
  <c r="G139" i="52"/>
  <c r="G132" i="52"/>
  <c r="G131" i="52"/>
  <c r="G13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H120" i="52"/>
  <c r="I120" i="52"/>
  <c r="J120" i="52"/>
  <c r="K120" i="52"/>
  <c r="L120" i="52"/>
  <c r="M120" i="52"/>
  <c r="N120" i="52"/>
  <c r="O120" i="52"/>
  <c r="P120" i="52"/>
  <c r="Q120" i="52"/>
  <c r="R120" i="52"/>
  <c r="G12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H110" i="52"/>
  <c r="I110" i="52"/>
  <c r="J110" i="52"/>
  <c r="K110" i="52"/>
  <c r="L110" i="52"/>
  <c r="M110" i="52"/>
  <c r="N110" i="52"/>
  <c r="O110" i="52"/>
  <c r="P110" i="52"/>
  <c r="Q110" i="52"/>
  <c r="R110" i="52"/>
  <c r="G110" i="52"/>
  <c r="H109" i="52"/>
  <c r="I109" i="52"/>
  <c r="J109" i="52"/>
  <c r="K109" i="52"/>
  <c r="L109" i="52"/>
  <c r="M109" i="52"/>
  <c r="N109" i="52"/>
  <c r="O109" i="52"/>
  <c r="P109" i="52"/>
  <c r="Q109" i="52"/>
  <c r="R109" i="52"/>
  <c r="G109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H100" i="52"/>
  <c r="I100" i="52"/>
  <c r="J100" i="52"/>
  <c r="K100" i="52"/>
  <c r="L100" i="52"/>
  <c r="M100" i="52"/>
  <c r="N100" i="52"/>
  <c r="O100" i="52"/>
  <c r="P100" i="52"/>
  <c r="Q100" i="52"/>
  <c r="R100" i="52"/>
  <c r="G100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H89" i="52"/>
  <c r="I89" i="52"/>
  <c r="J89" i="52"/>
  <c r="K89" i="52"/>
  <c r="L89" i="52"/>
  <c r="M89" i="52"/>
  <c r="N89" i="52"/>
  <c r="O89" i="52"/>
  <c r="P89" i="52"/>
  <c r="Q89" i="52"/>
  <c r="R89" i="52"/>
  <c r="G89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3" i="52"/>
  <c r="B251" i="52"/>
  <c r="B250" i="52"/>
  <c r="B249" i="52"/>
  <c r="B248" i="52"/>
  <c r="B247" i="52"/>
  <c r="B246" i="52"/>
  <c r="B245" i="52"/>
  <c r="B244" i="52"/>
  <c r="B243" i="52"/>
  <c r="B242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79" i="52" s="1"/>
  <c r="I240" i="52" s="1"/>
  <c r="H75" i="51"/>
  <c r="H179" i="52" s="1"/>
  <c r="H240" i="52" s="1"/>
  <c r="K74" i="51"/>
  <c r="J75" i="51"/>
  <c r="G75" i="51"/>
  <c r="G179" i="52" s="1"/>
  <c r="G240" i="52" s="1"/>
  <c r="H72" i="51"/>
  <c r="H178" i="52" s="1"/>
  <c r="H239" i="52" s="1"/>
  <c r="G72" i="51"/>
  <c r="G178" i="52" s="1"/>
  <c r="G239" i="52" s="1"/>
  <c r="K71" i="51"/>
  <c r="J72" i="51"/>
  <c r="I72" i="51"/>
  <c r="I178" i="52" s="1"/>
  <c r="I239" i="52" s="1"/>
  <c r="K70" i="51"/>
  <c r="J69" i="51"/>
  <c r="G69" i="51"/>
  <c r="G177" i="52" s="1"/>
  <c r="G238" i="52" s="1"/>
  <c r="K68" i="51"/>
  <c r="I69" i="51"/>
  <c r="I177" i="52" s="1"/>
  <c r="I238" i="52" s="1"/>
  <c r="H69" i="51"/>
  <c r="H177" i="52" s="1"/>
  <c r="H238" i="52" s="1"/>
  <c r="K67" i="51"/>
  <c r="J66" i="51"/>
  <c r="I66" i="51"/>
  <c r="I176" i="52" s="1"/>
  <c r="I237" i="52" s="1"/>
  <c r="K65" i="51"/>
  <c r="H66" i="51"/>
  <c r="H176" i="52" s="1"/>
  <c r="H237" i="52" s="1"/>
  <c r="G66" i="51"/>
  <c r="G176" i="52" s="1"/>
  <c r="G237" i="52" s="1"/>
  <c r="I63" i="51"/>
  <c r="I175" i="52" s="1"/>
  <c r="I236" i="52" s="1"/>
  <c r="H63" i="51"/>
  <c r="H175" i="52" s="1"/>
  <c r="H236" i="52" s="1"/>
  <c r="K62" i="51"/>
  <c r="J63" i="51"/>
  <c r="G63" i="51"/>
  <c r="G175" i="52" s="1"/>
  <c r="G236" i="52" s="1"/>
  <c r="H60" i="51"/>
  <c r="H174" i="52" s="1"/>
  <c r="H235" i="52" s="1"/>
  <c r="G60" i="51"/>
  <c r="G174" i="52" s="1"/>
  <c r="G235" i="52" s="1"/>
  <c r="K59" i="51"/>
  <c r="J60" i="51"/>
  <c r="I60" i="51"/>
  <c r="I174" i="52" s="1"/>
  <c r="I235" i="52" s="1"/>
  <c r="K58" i="51"/>
  <c r="J57" i="51"/>
  <c r="G57" i="51"/>
  <c r="G173" i="52" s="1"/>
  <c r="G234" i="52" s="1"/>
  <c r="K56" i="51"/>
  <c r="I57" i="51"/>
  <c r="I173" i="52" s="1"/>
  <c r="I234" i="52" s="1"/>
  <c r="H57" i="51"/>
  <c r="H173" i="52" s="1"/>
  <c r="H234" i="52" s="1"/>
  <c r="K55" i="51"/>
  <c r="J54" i="51"/>
  <c r="I54" i="51"/>
  <c r="I172" i="52" s="1"/>
  <c r="I233" i="52" s="1"/>
  <c r="K53" i="51"/>
  <c r="H54" i="51"/>
  <c r="H172" i="52" s="1"/>
  <c r="H233" i="52" s="1"/>
  <c r="G54" i="51"/>
  <c r="G172" i="52" s="1"/>
  <c r="G233" i="52" s="1"/>
  <c r="I51" i="51"/>
  <c r="I171" i="52" s="1"/>
  <c r="I232" i="52" s="1"/>
  <c r="H51" i="51"/>
  <c r="H171" i="52" s="1"/>
  <c r="H232" i="52" s="1"/>
  <c r="K50" i="51"/>
  <c r="J51" i="51"/>
  <c r="G51" i="51"/>
  <c r="G171" i="52" s="1"/>
  <c r="G232" i="52" s="1"/>
  <c r="H48" i="51"/>
  <c r="H170" i="52" s="1"/>
  <c r="H231" i="52" s="1"/>
  <c r="G48" i="51"/>
  <c r="G170" i="52" s="1"/>
  <c r="G231" i="52" s="1"/>
  <c r="K47" i="51"/>
  <c r="J48" i="51"/>
  <c r="I48" i="51"/>
  <c r="I170" i="52" s="1"/>
  <c r="I231" i="52" s="1"/>
  <c r="K46" i="51"/>
  <c r="J14" i="51"/>
  <c r="J16" i="51" s="1"/>
  <c r="J17" i="51"/>
  <c r="J19" i="51" s="1"/>
  <c r="J20" i="51"/>
  <c r="J23" i="51"/>
  <c r="J25" i="51" s="1"/>
  <c r="J26" i="51"/>
  <c r="J28" i="51" s="1"/>
  <c r="J29" i="51"/>
  <c r="J32" i="51"/>
  <c r="J34" i="51" s="1"/>
  <c r="J35" i="51"/>
  <c r="J37" i="51" s="1"/>
  <c r="J40" i="51"/>
  <c r="J169" i="52" s="1"/>
  <c r="J230" i="52" s="1"/>
  <c r="K39" i="51"/>
  <c r="K36" i="51"/>
  <c r="K33" i="51"/>
  <c r="J31" i="51"/>
  <c r="K30" i="51"/>
  <c r="K27" i="51"/>
  <c r="K24" i="51"/>
  <c r="K21" i="51"/>
  <c r="K18" i="51"/>
  <c r="K15" i="51"/>
  <c r="K12" i="51"/>
  <c r="J11" i="51"/>
  <c r="J13" i="51" s="1"/>
  <c r="D6" i="51"/>
  <c r="D5" i="51"/>
  <c r="L4" i="51"/>
  <c r="H4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19" i="49"/>
  <c r="O19" i="49"/>
  <c r="N19" i="49"/>
  <c r="M19" i="49"/>
  <c r="L19" i="49"/>
  <c r="P18" i="49"/>
  <c r="O18" i="49"/>
  <c r="N18" i="49"/>
  <c r="M18" i="49"/>
  <c r="L18" i="49"/>
  <c r="P17" i="49"/>
  <c r="O17" i="49"/>
  <c r="N17" i="49"/>
  <c r="M17" i="49"/>
  <c r="L17" i="49"/>
  <c r="P16" i="49"/>
  <c r="O16" i="49"/>
  <c r="N16" i="49"/>
  <c r="M16" i="49"/>
  <c r="L16" i="49"/>
  <c r="P15" i="49"/>
  <c r="O15" i="49"/>
  <c r="N15" i="49"/>
  <c r="M15" i="49"/>
  <c r="L15" i="49"/>
  <c r="P14" i="49"/>
  <c r="O14" i="49"/>
  <c r="N14" i="49"/>
  <c r="M14" i="49"/>
  <c r="L14" i="49"/>
  <c r="P13" i="49"/>
  <c r="O13" i="49"/>
  <c r="N13" i="49"/>
  <c r="M13" i="49"/>
  <c r="L13" i="49"/>
  <c r="P12" i="49"/>
  <c r="O12" i="49"/>
  <c r="N12" i="49"/>
  <c r="M12" i="49"/>
  <c r="L12" i="49"/>
  <c r="P11" i="49"/>
  <c r="O11" i="49"/>
  <c r="N11" i="49"/>
  <c r="M11" i="49"/>
  <c r="L11" i="49"/>
  <c r="P10" i="49"/>
  <c r="O10" i="49"/>
  <c r="N10" i="49"/>
  <c r="M10" i="49"/>
  <c r="L10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69" i="51"/>
  <c r="K60" i="51"/>
  <c r="K57" i="51"/>
  <c r="K48" i="51"/>
  <c r="A21" i="52"/>
  <c r="A197" i="52" s="1"/>
  <c r="B10" i="52"/>
  <c r="A39" i="52"/>
  <c r="A125" i="52"/>
  <c r="A31" i="52"/>
  <c r="A149" i="52"/>
  <c r="A157" i="52"/>
  <c r="A35" i="52"/>
  <c r="A246" i="52"/>
  <c r="A242" i="52"/>
  <c r="A235" i="52"/>
  <c r="A233" i="52"/>
  <c r="A227" i="52"/>
  <c r="A225" i="52"/>
  <c r="A219" i="52"/>
  <c r="A217" i="52"/>
  <c r="A211" i="52"/>
  <c r="A209" i="52"/>
  <c r="A203" i="52"/>
  <c r="A201" i="52"/>
  <c r="A195" i="52"/>
  <c r="A193" i="52"/>
  <c r="A187" i="52"/>
  <c r="A185" i="52"/>
  <c r="A178" i="52"/>
  <c r="A176" i="52"/>
  <c r="A170" i="52"/>
  <c r="A168" i="52"/>
  <c r="A162" i="52"/>
  <c r="A160" i="52"/>
  <c r="A154" i="52"/>
  <c r="A152" i="52"/>
  <c r="A146" i="52"/>
  <c r="A144" i="52"/>
  <c r="A138" i="52"/>
  <c r="A136" i="52"/>
  <c r="A130" i="52"/>
  <c r="A128" i="52"/>
  <c r="A122" i="52"/>
  <c r="A120" i="52"/>
  <c r="A251" i="52"/>
  <c r="A247" i="52"/>
  <c r="A236" i="52"/>
  <c r="A228" i="52"/>
  <c r="A200" i="52"/>
  <c r="A192" i="52"/>
  <c r="A167" i="52"/>
  <c r="A159" i="52"/>
  <c r="A135" i="52"/>
  <c r="A127" i="52"/>
  <c r="A112" i="52"/>
  <c r="A110" i="52"/>
  <c r="A104" i="52"/>
  <c r="A102" i="52"/>
  <c r="A96" i="52"/>
  <c r="A94" i="52"/>
  <c r="A88" i="52"/>
  <c r="A86" i="52"/>
  <c r="A80" i="52"/>
  <c r="A78" i="52"/>
  <c r="A74" i="52"/>
  <c r="A72" i="52"/>
  <c r="A70" i="52"/>
  <c r="A66" i="52"/>
  <c r="A64" i="52"/>
  <c r="A62" i="52"/>
  <c r="A58" i="52"/>
  <c r="A56" i="52"/>
  <c r="A54" i="52"/>
  <c r="A50" i="52"/>
  <c r="A48" i="52"/>
  <c r="A46" i="52"/>
  <c r="A42" i="52"/>
  <c r="A40" i="52"/>
  <c r="A38" i="52"/>
  <c r="A34" i="52"/>
  <c r="A32" i="52"/>
  <c r="A30" i="52"/>
  <c r="A26" i="52"/>
  <c r="A24" i="52"/>
  <c r="A22" i="52"/>
  <c r="A238" i="52"/>
  <c r="A230" i="52"/>
  <c r="A222" i="52"/>
  <c r="A210" i="52"/>
  <c r="A202" i="52"/>
  <c r="A194" i="52"/>
  <c r="A177" i="52"/>
  <c r="A169" i="52"/>
  <c r="A161" i="52"/>
  <c r="A145" i="52"/>
  <c r="A137" i="52"/>
  <c r="A129" i="52"/>
  <c r="A253" i="52"/>
  <c r="A244" i="52"/>
  <c r="A240" i="52"/>
  <c r="A224" i="52"/>
  <c r="A220" i="52"/>
  <c r="A212" i="52"/>
  <c r="A196" i="52"/>
  <c r="A188" i="52"/>
  <c r="A179" i="52"/>
  <c r="A163" i="52"/>
  <c r="A155" i="52"/>
  <c r="A147" i="52"/>
  <c r="A131" i="52"/>
  <c r="A123" i="52"/>
  <c r="A115" i="52"/>
  <c r="A111" i="52"/>
  <c r="A109" i="52"/>
  <c r="A107" i="52"/>
  <c r="A103" i="52"/>
  <c r="A101" i="52"/>
  <c r="A99" i="52"/>
  <c r="A95" i="52"/>
  <c r="A93" i="52"/>
  <c r="A91" i="52"/>
  <c r="A87" i="52"/>
  <c r="A85" i="52"/>
  <c r="A83" i="52"/>
  <c r="A79" i="52"/>
  <c r="A77" i="52"/>
  <c r="A75" i="52"/>
  <c r="A71" i="52"/>
  <c r="A69" i="52"/>
  <c r="A67" i="52"/>
  <c r="A63" i="52"/>
  <c r="A61" i="52"/>
  <c r="A59" i="52"/>
  <c r="A55" i="52"/>
  <c r="A53" i="52"/>
  <c r="A51" i="52"/>
  <c r="A47" i="52"/>
  <c r="A45" i="52"/>
  <c r="A43" i="52"/>
  <c r="A29" i="52"/>
  <c r="A37" i="52"/>
  <c r="A133" i="52"/>
  <c r="A198" i="52"/>
  <c r="A226" i="52"/>
  <c r="A234" i="52"/>
  <c r="A173" i="52"/>
  <c r="A206" i="52"/>
  <c r="A245" i="52"/>
  <c r="K52" i="51"/>
  <c r="K54" i="51" s="1"/>
  <c r="K64" i="51"/>
  <c r="K66" i="51" s="1"/>
  <c r="K49" i="51"/>
  <c r="K51" i="51" s="1"/>
  <c r="K61" i="51"/>
  <c r="K63" i="51" s="1"/>
  <c r="K73" i="51"/>
  <c r="K75" i="51" s="1"/>
  <c r="J22" i="51"/>
  <c r="Q46" i="49"/>
  <c r="L20" i="49"/>
  <c r="P20" i="49"/>
  <c r="O20" i="49"/>
  <c r="M20" i="49"/>
  <c r="N20" i="49"/>
  <c r="Q33" i="49"/>
  <c r="R128" i="44"/>
  <c r="R116" i="44"/>
  <c r="R101" i="44"/>
  <c r="R82" i="44"/>
  <c r="R69" i="44"/>
  <c r="R44" i="44"/>
  <c r="R37" i="44"/>
  <c r="R30" i="44"/>
  <c r="R21" i="44"/>
  <c r="R10" i="44"/>
  <c r="E113" i="44"/>
  <c r="E17" i="49" s="1"/>
  <c r="E126" i="44"/>
  <c r="Q129" i="44"/>
  <c r="Q125" i="44"/>
  <c r="Q124" i="44"/>
  <c r="Q123" i="44"/>
  <c r="Q122" i="44"/>
  <c r="Q121" i="44"/>
  <c r="Q120" i="44"/>
  <c r="Q119" i="44"/>
  <c r="Q118" i="44"/>
  <c r="Q117" i="44"/>
  <c r="Q112" i="44"/>
  <c r="Q111" i="44"/>
  <c r="Q110" i="44"/>
  <c r="Q109" i="44"/>
  <c r="Q108" i="44"/>
  <c r="Q107" i="44"/>
  <c r="Q106" i="44"/>
  <c r="Q105" i="44"/>
  <c r="Q104" i="44"/>
  <c r="Q103" i="44"/>
  <c r="Q102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I11" i="51" s="1"/>
  <c r="I13" i="51" s="1"/>
  <c r="I160" i="52" s="1"/>
  <c r="I221" i="52" s="1"/>
  <c r="L19" i="44"/>
  <c r="M19" i="44"/>
  <c r="N19" i="44"/>
  <c r="O19" i="44"/>
  <c r="P19" i="44"/>
  <c r="B130" i="44"/>
  <c r="B126" i="44"/>
  <c r="B113" i="44"/>
  <c r="B99" i="44"/>
  <c r="B79" i="44"/>
  <c r="B67" i="44"/>
  <c r="H11" i="51" l="1"/>
  <c r="H13" i="51" s="1"/>
  <c r="H160" i="52" s="1"/>
  <c r="H221" i="52" s="1"/>
  <c r="G11" i="51"/>
  <c r="E18" i="49"/>
  <c r="Q19" i="44"/>
  <c r="Q10" i="49"/>
  <c r="A82" i="52"/>
  <c r="A90" i="52"/>
  <c r="A98" i="52"/>
  <c r="A106" i="52"/>
  <c r="A114" i="52"/>
  <c r="A143" i="52"/>
  <c r="A208" i="52"/>
  <c r="A248" i="52"/>
  <c r="A116" i="52"/>
  <c r="A124" i="52"/>
  <c r="A132" i="52"/>
  <c r="A140" i="52"/>
  <c r="A148" i="52"/>
  <c r="A156" i="52"/>
  <c r="A164" i="52"/>
  <c r="A172" i="52"/>
  <c r="A181" i="52"/>
  <c r="A189" i="52"/>
  <c r="A205" i="52"/>
  <c r="A213" i="52"/>
  <c r="A221" i="52"/>
  <c r="A229" i="52"/>
  <c r="A237" i="52"/>
  <c r="A250" i="52"/>
  <c r="A23" i="52"/>
  <c r="A25" i="52"/>
  <c r="A33" i="52"/>
  <c r="A182" i="52"/>
  <c r="A141" i="52"/>
  <c r="A165" i="52"/>
  <c r="A41" i="52"/>
  <c r="A49" i="52"/>
  <c r="A57" i="52"/>
  <c r="A65" i="52"/>
  <c r="A73" i="52"/>
  <c r="A81" i="52"/>
  <c r="A89" i="52"/>
  <c r="A97" i="52"/>
  <c r="A105" i="52"/>
  <c r="A113" i="52"/>
  <c r="A139" i="52"/>
  <c r="A171" i="52"/>
  <c r="A204" i="52"/>
  <c r="A232" i="52"/>
  <c r="A121" i="52"/>
  <c r="A153" i="52"/>
  <c r="A186" i="52"/>
  <c r="A218" i="52"/>
  <c r="A249" i="52"/>
  <c r="A28" i="52"/>
  <c r="A36" i="52"/>
  <c r="A44" i="52"/>
  <c r="A52" i="52"/>
  <c r="A60" i="52"/>
  <c r="A68" i="52"/>
  <c r="A76" i="52"/>
  <c r="A84" i="52"/>
  <c r="A92" i="52"/>
  <c r="A100" i="52"/>
  <c r="A108" i="52"/>
  <c r="A119" i="52"/>
  <c r="A151" i="52"/>
  <c r="A184" i="52"/>
  <c r="A216" i="52"/>
  <c r="A243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117" i="52"/>
  <c r="A214" i="52"/>
  <c r="A190" i="52"/>
  <c r="A27" i="52"/>
  <c r="A175" i="52"/>
  <c r="K11" i="51" l="1"/>
  <c r="K13" i="51" s="1"/>
  <c r="G13" i="51"/>
  <c r="G160" i="52" s="1"/>
  <c r="G221" i="52" s="1"/>
  <c r="P130" i="44"/>
  <c r="O130" i="44"/>
  <c r="N130" i="44"/>
  <c r="M130" i="44"/>
  <c r="L130" i="44"/>
  <c r="K130" i="44"/>
  <c r="K19" i="49" s="1"/>
  <c r="I38" i="51" s="1"/>
  <c r="I40" i="51" s="1"/>
  <c r="I169" i="52" s="1"/>
  <c r="I230" i="52" s="1"/>
  <c r="J130" i="44"/>
  <c r="J19" i="49" s="1"/>
  <c r="I130" i="44"/>
  <c r="I19" i="49" s="1"/>
  <c r="H130" i="44"/>
  <c r="H19" i="49" s="1"/>
  <c r="G130" i="44"/>
  <c r="G19" i="49" s="1"/>
  <c r="F130" i="44"/>
  <c r="F19" i="49" s="1"/>
  <c r="E130" i="44"/>
  <c r="P126" i="44"/>
  <c r="O126" i="44"/>
  <c r="N126" i="44"/>
  <c r="M126" i="44"/>
  <c r="L126" i="44"/>
  <c r="K126" i="44"/>
  <c r="K18" i="49" s="1"/>
  <c r="I35" i="51" s="1"/>
  <c r="I37" i="51" s="1"/>
  <c r="I168" i="52" s="1"/>
  <c r="I229" i="52" s="1"/>
  <c r="J126" i="44"/>
  <c r="J18" i="49" s="1"/>
  <c r="I126" i="44"/>
  <c r="I18" i="49" s="1"/>
  <c r="H126" i="44"/>
  <c r="H18" i="49" s="1"/>
  <c r="G126" i="44"/>
  <c r="G18" i="49" s="1"/>
  <c r="F126" i="44"/>
  <c r="P99" i="44"/>
  <c r="O99" i="44"/>
  <c r="N99" i="44"/>
  <c r="M99" i="44"/>
  <c r="L99" i="44"/>
  <c r="K99" i="44"/>
  <c r="K16" i="49" s="1"/>
  <c r="I29" i="51" s="1"/>
  <c r="I31" i="51" s="1"/>
  <c r="I166" i="52" s="1"/>
  <c r="I227" i="52" s="1"/>
  <c r="J99" i="44"/>
  <c r="J16" i="49" s="1"/>
  <c r="I99" i="44"/>
  <c r="I16" i="49" s="1"/>
  <c r="H99" i="44"/>
  <c r="H16" i="49" s="1"/>
  <c r="G99" i="44"/>
  <c r="G16" i="49" s="1"/>
  <c r="F99" i="44"/>
  <c r="F16" i="49" s="1"/>
  <c r="E99" i="44"/>
  <c r="P79" i="44"/>
  <c r="O79" i="44"/>
  <c r="N79" i="44"/>
  <c r="M79" i="44"/>
  <c r="L79" i="44"/>
  <c r="K79" i="44"/>
  <c r="K15" i="49" s="1"/>
  <c r="I26" i="51" s="1"/>
  <c r="I28" i="51" s="1"/>
  <c r="I165" i="52" s="1"/>
  <c r="I226" i="52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O67" i="44"/>
  <c r="N67" i="44"/>
  <c r="M67" i="44"/>
  <c r="L67" i="44"/>
  <c r="K67" i="44"/>
  <c r="K14" i="49" s="1"/>
  <c r="I23" i="51" s="1"/>
  <c r="I25" i="51" s="1"/>
  <c r="I164" i="52" s="1"/>
  <c r="I225" i="52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O35" i="44"/>
  <c r="N35" i="44"/>
  <c r="M35" i="44"/>
  <c r="L35" i="44"/>
  <c r="K35" i="44"/>
  <c r="K12" i="49" s="1"/>
  <c r="I17" i="51" s="1"/>
  <c r="I19" i="51" s="1"/>
  <c r="I162" i="52" s="1"/>
  <c r="I223" i="52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O28" i="44"/>
  <c r="N28" i="44"/>
  <c r="M28" i="44"/>
  <c r="L28" i="44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I14" i="51" l="1"/>
  <c r="I16" i="51" s="1"/>
  <c r="I161" i="52" s="1"/>
  <c r="I222" i="52" s="1"/>
  <c r="H38" i="51"/>
  <c r="H40" i="51" s="1"/>
  <c r="H169" i="52" s="1"/>
  <c r="H230" i="52" s="1"/>
  <c r="H35" i="51"/>
  <c r="H37" i="51" s="1"/>
  <c r="H168" i="52" s="1"/>
  <c r="H229" i="52" s="1"/>
  <c r="H29" i="51"/>
  <c r="H31" i="51" s="1"/>
  <c r="H166" i="52" s="1"/>
  <c r="H227" i="52" s="1"/>
  <c r="H26" i="51"/>
  <c r="H28" i="51" s="1"/>
  <c r="H165" i="52" s="1"/>
  <c r="H226" i="52" s="1"/>
  <c r="H23" i="51"/>
  <c r="H25" i="51" s="1"/>
  <c r="H164" i="52" s="1"/>
  <c r="H225" i="52" s="1"/>
  <c r="H17" i="51"/>
  <c r="H19" i="51" s="1"/>
  <c r="H162" i="52" s="1"/>
  <c r="H223" i="52" s="1"/>
  <c r="H14" i="51"/>
  <c r="H16" i="51" s="1"/>
  <c r="H161" i="52" s="1"/>
  <c r="H222" i="52" s="1"/>
  <c r="F18" i="49"/>
  <c r="Q126" i="44"/>
  <c r="E19" i="49"/>
  <c r="Q130" i="44"/>
  <c r="E16" i="49"/>
  <c r="Q99" i="44"/>
  <c r="E15" i="49"/>
  <c r="Q79" i="44"/>
  <c r="E14" i="49"/>
  <c r="Q67" i="44"/>
  <c r="E12" i="49"/>
  <c r="Q35" i="44"/>
  <c r="E11" i="49"/>
  <c r="Q28" i="44"/>
  <c r="O113" i="44"/>
  <c r="P113" i="44"/>
  <c r="N113" i="44"/>
  <c r="G35" i="51" l="1"/>
  <c r="Q18" i="49"/>
  <c r="G38" i="51"/>
  <c r="Q19" i="49"/>
  <c r="G29" i="51"/>
  <c r="Q16" i="49"/>
  <c r="G26" i="51"/>
  <c r="Q15" i="49"/>
  <c r="G23" i="51"/>
  <c r="Q14" i="49"/>
  <c r="G17" i="51"/>
  <c r="Q12" i="49"/>
  <c r="G14" i="51"/>
  <c r="Q11" i="49"/>
  <c r="M113" i="44"/>
  <c r="L113" i="44"/>
  <c r="K113" i="44"/>
  <c r="K17" i="49" s="1"/>
  <c r="I32" i="51" s="1"/>
  <c r="I34" i="51" s="1"/>
  <c r="I167" i="52" s="1"/>
  <c r="I228" i="52" s="1"/>
  <c r="J113" i="44"/>
  <c r="J17" i="49" s="1"/>
  <c r="I113" i="44"/>
  <c r="I17" i="49" s="1"/>
  <c r="P41" i="44"/>
  <c r="O41" i="44"/>
  <c r="N41" i="44"/>
  <c r="M41" i="44"/>
  <c r="L41" i="44"/>
  <c r="K41" i="44"/>
  <c r="K13" i="49" s="1"/>
  <c r="J41" i="44"/>
  <c r="J13" i="49" s="1"/>
  <c r="J20" i="49" s="1"/>
  <c r="I41" i="44"/>
  <c r="I13" i="49" s="1"/>
  <c r="I20" i="49" s="1"/>
  <c r="I20" i="51" l="1"/>
  <c r="I22" i="51" s="1"/>
  <c r="I163" i="52" s="1"/>
  <c r="I224" i="52" s="1"/>
  <c r="K20" i="49"/>
  <c r="G37" i="51"/>
  <c r="G168" i="52" s="1"/>
  <c r="G229" i="52" s="1"/>
  <c r="K35" i="51"/>
  <c r="K37" i="51" s="1"/>
  <c r="G40" i="51"/>
  <c r="G169" i="52" s="1"/>
  <c r="G230" i="52" s="1"/>
  <c r="K38" i="51"/>
  <c r="K40" i="51" s="1"/>
  <c r="G31" i="51"/>
  <c r="G166" i="52" s="1"/>
  <c r="G227" i="52" s="1"/>
  <c r="K29" i="51"/>
  <c r="K31" i="51" s="1"/>
  <c r="G28" i="51"/>
  <c r="G165" i="52" s="1"/>
  <c r="G226" i="52" s="1"/>
  <c r="K26" i="51"/>
  <c r="K28" i="51" s="1"/>
  <c r="G25" i="51"/>
  <c r="G164" i="52" s="1"/>
  <c r="G225" i="52" s="1"/>
  <c r="K23" i="51"/>
  <c r="K25" i="51" s="1"/>
  <c r="G19" i="51"/>
  <c r="G162" i="52" s="1"/>
  <c r="G223" i="52" s="1"/>
  <c r="K17" i="51"/>
  <c r="K19" i="51" s="1"/>
  <c r="G16" i="51"/>
  <c r="G161" i="52" s="1"/>
  <c r="G222" i="52" s="1"/>
  <c r="K14" i="51"/>
  <c r="K16" i="51" s="1"/>
  <c r="G41" i="44"/>
  <c r="G13" i="49" s="1"/>
  <c r="H113" i="44"/>
  <c r="H17" i="49" s="1"/>
  <c r="H32" i="51" s="1"/>
  <c r="H34" i="51" s="1"/>
  <c r="H167" i="52" s="1"/>
  <c r="H228" i="52" s="1"/>
  <c r="H41" i="44"/>
  <c r="H13" i="49" s="1"/>
  <c r="E41" i="44"/>
  <c r="F41" i="44"/>
  <c r="F13" i="49" s="1"/>
  <c r="G113" i="44"/>
  <c r="G17" i="49" s="1"/>
  <c r="F113" i="44"/>
  <c r="Q11" i="44"/>
  <c r="H20" i="51" l="1"/>
  <c r="H22" i="51" s="1"/>
  <c r="H163" i="52" s="1"/>
  <c r="H224" i="52" s="1"/>
  <c r="H20" i="49"/>
  <c r="G20" i="49"/>
  <c r="F17" i="49"/>
  <c r="F20" i="49" s="1"/>
  <c r="Q113" i="44"/>
  <c r="E13" i="49"/>
  <c r="Q41" i="44"/>
  <c r="Q17" i="49" l="1"/>
  <c r="G32" i="51"/>
  <c r="G20" i="51"/>
  <c r="Q13" i="49"/>
  <c r="E20" i="49"/>
  <c r="Q20" i="49" s="1"/>
  <c r="G34" i="51" l="1"/>
  <c r="G167" i="52" s="1"/>
  <c r="G228" i="52" s="1"/>
  <c r="K32" i="51"/>
  <c r="K34" i="51" s="1"/>
  <c r="G22" i="51"/>
  <c r="G163" i="52" s="1"/>
  <c r="G224" i="52" s="1"/>
  <c r="K20" i="51"/>
  <c r="K22" i="51" s="1"/>
</calcChain>
</file>

<file path=xl/sharedStrings.xml><?xml version="1.0" encoding="utf-8"?>
<sst xmlns="http://schemas.openxmlformats.org/spreadsheetml/2006/main" count="1600" uniqueCount="344">
  <si>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</si>
  <si>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</si>
  <si>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</si>
  <si>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</si>
  <si>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</si>
  <si>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</si>
  <si>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</si>
  <si>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</si>
  <si>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</si>
  <si>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</si>
  <si>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</si>
  <si>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</si>
  <si>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</si>
  <si>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</si>
  <si>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</si>
  <si>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</si>
  <si>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</si>
  <si>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</si>
  <si>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</si>
  <si>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</si>
  <si>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</si>
  <si>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</si>
  <si>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</si>
  <si>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</si>
  <si>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</si>
  <si>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</si>
  <si>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</si>
  <si>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</si>
  <si>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</si>
  <si>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</si>
  <si>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</si>
  <si>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</si>
  <si>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</si>
  <si>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</si>
  <si>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</si>
  <si>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</si>
  <si>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</si>
  <si>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</si>
  <si>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</si>
  <si>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</si>
  <si>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</si>
  <si>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</si>
  <si>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</si>
  <si>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</si>
  <si>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</si>
  <si>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</si>
  <si>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</si>
  <si>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</si>
  <si>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</si>
  <si>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</si>
  <si>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</si>
  <si>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</si>
  <si>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</si>
  <si>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</si>
  <si>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</si>
  <si>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</si>
  <si>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</si>
  <si>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</si>
  <si>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</si>
  <si>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</si>
  <si>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</si>
  <si>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</si>
  <si>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</si>
  <si>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</si>
  <si>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</si>
  <si>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</si>
  <si>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</si>
  <si>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</si>
  <si>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</si>
  <si>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</si>
  <si>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</si>
  <si>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</si>
  <si>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</si>
  <si>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</si>
  <si>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</si>
  <si>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</si>
  <si>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</si>
  <si>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</si>
  <si>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</si>
  <si>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</si>
  <si>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</si>
  <si>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</si>
  <si>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</si>
  <si>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</si>
  <si>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</si>
  <si>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</si>
  <si>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</si>
  <si>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</si>
  <si>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</si>
  <si>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</si>
  <si>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</si>
  <si>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</si>
  <si>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</si>
  <si>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</si>
  <si>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</si>
  <si>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</si>
  <si>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</si>
  <si>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County Fiscal Year 2017/2018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</si>
  <si>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</si>
  <si>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</si>
  <si>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</si>
  <si>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</si>
  <si>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</si>
  <si>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</si>
  <si>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</si>
  <si>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</si>
  <si>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</si>
  <si>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</si>
  <si>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</si>
  <si>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</si>
  <si>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</si>
  <si>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</si>
  <si>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</si>
  <si>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</si>
  <si>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</si>
  <si>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</si>
  <si>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</si>
  <si>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</si>
  <si>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</si>
  <si>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</si>
  <si>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</si>
  <si>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</si>
  <si>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</si>
  <si>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</si>
  <si>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</si>
  <si>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</si>
  <si>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</si>
  <si>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</si>
  <si>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</si>
  <si>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</si>
  <si>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</si>
  <si>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</si>
  <si>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</si>
  <si>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</si>
  <si>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</si>
  <si>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</si>
  <si>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</si>
  <si>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</si>
  <si>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</si>
  <si>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</si>
  <si>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</si>
  <si>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</si>
  <si>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</si>
  <si>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</si>
  <si>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</si>
  <si>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</si>
  <si>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</si>
  <si>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</si>
  <si>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</si>
  <si>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</si>
  <si>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</si>
  <si>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</si>
  <si>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</si>
  <si>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CCOC Form Version 1
Created 11/9/17</t>
  </si>
  <si>
    <t>D_A_ReportNotes</t>
  </si>
  <si>
    <t>G</t>
  </si>
  <si>
    <t>RptNotesType</t>
  </si>
  <si>
    <t>RptNotesSubType</t>
  </si>
  <si>
    <t>ReportNote</t>
  </si>
  <si>
    <t>CCOCStaffNotes</t>
  </si>
  <si>
    <t>Clerk of Court Monthly Outputs Report -- SubCases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</si>
  <si>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</si>
  <si>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</si>
  <si>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</si>
  <si>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</si>
  <si>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</si>
  <si>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</si>
  <si>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</si>
  <si>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</si>
  <si>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</si>
  <si>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</si>
  <si>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</si>
  <si>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</si>
  <si>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</si>
  <si>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</si>
  <si>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</si>
  <si>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</si>
  <si>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</si>
  <si>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</si>
  <si>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</si>
  <si>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</si>
  <si>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</si>
  <si>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</si>
  <si>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</si>
  <si>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</si>
  <si>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</si>
  <si>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</si>
  <si>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</si>
  <si>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</si>
  <si>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</si>
  <si>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</si>
  <si>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</si>
  <si>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</si>
  <si>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</si>
  <si>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</si>
  <si>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</si>
  <si>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</si>
  <si>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</si>
  <si>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</si>
  <si>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</si>
  <si>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</si>
  <si>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</si>
  <si>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</si>
  <si>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</si>
  <si>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</si>
  <si>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</si>
  <si>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</si>
  <si>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</si>
  <si>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</si>
  <si>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</si>
  <si>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</si>
  <si>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</si>
  <si>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</si>
  <si>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</si>
  <si>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</si>
  <si>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</si>
  <si>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</si>
  <si>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</si>
  <si>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</si>
  <si>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</si>
  <si>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</si>
  <si>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</si>
  <si>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</si>
  <si>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</si>
  <si>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</si>
  <si>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</si>
  <si>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</si>
  <si>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</si>
  <si>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</si>
  <si>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</si>
  <si>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</si>
  <si>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</si>
  <si>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</si>
  <si>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</si>
  <si>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</si>
  <si>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</si>
  <si>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</si>
  <si>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</si>
  <si>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</si>
  <si>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</si>
  <si>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</si>
  <si>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</si>
  <si>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</si>
  <si>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</si>
  <si>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</si>
  <si>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</si>
  <si>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</si>
  <si>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</si>
  <si>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</si>
  <si>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</si>
  <si>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</si>
  <si>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</si>
  <si>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</si>
  <si>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</si>
  <si>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</si>
  <si>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</si>
  <si>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</si>
  <si>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</si>
  <si>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Total Number of Financial Receipts
for the County Fiscal Year 2017/2018:</t>
  </si>
  <si>
    <t>Clerk of Court Monthly Outputs Report -- Outputs</t>
  </si>
  <si>
    <t>Standard</t>
  </si>
  <si>
    <t>10/1/17 - 12/31/17</t>
  </si>
  <si>
    <t>1/1/18 - 3/31/18</t>
  </si>
  <si>
    <t>4/1/18 - 6/30/18</t>
  </si>
  <si>
    <t>7/1/18 - 9/30/18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</si>
  <si>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</si>
  <si>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</si>
  <si>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</si>
  <si>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</si>
  <si>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</si>
  <si>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</si>
  <si>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</si>
  <si>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</si>
  <si>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</si>
  <si>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</si>
  <si>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</si>
  <si>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</si>
  <si>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</si>
  <si>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</si>
  <si>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 xml:space="preserve">Report Month for Qtr Ending: 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</si>
  <si>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</si>
  <si>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</si>
  <si>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</si>
  <si>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</si>
  <si>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</si>
  <si>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</si>
  <si>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</si>
  <si>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</si>
  <si>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</si>
  <si>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</si>
  <si>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</si>
  <si>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</si>
  <si>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</si>
  <si>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</si>
  <si>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</si>
  <si>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</si>
  <si>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</si>
  <si>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</si>
  <si>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</si>
  <si>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</si>
  <si>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</si>
  <si>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</si>
  <si>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</si>
  <si>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</si>
  <si>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</si>
  <si>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</si>
  <si>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</si>
  <si>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</si>
  <si>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</si>
  <si>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</si>
  <si>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</si>
  <si>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</si>
  <si>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</si>
  <si>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</si>
  <si>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</si>
  <si>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</si>
  <si>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</si>
  <si>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</si>
  <si>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</si>
  <si>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</si>
  <si>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</si>
  <si>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</si>
  <si>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</si>
  <si>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</si>
  <si>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</si>
  <si>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</si>
  <si>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</si>
  <si>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</si>
  <si>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</si>
  <si>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</si>
  <si>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</si>
  <si>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</si>
  <si>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</si>
  <si>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</si>
  <si>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</si>
  <si>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</si>
  <si>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</si>
  <si>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Michelle Levar</t>
  </si>
  <si>
    <t>Michelle.levar@brevardclerk.us</t>
  </si>
  <si>
    <t xml:space="preserve">Staff out with Flu </t>
  </si>
  <si>
    <t>New Staff being trained and some still out with FLU</t>
  </si>
  <si>
    <t>Staff out with Flu and training new employees</t>
  </si>
  <si>
    <t>Spring Break and &amp; Training New Employees</t>
  </si>
  <si>
    <t>Spring Break &amp; Training New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</si>
</sst>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252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42" fontId="34" fillId="0" borderId="58" xfId="0" applyNumberFormat="1" applyFont="1" applyFill="1" applyBorder="1" applyAlignment="1" applyProtection="1">
      <alignment horizontal="center" vertical="center"/>
    </xf>
    <xf numFmtId="42" fontId="34" fillId="0" borderId="59" xfId="0" applyNumberFormat="1" applyFont="1" applyFill="1" applyBorder="1" applyAlignment="1" applyProtection="1">
      <alignment horizontal="center" vertical="center"/>
    </xf>
    <xf numFmtId="42" fontId="34" fillId="0" borderId="6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165" fontId="31" fillId="0" borderId="36" xfId="40" applyNumberFormat="1" applyFont="1" applyFill="1" applyBorder="1" applyAlignment="1" applyProtection="1">
      <alignment vertical="center"/>
    </xf>
    <xf numFmtId="165" fontId="31" fillId="0" borderId="37" xfId="40" applyNumberFormat="1" applyFont="1" applyFill="1" applyBorder="1" applyAlignment="1" applyProtection="1">
      <alignment vertical="center"/>
    </xf>
    <xf numFmtId="165" fontId="31" fillId="0" borderId="38" xfId="40" applyNumberFormat="1" applyFont="1" applyFill="1" applyBorder="1" applyAlignment="1" applyProtection="1">
      <alignment vertical="center"/>
    </xf>
    <xf numFmtId="165" fontId="31" fillId="0" borderId="23" xfId="0" applyNumberFormat="1" applyFont="1" applyBorder="1" applyAlignment="1" applyProtection="1">
      <alignment vertical="center"/>
    </xf>
    <xf numFmtId="165" fontId="31" fillId="0" borderId="24" xfId="0" applyNumberFormat="1" applyFont="1" applyBorder="1" applyAlignment="1" applyProtection="1">
      <alignment vertical="center"/>
    </xf>
    <xf numFmtId="165" fontId="31" fillId="0" borderId="25" xfId="0" applyNumberFormat="1" applyFont="1" applyFill="1" applyBorder="1" applyAlignment="1" applyProtection="1">
      <alignment vertical="center"/>
    </xf>
    <xf numFmtId="165" fontId="31" fillId="0" borderId="26" xfId="0" applyNumberFormat="1" applyFont="1" applyFill="1" applyBorder="1" applyAlignment="1" applyProtection="1">
      <alignment vertical="center"/>
    </xf>
    <xf numFmtId="165" fontId="31" fillId="0" borderId="24" xfId="0" applyNumberFormat="1" applyFont="1" applyFill="1" applyBorder="1" applyAlignment="1" applyProtection="1">
      <alignment vertical="center"/>
    </xf>
    <xf numFmtId="165" fontId="31" fillId="2" borderId="26" xfId="0" applyNumberFormat="1" applyFont="1" applyFill="1" applyBorder="1" applyAlignment="1" applyProtection="1">
      <alignment vertical="center"/>
    </xf>
    <xf numFmtId="165" fontId="31" fillId="0" borderId="67" xfId="0" applyNumberFormat="1" applyFont="1" applyBorder="1" applyAlignment="1" applyProtection="1">
      <alignment vertical="center"/>
    </xf>
    <xf numFmtId="165" fontId="31" fillId="0" borderId="67" xfId="0" applyNumberFormat="1" applyFont="1" applyFill="1" applyBorder="1" applyAlignment="1" applyProtection="1">
      <alignment vertical="center"/>
    </xf>
    <xf numFmtId="165" fontId="23" fillId="13" borderId="27" xfId="40" applyNumberFormat="1" applyFont="1" applyFill="1" applyBorder="1" applyAlignment="1" applyProtection="1">
      <alignment vertical="center"/>
      <protection locked="0"/>
    </xf>
    <xf numFmtId="165" fontId="23" fillId="13" borderId="28" xfId="40" applyNumberFormat="1" applyFont="1" applyFill="1" applyBorder="1" applyAlignment="1" applyProtection="1">
      <alignment vertical="center"/>
      <protection locked="0"/>
    </xf>
    <xf numFmtId="165" fontId="23" fillId="13" borderId="29" xfId="40" applyNumberFormat="1" applyFont="1" applyFill="1" applyBorder="1" applyAlignment="1" applyProtection="1">
      <alignment vertical="center"/>
      <protection locked="0"/>
    </xf>
    <xf numFmtId="165" fontId="23" fillId="11" borderId="30" xfId="40" applyNumberFormat="1" applyFont="1" applyFill="1" applyBorder="1" applyAlignment="1" applyProtection="1">
      <alignment vertical="center"/>
      <protection locked="0"/>
    </xf>
    <xf numFmtId="165" fontId="23" fillId="11" borderId="9" xfId="40" applyNumberFormat="1" applyFont="1" applyFill="1" applyBorder="1" applyAlignment="1" applyProtection="1">
      <alignment vertical="center"/>
      <protection locked="0"/>
    </xf>
    <xf numFmtId="165" fontId="23" fillId="11" borderId="31" xfId="40" applyNumberFormat="1" applyFont="1" applyFill="1" applyBorder="1" applyAlignment="1" applyProtection="1">
      <alignment vertical="center"/>
      <protection locked="0"/>
    </xf>
    <xf numFmtId="165" fontId="23" fillId="9" borderId="32" xfId="40" applyNumberFormat="1" applyFont="1" applyFill="1" applyBorder="1" applyAlignment="1" applyProtection="1">
      <alignment vertical="center"/>
      <protection locked="0"/>
    </xf>
    <xf numFmtId="165" fontId="23" fillId="9" borderId="8" xfId="40" applyNumberFormat="1" applyFont="1" applyFill="1" applyBorder="1" applyAlignment="1" applyProtection="1">
      <alignment vertical="center"/>
      <protection locked="0"/>
    </xf>
    <xf numFmtId="165" fontId="23" fillId="9" borderId="33" xfId="40" applyNumberFormat="1" applyFont="1" applyFill="1" applyBorder="1" applyAlignment="1" applyProtection="1">
      <alignment vertical="center"/>
      <protection locked="0"/>
    </xf>
    <xf numFmtId="165" fontId="23" fillId="11" borderId="34" xfId="40" applyNumberFormat="1" applyFont="1" applyFill="1" applyBorder="1" applyAlignment="1" applyProtection="1">
      <alignment vertical="center"/>
      <protection locked="0"/>
    </xf>
    <xf numFmtId="165" fontId="23" fillId="11" borderId="7" xfId="40" applyNumberFormat="1" applyFont="1" applyFill="1" applyBorder="1" applyAlignment="1" applyProtection="1">
      <alignment vertical="center"/>
      <protection locked="0"/>
    </xf>
    <xf numFmtId="165" fontId="23" fillId="11" borderId="35" xfId="40" applyNumberFormat="1" applyFont="1" applyFill="1" applyBorder="1" applyAlignment="1" applyProtection="1">
      <alignment vertical="center"/>
      <protection locked="0"/>
    </xf>
    <xf numFmtId="165" fontId="23" fillId="9" borderId="34" xfId="40" applyNumberFormat="1" applyFont="1" applyFill="1" applyBorder="1" applyAlignment="1" applyProtection="1">
      <alignment vertical="center"/>
      <protection locked="0"/>
    </xf>
    <xf numFmtId="165" fontId="23" fillId="9" borderId="7" xfId="40" applyNumberFormat="1" applyFont="1" applyFill="1" applyBorder="1" applyAlignment="1" applyProtection="1">
      <alignment vertical="center"/>
      <protection locked="0"/>
    </xf>
    <xf numFmtId="165" fontId="23" fillId="9" borderId="35" xfId="40" applyNumberFormat="1" applyFont="1" applyFill="1" applyBorder="1" applyAlignment="1" applyProtection="1">
      <alignment vertical="center"/>
      <protection locked="0"/>
    </xf>
    <xf numFmtId="165" fontId="23" fillId="9" borderId="61" xfId="40" applyNumberFormat="1" applyFont="1" applyFill="1" applyBorder="1" applyAlignment="1" applyProtection="1">
      <alignment vertical="center"/>
      <protection locked="0"/>
    </xf>
    <xf numFmtId="165" fontId="23" fillId="9" borderId="62" xfId="40" applyNumberFormat="1" applyFont="1" applyFill="1" applyBorder="1" applyAlignment="1" applyProtection="1">
      <alignment vertical="center"/>
      <protection locked="0"/>
    </xf>
    <xf numFmtId="165" fontId="23" fillId="9" borderId="63" xfId="4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48" xfId="40" applyNumberFormat="1" applyFont="1" applyBorder="1" applyAlignment="1" applyProtection="1">
      <alignment vertical="center"/>
    </xf>
    <xf numFmtId="165" fontId="31" fillId="0" borderId="49" xfId="40" applyNumberFormat="1" applyFont="1" applyBorder="1" applyAlignment="1" applyProtection="1">
      <alignment vertical="center"/>
    </xf>
    <xf numFmtId="165" fontId="31" fillId="0" borderId="49" xfId="40" applyNumberFormat="1" applyFont="1" applyFill="1" applyBorder="1" applyAlignment="1" applyProtection="1">
      <alignment vertical="center"/>
    </xf>
    <xf numFmtId="165" fontId="31" fillId="0" borderId="50" xfId="40" applyNumberFormat="1" applyFont="1" applyFill="1" applyBorder="1" applyAlignment="1" applyProtection="1">
      <alignment vertical="center"/>
    </xf>
    <xf numFmtId="165" fontId="31" fillId="0" borderId="51" xfId="40" applyNumberFormat="1" applyFont="1" applyFill="1" applyBorder="1" applyAlignment="1" applyProtection="1">
      <alignment vertical="center"/>
    </xf>
    <xf numFmtId="165" fontId="31" fillId="0" borderId="47" xfId="0" applyNumberFormat="1" applyFont="1" applyBorder="1" applyAlignment="1" applyProtection="1">
      <alignment vertical="center"/>
    </xf>
    <xf numFmtId="165" fontId="31" fillId="0" borderId="48" xfId="0" applyNumberFormat="1" applyFont="1" applyBorder="1" applyAlignment="1" applyProtection="1">
      <alignment vertical="center"/>
    </xf>
    <xf numFmtId="165" fontId="31" fillId="0" borderId="49" xfId="0" applyNumberFormat="1" applyFont="1" applyBorder="1" applyAlignment="1" applyProtection="1">
      <alignment vertical="center"/>
    </xf>
    <xf numFmtId="165" fontId="31" fillId="0" borderId="50" xfId="0" applyNumberFormat="1" applyFont="1" applyFill="1" applyBorder="1" applyAlignment="1" applyProtection="1">
      <alignment vertical="center"/>
    </xf>
    <xf numFmtId="165" fontId="31" fillId="0" borderId="51" xfId="0" applyNumberFormat="1" applyFont="1" applyFill="1" applyBorder="1" applyAlignment="1" applyProtection="1">
      <alignment vertical="center"/>
    </xf>
    <xf numFmtId="165" fontId="31" fillId="0" borderId="49" xfId="0" applyNumberFormat="1" applyFont="1" applyFill="1" applyBorder="1" applyAlignment="1" applyProtection="1">
      <alignment vertical="center"/>
    </xf>
    <xf numFmtId="165" fontId="31" fillId="2" borderId="51" xfId="0" applyNumberFormat="1" applyFont="1" applyFill="1" applyBorder="1" applyAlignment="1" applyProtection="1">
      <alignment vertical="center"/>
    </xf>
    <xf numFmtId="165" fontId="31" fillId="0" borderId="50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165" fontId="31" fillId="0" borderId="68" xfId="40" applyNumberFormat="1" applyFont="1" applyFill="1" applyBorder="1" applyAlignment="1" applyProtection="1">
      <alignment vertical="center"/>
    </xf>
    <xf numFmtId="165" fontId="23" fillId="3" borderId="54" xfId="40" applyNumberFormat="1" applyFont="1" applyFill="1" applyBorder="1" applyAlignment="1" applyProtection="1">
      <alignment vertical="center"/>
    </xf>
    <xf numFmtId="165" fontId="23" fillId="3" borderId="69" xfId="40" applyNumberFormat="1" applyFont="1" applyFill="1" applyBorder="1" applyAlignment="1" applyProtection="1">
      <alignment vertical="center"/>
    </xf>
    <xf numFmtId="165" fontId="23" fillId="3" borderId="70" xfId="40" applyNumberFormat="1" applyFont="1" applyFill="1" applyBorder="1" applyAlignment="1" applyProtection="1">
      <alignment vertical="center"/>
    </xf>
    <xf numFmtId="165" fontId="23" fillId="3" borderId="71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165" fontId="23" fillId="3" borderId="76" xfId="40" applyNumberFormat="1" applyFont="1" applyFill="1" applyBorder="1" applyAlignment="1" applyProtection="1">
      <alignment vertical="center"/>
    </xf>
    <xf numFmtId="165" fontId="23" fillId="3" borderId="72" xfId="40" applyNumberFormat="1" applyFont="1" applyFill="1" applyBorder="1" applyAlignment="1" applyProtection="1">
      <alignment vertical="center"/>
    </xf>
    <xf numFmtId="165" fontId="23" fillId="3" borderId="73" xfId="40" applyNumberFormat="1" applyFont="1" applyFill="1" applyBorder="1" applyAlignment="1" applyProtection="1">
      <alignment vertical="center"/>
    </xf>
    <xf numFmtId="165" fontId="23" fillId="3" borderId="77" xfId="40" applyNumberFormat="1" applyFont="1" applyFill="1" applyBorder="1" applyAlignment="1" applyProtection="1">
      <alignment vertical="center"/>
    </xf>
    <xf numFmtId="0" fontId="23" fillId="0" borderId="56" xfId="0" applyFont="1" applyBorder="1" applyAlignment="1" applyProtection="1">
      <alignment horizontal="right" vertical="center"/>
    </xf>
    <xf numFmtId="165" fontId="23" fillId="3" borderId="34" xfId="40" applyNumberFormat="1" applyFont="1" applyFill="1" applyBorder="1" applyAlignment="1" applyProtection="1">
      <alignment vertical="center"/>
    </xf>
    <xf numFmtId="165" fontId="23" fillId="3" borderId="7" xfId="40" applyNumberFormat="1" applyFont="1" applyFill="1" applyBorder="1" applyAlignment="1" applyProtection="1">
      <alignment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65" fontId="23" fillId="3" borderId="82" xfId="40" applyNumberFormat="1" applyFont="1" applyFill="1" applyBorder="1" applyAlignment="1" applyProtection="1">
      <alignment vertical="center"/>
    </xf>
    <xf numFmtId="165" fontId="23" fillId="3" borderId="83" xfId="40" applyNumberFormat="1" applyFont="1" applyFill="1" applyBorder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80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81" xfId="0" applyNumberFormat="1" applyFont="1" applyFill="1" applyBorder="1" applyAlignment="1" applyProtection="1">
      <alignment horizontal="center" vertical="center"/>
    </xf>
    <xf numFmtId="165" fontId="23" fillId="3" borderId="84" xfId="40" applyNumberFormat="1" applyFont="1" applyFill="1" applyBorder="1" applyAlignment="1" applyProtection="1">
      <alignment vertical="center"/>
    </xf>
    <xf numFmtId="165" fontId="23" fillId="3" borderId="78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9" xfId="40" applyNumberFormat="1" applyFont="1" applyFill="1" applyBorder="1" applyAlignment="1" applyProtection="1">
      <alignment vertical="center"/>
    </xf>
    <xf numFmtId="9" fontId="23" fillId="4" borderId="85" xfId="41" applyFont="1" applyFill="1" applyBorder="1" applyAlignment="1" applyProtection="1">
      <alignment vertical="center"/>
    </xf>
    <xf numFmtId="9" fontId="23" fillId="4" borderId="86" xfId="41" applyFont="1" applyFill="1" applyBorder="1" applyAlignment="1" applyProtection="1">
      <alignment vertical="center"/>
    </xf>
    <xf numFmtId="9" fontId="23" fillId="4" borderId="87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72" xfId="40" applyNumberFormat="1" applyFont="1" applyFill="1" applyBorder="1" applyAlignment="1" applyProtection="1">
      <alignment vertical="center"/>
      <protection locked="0"/>
    </xf>
    <xf numFmtId="165" fontId="23" fillId="9" borderId="73" xfId="40" applyNumberFormat="1" applyFont="1" applyFill="1" applyBorder="1" applyAlignment="1" applyProtection="1">
      <alignment vertical="center"/>
      <protection locked="0"/>
    </xf>
    <xf numFmtId="165" fontId="23" fillId="9" borderId="74" xfId="4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 wrapText="1"/>
    </xf>
    <xf numFmtId="165" fontId="23" fillId="11" borderId="82" xfId="40" applyNumberFormat="1" applyFont="1" applyFill="1" applyBorder="1" applyAlignment="1" applyProtection="1">
      <alignment vertical="center"/>
      <protection locked="0"/>
    </xf>
    <xf numFmtId="165" fontId="23" fillId="11" borderId="83" xfId="40" applyNumberFormat="1" applyFont="1" applyFill="1" applyBorder="1" applyAlignment="1" applyProtection="1">
      <alignment vertical="center"/>
      <protection locked="0"/>
    </xf>
    <xf numFmtId="165" fontId="23" fillId="11" borderId="84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5" xfId="0" applyFont="1" applyFill="1" applyBorder="1" applyAlignment="1" applyProtection="1">
      <alignment horizontal="center" vertical="center"/>
    </xf>
    <xf numFmtId="165" fontId="31" fillId="0" borderId="99" xfId="40" applyNumberFormat="1" applyFont="1" applyFill="1" applyBorder="1" applyAlignment="1" applyProtection="1">
      <alignment vertical="center"/>
    </xf>
    <xf numFmtId="42" fontId="31" fillId="0" borderId="95" xfId="0" applyNumberFormat="1" applyFont="1" applyFill="1" applyBorder="1" applyAlignment="1" applyProtection="1">
      <alignment horizontal="center" vertical="center"/>
    </xf>
    <xf numFmtId="165" fontId="31" fillId="0" borderId="100" xfId="40" applyNumberFormat="1" applyFont="1" applyBorder="1" applyAlignment="1" applyProtection="1">
      <alignment vertical="center"/>
    </xf>
    <xf numFmtId="165" fontId="31" fillId="0" borderId="101" xfId="40" applyNumberFormat="1" applyFont="1" applyBorder="1" applyAlignment="1" applyProtection="1">
      <alignment vertical="center"/>
    </xf>
    <xf numFmtId="165" fontId="31" fillId="0" borderId="102" xfId="40" applyNumberFormat="1" applyFont="1" applyFill="1" applyBorder="1" applyAlignment="1" applyProtection="1">
      <alignment vertical="center"/>
    </xf>
    <xf numFmtId="165" fontId="31" fillId="0" borderId="98" xfId="40" applyNumberFormat="1" applyFont="1" applyFill="1" applyBorder="1" applyAlignment="1" applyProtection="1">
      <alignment vertical="center"/>
    </xf>
    <xf numFmtId="165" fontId="23" fillId="13" borderId="103" xfId="40" applyNumberFormat="1" applyFont="1" applyFill="1" applyBorder="1" applyAlignment="1" applyProtection="1">
      <alignment vertical="center"/>
      <protection locked="0"/>
    </xf>
    <xf numFmtId="165" fontId="23" fillId="11" borderId="104" xfId="40" applyNumberFormat="1" applyFont="1" applyFill="1" applyBorder="1" applyAlignment="1" applyProtection="1">
      <alignment vertical="center"/>
      <protection locked="0"/>
    </xf>
    <xf numFmtId="165" fontId="23" fillId="9" borderId="105" xfId="40" applyNumberFormat="1" applyFont="1" applyFill="1" applyBorder="1" applyAlignment="1" applyProtection="1">
      <alignment vertical="center"/>
      <protection locked="0"/>
    </xf>
    <xf numFmtId="165" fontId="23" fillId="3" borderId="106" xfId="40" applyNumberFormat="1" applyFont="1" applyFill="1" applyBorder="1" applyAlignment="1" applyProtection="1">
      <alignment vertical="center"/>
    </xf>
    <xf numFmtId="42" fontId="31" fillId="0" borderId="107" xfId="0" applyNumberFormat="1" applyFont="1" applyFill="1" applyBorder="1" applyAlignment="1" applyProtection="1">
      <alignment horizontal="center" vertical="center"/>
    </xf>
    <xf numFmtId="165" fontId="31" fillId="0" borderId="108" xfId="0" applyNumberFormat="1" applyFont="1" applyBorder="1" applyAlignment="1" applyProtection="1">
      <alignment vertical="center"/>
    </xf>
    <xf numFmtId="165" fontId="31" fillId="0" borderId="109" xfId="0" applyNumberFormat="1" applyFont="1" applyBorder="1" applyAlignment="1" applyProtection="1">
      <alignment vertical="center"/>
    </xf>
    <xf numFmtId="165" fontId="31" fillId="0" borderId="110" xfId="0" applyNumberFormat="1" applyFont="1" applyFill="1" applyBorder="1" applyAlignment="1" applyProtection="1">
      <alignment vertical="center"/>
    </xf>
    <xf numFmtId="165" fontId="31" fillId="0" borderId="111" xfId="0" applyNumberFormat="1" applyFont="1" applyFill="1" applyBorder="1" applyAlignment="1" applyProtection="1">
      <alignment vertical="center"/>
    </xf>
    <xf numFmtId="165" fontId="23" fillId="11" borderId="106" xfId="40" applyNumberFormat="1" applyFont="1" applyFill="1" applyBorder="1" applyAlignment="1" applyProtection="1">
      <alignment vertical="center"/>
      <protection locked="0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6" xfId="0" applyNumberFormat="1" applyFont="1" applyFill="1" applyBorder="1" applyAlignment="1" applyProtection="1">
      <alignment horizontal="center" vertical="center" wrapText="1"/>
    </xf>
    <xf numFmtId="17" fontId="41" fillId="14" borderId="11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4" xfId="0" applyFont="1" applyBorder="1" applyAlignment="1" applyProtection="1">
      <alignment horizontal="right" vertical="center"/>
    </xf>
    <xf numFmtId="0" fontId="31" fillId="0" borderId="65" xfId="0" applyFont="1" applyBorder="1" applyAlignment="1" applyProtection="1">
      <alignment horizontal="right" vertical="center"/>
    </xf>
    <xf numFmtId="0" fontId="31" fillId="0" borderId="66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6" xfId="0" applyFont="1" applyFill="1" applyBorder="1" applyAlignment="1" applyProtection="1">
      <alignment horizontal="left" vertical="top" wrapText="1"/>
      <protection locked="0"/>
    </xf>
    <xf numFmtId="0" fontId="23" fillId="9" borderId="97" xfId="0" applyFont="1" applyFill="1" applyBorder="1" applyAlignment="1" applyProtection="1">
      <alignment horizontal="left" vertical="top" wrapText="1"/>
      <protection locked="0"/>
    </xf>
    <xf numFmtId="0" fontId="23" fillId="9" borderId="98" xfId="0" applyFont="1" applyFill="1" applyBorder="1" applyAlignment="1" applyProtection="1">
      <alignment horizontal="left" vertical="top" wrapText="1"/>
      <protection locked="0"/>
    </xf>
    <xf numFmtId="0" fontId="20" fillId="4" borderId="19" xfId="43" applyFill="1" applyProtection="1">
      <alignment horizontal="center" vertical="center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80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wrapText="1"/>
    </xf>
    <xf numFmtId="0" fontId="34" fillId="0" borderId="18" xfId="0" applyFont="1" applyBorder="1" applyAlignment="1" applyProtection="1">
      <alignment horizontal="center" wrapText="1"/>
    </xf>
    <xf numFmtId="0" fontId="34" fillId="0" borderId="53" xfId="0" applyFont="1" applyBorder="1" applyAlignment="1" applyProtection="1">
      <alignment horizontal="center" wrapText="1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12" borderId="93" xfId="40" quotePrefix="1" applyNumberFormat="1" applyFont="1" applyFill="1" applyBorder="1" applyAlignment="1" applyProtection="1">
      <alignment horizontal="center" vertical="center"/>
    </xf>
    <xf numFmtId="165" fontId="23" fillId="12" borderId="94" xfId="40" applyNumberFormat="1" applyFont="1" applyFill="1" applyBorder="1" applyAlignment="1" applyProtection="1">
      <alignment horizontal="center" vertical="center"/>
    </xf>
    <xf numFmtId="165" fontId="23" fillId="12" borderId="87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9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9" xfId="0" applyNumberFormat="1" applyFont="1" applyFill="1" applyBorder="1" applyAlignment="1" applyProtection="1">
      <alignment horizontal="center" vertical="center"/>
    </xf>
    <xf numFmtId="17" fontId="35" fillId="3" borderId="88" xfId="0" applyNumberFormat="1" applyFont="1" applyFill="1" applyBorder="1" applyAlignment="1" applyProtection="1">
      <alignment horizontal="center" vertical="center"/>
    </xf>
    <xf numFmtId="17" fontId="42" fillId="3" borderId="75" xfId="0" applyNumberFormat="1" applyFont="1" applyFill="1" applyBorder="1" applyAlignment="1" applyProtection="1">
      <alignment horizontal="center" vertical="center" wrapText="1"/>
    </xf>
    <xf numFmtId="17" fontId="42" fillId="3" borderId="8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91" xfId="41" applyFont="1" applyFill="1" applyBorder="1" applyAlignment="1" applyProtection="1">
      <alignment horizontal="center" vertical="center"/>
    </xf>
    <xf numFmtId="9" fontId="23" fillId="12" borderId="92" xfId="41" applyFont="1" applyFill="1" applyBorder="1" applyAlignment="1" applyProtection="1">
      <alignment horizontal="center" vertical="center"/>
    </xf>
    <xf numFmtId="9" fontId="23" fillId="12" borderId="85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5" xfId="0" applyFont="1" applyFill="1" applyBorder="1" applyAlignment="1" applyProtection="1">
      <alignment horizontal="center" vertical="center"/>
    </xf>
    <xf numFmtId="0" fontId="23" fillId="3" borderId="91" xfId="40" applyNumberFormat="1" applyFont="1" applyFill="1" applyBorder="1" applyAlignment="1" applyProtection="1">
      <alignment horizontal="left" vertical="top" wrapText="1"/>
      <protection locked="0"/>
    </xf>
    <xf numFmtId="0" fontId="23" fillId="3" borderId="92" xfId="40" applyNumberFormat="1" applyFont="1" applyFill="1" applyBorder="1" applyAlignment="1" applyProtection="1">
      <alignment horizontal="left" vertical="top" wrapText="1"/>
      <protection locked="0"/>
    </xf>
    <xf numFmtId="0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3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165" fontId="23" fillId="3" borderId="12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5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221316</xdr:colOff>
      <xdr:row>0</xdr:row>
      <xdr:rowOff>87967</xdr:rowOff>
    </xdr:from>
    <xdr:to>
      <xdr:col>17</xdr:col>
      <xdr:colOff>1502741</xdr:colOff>
      <xdr:row>2</xdr:row>
      <xdr:rowOff>178728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4891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107017</xdr:rowOff>
    </xdr:from>
    <xdr:to>
      <xdr:col>16</xdr:col>
      <xdr:colOff>874091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5166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87967</xdr:rowOff>
    </xdr:from>
    <xdr:to>
      <xdr:col>18</xdr:col>
      <xdr:colOff>1102691</xdr:colOff>
      <xdr:row>2</xdr:row>
      <xdr:rowOff>178728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8796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4"/>
  <sheetViews>
    <sheetView topLeftCell="A115" zoomScale="85" zoomScaleNormal="85" zoomScaleSheetLayoutView="85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31.710937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5.5" customHeight="1" x14ac:dyDescent="0.2">
      <c r="A1" s="82" t="s">
        <v>160</v>
      </c>
    </row>
    <row r="2" spans="1:18" ht="25.5" customHeight="1" x14ac:dyDescent="0.2">
      <c r="A2" s="82" t="s">
        <v>97</v>
      </c>
    </row>
    <row r="3" spans="1:18" ht="15.75" customHeight="1" x14ac:dyDescent="0.2">
      <c r="N3"/>
      <c r="O3"/>
    </row>
    <row r="4" spans="1:18" ht="26.25" customHeight="1" x14ac:dyDescent="0.2">
      <c r="A4" s="7"/>
      <c r="C4" s="23" t="s">
        <v>3</v>
      </c>
      <c r="D4" s="167" t="s">
        <v>11</v>
      </c>
      <c r="E4" s="167"/>
      <c r="F4" s="8"/>
      <c r="G4" s="23" t="s">
        <v>248</v>
      </c>
      <c r="H4" s="167" t="s">
        <v>83</v>
      </c>
      <c r="I4" s="167"/>
      <c r="K4" s="23" t="s">
        <v>4</v>
      </c>
      <c r="L4" s="31">
        <v>1</v>
      </c>
      <c r="N4"/>
      <c r="O4"/>
    </row>
    <row r="5" spans="1:18" ht="26.25" customHeight="1" x14ac:dyDescent="0.3">
      <c r="A5" s="7"/>
      <c r="C5" s="23" t="s">
        <v>74</v>
      </c>
      <c r="D5" s="168" t="s">
        <v>337</v>
      </c>
      <c r="E5" s="168"/>
      <c r="F5" s="8"/>
      <c r="N5" s="9"/>
      <c r="Q5" s="187" t="s">
        <v>153</v>
      </c>
      <c r="R5" s="187"/>
    </row>
    <row r="6" spans="1:18" ht="26.25" customHeight="1" x14ac:dyDescent="0.3">
      <c r="A6" s="7"/>
      <c r="C6" s="23" t="s">
        <v>85</v>
      </c>
      <c r="D6" s="167" t="s">
        <v>338</v>
      </c>
      <c r="E6" s="167"/>
      <c r="F6" s="8"/>
      <c r="J6" s="1"/>
      <c r="K6" s="1"/>
      <c r="L6" s="1"/>
      <c r="N6" s="9"/>
    </row>
    <row r="7" spans="1:18" ht="26.25" customHeight="1" x14ac:dyDescent="0.2">
      <c r="A7" s="7"/>
    </row>
    <row r="8" spans="1:18" ht="19.5" customHeight="1" thickBot="1" x14ac:dyDescent="0.25">
      <c r="A8" s="7"/>
      <c r="D8" s="7"/>
    </row>
    <row r="9" spans="1:18" ht="20.25" customHeight="1" thickBot="1" x14ac:dyDescent="0.25">
      <c r="A9"/>
      <c r="B9"/>
      <c r="C9"/>
      <c r="D9" s="1"/>
      <c r="E9" s="35" t="s">
        <v>161</v>
      </c>
      <c r="F9" s="36" t="s">
        <v>161</v>
      </c>
      <c r="G9" s="36" t="s">
        <v>161</v>
      </c>
      <c r="H9" s="36" t="s">
        <v>161</v>
      </c>
      <c r="I9" s="36" t="s">
        <v>161</v>
      </c>
      <c r="J9" s="36" t="s">
        <v>161</v>
      </c>
      <c r="K9" s="36" t="s">
        <v>161</v>
      </c>
      <c r="L9" s="36" t="s">
        <v>161</v>
      </c>
      <c r="M9" s="36" t="s">
        <v>161</v>
      </c>
      <c r="N9" s="36" t="s">
        <v>161</v>
      </c>
      <c r="O9" s="36" t="s">
        <v>161</v>
      </c>
      <c r="P9" s="37" t="s">
        <v>161</v>
      </c>
      <c r="Q9" s="68"/>
    </row>
    <row r="10" spans="1:18" ht="19.5" customHeight="1" thickBot="1" x14ac:dyDescent="0.25">
      <c r="B10" s="24" t="s">
        <v>86</v>
      </c>
      <c r="C10" s="24" t="s">
        <v>134</v>
      </c>
      <c r="D10" s="11"/>
      <c r="E10" s="32">
        <v>43009</v>
      </c>
      <c r="F10" s="33">
        <v>43040</v>
      </c>
      <c r="G10" s="33">
        <v>43070</v>
      </c>
      <c r="H10" s="33">
        <v>43101</v>
      </c>
      <c r="I10" s="33">
        <v>43132</v>
      </c>
      <c r="J10" s="33">
        <v>43160</v>
      </c>
      <c r="K10" s="33">
        <v>43191</v>
      </c>
      <c r="L10" s="33">
        <v>43221</v>
      </c>
      <c r="M10" s="33">
        <v>43252</v>
      </c>
      <c r="N10" s="33">
        <v>43282</v>
      </c>
      <c r="O10" s="33">
        <v>43313</v>
      </c>
      <c r="P10" s="34">
        <v>43344</v>
      </c>
      <c r="Q10" s="145" t="s">
        <v>246</v>
      </c>
      <c r="R10" s="146" t="str">
        <f>C10&amp;" Notes:"</f>
        <v>Circuit Criminal Notes:</v>
      </c>
    </row>
    <row r="11" spans="1:18" ht="19.5" customHeight="1" x14ac:dyDescent="0.2">
      <c r="B11" s="178" t="s">
        <v>162</v>
      </c>
      <c r="C11" s="179"/>
      <c r="D11" s="180"/>
      <c r="E11" s="50">
        <v>0</v>
      </c>
      <c r="F11" s="51">
        <v>0</v>
      </c>
      <c r="G11" s="51">
        <v>1</v>
      </c>
      <c r="H11" s="51">
        <v>0</v>
      </c>
      <c r="I11" s="51">
        <v>1</v>
      </c>
      <c r="J11" s="51">
        <v>0</v>
      </c>
      <c r="K11" s="51">
        <v>1</v>
      </c>
      <c r="L11" s="51"/>
      <c r="M11" s="51"/>
      <c r="N11" s="51"/>
      <c r="O11" s="51"/>
      <c r="P11" s="52"/>
      <c r="Q11" s="69">
        <f>SUM(E11:P11)</f>
        <v>3</v>
      </c>
      <c r="R11" s="191"/>
    </row>
    <row r="12" spans="1:18" ht="19.5" customHeight="1" x14ac:dyDescent="0.2">
      <c r="B12" s="169" t="s">
        <v>163</v>
      </c>
      <c r="C12" s="170"/>
      <c r="D12" s="171"/>
      <c r="E12" s="53">
        <v>2</v>
      </c>
      <c r="F12" s="54">
        <v>4</v>
      </c>
      <c r="G12" s="54">
        <v>5</v>
      </c>
      <c r="H12" s="54">
        <v>5</v>
      </c>
      <c r="I12" s="54">
        <v>4</v>
      </c>
      <c r="J12" s="54">
        <v>1</v>
      </c>
      <c r="K12" s="54">
        <v>2</v>
      </c>
      <c r="L12" s="54"/>
      <c r="M12" s="54"/>
      <c r="N12" s="54"/>
      <c r="O12" s="54"/>
      <c r="P12" s="55"/>
      <c r="Q12" s="69">
        <f t="shared" ref="Q12:Q19" si="0">SUM(E12:P12)</f>
        <v>23</v>
      </c>
      <c r="R12" s="192"/>
    </row>
    <row r="13" spans="1:18" ht="19.5" customHeight="1" x14ac:dyDescent="0.2">
      <c r="B13" s="169" t="s">
        <v>164</v>
      </c>
      <c r="C13" s="170"/>
      <c r="D13" s="171"/>
      <c r="E13" s="56">
        <v>13</v>
      </c>
      <c r="F13" s="57">
        <v>6</v>
      </c>
      <c r="G13" s="57">
        <v>5</v>
      </c>
      <c r="H13" s="57">
        <v>4</v>
      </c>
      <c r="I13" s="57">
        <v>5</v>
      </c>
      <c r="J13" s="57">
        <v>7</v>
      </c>
      <c r="K13" s="57">
        <v>7</v>
      </c>
      <c r="L13" s="57"/>
      <c r="M13" s="57"/>
      <c r="N13" s="57"/>
      <c r="O13" s="57"/>
      <c r="P13" s="58"/>
      <c r="Q13" s="70">
        <f t="shared" si="0"/>
        <v>47</v>
      </c>
      <c r="R13" s="192"/>
    </row>
    <row r="14" spans="1:18" ht="19.5" customHeight="1" x14ac:dyDescent="0.2">
      <c r="B14" s="169" t="s">
        <v>165</v>
      </c>
      <c r="C14" s="170"/>
      <c r="D14" s="171"/>
      <c r="E14" s="53">
        <v>632</v>
      </c>
      <c r="F14" s="54">
        <v>563</v>
      </c>
      <c r="G14" s="54">
        <v>560</v>
      </c>
      <c r="H14" s="54">
        <v>684</v>
      </c>
      <c r="I14" s="54">
        <v>592</v>
      </c>
      <c r="J14" s="54">
        <v>602</v>
      </c>
      <c r="K14" s="54">
        <v>576</v>
      </c>
      <c r="L14" s="54"/>
      <c r="M14" s="54"/>
      <c r="N14" s="54"/>
      <c r="O14" s="54"/>
      <c r="P14" s="55"/>
      <c r="Q14" s="70">
        <f t="shared" si="0"/>
        <v>4209</v>
      </c>
      <c r="R14" s="192"/>
    </row>
    <row r="15" spans="1:18" ht="19.5" customHeight="1" x14ac:dyDescent="0.2">
      <c r="B15" s="169" t="s">
        <v>166</v>
      </c>
      <c r="C15" s="170"/>
      <c r="D15" s="171"/>
      <c r="E15" s="56">
        <v>5</v>
      </c>
      <c r="F15" s="57">
        <v>2</v>
      </c>
      <c r="G15" s="57">
        <v>1</v>
      </c>
      <c r="H15" s="57">
        <v>0</v>
      </c>
      <c r="I15" s="57">
        <v>3</v>
      </c>
      <c r="J15" s="57">
        <v>1</v>
      </c>
      <c r="K15" s="57">
        <v>1</v>
      </c>
      <c r="L15" s="57"/>
      <c r="M15" s="57"/>
      <c r="N15" s="57"/>
      <c r="O15" s="57"/>
      <c r="P15" s="58"/>
      <c r="Q15" s="70">
        <f t="shared" si="0"/>
        <v>13</v>
      </c>
      <c r="R15" s="192"/>
    </row>
    <row r="16" spans="1:18" ht="19.5" customHeight="1" x14ac:dyDescent="0.2">
      <c r="B16" s="169" t="s">
        <v>167</v>
      </c>
      <c r="C16" s="170"/>
      <c r="D16" s="171"/>
      <c r="E16" s="53">
        <v>30</v>
      </c>
      <c r="F16" s="54">
        <v>17</v>
      </c>
      <c r="G16" s="54">
        <v>30</v>
      </c>
      <c r="H16" s="54">
        <v>25</v>
      </c>
      <c r="I16" s="54">
        <v>23</v>
      </c>
      <c r="J16" s="54">
        <v>22</v>
      </c>
      <c r="K16" s="54">
        <v>35</v>
      </c>
      <c r="L16" s="54"/>
      <c r="M16" s="54"/>
      <c r="N16" s="54"/>
      <c r="O16" s="54"/>
      <c r="P16" s="55"/>
      <c r="Q16" s="70">
        <f t="shared" si="0"/>
        <v>182</v>
      </c>
      <c r="R16" s="192"/>
    </row>
    <row r="17" spans="1:18" ht="19.5" customHeight="1" x14ac:dyDescent="0.2">
      <c r="B17" s="188" t="s">
        <v>168</v>
      </c>
      <c r="C17" s="189"/>
      <c r="D17" s="190"/>
      <c r="E17" s="56">
        <v>17</v>
      </c>
      <c r="F17" s="57">
        <v>17</v>
      </c>
      <c r="G17" s="57">
        <v>17</v>
      </c>
      <c r="H17" s="57">
        <v>12</v>
      </c>
      <c r="I17" s="57">
        <v>12</v>
      </c>
      <c r="J17" s="57">
        <v>17</v>
      </c>
      <c r="K17" s="57">
        <v>12</v>
      </c>
      <c r="L17" s="57"/>
      <c r="M17" s="57"/>
      <c r="N17" s="57"/>
      <c r="O17" s="57"/>
      <c r="P17" s="58"/>
      <c r="Q17" s="71">
        <f t="shared" si="0"/>
        <v>104</v>
      </c>
      <c r="R17" s="192"/>
    </row>
    <row r="18" spans="1:18" ht="19.5" customHeight="1" thickBot="1" x14ac:dyDescent="0.25">
      <c r="B18" s="172" t="s">
        <v>169</v>
      </c>
      <c r="C18" s="173"/>
      <c r="D18" s="174"/>
      <c r="E18" s="59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/>
      <c r="M18" s="60"/>
      <c r="N18" s="60"/>
      <c r="O18" s="60"/>
      <c r="P18" s="61"/>
      <c r="Q18" s="72">
        <f t="shared" si="0"/>
        <v>0</v>
      </c>
      <c r="R18" s="192"/>
    </row>
    <row r="19" spans="1:18" s="17" customFormat="1" ht="19.5" customHeight="1" thickTop="1" thickBot="1" x14ac:dyDescent="0.25">
      <c r="B19" s="175" t="s">
        <v>170</v>
      </c>
      <c r="C19" s="176"/>
      <c r="D19" s="177"/>
      <c r="E19" s="39">
        <f t="shared" ref="E19:P19" si="1">SUM(E11:E18)</f>
        <v>699</v>
      </c>
      <c r="F19" s="40">
        <f t="shared" si="1"/>
        <v>609</v>
      </c>
      <c r="G19" s="40">
        <f t="shared" si="1"/>
        <v>619</v>
      </c>
      <c r="H19" s="40">
        <f t="shared" si="1"/>
        <v>730</v>
      </c>
      <c r="I19" s="40">
        <f t="shared" si="1"/>
        <v>640</v>
      </c>
      <c r="J19" s="40">
        <f t="shared" si="1"/>
        <v>650</v>
      </c>
      <c r="K19" s="40">
        <f t="shared" si="1"/>
        <v>634</v>
      </c>
      <c r="L19" s="40">
        <f t="shared" si="1"/>
        <v>0</v>
      </c>
      <c r="M19" s="40">
        <f t="shared" si="1"/>
        <v>0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73">
        <f t="shared" si="0"/>
        <v>4581</v>
      </c>
      <c r="R19" s="193"/>
    </row>
    <row r="20" spans="1:18" s="11" customFormat="1" ht="15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19.5" customHeight="1" thickBot="1" x14ac:dyDescent="0.25">
      <c r="B21" s="24" t="s">
        <v>87</v>
      </c>
      <c r="C21" s="24" t="s">
        <v>135</v>
      </c>
      <c r="E21" s="32">
        <v>43009</v>
      </c>
      <c r="F21" s="33">
        <v>43040</v>
      </c>
      <c r="G21" s="33">
        <v>43070</v>
      </c>
      <c r="H21" s="33">
        <v>43101</v>
      </c>
      <c r="I21" s="33">
        <v>43132</v>
      </c>
      <c r="J21" s="33">
        <v>43160</v>
      </c>
      <c r="K21" s="33">
        <v>43191</v>
      </c>
      <c r="L21" s="33">
        <v>43221</v>
      </c>
      <c r="M21" s="33">
        <v>43252</v>
      </c>
      <c r="N21" s="33">
        <v>43282</v>
      </c>
      <c r="O21" s="33">
        <v>43313</v>
      </c>
      <c r="P21" s="34">
        <v>43344</v>
      </c>
      <c r="Q21" s="145" t="s">
        <v>246</v>
      </c>
      <c r="R21" s="146" t="str">
        <f>C21&amp;" Notes:"</f>
        <v>County Criminal Notes:</v>
      </c>
    </row>
    <row r="22" spans="1:18" ht="19.5" customHeight="1" x14ac:dyDescent="0.2">
      <c r="B22" s="178" t="s">
        <v>171</v>
      </c>
      <c r="C22" s="179"/>
      <c r="D22" s="180"/>
      <c r="E22" s="50">
        <v>569</v>
      </c>
      <c r="F22" s="51">
        <v>590</v>
      </c>
      <c r="G22" s="51">
        <v>550</v>
      </c>
      <c r="H22" s="51">
        <v>592</v>
      </c>
      <c r="I22" s="51">
        <v>491</v>
      </c>
      <c r="J22" s="51">
        <v>574</v>
      </c>
      <c r="K22" s="51">
        <v>666</v>
      </c>
      <c r="L22" s="51"/>
      <c r="M22" s="51"/>
      <c r="N22" s="51"/>
      <c r="O22" s="51"/>
      <c r="P22" s="52"/>
      <c r="Q22" s="74">
        <f t="shared" ref="Q22:Q28" si="2">SUM(E22:P22)</f>
        <v>4032</v>
      </c>
      <c r="R22" s="191"/>
    </row>
    <row r="23" spans="1:18" ht="19.5" customHeight="1" x14ac:dyDescent="0.2">
      <c r="B23" s="169" t="s">
        <v>172</v>
      </c>
      <c r="C23" s="170"/>
      <c r="D23" s="171"/>
      <c r="E23" s="53">
        <v>17</v>
      </c>
      <c r="F23" s="54">
        <v>17</v>
      </c>
      <c r="G23" s="54">
        <v>6</v>
      </c>
      <c r="H23" s="54">
        <v>7</v>
      </c>
      <c r="I23" s="54">
        <v>10</v>
      </c>
      <c r="J23" s="54">
        <v>13</v>
      </c>
      <c r="K23" s="54">
        <v>29</v>
      </c>
      <c r="L23" s="54"/>
      <c r="M23" s="54"/>
      <c r="N23" s="54"/>
      <c r="O23" s="54"/>
      <c r="P23" s="55"/>
      <c r="Q23" s="75">
        <f t="shared" si="2"/>
        <v>99</v>
      </c>
      <c r="R23" s="192"/>
    </row>
    <row r="24" spans="1:18" ht="19.5" customHeight="1" x14ac:dyDescent="0.2">
      <c r="B24" s="169" t="s">
        <v>173</v>
      </c>
      <c r="C24" s="170"/>
      <c r="D24" s="171"/>
      <c r="E24" s="56">
        <v>251</v>
      </c>
      <c r="F24" s="57">
        <v>155</v>
      </c>
      <c r="G24" s="57">
        <v>156</v>
      </c>
      <c r="H24" s="57">
        <v>199</v>
      </c>
      <c r="I24" s="57">
        <v>190</v>
      </c>
      <c r="J24" s="57">
        <v>200</v>
      </c>
      <c r="K24" s="57">
        <v>162</v>
      </c>
      <c r="L24" s="57"/>
      <c r="M24" s="57"/>
      <c r="N24" s="57"/>
      <c r="O24" s="57"/>
      <c r="P24" s="58"/>
      <c r="Q24" s="76">
        <f t="shared" si="2"/>
        <v>1313</v>
      </c>
      <c r="R24" s="192"/>
    </row>
    <row r="25" spans="1:18" ht="19.5" customHeight="1" x14ac:dyDescent="0.2">
      <c r="B25" s="169" t="s">
        <v>167</v>
      </c>
      <c r="C25" s="170"/>
      <c r="D25" s="171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/>
      <c r="M25" s="54"/>
      <c r="N25" s="54"/>
      <c r="O25" s="54"/>
      <c r="P25" s="55"/>
      <c r="Q25" s="76">
        <f t="shared" si="2"/>
        <v>0</v>
      </c>
      <c r="R25" s="192"/>
    </row>
    <row r="26" spans="1:18" ht="19.5" customHeight="1" x14ac:dyDescent="0.2">
      <c r="B26" s="169" t="s">
        <v>168</v>
      </c>
      <c r="C26" s="170"/>
      <c r="D26" s="171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/>
      <c r="M26" s="57"/>
      <c r="N26" s="57"/>
      <c r="O26" s="57"/>
      <c r="P26" s="58"/>
      <c r="Q26" s="76">
        <f t="shared" si="2"/>
        <v>0</v>
      </c>
      <c r="R26" s="192"/>
    </row>
    <row r="27" spans="1:18" ht="19.5" customHeight="1" thickBot="1" x14ac:dyDescent="0.25">
      <c r="B27" s="172" t="s">
        <v>169</v>
      </c>
      <c r="C27" s="173"/>
      <c r="D27" s="174"/>
      <c r="E27" s="59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/>
      <c r="M27" s="60"/>
      <c r="N27" s="60"/>
      <c r="O27" s="60"/>
      <c r="P27" s="61"/>
      <c r="Q27" s="77">
        <f t="shared" si="2"/>
        <v>0</v>
      </c>
      <c r="R27" s="192"/>
    </row>
    <row r="28" spans="1:18" s="17" customFormat="1" ht="19.5" customHeight="1" thickTop="1" thickBot="1" x14ac:dyDescent="0.25">
      <c r="B28" s="175" t="s">
        <v>174</v>
      </c>
      <c r="C28" s="176"/>
      <c r="D28" s="177"/>
      <c r="E28" s="39">
        <f t="shared" ref="E28:P28" si="3">SUM(E22:E27)</f>
        <v>837</v>
      </c>
      <c r="F28" s="40">
        <f t="shared" si="3"/>
        <v>762</v>
      </c>
      <c r="G28" s="40">
        <f t="shared" si="3"/>
        <v>712</v>
      </c>
      <c r="H28" s="40">
        <f t="shared" si="3"/>
        <v>798</v>
      </c>
      <c r="I28" s="40">
        <f t="shared" si="3"/>
        <v>691</v>
      </c>
      <c r="J28" s="40">
        <f t="shared" si="3"/>
        <v>787</v>
      </c>
      <c r="K28" s="40">
        <f t="shared" si="3"/>
        <v>857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0">
        <f t="shared" si="3"/>
        <v>0</v>
      </c>
      <c r="P28" s="41">
        <f t="shared" si="3"/>
        <v>0</v>
      </c>
      <c r="Q28" s="78">
        <f t="shared" si="2"/>
        <v>5444</v>
      </c>
      <c r="R28" s="193"/>
    </row>
    <row r="29" spans="1:18" s="11" customFormat="1" ht="15.75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19.5" customHeight="1" thickBot="1" x14ac:dyDescent="0.25">
      <c r="B30" s="24" t="s">
        <v>88</v>
      </c>
      <c r="C30" s="24" t="s">
        <v>142</v>
      </c>
      <c r="D30" s="11"/>
      <c r="E30" s="32">
        <v>43009</v>
      </c>
      <c r="F30" s="33">
        <v>43040</v>
      </c>
      <c r="G30" s="33">
        <v>43070</v>
      </c>
      <c r="H30" s="33">
        <v>43101</v>
      </c>
      <c r="I30" s="33">
        <v>43132</v>
      </c>
      <c r="J30" s="33">
        <v>43160</v>
      </c>
      <c r="K30" s="33">
        <v>43191</v>
      </c>
      <c r="L30" s="33">
        <v>43221</v>
      </c>
      <c r="M30" s="33">
        <v>43252</v>
      </c>
      <c r="N30" s="33">
        <v>43282</v>
      </c>
      <c r="O30" s="33">
        <v>43313</v>
      </c>
      <c r="P30" s="34">
        <v>43344</v>
      </c>
      <c r="Q30" s="145" t="s">
        <v>246</v>
      </c>
      <c r="R30" s="146" t="str">
        <f>C30&amp;" Notes:"</f>
        <v>Juvenile Delinquency Notes:</v>
      </c>
    </row>
    <row r="31" spans="1:18" ht="19.5" customHeight="1" x14ac:dyDescent="0.2">
      <c r="B31" s="178" t="s">
        <v>175</v>
      </c>
      <c r="C31" s="179"/>
      <c r="D31" s="180"/>
      <c r="E31" s="50">
        <v>141</v>
      </c>
      <c r="F31" s="51">
        <v>141</v>
      </c>
      <c r="G31" s="51">
        <v>109</v>
      </c>
      <c r="H31" s="51">
        <v>140</v>
      </c>
      <c r="I31" s="51">
        <v>175</v>
      </c>
      <c r="J31" s="51">
        <v>189</v>
      </c>
      <c r="K31" s="51">
        <v>105</v>
      </c>
      <c r="L31" s="51"/>
      <c r="M31" s="51"/>
      <c r="N31" s="51"/>
      <c r="O31" s="51"/>
      <c r="P31" s="52"/>
      <c r="Q31" s="74">
        <f t="shared" ref="Q31:Q35" si="4">SUM(E31:P31)</f>
        <v>1000</v>
      </c>
      <c r="R31" s="191"/>
    </row>
    <row r="32" spans="1:18" ht="19.5" customHeight="1" x14ac:dyDescent="0.2">
      <c r="B32" s="169" t="s">
        <v>176</v>
      </c>
      <c r="C32" s="170"/>
      <c r="D32" s="171"/>
      <c r="E32" s="53">
        <v>0</v>
      </c>
      <c r="F32" s="54">
        <v>5</v>
      </c>
      <c r="G32" s="54">
        <v>0</v>
      </c>
      <c r="H32" s="54">
        <v>0</v>
      </c>
      <c r="I32" s="54">
        <v>0</v>
      </c>
      <c r="J32" s="54">
        <v>1</v>
      </c>
      <c r="K32" s="54">
        <v>0</v>
      </c>
      <c r="L32" s="54"/>
      <c r="M32" s="54"/>
      <c r="N32" s="54"/>
      <c r="O32" s="54"/>
      <c r="P32" s="55"/>
      <c r="Q32" s="79">
        <f t="shared" si="4"/>
        <v>6</v>
      </c>
      <c r="R32" s="192"/>
    </row>
    <row r="33" spans="1:18" ht="19.5" customHeight="1" x14ac:dyDescent="0.2">
      <c r="B33" s="169" t="s">
        <v>177</v>
      </c>
      <c r="C33" s="170"/>
      <c r="D33" s="171"/>
      <c r="E33" s="56">
        <v>3</v>
      </c>
      <c r="F33" s="57">
        <v>5</v>
      </c>
      <c r="G33" s="57">
        <v>0</v>
      </c>
      <c r="H33" s="57">
        <v>2</v>
      </c>
      <c r="I33" s="57">
        <v>2</v>
      </c>
      <c r="J33" s="57">
        <v>0</v>
      </c>
      <c r="K33" s="57">
        <v>2</v>
      </c>
      <c r="L33" s="57"/>
      <c r="M33" s="57"/>
      <c r="N33" s="57"/>
      <c r="O33" s="57"/>
      <c r="P33" s="58"/>
      <c r="Q33" s="77">
        <f t="shared" si="4"/>
        <v>14</v>
      </c>
      <c r="R33" s="192"/>
    </row>
    <row r="34" spans="1:18" ht="19.5" customHeight="1" thickBot="1" x14ac:dyDescent="0.25">
      <c r="B34" s="172" t="s">
        <v>169</v>
      </c>
      <c r="C34" s="173"/>
      <c r="D34" s="174"/>
      <c r="E34" s="59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/>
      <c r="M34" s="60"/>
      <c r="N34" s="60"/>
      <c r="O34" s="60"/>
      <c r="P34" s="61"/>
      <c r="Q34" s="77">
        <f t="shared" si="4"/>
        <v>0</v>
      </c>
      <c r="R34" s="192"/>
    </row>
    <row r="35" spans="1:18" s="17" customFormat="1" ht="19.5" customHeight="1" thickTop="1" thickBot="1" x14ac:dyDescent="0.25">
      <c r="B35" s="175" t="s">
        <v>178</v>
      </c>
      <c r="C35" s="176"/>
      <c r="D35" s="177"/>
      <c r="E35" s="39">
        <f t="shared" ref="E35:P35" si="5">SUM(E31:E34)</f>
        <v>144</v>
      </c>
      <c r="F35" s="40">
        <f t="shared" si="5"/>
        <v>151</v>
      </c>
      <c r="G35" s="40">
        <f t="shared" si="5"/>
        <v>109</v>
      </c>
      <c r="H35" s="40">
        <f t="shared" si="5"/>
        <v>142</v>
      </c>
      <c r="I35" s="40">
        <f t="shared" si="5"/>
        <v>177</v>
      </c>
      <c r="J35" s="40">
        <f t="shared" si="5"/>
        <v>190</v>
      </c>
      <c r="K35" s="40">
        <f t="shared" si="5"/>
        <v>107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0">
        <f t="shared" si="5"/>
        <v>0</v>
      </c>
      <c r="P35" s="41">
        <f t="shared" si="5"/>
        <v>0</v>
      </c>
      <c r="Q35" s="78">
        <f t="shared" si="4"/>
        <v>1020</v>
      </c>
      <c r="R35" s="193"/>
    </row>
    <row r="36" spans="1:18" s="11" customFormat="1" ht="15.75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19.5" customHeight="1" thickBot="1" x14ac:dyDescent="0.25">
      <c r="B37" s="24" t="s">
        <v>89</v>
      </c>
      <c r="C37" s="24" t="s">
        <v>179</v>
      </c>
      <c r="D37" s="11"/>
      <c r="E37" s="32">
        <v>43009</v>
      </c>
      <c r="F37" s="33">
        <v>43040</v>
      </c>
      <c r="G37" s="33">
        <v>43070</v>
      </c>
      <c r="H37" s="33">
        <v>43101</v>
      </c>
      <c r="I37" s="33">
        <v>43132</v>
      </c>
      <c r="J37" s="33">
        <v>43160</v>
      </c>
      <c r="K37" s="33">
        <v>43191</v>
      </c>
      <c r="L37" s="33">
        <v>43221</v>
      </c>
      <c r="M37" s="33">
        <v>43252</v>
      </c>
      <c r="N37" s="33">
        <v>43282</v>
      </c>
      <c r="O37" s="33">
        <v>43313</v>
      </c>
      <c r="P37" s="34">
        <v>43344</v>
      </c>
      <c r="Q37" s="145" t="s">
        <v>246</v>
      </c>
      <c r="R37" s="146" t="str">
        <f>C37&amp;" Notes:"</f>
        <v>Criminal Traffic - UTCs Notes:</v>
      </c>
    </row>
    <row r="38" spans="1:18" ht="19.5" customHeight="1" x14ac:dyDescent="0.2">
      <c r="B38" s="178" t="s">
        <v>180</v>
      </c>
      <c r="C38" s="179"/>
      <c r="D38" s="180"/>
      <c r="E38" s="50">
        <v>199</v>
      </c>
      <c r="F38" s="51">
        <v>211</v>
      </c>
      <c r="G38" s="51">
        <v>218</v>
      </c>
      <c r="H38" s="51">
        <v>163</v>
      </c>
      <c r="I38" s="51">
        <v>173</v>
      </c>
      <c r="J38" s="51">
        <v>207</v>
      </c>
      <c r="K38" s="51">
        <v>163</v>
      </c>
      <c r="L38" s="51"/>
      <c r="M38" s="51"/>
      <c r="N38" s="51"/>
      <c r="O38" s="51"/>
      <c r="P38" s="52"/>
      <c r="Q38" s="74">
        <f t="shared" ref="Q38:Q41" si="6">SUM(E38:P38)</f>
        <v>1334</v>
      </c>
      <c r="R38" s="191"/>
    </row>
    <row r="39" spans="1:18" ht="19.5" customHeight="1" x14ac:dyDescent="0.2">
      <c r="B39" s="169" t="s">
        <v>181</v>
      </c>
      <c r="C39" s="170"/>
      <c r="D39" s="171"/>
      <c r="E39" s="53">
        <v>605</v>
      </c>
      <c r="F39" s="54">
        <v>607</v>
      </c>
      <c r="G39" s="54">
        <v>564</v>
      </c>
      <c r="H39" s="54">
        <v>601</v>
      </c>
      <c r="I39" s="54">
        <v>497</v>
      </c>
      <c r="J39" s="54">
        <v>542</v>
      </c>
      <c r="K39" s="54">
        <v>605</v>
      </c>
      <c r="L39" s="54"/>
      <c r="M39" s="54"/>
      <c r="N39" s="54"/>
      <c r="O39" s="54"/>
      <c r="P39" s="55"/>
      <c r="Q39" s="75">
        <f t="shared" si="6"/>
        <v>4021</v>
      </c>
      <c r="R39" s="192"/>
    </row>
    <row r="40" spans="1:18" ht="19.5" customHeight="1" thickBot="1" x14ac:dyDescent="0.25">
      <c r="B40" s="172" t="s">
        <v>169</v>
      </c>
      <c r="C40" s="173"/>
      <c r="D40" s="174"/>
      <c r="E40" s="62">
        <v>2</v>
      </c>
      <c r="F40" s="63">
        <v>2</v>
      </c>
      <c r="G40" s="63">
        <v>3</v>
      </c>
      <c r="H40" s="63">
        <v>9</v>
      </c>
      <c r="I40" s="63">
        <v>6</v>
      </c>
      <c r="J40" s="63">
        <v>5</v>
      </c>
      <c r="K40" s="63">
        <v>6</v>
      </c>
      <c r="L40" s="63"/>
      <c r="M40" s="63"/>
      <c r="N40" s="63"/>
      <c r="O40" s="63"/>
      <c r="P40" s="64"/>
      <c r="Q40" s="76">
        <f t="shared" si="6"/>
        <v>33</v>
      </c>
      <c r="R40" s="192"/>
    </row>
    <row r="41" spans="1:18" s="17" customFormat="1" ht="19.5" customHeight="1" thickTop="1" thickBot="1" x14ac:dyDescent="0.25">
      <c r="B41" s="175" t="s">
        <v>182</v>
      </c>
      <c r="C41" s="176"/>
      <c r="D41" s="177"/>
      <c r="E41" s="39">
        <f t="shared" ref="E41:P41" si="7">SUM(E38:E40)</f>
        <v>806</v>
      </c>
      <c r="F41" s="40">
        <f t="shared" si="7"/>
        <v>820</v>
      </c>
      <c r="G41" s="40">
        <f t="shared" si="7"/>
        <v>785</v>
      </c>
      <c r="H41" s="40">
        <f t="shared" si="7"/>
        <v>773</v>
      </c>
      <c r="I41" s="40">
        <f t="shared" si="7"/>
        <v>676</v>
      </c>
      <c r="J41" s="40">
        <f t="shared" si="7"/>
        <v>754</v>
      </c>
      <c r="K41" s="40">
        <f t="shared" si="7"/>
        <v>774</v>
      </c>
      <c r="L41" s="40">
        <f t="shared" si="7"/>
        <v>0</v>
      </c>
      <c r="M41" s="40">
        <f t="shared" si="7"/>
        <v>0</v>
      </c>
      <c r="N41" s="40">
        <f t="shared" si="7"/>
        <v>0</v>
      </c>
      <c r="O41" s="40">
        <f t="shared" si="7"/>
        <v>0</v>
      </c>
      <c r="P41" s="41">
        <f t="shared" si="7"/>
        <v>0</v>
      </c>
      <c r="Q41" s="80">
        <f t="shared" si="6"/>
        <v>5388</v>
      </c>
      <c r="R41" s="193"/>
    </row>
    <row r="42" spans="1:18" s="17" customFormat="1" ht="6" customHeight="1" x14ac:dyDescent="0.2">
      <c r="B42" s="29"/>
      <c r="C42" s="29"/>
      <c r="D42" s="29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  <c r="R42"/>
    </row>
    <row r="43" spans="1:18" s="11" customFormat="1" ht="15.75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19.5" customHeight="1" thickBot="1" x14ac:dyDescent="0.25">
      <c r="B44" s="24" t="s">
        <v>90</v>
      </c>
      <c r="C44" s="24" t="s">
        <v>136</v>
      </c>
      <c r="D44" s="11"/>
      <c r="E44" s="32">
        <v>43009</v>
      </c>
      <c r="F44" s="33">
        <v>43040</v>
      </c>
      <c r="G44" s="33">
        <v>43070</v>
      </c>
      <c r="H44" s="33">
        <v>43101</v>
      </c>
      <c r="I44" s="33">
        <v>43132</v>
      </c>
      <c r="J44" s="33">
        <v>43160</v>
      </c>
      <c r="K44" s="33">
        <v>43191</v>
      </c>
      <c r="L44" s="33">
        <v>43221</v>
      </c>
      <c r="M44" s="33">
        <v>43252</v>
      </c>
      <c r="N44" s="33">
        <v>43282</v>
      </c>
      <c r="O44" s="33">
        <v>43313</v>
      </c>
      <c r="P44" s="34">
        <v>43344</v>
      </c>
      <c r="Q44" s="145" t="s">
        <v>246</v>
      </c>
      <c r="R44" s="146" t="str">
        <f>C44&amp;" Notes:"</f>
        <v>Circuit Civil Notes:</v>
      </c>
    </row>
    <row r="45" spans="1:18" ht="19.5" customHeight="1" x14ac:dyDescent="0.2">
      <c r="B45" s="178" t="s">
        <v>183</v>
      </c>
      <c r="C45" s="179"/>
      <c r="D45" s="180"/>
      <c r="E45" s="50">
        <v>9</v>
      </c>
      <c r="F45" s="51">
        <v>5</v>
      </c>
      <c r="G45" s="51">
        <v>3</v>
      </c>
      <c r="H45" s="51">
        <v>4</v>
      </c>
      <c r="I45" s="51">
        <v>1</v>
      </c>
      <c r="J45" s="51">
        <v>2</v>
      </c>
      <c r="K45" s="51">
        <v>5</v>
      </c>
      <c r="L45" s="51"/>
      <c r="M45" s="51"/>
      <c r="N45" s="51"/>
      <c r="O45" s="51"/>
      <c r="P45" s="52"/>
      <c r="Q45" s="74">
        <f t="shared" ref="Q45:Q67" si="8">SUM(E45:P45)</f>
        <v>29</v>
      </c>
      <c r="R45" s="191"/>
    </row>
    <row r="46" spans="1:18" ht="19.5" customHeight="1" x14ac:dyDescent="0.2">
      <c r="B46" s="169" t="s">
        <v>184</v>
      </c>
      <c r="C46" s="170"/>
      <c r="D46" s="171"/>
      <c r="E46" s="53">
        <v>2</v>
      </c>
      <c r="F46" s="54">
        <v>4</v>
      </c>
      <c r="G46" s="54">
        <v>0</v>
      </c>
      <c r="H46" s="54">
        <v>5</v>
      </c>
      <c r="I46" s="54">
        <v>1</v>
      </c>
      <c r="J46" s="54">
        <v>1</v>
      </c>
      <c r="K46" s="54">
        <v>4</v>
      </c>
      <c r="L46" s="54"/>
      <c r="M46" s="54"/>
      <c r="N46" s="54"/>
      <c r="O46" s="54"/>
      <c r="P46" s="55"/>
      <c r="Q46" s="75">
        <f t="shared" si="8"/>
        <v>17</v>
      </c>
      <c r="R46" s="192"/>
    </row>
    <row r="47" spans="1:18" ht="19.5" customHeight="1" x14ac:dyDescent="0.2">
      <c r="B47" s="169" t="s">
        <v>185</v>
      </c>
      <c r="C47" s="170"/>
      <c r="D47" s="171"/>
      <c r="E47" s="56">
        <v>46</v>
      </c>
      <c r="F47" s="57">
        <v>38</v>
      </c>
      <c r="G47" s="57">
        <v>43</v>
      </c>
      <c r="H47" s="57">
        <v>63</v>
      </c>
      <c r="I47" s="57">
        <v>49</v>
      </c>
      <c r="J47" s="57">
        <v>65</v>
      </c>
      <c r="K47" s="57">
        <v>59</v>
      </c>
      <c r="L47" s="57"/>
      <c r="M47" s="57"/>
      <c r="N47" s="57"/>
      <c r="O47" s="57"/>
      <c r="P47" s="58"/>
      <c r="Q47" s="75">
        <f t="shared" si="8"/>
        <v>363</v>
      </c>
      <c r="R47" s="192"/>
    </row>
    <row r="48" spans="1:18" ht="19.5" customHeight="1" x14ac:dyDescent="0.2">
      <c r="B48" s="169" t="s">
        <v>186</v>
      </c>
      <c r="C48" s="170"/>
      <c r="D48" s="171"/>
      <c r="E48" s="53">
        <v>1</v>
      </c>
      <c r="F48" s="54">
        <v>1</v>
      </c>
      <c r="G48" s="54">
        <v>1</v>
      </c>
      <c r="H48" s="54">
        <v>0</v>
      </c>
      <c r="I48" s="54">
        <v>2</v>
      </c>
      <c r="J48" s="54">
        <v>0</v>
      </c>
      <c r="K48" s="54">
        <v>1</v>
      </c>
      <c r="L48" s="54"/>
      <c r="M48" s="54"/>
      <c r="N48" s="54"/>
      <c r="O48" s="54"/>
      <c r="P48" s="55"/>
      <c r="Q48" s="75">
        <f t="shared" si="8"/>
        <v>6</v>
      </c>
      <c r="R48" s="192"/>
    </row>
    <row r="49" spans="2:18" ht="19.5" customHeight="1" x14ac:dyDescent="0.2">
      <c r="B49" s="169" t="s">
        <v>187</v>
      </c>
      <c r="C49" s="170"/>
      <c r="D49" s="171"/>
      <c r="E49" s="56">
        <v>63</v>
      </c>
      <c r="F49" s="57">
        <v>64</v>
      </c>
      <c r="G49" s="57">
        <v>70</v>
      </c>
      <c r="H49" s="57">
        <v>110</v>
      </c>
      <c r="I49" s="57">
        <v>93</v>
      </c>
      <c r="J49" s="57">
        <v>69</v>
      </c>
      <c r="K49" s="57">
        <v>49</v>
      </c>
      <c r="L49" s="57"/>
      <c r="M49" s="57"/>
      <c r="N49" s="57"/>
      <c r="O49" s="57"/>
      <c r="P49" s="58"/>
      <c r="Q49" s="75">
        <f t="shared" si="8"/>
        <v>518</v>
      </c>
      <c r="R49" s="192"/>
    </row>
    <row r="50" spans="2:18" ht="19.5" customHeight="1" x14ac:dyDescent="0.2">
      <c r="B50" s="169" t="s">
        <v>188</v>
      </c>
      <c r="C50" s="170"/>
      <c r="D50" s="171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>
        <v>2</v>
      </c>
      <c r="K50" s="54">
        <v>0</v>
      </c>
      <c r="L50" s="54"/>
      <c r="M50" s="54"/>
      <c r="N50" s="54"/>
      <c r="O50" s="54"/>
      <c r="P50" s="55"/>
      <c r="Q50" s="75">
        <f t="shared" si="8"/>
        <v>2</v>
      </c>
      <c r="R50" s="192"/>
    </row>
    <row r="51" spans="2:18" ht="19.5" customHeight="1" x14ac:dyDescent="0.2">
      <c r="B51" s="169" t="s">
        <v>189</v>
      </c>
      <c r="C51" s="170"/>
      <c r="D51" s="171"/>
      <c r="E51" s="56">
        <v>23</v>
      </c>
      <c r="F51" s="57">
        <v>21</v>
      </c>
      <c r="G51" s="57">
        <v>21</v>
      </c>
      <c r="H51" s="57">
        <v>37</v>
      </c>
      <c r="I51" s="57">
        <v>28</v>
      </c>
      <c r="J51" s="57">
        <v>32</v>
      </c>
      <c r="K51" s="57">
        <v>21</v>
      </c>
      <c r="L51" s="57"/>
      <c r="M51" s="57"/>
      <c r="N51" s="57"/>
      <c r="O51" s="57"/>
      <c r="P51" s="58"/>
      <c r="Q51" s="75">
        <f t="shared" si="8"/>
        <v>183</v>
      </c>
      <c r="R51" s="192"/>
    </row>
    <row r="52" spans="2:18" ht="19.5" customHeight="1" x14ac:dyDescent="0.2">
      <c r="B52" s="169" t="s">
        <v>190</v>
      </c>
      <c r="C52" s="170"/>
      <c r="D52" s="171"/>
      <c r="E52" s="53">
        <v>4</v>
      </c>
      <c r="F52" s="54">
        <v>1</v>
      </c>
      <c r="G52" s="54">
        <v>2</v>
      </c>
      <c r="H52" s="54">
        <v>1</v>
      </c>
      <c r="I52" s="54">
        <v>0</v>
      </c>
      <c r="J52" s="54">
        <v>0</v>
      </c>
      <c r="K52" s="54">
        <v>0</v>
      </c>
      <c r="L52" s="54"/>
      <c r="M52" s="54"/>
      <c r="N52" s="54"/>
      <c r="O52" s="54"/>
      <c r="P52" s="55"/>
      <c r="Q52" s="75">
        <f t="shared" si="8"/>
        <v>8</v>
      </c>
      <c r="R52" s="192"/>
    </row>
    <row r="53" spans="2:18" ht="19.5" customHeight="1" x14ac:dyDescent="0.2">
      <c r="B53" s="169" t="s">
        <v>191</v>
      </c>
      <c r="C53" s="170"/>
      <c r="D53" s="171"/>
      <c r="E53" s="56">
        <v>30</v>
      </c>
      <c r="F53" s="57">
        <v>11</v>
      </c>
      <c r="G53" s="57">
        <v>17</v>
      </c>
      <c r="H53" s="57">
        <v>36</v>
      </c>
      <c r="I53" s="57">
        <v>51</v>
      </c>
      <c r="J53" s="57">
        <v>48</v>
      </c>
      <c r="K53" s="57">
        <v>68</v>
      </c>
      <c r="L53" s="57"/>
      <c r="M53" s="57"/>
      <c r="N53" s="57"/>
      <c r="O53" s="57"/>
      <c r="P53" s="58"/>
      <c r="Q53" s="75">
        <f t="shared" si="8"/>
        <v>261</v>
      </c>
      <c r="R53" s="192"/>
    </row>
    <row r="54" spans="2:18" ht="19.5" customHeight="1" thickBot="1" x14ac:dyDescent="0.25">
      <c r="B54" s="169" t="s">
        <v>192</v>
      </c>
      <c r="C54" s="170"/>
      <c r="D54" s="171"/>
      <c r="E54" s="53">
        <v>25</v>
      </c>
      <c r="F54" s="54">
        <v>15</v>
      </c>
      <c r="G54" s="54">
        <v>14</v>
      </c>
      <c r="H54" s="54">
        <v>20</v>
      </c>
      <c r="I54" s="54">
        <v>25</v>
      </c>
      <c r="J54" s="54">
        <v>33</v>
      </c>
      <c r="K54" s="54">
        <v>30</v>
      </c>
      <c r="L54" s="54"/>
      <c r="M54" s="54"/>
      <c r="N54" s="54"/>
      <c r="O54" s="54"/>
      <c r="P54" s="55"/>
      <c r="Q54" s="75">
        <f t="shared" si="8"/>
        <v>162</v>
      </c>
      <c r="R54" s="193"/>
    </row>
    <row r="55" spans="2:18" ht="19.5" customHeight="1" x14ac:dyDescent="0.2">
      <c r="B55" s="169" t="s">
        <v>193</v>
      </c>
      <c r="C55" s="170"/>
      <c r="D55" s="171"/>
      <c r="E55" s="56">
        <v>14</v>
      </c>
      <c r="F55" s="57">
        <v>13</v>
      </c>
      <c r="G55" s="57">
        <v>10</v>
      </c>
      <c r="H55" s="57">
        <v>18</v>
      </c>
      <c r="I55" s="57">
        <v>24</v>
      </c>
      <c r="J55" s="57">
        <v>25</v>
      </c>
      <c r="K55" s="57">
        <v>19</v>
      </c>
      <c r="L55" s="57"/>
      <c r="M55" s="57"/>
      <c r="N55" s="57"/>
      <c r="O55" s="57"/>
      <c r="P55" s="58"/>
      <c r="Q55" s="42">
        <f t="shared" si="8"/>
        <v>123</v>
      </c>
    </row>
    <row r="56" spans="2:18" ht="19.5" customHeight="1" x14ac:dyDescent="0.2">
      <c r="B56" s="169" t="s">
        <v>194</v>
      </c>
      <c r="C56" s="170"/>
      <c r="D56" s="171"/>
      <c r="E56" s="53">
        <v>5</v>
      </c>
      <c r="F56" s="54">
        <v>4</v>
      </c>
      <c r="G56" s="54">
        <v>1</v>
      </c>
      <c r="H56" s="54">
        <v>4</v>
      </c>
      <c r="I56" s="54">
        <v>1</v>
      </c>
      <c r="J56" s="54">
        <v>14</v>
      </c>
      <c r="K56" s="54">
        <v>17</v>
      </c>
      <c r="L56" s="54"/>
      <c r="M56" s="54"/>
      <c r="N56" s="54"/>
      <c r="O56" s="54"/>
      <c r="P56" s="55"/>
      <c r="Q56" s="42">
        <f t="shared" si="8"/>
        <v>46</v>
      </c>
    </row>
    <row r="57" spans="2:18" ht="19.5" customHeight="1" x14ac:dyDescent="0.2">
      <c r="B57" s="169" t="s">
        <v>195</v>
      </c>
      <c r="C57" s="170"/>
      <c r="D57" s="171"/>
      <c r="E57" s="56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/>
      <c r="M57" s="57"/>
      <c r="N57" s="57"/>
      <c r="O57" s="57"/>
      <c r="P57" s="58"/>
      <c r="Q57" s="42">
        <f t="shared" si="8"/>
        <v>0</v>
      </c>
    </row>
    <row r="58" spans="2:18" ht="19.5" customHeight="1" x14ac:dyDescent="0.2">
      <c r="B58" s="169" t="s">
        <v>196</v>
      </c>
      <c r="C58" s="170"/>
      <c r="D58" s="171"/>
      <c r="E58" s="53">
        <v>3</v>
      </c>
      <c r="F58" s="54">
        <v>4</v>
      </c>
      <c r="G58" s="54">
        <v>3</v>
      </c>
      <c r="H58" s="54">
        <v>3</v>
      </c>
      <c r="I58" s="54">
        <v>1</v>
      </c>
      <c r="J58" s="54">
        <v>0</v>
      </c>
      <c r="K58" s="54">
        <v>2</v>
      </c>
      <c r="L58" s="54"/>
      <c r="M58" s="54"/>
      <c r="N58" s="54"/>
      <c r="O58" s="54"/>
      <c r="P58" s="55"/>
      <c r="Q58" s="42">
        <f t="shared" si="8"/>
        <v>16</v>
      </c>
    </row>
    <row r="59" spans="2:18" ht="19.5" customHeight="1" x14ac:dyDescent="0.2">
      <c r="B59" s="169" t="s">
        <v>197</v>
      </c>
      <c r="C59" s="170"/>
      <c r="D59" s="171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/>
      <c r="M59" s="57"/>
      <c r="N59" s="57"/>
      <c r="O59" s="57"/>
      <c r="P59" s="58"/>
      <c r="Q59" s="42">
        <f t="shared" si="8"/>
        <v>0</v>
      </c>
    </row>
    <row r="60" spans="2:18" ht="19.5" customHeight="1" x14ac:dyDescent="0.2">
      <c r="B60" s="169" t="s">
        <v>198</v>
      </c>
      <c r="C60" s="170"/>
      <c r="D60" s="171"/>
      <c r="E60" s="53">
        <v>11</v>
      </c>
      <c r="F60" s="54">
        <v>9</v>
      </c>
      <c r="G60" s="54">
        <v>9</v>
      </c>
      <c r="H60" s="54">
        <v>9</v>
      </c>
      <c r="I60" s="54">
        <v>4</v>
      </c>
      <c r="J60" s="54">
        <v>6</v>
      </c>
      <c r="K60" s="54">
        <v>0</v>
      </c>
      <c r="L60" s="54"/>
      <c r="M60" s="54"/>
      <c r="N60" s="54"/>
      <c r="O60" s="54"/>
      <c r="P60" s="55"/>
      <c r="Q60" s="42">
        <f t="shared" si="8"/>
        <v>48</v>
      </c>
    </row>
    <row r="61" spans="2:18" ht="19.5" customHeight="1" x14ac:dyDescent="0.2">
      <c r="B61" s="169" t="s">
        <v>199</v>
      </c>
      <c r="C61" s="170"/>
      <c r="D61" s="171"/>
      <c r="E61" s="56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4</v>
      </c>
      <c r="L61" s="57"/>
      <c r="M61" s="57"/>
      <c r="N61" s="57"/>
      <c r="O61" s="57"/>
      <c r="P61" s="58"/>
      <c r="Q61" s="42">
        <f t="shared" si="8"/>
        <v>5</v>
      </c>
    </row>
    <row r="62" spans="2:18" ht="19.5" customHeight="1" x14ac:dyDescent="0.2">
      <c r="B62" s="169" t="s">
        <v>200</v>
      </c>
      <c r="C62" s="170"/>
      <c r="D62" s="171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/>
      <c r="M62" s="54"/>
      <c r="N62" s="54"/>
      <c r="O62" s="54"/>
      <c r="P62" s="55"/>
      <c r="Q62" s="42">
        <f t="shared" si="8"/>
        <v>0</v>
      </c>
    </row>
    <row r="63" spans="2:18" ht="19.5" customHeight="1" x14ac:dyDescent="0.2">
      <c r="B63" s="169" t="s">
        <v>201</v>
      </c>
      <c r="C63" s="170"/>
      <c r="D63" s="171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/>
      <c r="M63" s="57"/>
      <c r="N63" s="57"/>
      <c r="O63" s="57"/>
      <c r="P63" s="58"/>
      <c r="Q63" s="43">
        <f t="shared" si="8"/>
        <v>0</v>
      </c>
    </row>
    <row r="64" spans="2:18" ht="19.5" customHeight="1" x14ac:dyDescent="0.2">
      <c r="B64" s="169" t="s">
        <v>202</v>
      </c>
      <c r="C64" s="170"/>
      <c r="D64" s="171"/>
      <c r="E64" s="53">
        <v>2</v>
      </c>
      <c r="F64" s="54">
        <v>2</v>
      </c>
      <c r="G64" s="54">
        <v>1</v>
      </c>
      <c r="H64" s="54">
        <v>0</v>
      </c>
      <c r="I64" s="54">
        <v>0</v>
      </c>
      <c r="J64" s="54">
        <v>2</v>
      </c>
      <c r="K64" s="54">
        <v>0</v>
      </c>
      <c r="L64" s="54"/>
      <c r="M64" s="54"/>
      <c r="N64" s="54"/>
      <c r="O64" s="54"/>
      <c r="P64" s="55"/>
      <c r="Q64" s="43">
        <f t="shared" si="8"/>
        <v>7</v>
      </c>
    </row>
    <row r="65" spans="1:18" ht="19.5" customHeight="1" x14ac:dyDescent="0.2">
      <c r="B65" s="169" t="s">
        <v>203</v>
      </c>
      <c r="C65" s="170"/>
      <c r="D65" s="171"/>
      <c r="E65" s="56">
        <v>2</v>
      </c>
      <c r="F65" s="57">
        <v>1</v>
      </c>
      <c r="G65" s="57">
        <v>4</v>
      </c>
      <c r="H65" s="57">
        <v>3</v>
      </c>
      <c r="I65" s="57">
        <v>5</v>
      </c>
      <c r="J65" s="57">
        <v>5</v>
      </c>
      <c r="K65" s="57">
        <v>4</v>
      </c>
      <c r="L65" s="57"/>
      <c r="M65" s="57"/>
      <c r="N65" s="57"/>
      <c r="O65" s="57"/>
      <c r="P65" s="58"/>
      <c r="Q65" s="46">
        <f t="shared" si="8"/>
        <v>24</v>
      </c>
    </row>
    <row r="66" spans="1:18" ht="19.5" customHeight="1" thickBot="1" x14ac:dyDescent="0.25">
      <c r="B66" s="172" t="s">
        <v>169</v>
      </c>
      <c r="C66" s="173"/>
      <c r="D66" s="174"/>
      <c r="E66" s="59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/>
      <c r="M66" s="60"/>
      <c r="N66" s="60"/>
      <c r="O66" s="60"/>
      <c r="P66" s="61"/>
      <c r="Q66" s="44">
        <f t="shared" si="8"/>
        <v>0</v>
      </c>
    </row>
    <row r="67" spans="1:18" s="17" customFormat="1" ht="19.5" customHeight="1" thickTop="1" thickBot="1" x14ac:dyDescent="0.25">
      <c r="B67" s="175" t="str">
        <f>"Total "&amp;C44&amp;" ="</f>
        <v>Total Circuit Civil =</v>
      </c>
      <c r="C67" s="176"/>
      <c r="D67" s="177"/>
      <c r="E67" s="39">
        <f t="shared" ref="E67:P67" si="9">SUM(E45:E66)</f>
        <v>240</v>
      </c>
      <c r="F67" s="40">
        <f t="shared" si="9"/>
        <v>193</v>
      </c>
      <c r="G67" s="40">
        <f t="shared" si="9"/>
        <v>199</v>
      </c>
      <c r="H67" s="40">
        <f t="shared" si="9"/>
        <v>313</v>
      </c>
      <c r="I67" s="40">
        <f t="shared" si="9"/>
        <v>286</v>
      </c>
      <c r="J67" s="40">
        <f t="shared" si="9"/>
        <v>304</v>
      </c>
      <c r="K67" s="40">
        <f t="shared" si="9"/>
        <v>283</v>
      </c>
      <c r="L67" s="40">
        <f t="shared" si="9"/>
        <v>0</v>
      </c>
      <c r="M67" s="40">
        <f t="shared" si="9"/>
        <v>0</v>
      </c>
      <c r="N67" s="40">
        <f t="shared" si="9"/>
        <v>0</v>
      </c>
      <c r="O67" s="40">
        <f t="shared" si="9"/>
        <v>0</v>
      </c>
      <c r="P67" s="41">
        <f t="shared" si="9"/>
        <v>0</v>
      </c>
      <c r="Q67" s="45">
        <f t="shared" si="8"/>
        <v>1818</v>
      </c>
    </row>
    <row r="68" spans="1:18" s="11" customFormat="1" ht="15.75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19.5" customHeight="1" thickBot="1" x14ac:dyDescent="0.25">
      <c r="B69" s="24" t="s">
        <v>91</v>
      </c>
      <c r="C69" s="24" t="s">
        <v>137</v>
      </c>
      <c r="D69" s="11"/>
      <c r="E69" s="32">
        <v>43009</v>
      </c>
      <c r="F69" s="33">
        <v>43040</v>
      </c>
      <c r="G69" s="33">
        <v>43070</v>
      </c>
      <c r="H69" s="33">
        <v>43101</v>
      </c>
      <c r="I69" s="33">
        <v>43132</v>
      </c>
      <c r="J69" s="33">
        <v>43160</v>
      </c>
      <c r="K69" s="33">
        <v>43191</v>
      </c>
      <c r="L69" s="33">
        <v>43221</v>
      </c>
      <c r="M69" s="33">
        <v>43252</v>
      </c>
      <c r="N69" s="33">
        <v>43282</v>
      </c>
      <c r="O69" s="33">
        <v>43313</v>
      </c>
      <c r="P69" s="34">
        <v>43344</v>
      </c>
      <c r="Q69" s="145" t="s">
        <v>246</v>
      </c>
      <c r="R69" s="146" t="str">
        <f>C69&amp;" Notes:"</f>
        <v>County Civil Notes:</v>
      </c>
    </row>
    <row r="70" spans="1:18" ht="19.5" customHeight="1" x14ac:dyDescent="0.2">
      <c r="B70" s="178" t="s">
        <v>204</v>
      </c>
      <c r="C70" s="179"/>
      <c r="D70" s="180"/>
      <c r="E70" s="50">
        <v>394</v>
      </c>
      <c r="F70" s="51">
        <v>328</v>
      </c>
      <c r="G70" s="51">
        <v>316</v>
      </c>
      <c r="H70" s="51">
        <v>438</v>
      </c>
      <c r="I70" s="51">
        <v>279</v>
      </c>
      <c r="J70" s="51">
        <v>562</v>
      </c>
      <c r="K70" s="51">
        <v>393</v>
      </c>
      <c r="L70" s="51"/>
      <c r="M70" s="51"/>
      <c r="N70" s="51"/>
      <c r="O70" s="51"/>
      <c r="P70" s="52"/>
      <c r="Q70" s="74">
        <f t="shared" ref="Q70:Q79" si="10">SUM(E70:P70)</f>
        <v>2710</v>
      </c>
      <c r="R70" s="191"/>
    </row>
    <row r="71" spans="1:18" ht="19.5" customHeight="1" x14ac:dyDescent="0.2">
      <c r="B71" s="169" t="s">
        <v>205</v>
      </c>
      <c r="C71" s="170"/>
      <c r="D71" s="171"/>
      <c r="E71" s="53">
        <v>141</v>
      </c>
      <c r="F71" s="54">
        <v>150</v>
      </c>
      <c r="G71" s="54">
        <v>157</v>
      </c>
      <c r="H71" s="54">
        <v>177</v>
      </c>
      <c r="I71" s="54">
        <v>95</v>
      </c>
      <c r="J71" s="54">
        <v>156</v>
      </c>
      <c r="K71" s="54">
        <v>188</v>
      </c>
      <c r="L71" s="54"/>
      <c r="M71" s="54"/>
      <c r="N71" s="54"/>
      <c r="O71" s="54"/>
      <c r="P71" s="55"/>
      <c r="Q71" s="75">
        <f t="shared" si="10"/>
        <v>1064</v>
      </c>
      <c r="R71" s="192"/>
    </row>
    <row r="72" spans="1:18" ht="19.5" customHeight="1" x14ac:dyDescent="0.2">
      <c r="B72" s="169" t="s">
        <v>206</v>
      </c>
      <c r="C72" s="170"/>
      <c r="D72" s="171"/>
      <c r="E72" s="56">
        <v>4</v>
      </c>
      <c r="F72" s="57">
        <v>1</v>
      </c>
      <c r="G72" s="57">
        <v>2</v>
      </c>
      <c r="H72" s="57">
        <v>1</v>
      </c>
      <c r="I72" s="57">
        <v>6</v>
      </c>
      <c r="J72" s="57">
        <v>2</v>
      </c>
      <c r="K72" s="57">
        <v>0</v>
      </c>
      <c r="L72" s="57"/>
      <c r="M72" s="57"/>
      <c r="N72" s="57"/>
      <c r="O72" s="57"/>
      <c r="P72" s="58"/>
      <c r="Q72" s="75">
        <f t="shared" si="10"/>
        <v>16</v>
      </c>
      <c r="R72" s="192"/>
    </row>
    <row r="73" spans="1:18" ht="19.5" customHeight="1" x14ac:dyDescent="0.2">
      <c r="B73" s="169" t="s">
        <v>207</v>
      </c>
      <c r="C73" s="170"/>
      <c r="D73" s="171"/>
      <c r="E73" s="53">
        <v>279</v>
      </c>
      <c r="F73" s="54">
        <v>253</v>
      </c>
      <c r="G73" s="54">
        <v>221</v>
      </c>
      <c r="H73" s="54">
        <v>242</v>
      </c>
      <c r="I73" s="54">
        <v>190</v>
      </c>
      <c r="J73" s="54">
        <v>207</v>
      </c>
      <c r="K73" s="54">
        <v>175</v>
      </c>
      <c r="L73" s="54"/>
      <c r="M73" s="54"/>
      <c r="N73" s="54"/>
      <c r="O73" s="54"/>
      <c r="P73" s="55"/>
      <c r="Q73" s="75">
        <f t="shared" si="10"/>
        <v>1567</v>
      </c>
      <c r="R73" s="192"/>
    </row>
    <row r="74" spans="1:18" ht="19.5" customHeight="1" x14ac:dyDescent="0.2">
      <c r="B74" s="169" t="s">
        <v>208</v>
      </c>
      <c r="C74" s="170"/>
      <c r="D74" s="171"/>
      <c r="E74" s="56">
        <v>5</v>
      </c>
      <c r="F74" s="57">
        <v>6</v>
      </c>
      <c r="G74" s="57">
        <v>2</v>
      </c>
      <c r="H74" s="57">
        <v>8</v>
      </c>
      <c r="I74" s="57">
        <v>9</v>
      </c>
      <c r="J74" s="57">
        <v>7</v>
      </c>
      <c r="K74" s="57">
        <v>2</v>
      </c>
      <c r="L74" s="57"/>
      <c r="M74" s="57"/>
      <c r="N74" s="57"/>
      <c r="O74" s="57"/>
      <c r="P74" s="58"/>
      <c r="Q74" s="75">
        <f t="shared" si="10"/>
        <v>39</v>
      </c>
      <c r="R74" s="192"/>
    </row>
    <row r="75" spans="1:18" ht="19.5" customHeight="1" x14ac:dyDescent="0.2">
      <c r="B75" s="169" t="s">
        <v>209</v>
      </c>
      <c r="C75" s="170"/>
      <c r="D75" s="171"/>
      <c r="E75" s="53">
        <v>0</v>
      </c>
      <c r="F75" s="54">
        <v>1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/>
      <c r="M75" s="54"/>
      <c r="N75" s="54"/>
      <c r="O75" s="54"/>
      <c r="P75" s="55"/>
      <c r="Q75" s="76">
        <f t="shared" si="10"/>
        <v>1</v>
      </c>
      <c r="R75" s="192"/>
    </row>
    <row r="76" spans="1:18" ht="19.5" customHeight="1" x14ac:dyDescent="0.2">
      <c r="B76" s="169" t="s">
        <v>203</v>
      </c>
      <c r="C76" s="170"/>
      <c r="D76" s="171"/>
      <c r="E76" s="56">
        <v>3</v>
      </c>
      <c r="F76" s="57">
        <v>2</v>
      </c>
      <c r="G76" s="57">
        <v>1</v>
      </c>
      <c r="H76" s="57">
        <v>2</v>
      </c>
      <c r="I76" s="57">
        <v>1</v>
      </c>
      <c r="J76" s="57">
        <v>3</v>
      </c>
      <c r="K76" s="57">
        <v>1</v>
      </c>
      <c r="L76" s="57"/>
      <c r="M76" s="57"/>
      <c r="N76" s="57"/>
      <c r="O76" s="57"/>
      <c r="P76" s="58"/>
      <c r="Q76" s="81">
        <f t="shared" si="10"/>
        <v>13</v>
      </c>
      <c r="R76" s="192"/>
    </row>
    <row r="77" spans="1:18" ht="19.5" customHeight="1" x14ac:dyDescent="0.2">
      <c r="B77" s="169" t="s">
        <v>210</v>
      </c>
      <c r="C77" s="170"/>
      <c r="D77" s="171"/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/>
      <c r="M77" s="54"/>
      <c r="N77" s="54"/>
      <c r="O77" s="54"/>
      <c r="P77" s="55"/>
      <c r="Q77" s="79">
        <f t="shared" si="10"/>
        <v>0</v>
      </c>
      <c r="R77" s="192"/>
    </row>
    <row r="78" spans="1:18" ht="19.5" customHeight="1" thickBot="1" x14ac:dyDescent="0.25">
      <c r="B78" s="172" t="s">
        <v>169</v>
      </c>
      <c r="C78" s="173"/>
      <c r="D78" s="174"/>
      <c r="E78" s="62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/>
      <c r="M78" s="63"/>
      <c r="N78" s="63"/>
      <c r="O78" s="63"/>
      <c r="P78" s="64"/>
      <c r="Q78" s="77">
        <f t="shared" si="10"/>
        <v>0</v>
      </c>
      <c r="R78" s="192"/>
    </row>
    <row r="79" spans="1:18" s="17" customFormat="1" ht="19.5" customHeight="1" thickTop="1" thickBot="1" x14ac:dyDescent="0.25">
      <c r="B79" s="175" t="str">
        <f>"Total "&amp;C69&amp;" ="</f>
        <v>Total County Civil =</v>
      </c>
      <c r="C79" s="176"/>
      <c r="D79" s="177"/>
      <c r="E79" s="39">
        <f t="shared" ref="E79:P79" si="11">SUM(E70:E78)</f>
        <v>826</v>
      </c>
      <c r="F79" s="40">
        <f t="shared" si="11"/>
        <v>741</v>
      </c>
      <c r="G79" s="40">
        <f t="shared" si="11"/>
        <v>699</v>
      </c>
      <c r="H79" s="40">
        <f t="shared" si="11"/>
        <v>868</v>
      </c>
      <c r="I79" s="40">
        <f t="shared" si="11"/>
        <v>580</v>
      </c>
      <c r="J79" s="40">
        <f t="shared" si="11"/>
        <v>937</v>
      </c>
      <c r="K79" s="40">
        <f t="shared" si="11"/>
        <v>759</v>
      </c>
      <c r="L79" s="40">
        <f t="shared" si="11"/>
        <v>0</v>
      </c>
      <c r="M79" s="40">
        <f t="shared" si="11"/>
        <v>0</v>
      </c>
      <c r="N79" s="40">
        <f t="shared" si="11"/>
        <v>0</v>
      </c>
      <c r="O79" s="40">
        <f t="shared" si="11"/>
        <v>0</v>
      </c>
      <c r="P79" s="41">
        <f t="shared" si="11"/>
        <v>0</v>
      </c>
      <c r="Q79" s="78">
        <f t="shared" si="10"/>
        <v>5410</v>
      </c>
      <c r="R79" s="193"/>
    </row>
    <row r="80" spans="1:18" s="17" customFormat="1" ht="7.5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15.75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19.5" customHeight="1" thickBot="1" x14ac:dyDescent="0.25">
      <c r="B82" s="24" t="s">
        <v>92</v>
      </c>
      <c r="C82" s="24" t="s">
        <v>138</v>
      </c>
      <c r="E82" s="32">
        <v>43009</v>
      </c>
      <c r="F82" s="33">
        <v>43040</v>
      </c>
      <c r="G82" s="33">
        <v>43070</v>
      </c>
      <c r="H82" s="33">
        <v>43101</v>
      </c>
      <c r="I82" s="33">
        <v>43132</v>
      </c>
      <c r="J82" s="33">
        <v>43160</v>
      </c>
      <c r="K82" s="33">
        <v>43191</v>
      </c>
      <c r="L82" s="33">
        <v>43221</v>
      </c>
      <c r="M82" s="33">
        <v>43252</v>
      </c>
      <c r="N82" s="33">
        <v>43282</v>
      </c>
      <c r="O82" s="33">
        <v>43313</v>
      </c>
      <c r="P82" s="34">
        <v>43344</v>
      </c>
      <c r="Q82" s="145" t="s">
        <v>246</v>
      </c>
      <c r="R82" s="146" t="str">
        <f>C82&amp;" Notes:"</f>
        <v>Probate Notes:</v>
      </c>
    </row>
    <row r="83" spans="1:18" ht="19.5" customHeight="1" x14ac:dyDescent="0.2">
      <c r="B83" s="178" t="s">
        <v>211</v>
      </c>
      <c r="C83" s="179"/>
      <c r="D83" s="180"/>
      <c r="E83" s="50">
        <v>185</v>
      </c>
      <c r="F83" s="51">
        <v>173</v>
      </c>
      <c r="G83" s="51">
        <v>163</v>
      </c>
      <c r="H83" s="51">
        <v>186</v>
      </c>
      <c r="I83" s="51">
        <v>154</v>
      </c>
      <c r="J83" s="51">
        <v>192</v>
      </c>
      <c r="K83" s="51">
        <v>185</v>
      </c>
      <c r="L83" s="51"/>
      <c r="M83" s="51"/>
      <c r="N83" s="51"/>
      <c r="O83" s="51"/>
      <c r="P83" s="52"/>
      <c r="Q83" s="74">
        <f t="shared" ref="Q83:Q99" si="12">SUM(E83:P83)</f>
        <v>1238</v>
      </c>
      <c r="R83" s="191"/>
    </row>
    <row r="84" spans="1:18" ht="19.5" customHeight="1" x14ac:dyDescent="0.2">
      <c r="B84" s="169" t="s">
        <v>212</v>
      </c>
      <c r="C84" s="170"/>
      <c r="D84" s="171"/>
      <c r="E84" s="53">
        <v>32</v>
      </c>
      <c r="F84" s="54">
        <v>13</v>
      </c>
      <c r="G84" s="54">
        <v>10</v>
      </c>
      <c r="H84" s="54">
        <v>22</v>
      </c>
      <c r="I84" s="54">
        <v>27</v>
      </c>
      <c r="J84" s="54">
        <v>29</v>
      </c>
      <c r="K84" s="54">
        <v>27</v>
      </c>
      <c r="L84" s="54"/>
      <c r="M84" s="54"/>
      <c r="N84" s="54"/>
      <c r="O84" s="54"/>
      <c r="P84" s="55"/>
      <c r="Q84" s="75">
        <f t="shared" si="12"/>
        <v>160</v>
      </c>
      <c r="R84" s="192"/>
    </row>
    <row r="85" spans="1:18" ht="19.5" customHeight="1" x14ac:dyDescent="0.2">
      <c r="B85" s="169" t="s">
        <v>213</v>
      </c>
      <c r="C85" s="170"/>
      <c r="D85" s="171"/>
      <c r="E85" s="56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/>
      <c r="M85" s="57"/>
      <c r="N85" s="57"/>
      <c r="O85" s="57"/>
      <c r="P85" s="58"/>
      <c r="Q85" s="75">
        <f t="shared" si="12"/>
        <v>0</v>
      </c>
      <c r="R85" s="192"/>
    </row>
    <row r="86" spans="1:18" ht="19.5" customHeight="1" x14ac:dyDescent="0.2">
      <c r="B86" s="169" t="s">
        <v>214</v>
      </c>
      <c r="C86" s="170"/>
      <c r="D86" s="171"/>
      <c r="E86" s="53">
        <v>45</v>
      </c>
      <c r="F86" s="54">
        <v>47</v>
      </c>
      <c r="G86" s="54">
        <v>45</v>
      </c>
      <c r="H86" s="54">
        <v>53</v>
      </c>
      <c r="I86" s="54">
        <v>46</v>
      </c>
      <c r="J86" s="54">
        <v>53</v>
      </c>
      <c r="K86" s="54">
        <v>43</v>
      </c>
      <c r="L86" s="54"/>
      <c r="M86" s="54"/>
      <c r="N86" s="54"/>
      <c r="O86" s="54"/>
      <c r="P86" s="55"/>
      <c r="Q86" s="75">
        <f t="shared" si="12"/>
        <v>332</v>
      </c>
      <c r="R86" s="192"/>
    </row>
    <row r="87" spans="1:18" ht="19.5" customHeight="1" x14ac:dyDescent="0.2">
      <c r="B87" s="169" t="s">
        <v>215</v>
      </c>
      <c r="C87" s="170"/>
      <c r="D87" s="171"/>
      <c r="E87" s="56">
        <v>16</v>
      </c>
      <c r="F87" s="57">
        <v>16</v>
      </c>
      <c r="G87" s="57">
        <v>13</v>
      </c>
      <c r="H87" s="57">
        <v>21</v>
      </c>
      <c r="I87" s="57">
        <v>22</v>
      </c>
      <c r="J87" s="57">
        <v>22</v>
      </c>
      <c r="K87" s="57">
        <v>14</v>
      </c>
      <c r="L87" s="57"/>
      <c r="M87" s="57"/>
      <c r="N87" s="57"/>
      <c r="O87" s="57"/>
      <c r="P87" s="58"/>
      <c r="Q87" s="75">
        <f t="shared" si="12"/>
        <v>124</v>
      </c>
      <c r="R87" s="192"/>
    </row>
    <row r="88" spans="1:18" ht="19.5" customHeight="1" x14ac:dyDescent="0.2">
      <c r="B88" s="169" t="s">
        <v>216</v>
      </c>
      <c r="C88" s="170"/>
      <c r="D88" s="171"/>
      <c r="E88" s="53">
        <v>12</v>
      </c>
      <c r="F88" s="54">
        <v>3</v>
      </c>
      <c r="G88" s="54">
        <v>4</v>
      </c>
      <c r="H88" s="54">
        <v>10</v>
      </c>
      <c r="I88" s="54">
        <v>12</v>
      </c>
      <c r="J88" s="54">
        <v>17</v>
      </c>
      <c r="K88" s="54">
        <v>9</v>
      </c>
      <c r="L88" s="54"/>
      <c r="M88" s="54"/>
      <c r="N88" s="54"/>
      <c r="O88" s="54"/>
      <c r="P88" s="55"/>
      <c r="Q88" s="75">
        <f t="shared" si="12"/>
        <v>67</v>
      </c>
      <c r="R88" s="192"/>
    </row>
    <row r="89" spans="1:18" ht="19.5" customHeight="1" x14ac:dyDescent="0.2">
      <c r="B89" s="169" t="s">
        <v>195</v>
      </c>
      <c r="C89" s="170"/>
      <c r="D89" s="171"/>
      <c r="E89" s="56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/>
      <c r="M89" s="57"/>
      <c r="N89" s="57"/>
      <c r="O89" s="57"/>
      <c r="P89" s="58"/>
      <c r="Q89" s="75">
        <f t="shared" si="12"/>
        <v>0</v>
      </c>
      <c r="R89" s="192"/>
    </row>
    <row r="90" spans="1:18" ht="19.5" customHeight="1" x14ac:dyDescent="0.2">
      <c r="B90" s="169" t="s">
        <v>217</v>
      </c>
      <c r="C90" s="170"/>
      <c r="D90" s="171"/>
      <c r="E90" s="53">
        <v>105</v>
      </c>
      <c r="F90" s="54">
        <v>108</v>
      </c>
      <c r="G90" s="54">
        <v>97</v>
      </c>
      <c r="H90" s="54">
        <v>123</v>
      </c>
      <c r="I90" s="54">
        <v>116</v>
      </c>
      <c r="J90" s="54">
        <v>118</v>
      </c>
      <c r="K90" s="54">
        <v>97</v>
      </c>
      <c r="L90" s="54"/>
      <c r="M90" s="54"/>
      <c r="N90" s="54"/>
      <c r="O90" s="54"/>
      <c r="P90" s="55"/>
      <c r="Q90" s="75">
        <f t="shared" si="12"/>
        <v>764</v>
      </c>
      <c r="R90" s="192"/>
    </row>
    <row r="91" spans="1:18" ht="19.5" customHeight="1" x14ac:dyDescent="0.2">
      <c r="B91" s="169" t="s">
        <v>218</v>
      </c>
      <c r="C91" s="170"/>
      <c r="D91" s="171"/>
      <c r="E91" s="56">
        <v>72</v>
      </c>
      <c r="F91" s="57">
        <v>85</v>
      </c>
      <c r="G91" s="57">
        <v>113</v>
      </c>
      <c r="H91" s="57">
        <v>77</v>
      </c>
      <c r="I91" s="57">
        <v>73</v>
      </c>
      <c r="J91" s="57">
        <v>87</v>
      </c>
      <c r="K91" s="57">
        <v>114</v>
      </c>
      <c r="L91" s="57"/>
      <c r="M91" s="57"/>
      <c r="N91" s="57"/>
      <c r="O91" s="57"/>
      <c r="P91" s="58"/>
      <c r="Q91" s="75">
        <f t="shared" si="12"/>
        <v>621</v>
      </c>
      <c r="R91" s="192"/>
    </row>
    <row r="92" spans="1:18" ht="19.5" customHeight="1" thickBot="1" x14ac:dyDescent="0.25">
      <c r="B92" s="169" t="s">
        <v>219</v>
      </c>
      <c r="C92" s="170"/>
      <c r="D92" s="171"/>
      <c r="E92" s="53">
        <v>64</v>
      </c>
      <c r="F92" s="54">
        <v>56</v>
      </c>
      <c r="G92" s="54">
        <v>59</v>
      </c>
      <c r="H92" s="54">
        <v>41</v>
      </c>
      <c r="I92" s="54">
        <v>76</v>
      </c>
      <c r="J92" s="54">
        <v>59</v>
      </c>
      <c r="K92" s="54">
        <v>39</v>
      </c>
      <c r="L92" s="54"/>
      <c r="M92" s="54"/>
      <c r="N92" s="54"/>
      <c r="O92" s="54"/>
      <c r="P92" s="55"/>
      <c r="Q92" s="75">
        <f t="shared" si="12"/>
        <v>394</v>
      </c>
      <c r="R92" s="193"/>
    </row>
    <row r="93" spans="1:18" ht="19.5" customHeight="1" x14ac:dyDescent="0.2">
      <c r="B93" s="169" t="s">
        <v>220</v>
      </c>
      <c r="C93" s="170"/>
      <c r="D93" s="171"/>
      <c r="E93" s="56">
        <v>2</v>
      </c>
      <c r="F93" s="57">
        <v>0</v>
      </c>
      <c r="G93" s="57">
        <v>0</v>
      </c>
      <c r="H93" s="57">
        <v>0</v>
      </c>
      <c r="I93" s="57">
        <v>2</v>
      </c>
      <c r="J93" s="57">
        <v>0</v>
      </c>
      <c r="K93" s="57">
        <v>1</v>
      </c>
      <c r="L93" s="57"/>
      <c r="M93" s="57"/>
      <c r="N93" s="57"/>
      <c r="O93" s="57"/>
      <c r="P93" s="58"/>
      <c r="Q93" s="42">
        <f t="shared" si="12"/>
        <v>5</v>
      </c>
    </row>
    <row r="94" spans="1:18" ht="19.5" customHeight="1" x14ac:dyDescent="0.2">
      <c r="B94" s="169" t="s">
        <v>221</v>
      </c>
      <c r="C94" s="170"/>
      <c r="D94" s="171"/>
      <c r="E94" s="53">
        <v>20</v>
      </c>
      <c r="F94" s="54">
        <v>4</v>
      </c>
      <c r="G94" s="54">
        <v>5</v>
      </c>
      <c r="H94" s="54">
        <v>3</v>
      </c>
      <c r="I94" s="54">
        <v>4</v>
      </c>
      <c r="J94" s="54">
        <v>9</v>
      </c>
      <c r="K94" s="54">
        <v>6</v>
      </c>
      <c r="L94" s="54"/>
      <c r="M94" s="54"/>
      <c r="N94" s="54"/>
      <c r="O94" s="54"/>
      <c r="P94" s="55"/>
      <c r="Q94" s="43">
        <f t="shared" si="12"/>
        <v>51</v>
      </c>
    </row>
    <row r="95" spans="1:18" ht="19.5" customHeight="1" x14ac:dyDescent="0.2">
      <c r="B95" s="169" t="s">
        <v>222</v>
      </c>
      <c r="C95" s="170"/>
      <c r="D95" s="171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/>
      <c r="M95" s="57"/>
      <c r="N95" s="57"/>
      <c r="O95" s="57"/>
      <c r="P95" s="58"/>
      <c r="Q95" s="43">
        <f t="shared" si="12"/>
        <v>0</v>
      </c>
    </row>
    <row r="96" spans="1:18" ht="19.5" customHeight="1" x14ac:dyDescent="0.2">
      <c r="B96" s="169" t="s">
        <v>223</v>
      </c>
      <c r="C96" s="170"/>
      <c r="D96" s="171"/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/>
      <c r="M96" s="54"/>
      <c r="N96" s="54"/>
      <c r="O96" s="54"/>
      <c r="P96" s="55"/>
      <c r="Q96" s="48">
        <f t="shared" si="12"/>
        <v>0</v>
      </c>
    </row>
    <row r="97" spans="1:18" ht="19.5" customHeight="1" x14ac:dyDescent="0.2">
      <c r="B97" s="169" t="s">
        <v>224</v>
      </c>
      <c r="C97" s="170"/>
      <c r="D97" s="171"/>
      <c r="E97" s="56">
        <v>1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/>
      <c r="M97" s="57"/>
      <c r="N97" s="57"/>
      <c r="O97" s="57"/>
      <c r="P97" s="58"/>
      <c r="Q97" s="49">
        <f t="shared" si="12"/>
        <v>1</v>
      </c>
    </row>
    <row r="98" spans="1:18" ht="19.5" customHeight="1" thickBot="1" x14ac:dyDescent="0.25">
      <c r="B98" s="172" t="s">
        <v>169</v>
      </c>
      <c r="C98" s="173"/>
      <c r="D98" s="174"/>
      <c r="E98" s="59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/>
      <c r="M98" s="60"/>
      <c r="N98" s="60"/>
      <c r="O98" s="60"/>
      <c r="P98" s="61"/>
      <c r="Q98" s="44">
        <f t="shared" si="12"/>
        <v>0</v>
      </c>
    </row>
    <row r="99" spans="1:18" s="17" customFormat="1" ht="19.5" customHeight="1" thickTop="1" thickBot="1" x14ac:dyDescent="0.25">
      <c r="B99" s="175" t="str">
        <f>"Total "&amp;C82&amp;" ="</f>
        <v>Total Probate =</v>
      </c>
      <c r="C99" s="176"/>
      <c r="D99" s="177"/>
      <c r="E99" s="39">
        <f t="shared" ref="E99:P99" si="13">SUM(E83:E98)</f>
        <v>554</v>
      </c>
      <c r="F99" s="40">
        <f t="shared" si="13"/>
        <v>505</v>
      </c>
      <c r="G99" s="40">
        <f t="shared" si="13"/>
        <v>509</v>
      </c>
      <c r="H99" s="40">
        <f t="shared" si="13"/>
        <v>536</v>
      </c>
      <c r="I99" s="40">
        <f t="shared" si="13"/>
        <v>532</v>
      </c>
      <c r="J99" s="40">
        <f t="shared" si="13"/>
        <v>586</v>
      </c>
      <c r="K99" s="40">
        <f t="shared" si="13"/>
        <v>535</v>
      </c>
      <c r="L99" s="40">
        <f t="shared" si="13"/>
        <v>0</v>
      </c>
      <c r="M99" s="40">
        <f t="shared" si="13"/>
        <v>0</v>
      </c>
      <c r="N99" s="40">
        <f t="shared" si="13"/>
        <v>0</v>
      </c>
      <c r="O99" s="40">
        <f t="shared" si="13"/>
        <v>0</v>
      </c>
      <c r="P99" s="41">
        <f t="shared" si="13"/>
        <v>0</v>
      </c>
      <c r="Q99" s="45">
        <f t="shared" si="12"/>
        <v>3757</v>
      </c>
    </row>
    <row r="100" spans="1:18" s="11" customFormat="1" ht="15.75" customHeight="1" thickBot="1" x14ac:dyDescent="0.25">
      <c r="A100" s="10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6"/>
    </row>
    <row r="101" spans="1:18" s="11" customFormat="1" ht="19.5" customHeight="1" thickBot="1" x14ac:dyDescent="0.25">
      <c r="A101" s="10"/>
      <c r="B101" s="24" t="s">
        <v>93</v>
      </c>
      <c r="C101" s="24" t="s">
        <v>94</v>
      </c>
      <c r="D101" s="13"/>
      <c r="E101" s="32">
        <v>43009</v>
      </c>
      <c r="F101" s="33">
        <v>43040</v>
      </c>
      <c r="G101" s="33">
        <v>43070</v>
      </c>
      <c r="H101" s="33">
        <v>43101</v>
      </c>
      <c r="I101" s="33">
        <v>43132</v>
      </c>
      <c r="J101" s="33">
        <v>43160</v>
      </c>
      <c r="K101" s="33">
        <v>43191</v>
      </c>
      <c r="L101" s="33">
        <v>43221</v>
      </c>
      <c r="M101" s="33">
        <v>43252</v>
      </c>
      <c r="N101" s="33">
        <v>43282</v>
      </c>
      <c r="O101" s="33">
        <v>43313</v>
      </c>
      <c r="P101" s="34">
        <v>43344</v>
      </c>
      <c r="Q101" s="145" t="s">
        <v>246</v>
      </c>
      <c r="R101" s="146" t="str">
        <f>C101&amp;" Notes:"</f>
        <v>Family Notes:</v>
      </c>
    </row>
    <row r="102" spans="1:18" s="11" customFormat="1" ht="19.5" customHeight="1" x14ac:dyDescent="0.2">
      <c r="A102" s="10"/>
      <c r="B102" s="178" t="s">
        <v>225</v>
      </c>
      <c r="C102" s="179"/>
      <c r="D102" s="180"/>
      <c r="E102" s="50">
        <v>22</v>
      </c>
      <c r="F102" s="51">
        <v>10</v>
      </c>
      <c r="G102" s="51">
        <v>15</v>
      </c>
      <c r="H102" s="51">
        <v>17</v>
      </c>
      <c r="I102" s="51">
        <v>19</v>
      </c>
      <c r="J102" s="51">
        <v>17</v>
      </c>
      <c r="K102" s="51">
        <v>20</v>
      </c>
      <c r="L102" s="51"/>
      <c r="M102" s="51"/>
      <c r="N102" s="51"/>
      <c r="O102" s="51"/>
      <c r="P102" s="52"/>
      <c r="Q102" s="74">
        <f t="shared" ref="Q102:Q113" si="14">SUM(E102:P102)</f>
        <v>120</v>
      </c>
      <c r="R102" s="191"/>
    </row>
    <row r="103" spans="1:18" s="11" customFormat="1" ht="19.5" customHeight="1" x14ac:dyDescent="0.2">
      <c r="A103" s="10"/>
      <c r="B103" s="169" t="s">
        <v>226</v>
      </c>
      <c r="C103" s="170"/>
      <c r="D103" s="171"/>
      <c r="E103" s="53">
        <v>164</v>
      </c>
      <c r="F103" s="54">
        <v>123</v>
      </c>
      <c r="G103" s="54">
        <v>147</v>
      </c>
      <c r="H103" s="54">
        <v>176</v>
      </c>
      <c r="I103" s="54">
        <v>172</v>
      </c>
      <c r="J103" s="54">
        <v>197</v>
      </c>
      <c r="K103" s="54">
        <v>173</v>
      </c>
      <c r="L103" s="54"/>
      <c r="M103" s="54"/>
      <c r="N103" s="54"/>
      <c r="O103" s="54"/>
      <c r="P103" s="55"/>
      <c r="Q103" s="75">
        <f t="shared" si="14"/>
        <v>1152</v>
      </c>
      <c r="R103" s="192"/>
    </row>
    <row r="104" spans="1:18" s="11" customFormat="1" ht="19.5" customHeight="1" x14ac:dyDescent="0.2">
      <c r="A104" s="10"/>
      <c r="B104" s="169" t="s">
        <v>227</v>
      </c>
      <c r="C104" s="170"/>
      <c r="D104" s="171"/>
      <c r="E104" s="56">
        <v>235</v>
      </c>
      <c r="F104" s="57">
        <v>214</v>
      </c>
      <c r="G104" s="57">
        <v>190</v>
      </c>
      <c r="H104" s="57">
        <v>189</v>
      </c>
      <c r="I104" s="57">
        <v>214</v>
      </c>
      <c r="J104" s="57">
        <v>212</v>
      </c>
      <c r="K104" s="57">
        <v>218</v>
      </c>
      <c r="L104" s="57"/>
      <c r="M104" s="57"/>
      <c r="N104" s="57"/>
      <c r="O104" s="57"/>
      <c r="P104" s="58"/>
      <c r="Q104" s="75">
        <f t="shared" si="14"/>
        <v>1472</v>
      </c>
      <c r="R104" s="192"/>
    </row>
    <row r="105" spans="1:18" s="11" customFormat="1" ht="19.5" customHeight="1" x14ac:dyDescent="0.2">
      <c r="A105" s="10"/>
      <c r="B105" s="169" t="s">
        <v>228</v>
      </c>
      <c r="C105" s="170"/>
      <c r="D105" s="171"/>
      <c r="E105" s="53">
        <v>15</v>
      </c>
      <c r="F105" s="54">
        <v>31</v>
      </c>
      <c r="G105" s="54">
        <v>20</v>
      </c>
      <c r="H105" s="54">
        <v>17</v>
      </c>
      <c r="I105" s="54">
        <v>26</v>
      </c>
      <c r="J105" s="54">
        <v>21</v>
      </c>
      <c r="K105" s="54">
        <v>40</v>
      </c>
      <c r="L105" s="54"/>
      <c r="M105" s="54"/>
      <c r="N105" s="54"/>
      <c r="O105" s="54"/>
      <c r="P105" s="55"/>
      <c r="Q105" s="75">
        <f t="shared" si="14"/>
        <v>170</v>
      </c>
      <c r="R105" s="192"/>
    </row>
    <row r="106" spans="1:18" s="11" customFormat="1" ht="19.5" customHeight="1" x14ac:dyDescent="0.2">
      <c r="A106" s="10"/>
      <c r="B106" s="169" t="s">
        <v>229</v>
      </c>
      <c r="C106" s="170"/>
      <c r="D106" s="171"/>
      <c r="E106" s="56">
        <v>0</v>
      </c>
      <c r="F106" s="57">
        <v>3</v>
      </c>
      <c r="G106" s="57">
        <v>0</v>
      </c>
      <c r="H106" s="57">
        <v>0</v>
      </c>
      <c r="I106" s="57">
        <v>0</v>
      </c>
      <c r="J106" s="57">
        <v>2</v>
      </c>
      <c r="K106" s="57">
        <v>0</v>
      </c>
      <c r="L106" s="57"/>
      <c r="M106" s="57"/>
      <c r="N106" s="57"/>
      <c r="O106" s="57"/>
      <c r="P106" s="58"/>
      <c r="Q106" s="75">
        <f t="shared" si="14"/>
        <v>5</v>
      </c>
      <c r="R106" s="192"/>
    </row>
    <row r="107" spans="1:18" s="11" customFormat="1" ht="19.5" customHeight="1" x14ac:dyDescent="0.2">
      <c r="A107" s="10"/>
      <c r="B107" s="169" t="s">
        <v>230</v>
      </c>
      <c r="C107" s="170"/>
      <c r="D107" s="171"/>
      <c r="E107" s="53">
        <v>19</v>
      </c>
      <c r="F107" s="54">
        <v>23</v>
      </c>
      <c r="G107" s="54">
        <v>13</v>
      </c>
      <c r="H107" s="54">
        <v>16</v>
      </c>
      <c r="I107" s="54">
        <v>13</v>
      </c>
      <c r="J107" s="54">
        <v>16</v>
      </c>
      <c r="K107" s="54">
        <v>10</v>
      </c>
      <c r="L107" s="54"/>
      <c r="M107" s="54"/>
      <c r="N107" s="54"/>
      <c r="O107" s="54"/>
      <c r="P107" s="55"/>
      <c r="Q107" s="75">
        <f t="shared" si="14"/>
        <v>110</v>
      </c>
      <c r="R107" s="192"/>
    </row>
    <row r="108" spans="1:18" s="11" customFormat="1" ht="19.5" customHeight="1" x14ac:dyDescent="0.2">
      <c r="A108" s="10"/>
      <c r="B108" s="169" t="s">
        <v>231</v>
      </c>
      <c r="C108" s="170"/>
      <c r="D108" s="171"/>
      <c r="E108" s="56">
        <v>17</v>
      </c>
      <c r="F108" s="57">
        <v>35</v>
      </c>
      <c r="G108" s="57">
        <v>19</v>
      </c>
      <c r="H108" s="57">
        <v>22</v>
      </c>
      <c r="I108" s="57">
        <v>13</v>
      </c>
      <c r="J108" s="57">
        <v>18</v>
      </c>
      <c r="K108" s="57">
        <v>21</v>
      </c>
      <c r="L108" s="57"/>
      <c r="M108" s="57"/>
      <c r="N108" s="57"/>
      <c r="O108" s="57"/>
      <c r="P108" s="58"/>
      <c r="Q108" s="75">
        <f t="shared" si="14"/>
        <v>145</v>
      </c>
      <c r="R108" s="192"/>
    </row>
    <row r="109" spans="1:18" s="11" customFormat="1" ht="19.5" customHeight="1" x14ac:dyDescent="0.2">
      <c r="A109" s="10"/>
      <c r="B109" s="169" t="s">
        <v>232</v>
      </c>
      <c r="C109" s="170"/>
      <c r="D109" s="171"/>
      <c r="E109" s="53">
        <v>13</v>
      </c>
      <c r="F109" s="54">
        <v>8</v>
      </c>
      <c r="G109" s="54">
        <v>16</v>
      </c>
      <c r="H109" s="54">
        <v>19</v>
      </c>
      <c r="I109" s="54">
        <v>19</v>
      </c>
      <c r="J109" s="54">
        <v>22</v>
      </c>
      <c r="K109" s="54">
        <v>22</v>
      </c>
      <c r="L109" s="54"/>
      <c r="M109" s="54"/>
      <c r="N109" s="54"/>
      <c r="O109" s="54"/>
      <c r="P109" s="55"/>
      <c r="Q109" s="75">
        <f t="shared" si="14"/>
        <v>119</v>
      </c>
      <c r="R109" s="192"/>
    </row>
    <row r="110" spans="1:18" s="11" customFormat="1" ht="19.5" customHeight="1" x14ac:dyDescent="0.2">
      <c r="A110" s="10"/>
      <c r="B110" s="169" t="s">
        <v>233</v>
      </c>
      <c r="C110" s="170"/>
      <c r="D110" s="171"/>
      <c r="E110" s="56">
        <v>36</v>
      </c>
      <c r="F110" s="57">
        <v>33</v>
      </c>
      <c r="G110" s="57">
        <v>29</v>
      </c>
      <c r="H110" s="57">
        <v>25</v>
      </c>
      <c r="I110" s="57">
        <v>42</v>
      </c>
      <c r="J110" s="57">
        <v>49</v>
      </c>
      <c r="K110" s="57">
        <v>49</v>
      </c>
      <c r="L110" s="57"/>
      <c r="M110" s="57"/>
      <c r="N110" s="57"/>
      <c r="O110" s="57"/>
      <c r="P110" s="58"/>
      <c r="Q110" s="75">
        <f t="shared" si="14"/>
        <v>263</v>
      </c>
      <c r="R110" s="192"/>
    </row>
    <row r="111" spans="1:18" s="11" customFormat="1" ht="19.5" customHeight="1" thickBot="1" x14ac:dyDescent="0.25">
      <c r="A111" s="10"/>
      <c r="B111" s="169" t="s">
        <v>234</v>
      </c>
      <c r="C111" s="170"/>
      <c r="D111" s="171"/>
      <c r="E111" s="53">
        <v>83</v>
      </c>
      <c r="F111" s="54">
        <v>55</v>
      </c>
      <c r="G111" s="54">
        <v>70</v>
      </c>
      <c r="H111" s="54">
        <v>85</v>
      </c>
      <c r="I111" s="54">
        <v>66</v>
      </c>
      <c r="J111" s="54">
        <v>62</v>
      </c>
      <c r="K111" s="54">
        <v>67</v>
      </c>
      <c r="L111" s="54"/>
      <c r="M111" s="54"/>
      <c r="N111" s="54"/>
      <c r="O111" s="54"/>
      <c r="P111" s="55"/>
      <c r="Q111" s="76">
        <f t="shared" si="14"/>
        <v>488</v>
      </c>
      <c r="R111" s="193"/>
    </row>
    <row r="112" spans="1:18" s="11" customFormat="1" ht="19.5" customHeight="1" thickBot="1" x14ac:dyDescent="0.25">
      <c r="A112" s="10"/>
      <c r="B112" s="172" t="s">
        <v>169</v>
      </c>
      <c r="C112" s="173"/>
      <c r="D112" s="174"/>
      <c r="E112" s="62">
        <v>0</v>
      </c>
      <c r="F112" s="63">
        <v>0</v>
      </c>
      <c r="G112" s="63">
        <v>0</v>
      </c>
      <c r="H112" s="63"/>
      <c r="I112" s="63">
        <v>0</v>
      </c>
      <c r="J112" s="63">
        <v>0</v>
      </c>
      <c r="K112" s="63">
        <v>0</v>
      </c>
      <c r="L112" s="63"/>
      <c r="M112" s="63"/>
      <c r="N112" s="63"/>
      <c r="O112" s="63"/>
      <c r="P112" s="64"/>
      <c r="Q112" s="43">
        <f t="shared" si="14"/>
        <v>0</v>
      </c>
    </row>
    <row r="113" spans="1:18" s="11" customFormat="1" ht="19.5" customHeight="1" thickTop="1" thickBot="1" x14ac:dyDescent="0.25">
      <c r="A113" s="10"/>
      <c r="B113" s="175" t="str">
        <f>"Total "&amp;C101&amp;" ="</f>
        <v>Total Family =</v>
      </c>
      <c r="C113" s="176"/>
      <c r="D113" s="177"/>
      <c r="E113" s="39">
        <f>SUM(E102:E112)</f>
        <v>604</v>
      </c>
      <c r="F113" s="40">
        <f t="shared" ref="F113:P113" si="15">SUM(F102:F112)</f>
        <v>535</v>
      </c>
      <c r="G113" s="40">
        <f t="shared" si="15"/>
        <v>519</v>
      </c>
      <c r="H113" s="40">
        <f t="shared" si="15"/>
        <v>566</v>
      </c>
      <c r="I113" s="40">
        <f t="shared" si="15"/>
        <v>584</v>
      </c>
      <c r="J113" s="40">
        <f t="shared" si="15"/>
        <v>616</v>
      </c>
      <c r="K113" s="40">
        <f t="shared" si="15"/>
        <v>620</v>
      </c>
      <c r="L113" s="40">
        <f t="shared" si="15"/>
        <v>0</v>
      </c>
      <c r="M113" s="40">
        <f t="shared" si="15"/>
        <v>0</v>
      </c>
      <c r="N113" s="40">
        <f t="shared" si="15"/>
        <v>0</v>
      </c>
      <c r="O113" s="40">
        <f t="shared" si="15"/>
        <v>0</v>
      </c>
      <c r="P113" s="41">
        <f t="shared" si="15"/>
        <v>0</v>
      </c>
      <c r="Q113" s="47">
        <f t="shared" si="14"/>
        <v>4044</v>
      </c>
    </row>
    <row r="114" spans="1:18" s="11" customFormat="1" ht="5.25" customHeight="1" x14ac:dyDescent="0.2">
      <c r="A114" s="10"/>
      <c r="B114" s="29"/>
      <c r="C114" s="29"/>
      <c r="D114" s="29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8" s="11" customFormat="1" ht="15.75" customHeight="1" thickBot="1" x14ac:dyDescent="0.25">
      <c r="A115" s="10"/>
      <c r="C115" s="12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6"/>
    </row>
    <row r="116" spans="1:18" ht="19.5" customHeight="1" thickBot="1" x14ac:dyDescent="0.25">
      <c r="B116" s="24" t="s">
        <v>95</v>
      </c>
      <c r="C116" s="24" t="s">
        <v>141</v>
      </c>
      <c r="D116" s="11"/>
      <c r="E116" s="32">
        <v>43009</v>
      </c>
      <c r="F116" s="33">
        <v>43040</v>
      </c>
      <c r="G116" s="33">
        <v>43070</v>
      </c>
      <c r="H116" s="33">
        <v>43101</v>
      </c>
      <c r="I116" s="33">
        <v>43132</v>
      </c>
      <c r="J116" s="33">
        <v>43160</v>
      </c>
      <c r="K116" s="33">
        <v>43191</v>
      </c>
      <c r="L116" s="33">
        <v>43221</v>
      </c>
      <c r="M116" s="33">
        <v>43252</v>
      </c>
      <c r="N116" s="33">
        <v>43282</v>
      </c>
      <c r="O116" s="33">
        <v>43313</v>
      </c>
      <c r="P116" s="34">
        <v>43344</v>
      </c>
      <c r="Q116" s="145" t="s">
        <v>246</v>
      </c>
      <c r="R116" s="146" t="str">
        <f>C116&amp;" Notes:"</f>
        <v>Juvenile Dependency Notes:</v>
      </c>
    </row>
    <row r="117" spans="1:18" ht="19.5" customHeight="1" x14ac:dyDescent="0.2">
      <c r="B117" s="178" t="s">
        <v>235</v>
      </c>
      <c r="C117" s="179"/>
      <c r="D117" s="180"/>
      <c r="E117" s="50">
        <v>36</v>
      </c>
      <c r="F117" s="51">
        <v>42</v>
      </c>
      <c r="G117" s="51">
        <v>34</v>
      </c>
      <c r="H117" s="51">
        <v>45</v>
      </c>
      <c r="I117" s="51">
        <v>30</v>
      </c>
      <c r="J117" s="51">
        <v>35</v>
      </c>
      <c r="K117" s="51">
        <v>23</v>
      </c>
      <c r="L117" s="51"/>
      <c r="M117" s="51"/>
      <c r="N117" s="51"/>
      <c r="O117" s="51"/>
      <c r="P117" s="52"/>
      <c r="Q117" s="74">
        <f t="shared" ref="Q117:Q126" si="16">SUM(E117:P117)</f>
        <v>245</v>
      </c>
      <c r="R117" s="191"/>
    </row>
    <row r="118" spans="1:18" ht="19.5" customHeight="1" x14ac:dyDescent="0.2">
      <c r="B118" s="169" t="s">
        <v>236</v>
      </c>
      <c r="C118" s="170"/>
      <c r="D118" s="171"/>
      <c r="E118" s="53">
        <v>0</v>
      </c>
      <c r="F118" s="54">
        <v>0</v>
      </c>
      <c r="G118" s="54">
        <v>1</v>
      </c>
      <c r="H118" s="54">
        <v>1</v>
      </c>
      <c r="I118" s="54">
        <v>0</v>
      </c>
      <c r="J118" s="54">
        <v>0</v>
      </c>
      <c r="K118" s="54">
        <v>0</v>
      </c>
      <c r="L118" s="54"/>
      <c r="M118" s="54"/>
      <c r="N118" s="54"/>
      <c r="O118" s="54"/>
      <c r="P118" s="55"/>
      <c r="Q118" s="75">
        <f t="shared" si="16"/>
        <v>2</v>
      </c>
      <c r="R118" s="192"/>
    </row>
    <row r="119" spans="1:18" ht="19.5" customHeight="1" x14ac:dyDescent="0.2">
      <c r="B119" s="169" t="s">
        <v>237</v>
      </c>
      <c r="C119" s="170"/>
      <c r="D119" s="171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1</v>
      </c>
      <c r="K119" s="57">
        <v>0</v>
      </c>
      <c r="L119" s="57"/>
      <c r="M119" s="57"/>
      <c r="N119" s="57"/>
      <c r="O119" s="57"/>
      <c r="P119" s="58"/>
      <c r="Q119" s="75">
        <f t="shared" si="16"/>
        <v>1</v>
      </c>
      <c r="R119" s="192"/>
    </row>
    <row r="120" spans="1:18" ht="19.5" customHeight="1" x14ac:dyDescent="0.2">
      <c r="B120" s="169" t="s">
        <v>238</v>
      </c>
      <c r="C120" s="170"/>
      <c r="D120" s="171"/>
      <c r="E120" s="53">
        <v>0</v>
      </c>
      <c r="F120" s="54">
        <v>0</v>
      </c>
      <c r="G120" s="54">
        <v>0</v>
      </c>
      <c r="H120" s="54">
        <v>1</v>
      </c>
      <c r="I120" s="54">
        <v>0</v>
      </c>
      <c r="J120" s="54">
        <v>0</v>
      </c>
      <c r="K120" s="54">
        <v>1</v>
      </c>
      <c r="L120" s="54"/>
      <c r="M120" s="54"/>
      <c r="N120" s="54"/>
      <c r="O120" s="54"/>
      <c r="P120" s="55"/>
      <c r="Q120" s="75">
        <f t="shared" si="16"/>
        <v>2</v>
      </c>
      <c r="R120" s="192"/>
    </row>
    <row r="121" spans="1:18" ht="19.5" customHeight="1" x14ac:dyDescent="0.2">
      <c r="B121" s="169" t="s">
        <v>239</v>
      </c>
      <c r="C121" s="170"/>
      <c r="D121" s="171"/>
      <c r="E121" s="56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/>
      <c r="M121" s="57"/>
      <c r="N121" s="57"/>
      <c r="O121" s="57"/>
      <c r="P121" s="58"/>
      <c r="Q121" s="75">
        <f t="shared" si="16"/>
        <v>0</v>
      </c>
      <c r="R121" s="192"/>
    </row>
    <row r="122" spans="1:18" ht="19.5" customHeight="1" x14ac:dyDescent="0.2">
      <c r="B122" s="169" t="s">
        <v>177</v>
      </c>
      <c r="C122" s="170"/>
      <c r="D122" s="171"/>
      <c r="E122" s="53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/>
      <c r="M122" s="54"/>
      <c r="N122" s="54"/>
      <c r="O122" s="54"/>
      <c r="P122" s="55"/>
      <c r="Q122" s="75">
        <f t="shared" si="16"/>
        <v>0</v>
      </c>
      <c r="R122" s="192"/>
    </row>
    <row r="123" spans="1:18" ht="19.5" customHeight="1" x14ac:dyDescent="0.2">
      <c r="B123" s="169" t="s">
        <v>247</v>
      </c>
      <c r="C123" s="170"/>
      <c r="D123" s="171"/>
      <c r="E123" s="56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/>
      <c r="M123" s="57"/>
      <c r="N123" s="57"/>
      <c r="O123" s="57"/>
      <c r="P123" s="58"/>
      <c r="Q123" s="81">
        <f t="shared" si="16"/>
        <v>0</v>
      </c>
      <c r="R123" s="192"/>
    </row>
    <row r="124" spans="1:18" ht="19.5" customHeight="1" x14ac:dyDescent="0.2">
      <c r="B124" s="169" t="s">
        <v>241</v>
      </c>
      <c r="C124" s="170"/>
      <c r="D124" s="171"/>
      <c r="E124" s="53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/>
      <c r="M124" s="54"/>
      <c r="N124" s="54"/>
      <c r="O124" s="54"/>
      <c r="P124" s="55"/>
      <c r="Q124" s="77">
        <f t="shared" si="16"/>
        <v>0</v>
      </c>
      <c r="R124" s="192"/>
    </row>
    <row r="125" spans="1:18" ht="19.5" customHeight="1" thickBot="1" x14ac:dyDescent="0.25">
      <c r="B125" s="172" t="s">
        <v>169</v>
      </c>
      <c r="C125" s="173"/>
      <c r="D125" s="174"/>
      <c r="E125" s="62">
        <v>0</v>
      </c>
      <c r="F125" s="63">
        <v>0</v>
      </c>
      <c r="G125" s="63">
        <v>0</v>
      </c>
      <c r="H125" s="63"/>
      <c r="I125" s="63">
        <v>0</v>
      </c>
      <c r="J125" s="63">
        <v>0</v>
      </c>
      <c r="K125" s="63">
        <v>0</v>
      </c>
      <c r="L125" s="63"/>
      <c r="M125" s="63"/>
      <c r="N125" s="63"/>
      <c r="O125" s="63"/>
      <c r="P125" s="64"/>
      <c r="Q125" s="77">
        <f t="shared" si="16"/>
        <v>0</v>
      </c>
      <c r="R125" s="192"/>
    </row>
    <row r="126" spans="1:18" s="17" customFormat="1" ht="19.5" customHeight="1" thickTop="1" thickBot="1" x14ac:dyDescent="0.25">
      <c r="B126" s="175" t="str">
        <f>"Total "&amp;C116&amp;" ="</f>
        <v>Total Juvenile Dependency =</v>
      </c>
      <c r="C126" s="176"/>
      <c r="D126" s="177"/>
      <c r="E126" s="39">
        <f>SUM(E117:E125)</f>
        <v>36</v>
      </c>
      <c r="F126" s="40">
        <f t="shared" ref="F126:P126" si="17">SUM(F117:F125)</f>
        <v>42</v>
      </c>
      <c r="G126" s="40">
        <f t="shared" si="17"/>
        <v>35</v>
      </c>
      <c r="H126" s="40">
        <f t="shared" si="17"/>
        <v>47</v>
      </c>
      <c r="I126" s="40">
        <f t="shared" si="17"/>
        <v>30</v>
      </c>
      <c r="J126" s="40">
        <f t="shared" si="17"/>
        <v>36</v>
      </c>
      <c r="K126" s="40">
        <f t="shared" si="17"/>
        <v>24</v>
      </c>
      <c r="L126" s="40">
        <f t="shared" si="17"/>
        <v>0</v>
      </c>
      <c r="M126" s="40">
        <f t="shared" si="17"/>
        <v>0</v>
      </c>
      <c r="N126" s="40">
        <f t="shared" si="17"/>
        <v>0</v>
      </c>
      <c r="O126" s="40">
        <f t="shared" si="17"/>
        <v>0</v>
      </c>
      <c r="P126" s="41">
        <f t="shared" si="17"/>
        <v>0</v>
      </c>
      <c r="Q126" s="78">
        <f t="shared" si="16"/>
        <v>250</v>
      </c>
      <c r="R126" s="193"/>
    </row>
    <row r="127" spans="1:18" s="17" customFormat="1" ht="15.75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8"/>
    </row>
    <row r="128" spans="1:18" ht="19.5" customHeight="1" thickBot="1" x14ac:dyDescent="0.25">
      <c r="B128" s="24" t="s">
        <v>96</v>
      </c>
      <c r="C128" s="24" t="s">
        <v>242</v>
      </c>
      <c r="E128" s="32">
        <v>43009</v>
      </c>
      <c r="F128" s="33">
        <v>43040</v>
      </c>
      <c r="G128" s="33">
        <v>43070</v>
      </c>
      <c r="H128" s="33">
        <v>43101</v>
      </c>
      <c r="I128" s="33">
        <v>43132</v>
      </c>
      <c r="J128" s="33">
        <v>43160</v>
      </c>
      <c r="K128" s="33">
        <v>43191</v>
      </c>
      <c r="L128" s="33">
        <v>43221</v>
      </c>
      <c r="M128" s="33">
        <v>43252</v>
      </c>
      <c r="N128" s="33">
        <v>43282</v>
      </c>
      <c r="O128" s="33">
        <v>43313</v>
      </c>
      <c r="P128" s="34">
        <v>43344</v>
      </c>
      <c r="Q128" s="145" t="s">
        <v>246</v>
      </c>
      <c r="R128" s="146" t="str">
        <f>C128&amp;" Notes:"</f>
        <v>Civil Traffic - UTCs Notes:</v>
      </c>
    </row>
    <row r="129" spans="1:18" ht="19.5" customHeight="1" thickBot="1" x14ac:dyDescent="0.25">
      <c r="B129" s="184" t="s">
        <v>243</v>
      </c>
      <c r="C129" s="185"/>
      <c r="D129" s="186"/>
      <c r="E129" s="65">
        <v>3426</v>
      </c>
      <c r="F129" s="66">
        <v>3771</v>
      </c>
      <c r="G129" s="66">
        <v>3315</v>
      </c>
      <c r="H129" s="66">
        <v>3746</v>
      </c>
      <c r="I129" s="66">
        <v>3201</v>
      </c>
      <c r="J129" s="66">
        <v>3493</v>
      </c>
      <c r="K129" s="66">
        <v>4029</v>
      </c>
      <c r="L129" s="66"/>
      <c r="M129" s="66"/>
      <c r="N129" s="66"/>
      <c r="O129" s="66"/>
      <c r="P129" s="67"/>
      <c r="Q129" s="74">
        <f t="shared" ref="Q129:Q130" si="18">SUM(E129:P129)</f>
        <v>24981</v>
      </c>
      <c r="R129" s="191"/>
    </row>
    <row r="130" spans="1:18" ht="19.5" customHeight="1" thickTop="1" thickBot="1" x14ac:dyDescent="0.25">
      <c r="B130" s="181" t="str">
        <f>"Total "&amp;C128&amp;" ="</f>
        <v>Total Civil Traffic - UTCs =</v>
      </c>
      <c r="C130" s="182"/>
      <c r="D130" s="183"/>
      <c r="E130" s="39">
        <f t="shared" ref="E130:P130" si="19">SUM(E129:E129)</f>
        <v>3426</v>
      </c>
      <c r="F130" s="40">
        <f t="shared" si="19"/>
        <v>3771</v>
      </c>
      <c r="G130" s="40">
        <f t="shared" si="19"/>
        <v>3315</v>
      </c>
      <c r="H130" s="40">
        <f t="shared" si="19"/>
        <v>3746</v>
      </c>
      <c r="I130" s="40">
        <f t="shared" si="19"/>
        <v>3201</v>
      </c>
      <c r="J130" s="40">
        <f t="shared" si="19"/>
        <v>3493</v>
      </c>
      <c r="K130" s="40">
        <f t="shared" si="19"/>
        <v>4029</v>
      </c>
      <c r="L130" s="40">
        <f t="shared" si="19"/>
        <v>0</v>
      </c>
      <c r="M130" s="40">
        <f t="shared" si="19"/>
        <v>0</v>
      </c>
      <c r="N130" s="40">
        <f t="shared" si="19"/>
        <v>0</v>
      </c>
      <c r="O130" s="40">
        <f t="shared" si="19"/>
        <v>0</v>
      </c>
      <c r="P130" s="40">
        <f t="shared" si="19"/>
        <v>0</v>
      </c>
      <c r="Q130" s="78">
        <f t="shared" si="18"/>
        <v>24981</v>
      </c>
      <c r="R130" s="192"/>
    </row>
    <row r="131" spans="1:18" ht="15.75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/>
      <c r="R131" s="192"/>
    </row>
    <row r="132" spans="1:18" ht="15.75" customHeight="1" x14ac:dyDescent="0.2">
      <c r="A132" s="19" t="s">
        <v>0</v>
      </c>
      <c r="B132" s="19"/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92"/>
    </row>
    <row r="133" spans="1:18" ht="16.5" thickBot="1" x14ac:dyDescent="0.25">
      <c r="A133" s="38" t="s">
        <v>244</v>
      </c>
      <c r="B133" s="166" t="s">
        <v>245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9"/>
      <c r="R133" s="193"/>
    </row>
    <row r="134" spans="1:18" x14ac:dyDescent="0.2">
      <c r="A134" s="21"/>
      <c r="N134" s="22"/>
      <c r="O134" s="22"/>
      <c r="P134" s="22"/>
    </row>
  </sheetData>
  <sheetProtection algorithmName="SHA-512" hashValue="oPuzTC8CFwWPhbOzpztfOas0YS8Yjysn2ezysRtQQ5HVMfRlDDqvwVKbvr7GAgnCOnTeFeTXalcgnZKcSFcdtQ==" saltValue="juHVi36M/TFwf4xv27Xsyg==" spinCount="100000" sheet="1" objects="1" scenarios="1"/>
  <mergeCells count="115">
    <mergeCell ref="R129:R133"/>
    <mergeCell ref="R11:R19"/>
    <mergeCell ref="R22:R28"/>
    <mergeCell ref="R31:R35"/>
    <mergeCell ref="R38:R41"/>
    <mergeCell ref="R45:R54"/>
    <mergeCell ref="R70:R79"/>
    <mergeCell ref="R83:R92"/>
    <mergeCell ref="R102:R111"/>
    <mergeCell ref="R117:R126"/>
    <mergeCell ref="Q5:R5"/>
    <mergeCell ref="B16:D16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7:D17"/>
    <mergeCell ref="B15:D15"/>
    <mergeCell ref="B14:D14"/>
    <mergeCell ref="B13:D13"/>
    <mergeCell ref="B12:D12"/>
    <mergeCell ref="B11:D11"/>
    <mergeCell ref="B22:D22"/>
    <mergeCell ref="B45:D45"/>
    <mergeCell ref="B46:D46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0:D130"/>
    <mergeCell ref="B103:D103"/>
    <mergeCell ref="B104:D104"/>
    <mergeCell ref="B105:D105"/>
    <mergeCell ref="B118:D118"/>
    <mergeCell ref="B122:D122"/>
    <mergeCell ref="B123:D123"/>
    <mergeCell ref="B124:D124"/>
    <mergeCell ref="B125:D125"/>
    <mergeCell ref="B126:D126"/>
    <mergeCell ref="B129:D129"/>
    <mergeCell ref="B110:D110"/>
    <mergeCell ref="B111:D111"/>
    <mergeCell ref="B112:D112"/>
    <mergeCell ref="B113:D113"/>
    <mergeCell ref="B117:D117"/>
    <mergeCell ref="B91:D91"/>
    <mergeCell ref="B92:D92"/>
    <mergeCell ref="B93:D93"/>
    <mergeCell ref="B94:D94"/>
    <mergeCell ref="B95:D95"/>
    <mergeCell ref="B119:D119"/>
    <mergeCell ref="B120:D120"/>
    <mergeCell ref="B121:D121"/>
    <mergeCell ref="B106:D106"/>
    <mergeCell ref="B107:D107"/>
    <mergeCell ref="B108:D108"/>
    <mergeCell ref="B109:D109"/>
    <mergeCell ref="B133:P133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98:D98"/>
    <mergeCell ref="B99:D99"/>
    <mergeCell ref="B102:D102"/>
    <mergeCell ref="B89:D89"/>
    <mergeCell ref="B90:D90"/>
  </mergeCells>
  <dataValidations count="1">
    <dataValidation type="decimal" allowBlank="1" showInputMessage="1" showErrorMessage="1" sqref="E102:P112 E70:P78 E83:P98 E11:P18 E117:P125 E22:P27 E45:P66 E32:P34 E38:P40 E129:P129">
      <formula1>-400000000</formula1>
      <formula2>400000000</formula2>
    </dataValidation>
  </dataValidations>
  <printOptions horizontalCentered="1"/>
  <pageMargins left="0" right="0" top="0" bottom="0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7" man="1"/>
    <brk id="80" max="17" man="1"/>
    <brk id="114" max="17" man="1"/>
  </rowBreaks>
  <ignoredErrors>
    <ignoredError sqref="E126 F126:P126 E113:P113 E99:P99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10" zoomScale="85" zoomScaleNormal="85" zoomScaleSheetLayoutView="100" zoomScalePageLayoutView="75" workbookViewId="0">
      <selection activeCell="J46" sqref="J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5.5" customHeight="1" x14ac:dyDescent="0.2">
      <c r="A1" s="82" t="s">
        <v>259</v>
      </c>
    </row>
    <row r="2" spans="1:17" ht="25.5" customHeight="1" x14ac:dyDescent="0.2">
      <c r="A2" s="82" t="s">
        <v>97</v>
      </c>
    </row>
    <row r="3" spans="1:17" ht="15.75" customHeight="1" x14ac:dyDescent="0.2">
      <c r="N3"/>
      <c r="O3"/>
    </row>
    <row r="4" spans="1:17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23" t="s">
        <v>248</v>
      </c>
      <c r="H4" s="194" t="str">
        <f>IF('Sub Cases Monthly'!H4="","",'Sub Cases Monthly'!H4)</f>
        <v>April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7" ht="26.25" customHeight="1" thickBot="1" x14ac:dyDescent="0.35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O5" s="187" t="s">
        <v>153</v>
      </c>
      <c r="P5" s="187"/>
      <c r="Q5" s="187"/>
    </row>
    <row r="6" spans="1:17" ht="26.25" customHeight="1" thickBot="1" x14ac:dyDescent="0.3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 s="195" t="s">
        <v>257</v>
      </c>
      <c r="M6" s="196"/>
      <c r="N6" s="196"/>
      <c r="O6" s="199" t="s">
        <v>258</v>
      </c>
      <c r="P6" s="200"/>
      <c r="Q6" s="201"/>
    </row>
    <row r="7" spans="1:17" ht="26.25" customHeight="1" thickBot="1" x14ac:dyDescent="0.25">
      <c r="A7" s="7"/>
      <c r="L7" s="197"/>
      <c r="M7" s="198"/>
      <c r="N7" s="198"/>
      <c r="O7" s="202"/>
      <c r="P7" s="203"/>
      <c r="Q7" s="204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255</v>
      </c>
      <c r="C9" s="24" t="s">
        <v>256</v>
      </c>
      <c r="D9" s="11"/>
      <c r="E9" s="32">
        <v>43009</v>
      </c>
      <c r="F9" s="33">
        <v>43040</v>
      </c>
      <c r="G9" s="33">
        <v>43070</v>
      </c>
      <c r="H9" s="33">
        <v>43101</v>
      </c>
      <c r="I9" s="33">
        <v>43132</v>
      </c>
      <c r="J9" s="33">
        <v>43160</v>
      </c>
      <c r="K9" s="33">
        <v>43191</v>
      </c>
      <c r="L9" s="33">
        <v>43221</v>
      </c>
      <c r="M9" s="33">
        <v>43252</v>
      </c>
      <c r="N9" s="33">
        <v>43282</v>
      </c>
      <c r="O9" s="33">
        <v>43313</v>
      </c>
      <c r="P9" s="33">
        <v>43344</v>
      </c>
      <c r="Q9" s="148" t="s">
        <v>246</v>
      </c>
    </row>
    <row r="10" spans="1:17" ht="19.5" customHeight="1" x14ac:dyDescent="0.2">
      <c r="B10" s="178" t="s">
        <v>134</v>
      </c>
      <c r="C10" s="179"/>
      <c r="D10" s="179"/>
      <c r="E10" s="88">
        <f>'Sub Cases Monthly'!E19</f>
        <v>699</v>
      </c>
      <c r="F10" s="89">
        <f>'Sub Cases Monthly'!F19</f>
        <v>609</v>
      </c>
      <c r="G10" s="89">
        <f>'Sub Cases Monthly'!G19</f>
        <v>619</v>
      </c>
      <c r="H10" s="89">
        <f>'Sub Cases Monthly'!H19</f>
        <v>730</v>
      </c>
      <c r="I10" s="89">
        <f>'Sub Cases Monthly'!I19</f>
        <v>640</v>
      </c>
      <c r="J10" s="89">
        <f>'Sub Cases Monthly'!J19</f>
        <v>650</v>
      </c>
      <c r="K10" s="89">
        <f>'Sub Cases Monthly'!K19</f>
        <v>634</v>
      </c>
      <c r="L10" s="89">
        <f>'Sub Cases Monthly'!L19</f>
        <v>0</v>
      </c>
      <c r="M10" s="89">
        <f>'Sub Cases Monthly'!M19</f>
        <v>0</v>
      </c>
      <c r="N10" s="89">
        <f>'Sub Cases Monthly'!N19</f>
        <v>0</v>
      </c>
      <c r="O10" s="89">
        <f>'Sub Cases Monthly'!O19</f>
        <v>0</v>
      </c>
      <c r="P10" s="91">
        <f>'Sub Cases Monthly'!P19</f>
        <v>0</v>
      </c>
      <c r="Q10" s="149">
        <f>SUM(E10:P10)</f>
        <v>4581</v>
      </c>
    </row>
    <row r="11" spans="1:17" ht="19.5" customHeight="1" x14ac:dyDescent="0.2">
      <c r="B11" s="169" t="s">
        <v>135</v>
      </c>
      <c r="C11" s="170"/>
      <c r="D11" s="170"/>
      <c r="E11" s="90">
        <f>'Sub Cases Monthly'!E28</f>
        <v>837</v>
      </c>
      <c r="F11" s="87">
        <f>'Sub Cases Monthly'!F28</f>
        <v>762</v>
      </c>
      <c r="G11" s="87">
        <f>'Sub Cases Monthly'!G28</f>
        <v>712</v>
      </c>
      <c r="H11" s="87">
        <f>'Sub Cases Monthly'!H28</f>
        <v>798</v>
      </c>
      <c r="I11" s="87">
        <f>'Sub Cases Monthly'!I28</f>
        <v>691</v>
      </c>
      <c r="J11" s="87">
        <f>'Sub Cases Monthly'!J28</f>
        <v>787</v>
      </c>
      <c r="K11" s="87">
        <f>'Sub Cases Monthly'!K28</f>
        <v>857</v>
      </c>
      <c r="L11" s="87">
        <f>'Sub Cases Monthly'!L28</f>
        <v>0</v>
      </c>
      <c r="M11" s="87">
        <f>'Sub Cases Monthly'!M28</f>
        <v>0</v>
      </c>
      <c r="N11" s="87">
        <f>'Sub Cases Monthly'!N28</f>
        <v>0</v>
      </c>
      <c r="O11" s="87">
        <f>'Sub Cases Monthly'!O28</f>
        <v>0</v>
      </c>
      <c r="P11" s="92">
        <f>'Sub Cases Monthly'!P28</f>
        <v>0</v>
      </c>
      <c r="Q11" s="150">
        <f t="shared" ref="Q11:Q19" si="0">SUM(E11:P11)</f>
        <v>5444</v>
      </c>
    </row>
    <row r="12" spans="1:17" ht="19.5" customHeight="1" x14ac:dyDescent="0.2">
      <c r="B12" s="169" t="s">
        <v>142</v>
      </c>
      <c r="C12" s="170"/>
      <c r="D12" s="170"/>
      <c r="E12" s="90">
        <f>'Sub Cases Monthly'!E35</f>
        <v>144</v>
      </c>
      <c r="F12" s="87">
        <f>'Sub Cases Monthly'!F35</f>
        <v>151</v>
      </c>
      <c r="G12" s="87">
        <f>'Sub Cases Monthly'!G35</f>
        <v>109</v>
      </c>
      <c r="H12" s="87">
        <f>'Sub Cases Monthly'!H35</f>
        <v>142</v>
      </c>
      <c r="I12" s="87">
        <f>'Sub Cases Monthly'!I35</f>
        <v>177</v>
      </c>
      <c r="J12" s="87">
        <f>'Sub Cases Monthly'!J35</f>
        <v>190</v>
      </c>
      <c r="K12" s="87">
        <f>'Sub Cases Monthly'!K35</f>
        <v>107</v>
      </c>
      <c r="L12" s="87">
        <f>'Sub Cases Monthly'!L35</f>
        <v>0</v>
      </c>
      <c r="M12" s="87">
        <f>'Sub Cases Monthly'!M35</f>
        <v>0</v>
      </c>
      <c r="N12" s="87">
        <f>'Sub Cases Monthly'!N35</f>
        <v>0</v>
      </c>
      <c r="O12" s="87">
        <f>'Sub Cases Monthly'!O35</f>
        <v>0</v>
      </c>
      <c r="P12" s="92">
        <f>'Sub Cases Monthly'!P35</f>
        <v>0</v>
      </c>
      <c r="Q12" s="150">
        <f t="shared" si="0"/>
        <v>1020</v>
      </c>
    </row>
    <row r="13" spans="1:17" ht="19.5" customHeight="1" x14ac:dyDescent="0.2">
      <c r="B13" s="169" t="s">
        <v>139</v>
      </c>
      <c r="C13" s="170"/>
      <c r="D13" s="170"/>
      <c r="E13" s="90">
        <f>'Sub Cases Monthly'!E41</f>
        <v>806</v>
      </c>
      <c r="F13" s="87">
        <f>'Sub Cases Monthly'!F41</f>
        <v>820</v>
      </c>
      <c r="G13" s="87">
        <f>'Sub Cases Monthly'!G41</f>
        <v>785</v>
      </c>
      <c r="H13" s="87">
        <f>'Sub Cases Monthly'!H41</f>
        <v>773</v>
      </c>
      <c r="I13" s="87">
        <f>'Sub Cases Monthly'!I41</f>
        <v>676</v>
      </c>
      <c r="J13" s="87">
        <f>'Sub Cases Monthly'!J41</f>
        <v>754</v>
      </c>
      <c r="K13" s="87">
        <f>'Sub Cases Monthly'!K41</f>
        <v>774</v>
      </c>
      <c r="L13" s="87">
        <f>'Sub Cases Monthly'!L41</f>
        <v>0</v>
      </c>
      <c r="M13" s="87">
        <f>'Sub Cases Monthly'!M41</f>
        <v>0</v>
      </c>
      <c r="N13" s="87">
        <f>'Sub Cases Monthly'!N41</f>
        <v>0</v>
      </c>
      <c r="O13" s="87">
        <f>'Sub Cases Monthly'!O41</f>
        <v>0</v>
      </c>
      <c r="P13" s="92">
        <f>'Sub Cases Monthly'!P41</f>
        <v>0</v>
      </c>
      <c r="Q13" s="150">
        <f t="shared" si="0"/>
        <v>5388</v>
      </c>
    </row>
    <row r="14" spans="1:17" ht="19.5" customHeight="1" x14ac:dyDescent="0.2">
      <c r="B14" s="169" t="s">
        <v>136</v>
      </c>
      <c r="C14" s="170"/>
      <c r="D14" s="170"/>
      <c r="E14" s="90">
        <f>'Sub Cases Monthly'!E67</f>
        <v>240</v>
      </c>
      <c r="F14" s="87">
        <f>'Sub Cases Monthly'!F67</f>
        <v>193</v>
      </c>
      <c r="G14" s="87">
        <f>'Sub Cases Monthly'!G67</f>
        <v>199</v>
      </c>
      <c r="H14" s="87">
        <f>'Sub Cases Monthly'!H67</f>
        <v>313</v>
      </c>
      <c r="I14" s="87">
        <f>'Sub Cases Monthly'!I67</f>
        <v>286</v>
      </c>
      <c r="J14" s="87">
        <f>'Sub Cases Monthly'!J67</f>
        <v>304</v>
      </c>
      <c r="K14" s="87">
        <f>'Sub Cases Monthly'!K67</f>
        <v>283</v>
      </c>
      <c r="L14" s="87">
        <f>'Sub Cases Monthly'!L67</f>
        <v>0</v>
      </c>
      <c r="M14" s="87">
        <f>'Sub Cases Monthly'!M67</f>
        <v>0</v>
      </c>
      <c r="N14" s="87">
        <f>'Sub Cases Monthly'!N67</f>
        <v>0</v>
      </c>
      <c r="O14" s="87">
        <f>'Sub Cases Monthly'!O67</f>
        <v>0</v>
      </c>
      <c r="P14" s="92">
        <f>'Sub Cases Monthly'!P67</f>
        <v>0</v>
      </c>
      <c r="Q14" s="150">
        <f t="shared" si="0"/>
        <v>1818</v>
      </c>
    </row>
    <row r="15" spans="1:17" ht="19.5" customHeight="1" x14ac:dyDescent="0.2">
      <c r="B15" s="169" t="s">
        <v>137</v>
      </c>
      <c r="C15" s="170"/>
      <c r="D15" s="170"/>
      <c r="E15" s="90">
        <f>'Sub Cases Monthly'!E79</f>
        <v>826</v>
      </c>
      <c r="F15" s="87">
        <f>'Sub Cases Monthly'!F79</f>
        <v>741</v>
      </c>
      <c r="G15" s="87">
        <f>'Sub Cases Monthly'!G79</f>
        <v>699</v>
      </c>
      <c r="H15" s="87">
        <f>'Sub Cases Monthly'!H79</f>
        <v>868</v>
      </c>
      <c r="I15" s="87">
        <f>'Sub Cases Monthly'!I79</f>
        <v>580</v>
      </c>
      <c r="J15" s="87">
        <f>'Sub Cases Monthly'!J79</f>
        <v>937</v>
      </c>
      <c r="K15" s="87">
        <f>'Sub Cases Monthly'!K79</f>
        <v>759</v>
      </c>
      <c r="L15" s="87">
        <f>'Sub Cases Monthly'!L79</f>
        <v>0</v>
      </c>
      <c r="M15" s="87">
        <f>'Sub Cases Monthly'!M79</f>
        <v>0</v>
      </c>
      <c r="N15" s="87">
        <f>'Sub Cases Monthly'!N79</f>
        <v>0</v>
      </c>
      <c r="O15" s="87">
        <f>'Sub Cases Monthly'!O79</f>
        <v>0</v>
      </c>
      <c r="P15" s="92">
        <f>'Sub Cases Monthly'!P79</f>
        <v>0</v>
      </c>
      <c r="Q15" s="150">
        <f t="shared" si="0"/>
        <v>5410</v>
      </c>
    </row>
    <row r="16" spans="1:17" ht="19.5" customHeight="1" x14ac:dyDescent="0.2">
      <c r="B16" s="169" t="s">
        <v>138</v>
      </c>
      <c r="C16" s="170"/>
      <c r="D16" s="170"/>
      <c r="E16" s="90">
        <f>'Sub Cases Monthly'!E99</f>
        <v>554</v>
      </c>
      <c r="F16" s="87">
        <f>'Sub Cases Monthly'!F99</f>
        <v>505</v>
      </c>
      <c r="G16" s="87">
        <f>'Sub Cases Monthly'!G99</f>
        <v>509</v>
      </c>
      <c r="H16" s="87">
        <f>'Sub Cases Monthly'!H99</f>
        <v>536</v>
      </c>
      <c r="I16" s="87">
        <f>'Sub Cases Monthly'!I99</f>
        <v>532</v>
      </c>
      <c r="J16" s="87">
        <f>'Sub Cases Monthly'!J99</f>
        <v>586</v>
      </c>
      <c r="K16" s="87">
        <f>'Sub Cases Monthly'!K99</f>
        <v>535</v>
      </c>
      <c r="L16" s="87">
        <f>'Sub Cases Monthly'!L99</f>
        <v>0</v>
      </c>
      <c r="M16" s="87">
        <f>'Sub Cases Monthly'!M99</f>
        <v>0</v>
      </c>
      <c r="N16" s="87">
        <f>'Sub Cases Monthly'!N99</f>
        <v>0</v>
      </c>
      <c r="O16" s="87">
        <f>'Sub Cases Monthly'!O99</f>
        <v>0</v>
      </c>
      <c r="P16" s="92">
        <f>'Sub Cases Monthly'!P99</f>
        <v>0</v>
      </c>
      <c r="Q16" s="150">
        <f t="shared" si="0"/>
        <v>3757</v>
      </c>
    </row>
    <row r="17" spans="1:17" ht="19.5" customHeight="1" x14ac:dyDescent="0.2">
      <c r="B17" s="169" t="s">
        <v>251</v>
      </c>
      <c r="C17" s="170"/>
      <c r="D17" s="170"/>
      <c r="E17" s="90">
        <f>'Sub Cases Monthly'!E113</f>
        <v>604</v>
      </c>
      <c r="F17" s="87">
        <f>'Sub Cases Monthly'!F113</f>
        <v>535</v>
      </c>
      <c r="G17" s="87">
        <f>'Sub Cases Monthly'!G113</f>
        <v>519</v>
      </c>
      <c r="H17" s="87">
        <f>'Sub Cases Monthly'!H113</f>
        <v>566</v>
      </c>
      <c r="I17" s="87">
        <f>'Sub Cases Monthly'!I113</f>
        <v>584</v>
      </c>
      <c r="J17" s="87">
        <f>'Sub Cases Monthly'!J113</f>
        <v>616</v>
      </c>
      <c r="K17" s="87">
        <f>'Sub Cases Monthly'!K113</f>
        <v>620</v>
      </c>
      <c r="L17" s="87">
        <f>'Sub Cases Monthly'!L113</f>
        <v>0</v>
      </c>
      <c r="M17" s="87">
        <f>'Sub Cases Monthly'!M113</f>
        <v>0</v>
      </c>
      <c r="N17" s="87">
        <f>'Sub Cases Monthly'!N113</f>
        <v>0</v>
      </c>
      <c r="O17" s="87">
        <f>'Sub Cases Monthly'!O113</f>
        <v>0</v>
      </c>
      <c r="P17" s="92">
        <f>'Sub Cases Monthly'!P113</f>
        <v>0</v>
      </c>
      <c r="Q17" s="150">
        <f t="shared" si="0"/>
        <v>4044</v>
      </c>
    </row>
    <row r="18" spans="1:17" ht="19.5" customHeight="1" x14ac:dyDescent="0.2">
      <c r="B18" s="169" t="s">
        <v>141</v>
      </c>
      <c r="C18" s="170"/>
      <c r="D18" s="170"/>
      <c r="E18" s="90">
        <f>'Sub Cases Monthly'!E126</f>
        <v>36</v>
      </c>
      <c r="F18" s="87">
        <f>'Sub Cases Monthly'!F126</f>
        <v>42</v>
      </c>
      <c r="G18" s="87">
        <f>'Sub Cases Monthly'!G126</f>
        <v>35</v>
      </c>
      <c r="H18" s="87">
        <f>'Sub Cases Monthly'!H126</f>
        <v>47</v>
      </c>
      <c r="I18" s="87">
        <f>'Sub Cases Monthly'!I126</f>
        <v>30</v>
      </c>
      <c r="J18" s="87">
        <f>'Sub Cases Monthly'!J126</f>
        <v>36</v>
      </c>
      <c r="K18" s="87">
        <f>'Sub Cases Monthly'!K126</f>
        <v>24</v>
      </c>
      <c r="L18" s="87">
        <f>'Sub Cases Monthly'!L126</f>
        <v>0</v>
      </c>
      <c r="M18" s="87">
        <f>'Sub Cases Monthly'!M126</f>
        <v>0</v>
      </c>
      <c r="N18" s="87">
        <f>'Sub Cases Monthly'!N126</f>
        <v>0</v>
      </c>
      <c r="O18" s="87">
        <f>'Sub Cases Monthly'!O126</f>
        <v>0</v>
      </c>
      <c r="P18" s="92">
        <f>'Sub Cases Monthly'!P126</f>
        <v>0</v>
      </c>
      <c r="Q18" s="150">
        <f t="shared" si="0"/>
        <v>250</v>
      </c>
    </row>
    <row r="19" spans="1:17" ht="19.5" customHeight="1" thickBot="1" x14ac:dyDescent="0.25">
      <c r="B19" s="172" t="s">
        <v>140</v>
      </c>
      <c r="C19" s="173"/>
      <c r="D19" s="173"/>
      <c r="E19" s="93">
        <f>'Sub Cases Monthly'!E130</f>
        <v>3426</v>
      </c>
      <c r="F19" s="94">
        <f>'Sub Cases Monthly'!F130</f>
        <v>3771</v>
      </c>
      <c r="G19" s="94">
        <f>'Sub Cases Monthly'!G130</f>
        <v>3315</v>
      </c>
      <c r="H19" s="94">
        <f>'Sub Cases Monthly'!H130</f>
        <v>3746</v>
      </c>
      <c r="I19" s="94">
        <f>'Sub Cases Monthly'!I130</f>
        <v>3201</v>
      </c>
      <c r="J19" s="94">
        <f>'Sub Cases Monthly'!J130</f>
        <v>3493</v>
      </c>
      <c r="K19" s="94">
        <f>'Sub Cases Monthly'!K130</f>
        <v>4029</v>
      </c>
      <c r="L19" s="94">
        <f>'Sub Cases Monthly'!L130</f>
        <v>0</v>
      </c>
      <c r="M19" s="94">
        <f>'Sub Cases Monthly'!M130</f>
        <v>0</v>
      </c>
      <c r="N19" s="94">
        <f>'Sub Cases Monthly'!N130</f>
        <v>0</v>
      </c>
      <c r="O19" s="94">
        <f>'Sub Cases Monthly'!O130</f>
        <v>0</v>
      </c>
      <c r="P19" s="95">
        <f>'Sub Cases Monthly'!P130</f>
        <v>0</v>
      </c>
      <c r="Q19" s="151">
        <f t="shared" si="0"/>
        <v>24981</v>
      </c>
    </row>
    <row r="20" spans="1:17" s="17" customFormat="1" ht="19.5" customHeight="1" thickTop="1" thickBot="1" x14ac:dyDescent="0.25">
      <c r="B20" s="175" t="s">
        <v>252</v>
      </c>
      <c r="C20" s="176"/>
      <c r="D20" s="177"/>
      <c r="E20" s="86">
        <f t="shared" ref="E20:P20" si="1">SUM(E10:E19)</f>
        <v>8172</v>
      </c>
      <c r="F20" s="40">
        <f t="shared" si="1"/>
        <v>8129</v>
      </c>
      <c r="G20" s="40">
        <f t="shared" si="1"/>
        <v>7501</v>
      </c>
      <c r="H20" s="40">
        <f t="shared" si="1"/>
        <v>8519</v>
      </c>
      <c r="I20" s="40">
        <f t="shared" si="1"/>
        <v>7397</v>
      </c>
      <c r="J20" s="40">
        <f t="shared" si="1"/>
        <v>8353</v>
      </c>
      <c r="K20" s="40">
        <f t="shared" si="1"/>
        <v>8622</v>
      </c>
      <c r="L20" s="40">
        <f t="shared" si="1"/>
        <v>0</v>
      </c>
      <c r="M20" s="40">
        <f t="shared" si="1"/>
        <v>0</v>
      </c>
      <c r="N20" s="40">
        <f t="shared" si="1"/>
        <v>0</v>
      </c>
      <c r="O20" s="40">
        <f t="shared" si="1"/>
        <v>0</v>
      </c>
      <c r="P20" s="147">
        <f t="shared" si="1"/>
        <v>0</v>
      </c>
      <c r="Q20" s="152">
        <f t="shared" ref="Q20" si="2">SUM(E20:P20)</f>
        <v>56693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254</v>
      </c>
      <c r="C22" s="24" t="s">
        <v>250</v>
      </c>
      <c r="E22" s="32">
        <v>43009</v>
      </c>
      <c r="F22" s="33">
        <v>43040</v>
      </c>
      <c r="G22" s="33">
        <v>43070</v>
      </c>
      <c r="H22" s="33">
        <v>43101</v>
      </c>
      <c r="I22" s="33">
        <v>43132</v>
      </c>
      <c r="J22" s="33">
        <v>43160</v>
      </c>
      <c r="K22" s="33">
        <v>43191</v>
      </c>
      <c r="L22" s="33">
        <v>43221</v>
      </c>
      <c r="M22" s="33">
        <v>43252</v>
      </c>
      <c r="N22" s="33">
        <v>43282</v>
      </c>
      <c r="O22" s="33">
        <v>43313</v>
      </c>
      <c r="P22" s="33">
        <v>43344</v>
      </c>
      <c r="Q22" s="157" t="s">
        <v>246</v>
      </c>
    </row>
    <row r="23" spans="1:17" ht="19.5" customHeight="1" x14ac:dyDescent="0.2">
      <c r="B23" s="178" t="s">
        <v>134</v>
      </c>
      <c r="C23" s="179"/>
      <c r="D23" s="179"/>
      <c r="E23" s="50">
        <v>842</v>
      </c>
      <c r="F23" s="51">
        <v>682</v>
      </c>
      <c r="G23" s="51">
        <v>683</v>
      </c>
      <c r="H23" s="51">
        <v>824</v>
      </c>
      <c r="I23" s="51">
        <v>716</v>
      </c>
      <c r="J23" s="51">
        <v>829</v>
      </c>
      <c r="K23" s="51"/>
      <c r="L23" s="51"/>
      <c r="M23" s="51"/>
      <c r="N23" s="51"/>
      <c r="O23" s="51"/>
      <c r="P23" s="153"/>
      <c r="Q23" s="158">
        <f t="shared" ref="Q23:Q33" si="3">SUM(E23:P23)</f>
        <v>4576</v>
      </c>
    </row>
    <row r="24" spans="1:17" ht="19.5" customHeight="1" x14ac:dyDescent="0.2">
      <c r="B24" s="169" t="s">
        <v>135</v>
      </c>
      <c r="C24" s="170"/>
      <c r="D24" s="170"/>
      <c r="E24" s="53">
        <v>230</v>
      </c>
      <c r="F24" s="54">
        <v>159</v>
      </c>
      <c r="G24" s="54">
        <v>172</v>
      </c>
      <c r="H24" s="54">
        <v>201</v>
      </c>
      <c r="I24" s="54">
        <v>175</v>
      </c>
      <c r="J24" s="54">
        <v>185</v>
      </c>
      <c r="K24" s="54"/>
      <c r="L24" s="54"/>
      <c r="M24" s="54"/>
      <c r="N24" s="54"/>
      <c r="O24" s="54"/>
      <c r="P24" s="154"/>
      <c r="Q24" s="159">
        <f t="shared" si="3"/>
        <v>1122</v>
      </c>
    </row>
    <row r="25" spans="1:17" ht="19.5" customHeight="1" x14ac:dyDescent="0.2">
      <c r="B25" s="169" t="s">
        <v>142</v>
      </c>
      <c r="C25" s="170"/>
      <c r="D25" s="170"/>
      <c r="E25" s="56">
        <v>367</v>
      </c>
      <c r="F25" s="57">
        <v>305</v>
      </c>
      <c r="G25" s="57">
        <v>270</v>
      </c>
      <c r="H25" s="57">
        <v>350</v>
      </c>
      <c r="I25" s="57">
        <v>329</v>
      </c>
      <c r="J25" s="57">
        <v>297</v>
      </c>
      <c r="K25" s="57"/>
      <c r="L25" s="57"/>
      <c r="M25" s="57"/>
      <c r="N25" s="57"/>
      <c r="O25" s="57"/>
      <c r="P25" s="155"/>
      <c r="Q25" s="159">
        <f t="shared" si="3"/>
        <v>1918</v>
      </c>
    </row>
    <row r="26" spans="1:17" ht="19.5" customHeight="1" x14ac:dyDescent="0.2">
      <c r="B26" s="169" t="s">
        <v>139</v>
      </c>
      <c r="C26" s="170"/>
      <c r="D26" s="170"/>
      <c r="E26" s="53">
        <v>204</v>
      </c>
      <c r="F26" s="54">
        <v>174</v>
      </c>
      <c r="G26" s="54">
        <v>193</v>
      </c>
      <c r="H26" s="54">
        <v>203</v>
      </c>
      <c r="I26" s="54">
        <v>187</v>
      </c>
      <c r="J26" s="54">
        <v>251</v>
      </c>
      <c r="K26" s="54"/>
      <c r="L26" s="54"/>
      <c r="M26" s="54"/>
      <c r="N26" s="54"/>
      <c r="O26" s="54"/>
      <c r="P26" s="154"/>
      <c r="Q26" s="159">
        <f t="shared" si="3"/>
        <v>1212</v>
      </c>
    </row>
    <row r="27" spans="1:17" ht="19.5" customHeight="1" x14ac:dyDescent="0.2">
      <c r="B27" s="169" t="s">
        <v>136</v>
      </c>
      <c r="C27" s="170"/>
      <c r="D27" s="170"/>
      <c r="E27" s="56">
        <v>245</v>
      </c>
      <c r="F27" s="57">
        <v>197</v>
      </c>
      <c r="G27" s="57">
        <v>214</v>
      </c>
      <c r="H27" s="57">
        <v>228</v>
      </c>
      <c r="I27" s="57">
        <v>193</v>
      </c>
      <c r="J27" s="57">
        <v>252</v>
      </c>
      <c r="K27" s="57"/>
      <c r="L27" s="57"/>
      <c r="M27" s="57"/>
      <c r="N27" s="57"/>
      <c r="O27" s="57"/>
      <c r="P27" s="155"/>
      <c r="Q27" s="159">
        <f t="shared" si="3"/>
        <v>1329</v>
      </c>
    </row>
    <row r="28" spans="1:17" ht="19.5" customHeight="1" x14ac:dyDescent="0.2">
      <c r="B28" s="169" t="s">
        <v>137</v>
      </c>
      <c r="C28" s="170"/>
      <c r="D28" s="170"/>
      <c r="E28" s="53">
        <v>303</v>
      </c>
      <c r="F28" s="54">
        <v>331</v>
      </c>
      <c r="G28" s="54">
        <v>330</v>
      </c>
      <c r="H28" s="54">
        <v>273</v>
      </c>
      <c r="I28" s="54">
        <v>319</v>
      </c>
      <c r="J28" s="54">
        <v>378</v>
      </c>
      <c r="K28" s="54"/>
      <c r="L28" s="54"/>
      <c r="M28" s="54"/>
      <c r="N28" s="54"/>
      <c r="O28" s="54"/>
      <c r="P28" s="154"/>
      <c r="Q28" s="159">
        <f t="shared" si="3"/>
        <v>1934</v>
      </c>
    </row>
    <row r="29" spans="1:17" ht="19.5" customHeight="1" x14ac:dyDescent="0.2">
      <c r="B29" s="169" t="s">
        <v>138</v>
      </c>
      <c r="C29" s="170"/>
      <c r="D29" s="170"/>
      <c r="E29" s="56">
        <v>227</v>
      </c>
      <c r="F29" s="57">
        <v>198</v>
      </c>
      <c r="G29" s="57">
        <v>185</v>
      </c>
      <c r="H29" s="57">
        <v>247</v>
      </c>
      <c r="I29" s="57">
        <v>189</v>
      </c>
      <c r="J29" s="57">
        <v>227</v>
      </c>
      <c r="K29" s="57"/>
      <c r="L29" s="57"/>
      <c r="M29" s="57"/>
      <c r="N29" s="57"/>
      <c r="O29" s="57"/>
      <c r="P29" s="155"/>
      <c r="Q29" s="159">
        <f t="shared" si="3"/>
        <v>1273</v>
      </c>
    </row>
    <row r="30" spans="1:17" ht="19.5" customHeight="1" x14ac:dyDescent="0.2">
      <c r="B30" s="169" t="s">
        <v>251</v>
      </c>
      <c r="C30" s="170"/>
      <c r="D30" s="170"/>
      <c r="E30" s="53">
        <v>701</v>
      </c>
      <c r="F30" s="54">
        <v>725</v>
      </c>
      <c r="G30" s="54">
        <v>576</v>
      </c>
      <c r="H30" s="54">
        <v>804</v>
      </c>
      <c r="I30" s="54">
        <v>711</v>
      </c>
      <c r="J30" s="54">
        <v>668</v>
      </c>
      <c r="K30" s="54"/>
      <c r="L30" s="54"/>
      <c r="M30" s="54"/>
      <c r="N30" s="54"/>
      <c r="O30" s="54"/>
      <c r="P30" s="154"/>
      <c r="Q30" s="159">
        <f t="shared" si="3"/>
        <v>4185</v>
      </c>
    </row>
    <row r="31" spans="1:17" ht="19.5" customHeight="1" x14ac:dyDescent="0.2">
      <c r="B31" s="169" t="s">
        <v>141</v>
      </c>
      <c r="C31" s="170"/>
      <c r="D31" s="170"/>
      <c r="E31" s="56">
        <v>62</v>
      </c>
      <c r="F31" s="57">
        <v>38</v>
      </c>
      <c r="G31" s="57">
        <v>35</v>
      </c>
      <c r="H31" s="57">
        <v>46</v>
      </c>
      <c r="I31" s="57">
        <v>59</v>
      </c>
      <c r="J31" s="57">
        <v>54</v>
      </c>
      <c r="K31" s="57"/>
      <c r="L31" s="57"/>
      <c r="M31" s="57"/>
      <c r="N31" s="57"/>
      <c r="O31" s="57"/>
      <c r="P31" s="155"/>
      <c r="Q31" s="159">
        <f t="shared" si="3"/>
        <v>294</v>
      </c>
    </row>
    <row r="32" spans="1:17" ht="19.5" customHeight="1" thickBot="1" x14ac:dyDescent="0.25">
      <c r="B32" s="172" t="s">
        <v>140</v>
      </c>
      <c r="C32" s="173"/>
      <c r="D32" s="174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56"/>
      <c r="Q32" s="160">
        <f t="shared" si="3"/>
        <v>0</v>
      </c>
    </row>
    <row r="33" spans="1:17" s="17" customFormat="1" ht="19.5" customHeight="1" thickTop="1" thickBot="1" x14ac:dyDescent="0.25">
      <c r="B33" s="175" t="str">
        <f>"Total "&amp;C22&amp;" ="</f>
        <v>Total ReOpens =</v>
      </c>
      <c r="C33" s="176"/>
      <c r="D33" s="177"/>
      <c r="E33" s="39">
        <f t="shared" ref="E33:P33" si="4">SUM(E23:E32)</f>
        <v>3181</v>
      </c>
      <c r="F33" s="40">
        <f t="shared" si="4"/>
        <v>2809</v>
      </c>
      <c r="G33" s="40">
        <f t="shared" si="4"/>
        <v>2658</v>
      </c>
      <c r="H33" s="40">
        <f t="shared" si="4"/>
        <v>3176</v>
      </c>
      <c r="I33" s="40">
        <f t="shared" si="4"/>
        <v>2878</v>
      </c>
      <c r="J33" s="40">
        <f t="shared" si="4"/>
        <v>3141</v>
      </c>
      <c r="K33" s="40">
        <f t="shared" si="4"/>
        <v>0</v>
      </c>
      <c r="L33" s="40">
        <f t="shared" si="4"/>
        <v>0</v>
      </c>
      <c r="M33" s="40">
        <f t="shared" si="4"/>
        <v>0</v>
      </c>
      <c r="N33" s="40">
        <f t="shared" si="4"/>
        <v>0</v>
      </c>
      <c r="O33" s="40">
        <f t="shared" si="4"/>
        <v>0</v>
      </c>
      <c r="P33" s="147">
        <f t="shared" si="4"/>
        <v>0</v>
      </c>
      <c r="Q33" s="161">
        <f t="shared" si="3"/>
        <v>17843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253</v>
      </c>
      <c r="C35" s="24" t="s">
        <v>249</v>
      </c>
      <c r="E35" s="32">
        <v>43009</v>
      </c>
      <c r="F35" s="33">
        <v>43040</v>
      </c>
      <c r="G35" s="33">
        <v>43070</v>
      </c>
      <c r="H35" s="33">
        <v>43101</v>
      </c>
      <c r="I35" s="33">
        <v>43132</v>
      </c>
      <c r="J35" s="33">
        <v>43160</v>
      </c>
      <c r="K35" s="33">
        <v>43191</v>
      </c>
      <c r="L35" s="33">
        <v>43221</v>
      </c>
      <c r="M35" s="33">
        <v>43252</v>
      </c>
      <c r="N35" s="33">
        <v>43282</v>
      </c>
      <c r="O35" s="33">
        <v>43313</v>
      </c>
      <c r="P35" s="33">
        <v>43344</v>
      </c>
      <c r="Q35" s="157" t="s">
        <v>246</v>
      </c>
    </row>
    <row r="36" spans="1:17" ht="19.5" customHeight="1" x14ac:dyDescent="0.2">
      <c r="B36" s="178" t="s">
        <v>134</v>
      </c>
      <c r="C36" s="179"/>
      <c r="D36" s="179"/>
      <c r="E36" s="50">
        <v>31</v>
      </c>
      <c r="F36" s="51">
        <v>20</v>
      </c>
      <c r="G36" s="51">
        <v>34</v>
      </c>
      <c r="H36" s="51">
        <v>59</v>
      </c>
      <c r="I36" s="51"/>
      <c r="J36" s="51">
        <v>41</v>
      </c>
      <c r="K36" s="51"/>
      <c r="L36" s="51"/>
      <c r="M36" s="51"/>
      <c r="N36" s="51"/>
      <c r="O36" s="51"/>
      <c r="P36" s="153"/>
      <c r="Q36" s="158">
        <f t="shared" ref="Q36:Q46" si="5">SUM(E36:P36)</f>
        <v>185</v>
      </c>
    </row>
    <row r="37" spans="1:17" ht="19.5" customHeight="1" x14ac:dyDescent="0.2">
      <c r="B37" s="169" t="s">
        <v>135</v>
      </c>
      <c r="C37" s="170"/>
      <c r="D37" s="170"/>
      <c r="E37" s="53">
        <v>2</v>
      </c>
      <c r="F37" s="54">
        <v>3</v>
      </c>
      <c r="G37" s="54">
        <v>4</v>
      </c>
      <c r="H37" s="54">
        <v>1</v>
      </c>
      <c r="I37" s="54"/>
      <c r="J37" s="54">
        <v>1</v>
      </c>
      <c r="K37" s="54"/>
      <c r="L37" s="54"/>
      <c r="M37" s="54"/>
      <c r="N37" s="54"/>
      <c r="O37" s="54"/>
      <c r="P37" s="154"/>
      <c r="Q37" s="159">
        <f t="shared" si="5"/>
        <v>11</v>
      </c>
    </row>
    <row r="38" spans="1:17" ht="19.5" customHeight="1" x14ac:dyDescent="0.2">
      <c r="B38" s="169" t="s">
        <v>142</v>
      </c>
      <c r="C38" s="170"/>
      <c r="D38" s="170"/>
      <c r="E38" s="56">
        <v>2</v>
      </c>
      <c r="F38" s="57">
        <v>0</v>
      </c>
      <c r="G38" s="57">
        <v>1</v>
      </c>
      <c r="H38" s="57">
        <v>0</v>
      </c>
      <c r="I38" s="57"/>
      <c r="J38" s="57">
        <v>14</v>
      </c>
      <c r="K38" s="57"/>
      <c r="L38" s="57"/>
      <c r="M38" s="57"/>
      <c r="N38" s="57"/>
      <c r="O38" s="57"/>
      <c r="P38" s="155"/>
      <c r="Q38" s="159">
        <f t="shared" si="5"/>
        <v>17</v>
      </c>
    </row>
    <row r="39" spans="1:17" ht="19.5" customHeight="1" x14ac:dyDescent="0.2">
      <c r="B39" s="169" t="s">
        <v>139</v>
      </c>
      <c r="C39" s="170"/>
      <c r="D39" s="170"/>
      <c r="E39" s="53">
        <v>2</v>
      </c>
      <c r="F39" s="54">
        <v>7</v>
      </c>
      <c r="G39" s="54">
        <v>6</v>
      </c>
      <c r="H39" s="54">
        <v>2</v>
      </c>
      <c r="I39" s="54"/>
      <c r="J39" s="54">
        <v>9</v>
      </c>
      <c r="K39" s="54"/>
      <c r="L39" s="54"/>
      <c r="M39" s="54"/>
      <c r="N39" s="54"/>
      <c r="O39" s="54"/>
      <c r="P39" s="154"/>
      <c r="Q39" s="159">
        <f t="shared" si="5"/>
        <v>26</v>
      </c>
    </row>
    <row r="40" spans="1:17" ht="19.5" customHeight="1" x14ac:dyDescent="0.2">
      <c r="B40" s="169" t="s">
        <v>136</v>
      </c>
      <c r="C40" s="170"/>
      <c r="D40" s="170"/>
      <c r="E40" s="56">
        <v>10</v>
      </c>
      <c r="F40" s="57">
        <v>13</v>
      </c>
      <c r="G40" s="57">
        <v>8</v>
      </c>
      <c r="H40" s="57">
        <v>11</v>
      </c>
      <c r="I40" s="57"/>
      <c r="J40" s="57">
        <v>11</v>
      </c>
      <c r="K40" s="57"/>
      <c r="L40" s="57"/>
      <c r="M40" s="57"/>
      <c r="N40" s="57"/>
      <c r="O40" s="57"/>
      <c r="P40" s="155"/>
      <c r="Q40" s="159">
        <f t="shared" si="5"/>
        <v>53</v>
      </c>
    </row>
    <row r="41" spans="1:17" ht="19.5" customHeight="1" x14ac:dyDescent="0.2">
      <c r="B41" s="169" t="s">
        <v>137</v>
      </c>
      <c r="C41" s="170"/>
      <c r="D41" s="170"/>
      <c r="E41" s="53">
        <v>2</v>
      </c>
      <c r="F41" s="54">
        <v>0</v>
      </c>
      <c r="G41" s="54">
        <v>3</v>
      </c>
      <c r="H41" s="54">
        <v>2</v>
      </c>
      <c r="I41" s="54"/>
      <c r="J41" s="54">
        <v>0</v>
      </c>
      <c r="K41" s="54"/>
      <c r="L41" s="54"/>
      <c r="M41" s="54"/>
      <c r="N41" s="54"/>
      <c r="O41" s="54"/>
      <c r="P41" s="154"/>
      <c r="Q41" s="159">
        <f t="shared" si="5"/>
        <v>7</v>
      </c>
    </row>
    <row r="42" spans="1:17" ht="19.5" customHeight="1" x14ac:dyDescent="0.2">
      <c r="B42" s="169" t="s">
        <v>138</v>
      </c>
      <c r="C42" s="170"/>
      <c r="D42" s="170"/>
      <c r="E42" s="56">
        <v>0</v>
      </c>
      <c r="F42" s="57">
        <v>0</v>
      </c>
      <c r="G42" s="57">
        <v>0</v>
      </c>
      <c r="H42" s="57">
        <v>3</v>
      </c>
      <c r="I42" s="57">
        <v>4</v>
      </c>
      <c r="J42" s="57">
        <v>0</v>
      </c>
      <c r="K42" s="57"/>
      <c r="L42" s="57"/>
      <c r="M42" s="57"/>
      <c r="N42" s="57"/>
      <c r="O42" s="57"/>
      <c r="P42" s="155"/>
      <c r="Q42" s="159">
        <f t="shared" si="5"/>
        <v>7</v>
      </c>
    </row>
    <row r="43" spans="1:17" ht="19.5" customHeight="1" x14ac:dyDescent="0.2">
      <c r="B43" s="169" t="s">
        <v>251</v>
      </c>
      <c r="C43" s="170"/>
      <c r="D43" s="170"/>
      <c r="E43" s="53">
        <v>2</v>
      </c>
      <c r="F43" s="54">
        <v>3</v>
      </c>
      <c r="G43" s="54">
        <v>3</v>
      </c>
      <c r="H43" s="54">
        <v>3</v>
      </c>
      <c r="I43" s="54"/>
      <c r="J43" s="54">
        <v>3</v>
      </c>
      <c r="K43" s="54"/>
      <c r="L43" s="54"/>
      <c r="M43" s="54"/>
      <c r="N43" s="54"/>
      <c r="O43" s="54"/>
      <c r="P43" s="154"/>
      <c r="Q43" s="159">
        <f t="shared" si="5"/>
        <v>14</v>
      </c>
    </row>
    <row r="44" spans="1:17" ht="19.5" customHeight="1" x14ac:dyDescent="0.2">
      <c r="B44" s="169" t="s">
        <v>141</v>
      </c>
      <c r="C44" s="170"/>
      <c r="D44" s="170"/>
      <c r="E44" s="56">
        <v>0</v>
      </c>
      <c r="F44" s="57">
        <v>1</v>
      </c>
      <c r="G44" s="57">
        <v>1</v>
      </c>
      <c r="H44" s="57">
        <v>0</v>
      </c>
      <c r="I44" s="57"/>
      <c r="J44" s="57">
        <v>3</v>
      </c>
      <c r="K44" s="57"/>
      <c r="L44" s="57"/>
      <c r="M44" s="57"/>
      <c r="N44" s="57"/>
      <c r="O44" s="57"/>
      <c r="P44" s="155"/>
      <c r="Q44" s="159">
        <f t="shared" si="5"/>
        <v>5</v>
      </c>
    </row>
    <row r="45" spans="1:17" ht="19.5" customHeight="1" thickBot="1" x14ac:dyDescent="0.25">
      <c r="B45" s="172" t="s">
        <v>140</v>
      </c>
      <c r="C45" s="173"/>
      <c r="D45" s="174"/>
      <c r="E45" s="59">
        <v>1</v>
      </c>
      <c r="F45" s="60"/>
      <c r="G45" s="60">
        <v>0</v>
      </c>
      <c r="H45" s="60">
        <v>0</v>
      </c>
      <c r="I45" s="60"/>
      <c r="J45" s="60">
        <v>0</v>
      </c>
      <c r="K45" s="60"/>
      <c r="L45" s="60"/>
      <c r="M45" s="60"/>
      <c r="N45" s="60"/>
      <c r="O45" s="60"/>
      <c r="P45" s="162"/>
      <c r="Q45" s="160">
        <f t="shared" si="5"/>
        <v>1</v>
      </c>
    </row>
    <row r="46" spans="1:17" s="17" customFormat="1" ht="19.5" customHeight="1" thickTop="1" thickBot="1" x14ac:dyDescent="0.25">
      <c r="B46" s="175" t="str">
        <f>"Total "&amp;C35&amp;" ="</f>
        <v>Total NOAs =</v>
      </c>
      <c r="C46" s="176"/>
      <c r="D46" s="177"/>
      <c r="E46" s="39">
        <f t="shared" ref="E46:P46" si="6">SUM(E36:E45)</f>
        <v>52</v>
      </c>
      <c r="F46" s="40">
        <f t="shared" si="6"/>
        <v>47</v>
      </c>
      <c r="G46" s="40">
        <f t="shared" si="6"/>
        <v>60</v>
      </c>
      <c r="H46" s="40">
        <f t="shared" si="6"/>
        <v>81</v>
      </c>
      <c r="I46" s="40">
        <f t="shared" si="6"/>
        <v>4</v>
      </c>
      <c r="J46" s="40">
        <f t="shared" si="6"/>
        <v>82</v>
      </c>
      <c r="K46" s="40">
        <f t="shared" si="6"/>
        <v>0</v>
      </c>
      <c r="L46" s="40">
        <f t="shared" si="6"/>
        <v>0</v>
      </c>
      <c r="M46" s="40">
        <f t="shared" si="6"/>
        <v>0</v>
      </c>
      <c r="N46" s="40">
        <f t="shared" si="6"/>
        <v>0</v>
      </c>
      <c r="O46" s="40">
        <f t="shared" si="6"/>
        <v>0</v>
      </c>
      <c r="P46" s="147">
        <f t="shared" si="6"/>
        <v>0</v>
      </c>
      <c r="Q46" s="161">
        <f t="shared" si="5"/>
        <v>326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algorithmName="SHA-512" hashValue="eAssPEYl9qGm0p24zcdPKNAPG3w6qICvqNib28CBRXjp6zYSDFsGed9C9vJehbxclfGHd6PLoPqzum6+EH48sA==" saltValue="KMOX5jYg1tQaxPUGAgtK3w==" spinCount="100000" sheet="1" objects="1" scenarios="1"/>
  <mergeCells count="41">
    <mergeCell ref="O7:Q7"/>
    <mergeCell ref="O5:Q5"/>
    <mergeCell ref="B11:D11"/>
    <mergeCell ref="B17:D17"/>
    <mergeCell ref="B18:D18"/>
    <mergeCell ref="B14:D14"/>
    <mergeCell ref="B15:D15"/>
    <mergeCell ref="B46:D46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  <mergeCell ref="B29:D29"/>
    <mergeCell ref="B30:D30"/>
    <mergeCell ref="B31:D31"/>
    <mergeCell ref="B23:D23"/>
    <mergeCell ref="B24:D24"/>
    <mergeCell ref="B25:D25"/>
    <mergeCell ref="B26:D26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85" zoomScaleNormal="85" zoomScaleSheetLayoutView="100" zoomScalePageLayoutView="75" workbookViewId="0">
      <selection activeCell="I75" sqref="I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5.5" customHeight="1" x14ac:dyDescent="0.2">
      <c r="A1" s="100" t="s">
        <v>278</v>
      </c>
    </row>
    <row r="2" spans="1:19" ht="25.5" customHeight="1" x14ac:dyDescent="0.2">
      <c r="A2" s="100" t="s">
        <v>97</v>
      </c>
    </row>
    <row r="3" spans="1:19" ht="15.75" customHeight="1" x14ac:dyDescent="0.2">
      <c r="N3"/>
      <c r="O3"/>
    </row>
    <row r="4" spans="1:19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122" t="s">
        <v>279</v>
      </c>
      <c r="H4" s="194" t="str">
        <f>IF('Sub Cases Monthly'!H4="","",'Sub Cases Monthly'!H4)</f>
        <v>April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9" ht="26.25" customHeight="1" x14ac:dyDescent="0.3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R5" s="251" t="s">
        <v>153</v>
      </c>
      <c r="S5" s="251"/>
    </row>
    <row r="6" spans="1:19" ht="26.25" customHeight="1" x14ac:dyDescent="0.2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21" t="s">
        <v>280</v>
      </c>
      <c r="B8" s="221"/>
      <c r="C8" s="221"/>
      <c r="D8" s="221"/>
      <c r="E8" s="25" t="s">
        <v>281</v>
      </c>
      <c r="L8" s="24" t="s">
        <v>290</v>
      </c>
    </row>
    <row r="9" spans="1:19" ht="27" customHeight="1" thickBot="1" x14ac:dyDescent="0.25">
      <c r="A9" s="24"/>
      <c r="B9" s="24"/>
      <c r="C9" s="24"/>
      <c r="D9" s="24"/>
      <c r="E9" s="217" t="s">
        <v>260</v>
      </c>
      <c r="F9" s="219" t="s">
        <v>283</v>
      </c>
      <c r="G9" s="111" t="s">
        <v>261</v>
      </c>
      <c r="H9" s="112" t="s">
        <v>262</v>
      </c>
      <c r="I9" s="112" t="s">
        <v>263</v>
      </c>
      <c r="J9" s="113" t="s">
        <v>264</v>
      </c>
      <c r="K9" s="249" t="s">
        <v>288</v>
      </c>
      <c r="L9" s="208" t="s">
        <v>261</v>
      </c>
      <c r="M9" s="209"/>
      <c r="N9" s="208" t="s">
        <v>262</v>
      </c>
      <c r="O9" s="209"/>
      <c r="P9" s="208" t="s">
        <v>263</v>
      </c>
      <c r="Q9" s="210"/>
      <c r="R9" s="225" t="s">
        <v>264</v>
      </c>
      <c r="S9" s="226"/>
    </row>
    <row r="10" spans="1:19" ht="19.5" customHeight="1" thickBot="1" x14ac:dyDescent="0.25">
      <c r="B10" s="28"/>
      <c r="C10" s="245"/>
      <c r="D10" s="246"/>
      <c r="E10" s="218"/>
      <c r="F10" s="220"/>
      <c r="G10" s="105" t="s">
        <v>284</v>
      </c>
      <c r="H10" s="106" t="s">
        <v>285</v>
      </c>
      <c r="I10" s="106" t="s">
        <v>286</v>
      </c>
      <c r="J10" s="107" t="s">
        <v>287</v>
      </c>
      <c r="K10" s="250"/>
      <c r="L10" s="103" t="s">
        <v>265</v>
      </c>
      <c r="M10" s="104" t="s">
        <v>275</v>
      </c>
      <c r="N10" s="103" t="s">
        <v>265</v>
      </c>
      <c r="O10" s="104" t="s">
        <v>275</v>
      </c>
      <c r="P10" s="103" t="s">
        <v>265</v>
      </c>
      <c r="Q10" s="163" t="s">
        <v>275</v>
      </c>
      <c r="R10" s="164" t="s">
        <v>265</v>
      </c>
      <c r="S10" s="165" t="s">
        <v>275</v>
      </c>
    </row>
    <row r="11" spans="1:19" ht="19.5" customHeight="1" x14ac:dyDescent="0.2">
      <c r="B11" s="211" t="s">
        <v>289</v>
      </c>
      <c r="C11" s="212"/>
      <c r="D11" s="96" t="s">
        <v>266</v>
      </c>
      <c r="E11" s="222">
        <v>0.8</v>
      </c>
      <c r="F11" s="205" t="s">
        <v>291</v>
      </c>
      <c r="G11" s="101">
        <f>SUM('Outputs Monthly'!E10:G10)</f>
        <v>1927</v>
      </c>
      <c r="H11" s="102">
        <f>SUM('Outputs Monthly'!H10:J10)</f>
        <v>2020</v>
      </c>
      <c r="I11" s="102">
        <f>SUM('Outputs Monthly'!K10:M10)</f>
        <v>634</v>
      </c>
      <c r="J11" s="108">
        <f>SUM('Outputs Monthly'!N10:P10)</f>
        <v>0</v>
      </c>
      <c r="K11" s="109">
        <f>SUM(G11:J11)</f>
        <v>4581</v>
      </c>
      <c r="L11" s="227"/>
      <c r="M11" s="230"/>
      <c r="N11" s="233"/>
      <c r="O11" s="230"/>
      <c r="P11" s="233"/>
      <c r="Q11" s="239"/>
      <c r="R11" s="236"/>
      <c r="S11" s="242"/>
    </row>
    <row r="12" spans="1:19" ht="19.5" customHeight="1" thickBot="1" x14ac:dyDescent="0.25">
      <c r="B12" s="213"/>
      <c r="C12" s="214"/>
      <c r="D12" s="85" t="s">
        <v>282</v>
      </c>
      <c r="E12" s="223"/>
      <c r="F12" s="206"/>
      <c r="G12" s="119">
        <v>1881</v>
      </c>
      <c r="H12" s="120">
        <v>1980</v>
      </c>
      <c r="I12" s="120">
        <v>625</v>
      </c>
      <c r="J12" s="121"/>
      <c r="K12" s="114">
        <f>SUM(G12:J12)</f>
        <v>4486</v>
      </c>
      <c r="L12" s="228"/>
      <c r="M12" s="231"/>
      <c r="N12" s="234"/>
      <c r="O12" s="231"/>
      <c r="P12" s="234"/>
      <c r="Q12" s="240"/>
      <c r="R12" s="237"/>
      <c r="S12" s="243"/>
    </row>
    <row r="13" spans="1:19" ht="19.5" customHeight="1" thickTop="1" thickBot="1" x14ac:dyDescent="0.25">
      <c r="B13" s="215"/>
      <c r="C13" s="216"/>
      <c r="D13" s="110" t="s">
        <v>268</v>
      </c>
      <c r="E13" s="224"/>
      <c r="F13" s="207"/>
      <c r="G13" s="115">
        <f>IF(G11=0,1,IFERROR(ROUND(G12/G11,4),0))</f>
        <v>0.97609999999999997</v>
      </c>
      <c r="H13" s="116">
        <f t="shared" ref="H13:K13" si="0">IF(H11=0,1,IFERROR(ROUND(H12/H11,4),0))</f>
        <v>0.98019999999999996</v>
      </c>
      <c r="I13" s="116">
        <f t="shared" si="0"/>
        <v>0.98580000000000001</v>
      </c>
      <c r="J13" s="117">
        <f t="shared" si="0"/>
        <v>1</v>
      </c>
      <c r="K13" s="118">
        <f t="shared" si="0"/>
        <v>0.97929999999999995</v>
      </c>
      <c r="L13" s="229"/>
      <c r="M13" s="232"/>
      <c r="N13" s="235"/>
      <c r="O13" s="232"/>
      <c r="P13" s="235"/>
      <c r="Q13" s="241"/>
      <c r="R13" s="238"/>
      <c r="S13" s="244"/>
    </row>
    <row r="14" spans="1:19" customFormat="1" ht="19.5" customHeight="1" x14ac:dyDescent="0.2">
      <c r="B14" s="211" t="s">
        <v>293</v>
      </c>
      <c r="C14" s="212"/>
      <c r="D14" s="96" t="s">
        <v>266</v>
      </c>
      <c r="E14" s="222">
        <v>0.8</v>
      </c>
      <c r="F14" s="205" t="s">
        <v>292</v>
      </c>
      <c r="G14" s="101">
        <f>SUM('Outputs Monthly'!E11:G11)</f>
        <v>2311</v>
      </c>
      <c r="H14" s="102">
        <f>SUM('Outputs Monthly'!H11:J11)</f>
        <v>2276</v>
      </c>
      <c r="I14" s="102">
        <f>SUM('Outputs Monthly'!K11:M11)</f>
        <v>857</v>
      </c>
      <c r="J14" s="108">
        <f>SUM('Outputs Monthly'!N11:P11)</f>
        <v>0</v>
      </c>
      <c r="K14" s="109">
        <f>SUM(G14:J14)</f>
        <v>5444</v>
      </c>
      <c r="L14" s="227"/>
      <c r="M14" s="230"/>
      <c r="N14" s="233"/>
      <c r="O14" s="230"/>
      <c r="P14" s="233"/>
      <c r="Q14" s="239"/>
      <c r="R14" s="236"/>
      <c r="S14" s="242"/>
    </row>
    <row r="15" spans="1:19" customFormat="1" ht="19.5" customHeight="1" thickBot="1" x14ac:dyDescent="0.25">
      <c r="B15" s="213"/>
      <c r="C15" s="214"/>
      <c r="D15" s="85" t="s">
        <v>296</v>
      </c>
      <c r="E15" s="223"/>
      <c r="F15" s="206"/>
      <c r="G15" s="119">
        <v>2261</v>
      </c>
      <c r="H15" s="120">
        <v>2261</v>
      </c>
      <c r="I15" s="120">
        <v>848</v>
      </c>
      <c r="J15" s="121"/>
      <c r="K15" s="114">
        <f>SUM(G15:J15)</f>
        <v>5370</v>
      </c>
      <c r="L15" s="228"/>
      <c r="M15" s="231"/>
      <c r="N15" s="234"/>
      <c r="O15" s="231"/>
      <c r="P15" s="234"/>
      <c r="Q15" s="240"/>
      <c r="R15" s="237"/>
      <c r="S15" s="243"/>
    </row>
    <row r="16" spans="1:19" customFormat="1" ht="19.5" customHeight="1" thickTop="1" thickBot="1" x14ac:dyDescent="0.25">
      <c r="B16" s="215"/>
      <c r="C16" s="216"/>
      <c r="D16" s="110" t="s">
        <v>268</v>
      </c>
      <c r="E16" s="224"/>
      <c r="F16" s="207"/>
      <c r="G16" s="115">
        <f>IF(G14=0,1,IFERROR(ROUND(G15/G14,4),0))</f>
        <v>0.97840000000000005</v>
      </c>
      <c r="H16" s="116">
        <f t="shared" ref="H16" si="1">IF(H14=0,1,IFERROR(ROUND(H15/H14,4),0))</f>
        <v>0.99339999999999995</v>
      </c>
      <c r="I16" s="116">
        <f t="shared" ref="I16" si="2">IF(I14=0,1,IFERROR(ROUND(I15/I14,4),0))</f>
        <v>0.98950000000000005</v>
      </c>
      <c r="J16" s="117">
        <f t="shared" ref="J16" si="3">IF(J14=0,1,IFERROR(ROUND(J15/J14,4),0))</f>
        <v>1</v>
      </c>
      <c r="K16" s="118">
        <f t="shared" ref="K16" si="4">IF(K14=0,1,IFERROR(ROUND(K15/K14,4),0))</f>
        <v>0.98640000000000005</v>
      </c>
      <c r="L16" s="229"/>
      <c r="M16" s="232"/>
      <c r="N16" s="235"/>
      <c r="O16" s="232"/>
      <c r="P16" s="235"/>
      <c r="Q16" s="241"/>
      <c r="R16" s="238"/>
      <c r="S16" s="244"/>
    </row>
    <row r="17" spans="2:19" customFormat="1" ht="19.5" customHeight="1" x14ac:dyDescent="0.2">
      <c r="B17" s="211" t="s">
        <v>277</v>
      </c>
      <c r="C17" s="212"/>
      <c r="D17" s="96" t="s">
        <v>273</v>
      </c>
      <c r="E17" s="222">
        <v>0.8</v>
      </c>
      <c r="F17" s="205" t="s">
        <v>291</v>
      </c>
      <c r="G17" s="101">
        <f>SUM('Outputs Monthly'!E12:G12)</f>
        <v>404</v>
      </c>
      <c r="H17" s="102">
        <f>SUM('Outputs Monthly'!H12:J12)</f>
        <v>509</v>
      </c>
      <c r="I17" s="102">
        <f>SUM('Outputs Monthly'!K12:M12)</f>
        <v>107</v>
      </c>
      <c r="J17" s="108">
        <f>SUM('Outputs Monthly'!N12:P12)</f>
        <v>0</v>
      </c>
      <c r="K17" s="109">
        <f>SUM(G17:J17)</f>
        <v>1020</v>
      </c>
      <c r="L17" s="227"/>
      <c r="M17" s="230"/>
      <c r="N17" s="233"/>
      <c r="O17" s="230"/>
      <c r="P17" s="233"/>
      <c r="Q17" s="239"/>
      <c r="R17" s="236"/>
      <c r="S17" s="242"/>
    </row>
    <row r="18" spans="2:19" customFormat="1" ht="19.5" customHeight="1" thickBot="1" x14ac:dyDescent="0.25">
      <c r="B18" s="213"/>
      <c r="C18" s="214"/>
      <c r="D18" s="85" t="s">
        <v>282</v>
      </c>
      <c r="E18" s="223"/>
      <c r="F18" s="206"/>
      <c r="G18" s="119">
        <v>402</v>
      </c>
      <c r="H18" s="120">
        <v>495</v>
      </c>
      <c r="I18" s="120">
        <v>106</v>
      </c>
      <c r="J18" s="121"/>
      <c r="K18" s="114">
        <f>SUM(G18:J18)</f>
        <v>1003</v>
      </c>
      <c r="L18" s="228"/>
      <c r="M18" s="231"/>
      <c r="N18" s="234"/>
      <c r="O18" s="231"/>
      <c r="P18" s="234"/>
      <c r="Q18" s="240"/>
      <c r="R18" s="237"/>
      <c r="S18" s="243"/>
    </row>
    <row r="19" spans="2:19" customFormat="1" ht="19.5" customHeight="1" thickTop="1" thickBot="1" x14ac:dyDescent="0.25">
      <c r="B19" s="215"/>
      <c r="C19" s="216"/>
      <c r="D19" s="110" t="s">
        <v>268</v>
      </c>
      <c r="E19" s="224"/>
      <c r="F19" s="207"/>
      <c r="G19" s="115">
        <f>IF(G17=0,1,IFERROR(ROUND(G18/G17,4),0))</f>
        <v>0.995</v>
      </c>
      <c r="H19" s="116">
        <f t="shared" ref="H19" si="5">IF(H17=0,1,IFERROR(ROUND(H18/H17,4),0))</f>
        <v>0.97250000000000003</v>
      </c>
      <c r="I19" s="116">
        <f t="shared" ref="I19" si="6">IF(I17=0,1,IFERROR(ROUND(I18/I17,4),0))</f>
        <v>0.99070000000000003</v>
      </c>
      <c r="J19" s="117">
        <f t="shared" ref="J19" si="7">IF(J17=0,1,IFERROR(ROUND(J18/J17,4),0))</f>
        <v>1</v>
      </c>
      <c r="K19" s="118">
        <f t="shared" ref="K19" si="8">IF(K17=0,1,IFERROR(ROUND(K18/K17,4),0))</f>
        <v>0.98329999999999995</v>
      </c>
      <c r="L19" s="229"/>
      <c r="M19" s="232"/>
      <c r="N19" s="235"/>
      <c r="O19" s="232"/>
      <c r="P19" s="235"/>
      <c r="Q19" s="241"/>
      <c r="R19" s="238"/>
      <c r="S19" s="244"/>
    </row>
    <row r="20" spans="2:19" customFormat="1" ht="19.5" customHeight="1" x14ac:dyDescent="0.2">
      <c r="B20" s="211" t="s">
        <v>294</v>
      </c>
      <c r="C20" s="212"/>
      <c r="D20" s="96" t="s">
        <v>295</v>
      </c>
      <c r="E20" s="222">
        <v>0.8</v>
      </c>
      <c r="F20" s="205" t="s">
        <v>292</v>
      </c>
      <c r="G20" s="101">
        <f>SUM('Outputs Monthly'!E13:G13)</f>
        <v>2411</v>
      </c>
      <c r="H20" s="102">
        <f>SUM('Outputs Monthly'!H13:J13)</f>
        <v>2203</v>
      </c>
      <c r="I20" s="102">
        <f>SUM('Outputs Monthly'!K13:M13)</f>
        <v>774</v>
      </c>
      <c r="J20" s="108">
        <f>SUM('Outputs Monthly'!N13:P13)</f>
        <v>0</v>
      </c>
      <c r="K20" s="109">
        <f>SUM(G20:J20)</f>
        <v>5388</v>
      </c>
      <c r="L20" s="227"/>
      <c r="M20" s="230"/>
      <c r="N20" s="233"/>
      <c r="O20" s="230"/>
      <c r="P20" s="233"/>
      <c r="Q20" s="239"/>
      <c r="R20" s="236"/>
      <c r="S20" s="242"/>
    </row>
    <row r="21" spans="2:19" customFormat="1" ht="19.5" customHeight="1" thickBot="1" x14ac:dyDescent="0.25">
      <c r="B21" s="213"/>
      <c r="C21" s="214"/>
      <c r="D21" s="85" t="s">
        <v>296</v>
      </c>
      <c r="E21" s="223"/>
      <c r="F21" s="206"/>
      <c r="G21" s="119">
        <v>2389</v>
      </c>
      <c r="H21" s="120">
        <v>2162</v>
      </c>
      <c r="I21" s="120">
        <v>770</v>
      </c>
      <c r="J21" s="121"/>
      <c r="K21" s="114">
        <f>SUM(G21:J21)</f>
        <v>5321</v>
      </c>
      <c r="L21" s="228"/>
      <c r="M21" s="231"/>
      <c r="N21" s="234"/>
      <c r="O21" s="231"/>
      <c r="P21" s="234"/>
      <c r="Q21" s="240"/>
      <c r="R21" s="237"/>
      <c r="S21" s="243"/>
    </row>
    <row r="22" spans="2:19" customFormat="1" ht="19.5" customHeight="1" thickTop="1" thickBot="1" x14ac:dyDescent="0.25">
      <c r="B22" s="215"/>
      <c r="C22" s="216"/>
      <c r="D22" s="110" t="s">
        <v>268</v>
      </c>
      <c r="E22" s="224"/>
      <c r="F22" s="207"/>
      <c r="G22" s="115">
        <f>IF(G20=0,1,IFERROR(ROUND(G21/G20,4),0))</f>
        <v>0.9909</v>
      </c>
      <c r="H22" s="116">
        <f t="shared" ref="H22" si="9">IF(H20=0,1,IFERROR(ROUND(H21/H20,4),0))</f>
        <v>0.98140000000000005</v>
      </c>
      <c r="I22" s="116">
        <f t="shared" ref="I22" si="10">IF(I20=0,1,IFERROR(ROUND(I21/I20,4),0))</f>
        <v>0.99480000000000002</v>
      </c>
      <c r="J22" s="117">
        <f t="shared" ref="J22" si="11">IF(J20=0,1,IFERROR(ROUND(J21/J20,4),0))</f>
        <v>1</v>
      </c>
      <c r="K22" s="118">
        <f t="shared" ref="K22" si="12">IF(K20=0,1,IFERROR(ROUND(K21/K20,4),0))</f>
        <v>0.98760000000000003</v>
      </c>
      <c r="L22" s="229"/>
      <c r="M22" s="232"/>
      <c r="N22" s="235"/>
      <c r="O22" s="232"/>
      <c r="P22" s="235"/>
      <c r="Q22" s="241"/>
      <c r="R22" s="238"/>
      <c r="S22" s="244"/>
    </row>
    <row r="23" spans="2:19" customFormat="1" ht="19.5" customHeight="1" x14ac:dyDescent="0.2">
      <c r="B23" s="211" t="s">
        <v>297</v>
      </c>
      <c r="C23" s="212"/>
      <c r="D23" s="96" t="s">
        <v>274</v>
      </c>
      <c r="E23" s="222">
        <v>0.8</v>
      </c>
      <c r="F23" s="205" t="s">
        <v>291</v>
      </c>
      <c r="G23" s="101">
        <f>SUM('Outputs Monthly'!E14:G14)</f>
        <v>632</v>
      </c>
      <c r="H23" s="102">
        <f>SUM('Outputs Monthly'!H14:J14)</f>
        <v>903</v>
      </c>
      <c r="I23" s="102">
        <f>SUM('Outputs Monthly'!K14:M14)</f>
        <v>283</v>
      </c>
      <c r="J23" s="108">
        <f>SUM('Outputs Monthly'!N14:P14)</f>
        <v>0</v>
      </c>
      <c r="K23" s="109">
        <f>SUM(G23:J23)</f>
        <v>1818</v>
      </c>
      <c r="L23" s="227" t="s">
        <v>267</v>
      </c>
      <c r="M23" s="230" t="s">
        <v>339</v>
      </c>
      <c r="N23" s="233" t="s">
        <v>267</v>
      </c>
      <c r="O23" s="230" t="s">
        <v>341</v>
      </c>
      <c r="P23" s="233" t="s">
        <v>267</v>
      </c>
      <c r="Q23" s="239" t="s">
        <v>342</v>
      </c>
      <c r="R23" s="236"/>
      <c r="S23" s="242"/>
    </row>
    <row r="24" spans="2:19" customFormat="1" ht="19.5" customHeight="1" thickBot="1" x14ac:dyDescent="0.25">
      <c r="B24" s="213"/>
      <c r="C24" s="214"/>
      <c r="D24" s="85" t="s">
        <v>282</v>
      </c>
      <c r="E24" s="223"/>
      <c r="F24" s="206"/>
      <c r="G24" s="119">
        <v>495</v>
      </c>
      <c r="H24" s="120">
        <v>535</v>
      </c>
      <c r="I24" s="120">
        <v>228</v>
      </c>
      <c r="J24" s="121"/>
      <c r="K24" s="114">
        <f>SUM(G24:J24)</f>
        <v>1258</v>
      </c>
      <c r="L24" s="228"/>
      <c r="M24" s="231"/>
      <c r="N24" s="234"/>
      <c r="O24" s="231"/>
      <c r="P24" s="234"/>
      <c r="Q24" s="240"/>
      <c r="R24" s="237"/>
      <c r="S24" s="243"/>
    </row>
    <row r="25" spans="2:19" customFormat="1" ht="19.5" customHeight="1" thickTop="1" thickBot="1" x14ac:dyDescent="0.25">
      <c r="B25" s="215"/>
      <c r="C25" s="216"/>
      <c r="D25" s="110" t="s">
        <v>268</v>
      </c>
      <c r="E25" s="224"/>
      <c r="F25" s="207"/>
      <c r="G25" s="115">
        <f>IF(G23=0,1,IFERROR(ROUND(G24/G23,4),0))</f>
        <v>0.78320000000000001</v>
      </c>
      <c r="H25" s="116">
        <f t="shared" ref="H25" si="13">IF(H23=0,1,IFERROR(ROUND(H24/H23,4),0))</f>
        <v>0.59250000000000003</v>
      </c>
      <c r="I25" s="116">
        <f t="shared" ref="I25" si="14">IF(I23=0,1,IFERROR(ROUND(I24/I23,4),0))</f>
        <v>0.80569999999999997</v>
      </c>
      <c r="J25" s="117">
        <f t="shared" ref="J25" si="15">IF(J23=0,1,IFERROR(ROUND(J24/J23,4),0))</f>
        <v>1</v>
      </c>
      <c r="K25" s="118">
        <f t="shared" ref="K25" si="16">IF(K23=0,1,IFERROR(ROUND(K24/K23,4),0))</f>
        <v>0.69199999999999995</v>
      </c>
      <c r="L25" s="229"/>
      <c r="M25" s="232"/>
      <c r="N25" s="235"/>
      <c r="O25" s="232"/>
      <c r="P25" s="235"/>
      <c r="Q25" s="241"/>
      <c r="R25" s="238"/>
      <c r="S25" s="244"/>
    </row>
    <row r="26" spans="2:19" customFormat="1" ht="19.5" customHeight="1" x14ac:dyDescent="0.2">
      <c r="B26" s="211" t="s">
        <v>298</v>
      </c>
      <c r="C26" s="212"/>
      <c r="D26" s="96" t="s">
        <v>274</v>
      </c>
      <c r="E26" s="222">
        <v>0.8</v>
      </c>
      <c r="F26" s="205" t="s">
        <v>291</v>
      </c>
      <c r="G26" s="101">
        <f>SUM('Outputs Monthly'!E15:G15)</f>
        <v>2266</v>
      </c>
      <c r="H26" s="102">
        <f>SUM('Outputs Monthly'!H15:J15)</f>
        <v>2385</v>
      </c>
      <c r="I26" s="102">
        <f>SUM('Outputs Monthly'!K15:M15)</f>
        <v>759</v>
      </c>
      <c r="J26" s="108">
        <f>SUM('Outputs Monthly'!N15:P15)</f>
        <v>0</v>
      </c>
      <c r="K26" s="109">
        <f>SUM(G26:J26)</f>
        <v>5410</v>
      </c>
      <c r="L26" s="227" t="s">
        <v>267</v>
      </c>
      <c r="M26" s="230" t="s">
        <v>339</v>
      </c>
      <c r="N26" s="233" t="s">
        <v>267</v>
      </c>
      <c r="O26" s="230" t="s">
        <v>341</v>
      </c>
      <c r="P26" s="233" t="s">
        <v>267</v>
      </c>
      <c r="Q26" s="239" t="s">
        <v>343</v>
      </c>
      <c r="R26" s="236"/>
      <c r="S26" s="242"/>
    </row>
    <row r="27" spans="2:19" customFormat="1" ht="19.5" customHeight="1" thickBot="1" x14ac:dyDescent="0.25">
      <c r="B27" s="213"/>
      <c r="C27" s="214"/>
      <c r="D27" s="85" t="s">
        <v>282</v>
      </c>
      <c r="E27" s="223"/>
      <c r="F27" s="206"/>
      <c r="G27" s="119">
        <v>1736</v>
      </c>
      <c r="H27" s="120">
        <v>1755</v>
      </c>
      <c r="I27" s="120">
        <v>704</v>
      </c>
      <c r="J27" s="121"/>
      <c r="K27" s="114">
        <f>SUM(G27:J27)</f>
        <v>4195</v>
      </c>
      <c r="L27" s="228"/>
      <c r="M27" s="231"/>
      <c r="N27" s="234"/>
      <c r="O27" s="231"/>
      <c r="P27" s="234"/>
      <c r="Q27" s="240"/>
      <c r="R27" s="237"/>
      <c r="S27" s="243"/>
    </row>
    <row r="28" spans="2:19" customFormat="1" ht="19.5" customHeight="1" thickTop="1" thickBot="1" x14ac:dyDescent="0.25">
      <c r="B28" s="215"/>
      <c r="C28" s="216"/>
      <c r="D28" s="110" t="s">
        <v>268</v>
      </c>
      <c r="E28" s="224"/>
      <c r="F28" s="207"/>
      <c r="G28" s="115">
        <f>IF(G26=0,1,IFERROR(ROUND(G27/G26,4),0))</f>
        <v>0.7661</v>
      </c>
      <c r="H28" s="116">
        <f t="shared" ref="H28" si="17">IF(H26=0,1,IFERROR(ROUND(H27/H26,4),0))</f>
        <v>0.73580000000000001</v>
      </c>
      <c r="I28" s="116">
        <f t="shared" ref="I28" si="18">IF(I26=0,1,IFERROR(ROUND(I27/I26,4),0))</f>
        <v>0.92749999999999999</v>
      </c>
      <c r="J28" s="117">
        <f t="shared" ref="J28" si="19">IF(J26=0,1,IFERROR(ROUND(J27/J26,4),0))</f>
        <v>1</v>
      </c>
      <c r="K28" s="118">
        <f t="shared" ref="K28" si="20">IF(K26=0,1,IFERROR(ROUND(K27/K26,4),0))</f>
        <v>0.77539999999999998</v>
      </c>
      <c r="L28" s="229"/>
      <c r="M28" s="232"/>
      <c r="N28" s="235"/>
      <c r="O28" s="232"/>
      <c r="P28" s="235"/>
      <c r="Q28" s="241"/>
      <c r="R28" s="238"/>
      <c r="S28" s="244"/>
    </row>
    <row r="29" spans="2:19" customFormat="1" ht="19.5" customHeight="1" x14ac:dyDescent="0.2">
      <c r="B29" s="211" t="s">
        <v>299</v>
      </c>
      <c r="C29" s="212"/>
      <c r="D29" s="96" t="s">
        <v>274</v>
      </c>
      <c r="E29" s="222">
        <v>0.8</v>
      </c>
      <c r="F29" s="205" t="s">
        <v>291</v>
      </c>
      <c r="G29" s="101">
        <f>SUM('Outputs Monthly'!E16:G16)</f>
        <v>1568</v>
      </c>
      <c r="H29" s="102">
        <f>SUM('Outputs Monthly'!H16:J16)</f>
        <v>1654</v>
      </c>
      <c r="I29" s="102">
        <f>SUM('Outputs Monthly'!K16:M16)</f>
        <v>535</v>
      </c>
      <c r="J29" s="108">
        <f>SUM('Outputs Monthly'!N16:P16)</f>
        <v>0</v>
      </c>
      <c r="K29" s="109">
        <f>SUM(G29:J29)</f>
        <v>3757</v>
      </c>
      <c r="L29" s="227"/>
      <c r="M29" s="230"/>
      <c r="N29" s="233"/>
      <c r="O29" s="230"/>
      <c r="P29" s="233"/>
      <c r="Q29" s="239"/>
      <c r="R29" s="236"/>
      <c r="S29" s="242"/>
    </row>
    <row r="30" spans="2:19" customFormat="1" ht="19.5" customHeight="1" thickBot="1" x14ac:dyDescent="0.25">
      <c r="B30" s="213"/>
      <c r="C30" s="214"/>
      <c r="D30" s="85" t="s">
        <v>282</v>
      </c>
      <c r="E30" s="223"/>
      <c r="F30" s="206"/>
      <c r="G30" s="119">
        <v>1514</v>
      </c>
      <c r="H30" s="120">
        <v>1625</v>
      </c>
      <c r="I30" s="120">
        <v>530</v>
      </c>
      <c r="J30" s="121"/>
      <c r="K30" s="114">
        <f>SUM(G30:J30)</f>
        <v>3669</v>
      </c>
      <c r="L30" s="228"/>
      <c r="M30" s="231"/>
      <c r="N30" s="234"/>
      <c r="O30" s="231"/>
      <c r="P30" s="234"/>
      <c r="Q30" s="240"/>
      <c r="R30" s="237"/>
      <c r="S30" s="243"/>
    </row>
    <row r="31" spans="2:19" customFormat="1" ht="19.5" customHeight="1" thickTop="1" thickBot="1" x14ac:dyDescent="0.25">
      <c r="B31" s="215"/>
      <c r="C31" s="216"/>
      <c r="D31" s="110" t="s">
        <v>268</v>
      </c>
      <c r="E31" s="224"/>
      <c r="F31" s="207"/>
      <c r="G31" s="115">
        <f>IF(G29=0,1,IFERROR(ROUND(G30/G29,4),0))</f>
        <v>0.96560000000000001</v>
      </c>
      <c r="H31" s="116">
        <f t="shared" ref="H31" si="21">IF(H29=0,1,IFERROR(ROUND(H30/H29,4),0))</f>
        <v>0.98250000000000004</v>
      </c>
      <c r="I31" s="116">
        <f t="shared" ref="I31" si="22">IF(I29=0,1,IFERROR(ROUND(I30/I29,4),0))</f>
        <v>0.99070000000000003</v>
      </c>
      <c r="J31" s="117">
        <f t="shared" ref="J31" si="23">IF(J29=0,1,IFERROR(ROUND(J30/J29,4),0))</f>
        <v>1</v>
      </c>
      <c r="K31" s="118">
        <f t="shared" ref="K31" si="24">IF(K29=0,1,IFERROR(ROUND(K30/K29,4),0))</f>
        <v>0.97660000000000002</v>
      </c>
      <c r="L31" s="229"/>
      <c r="M31" s="232"/>
      <c r="N31" s="235"/>
      <c r="O31" s="232"/>
      <c r="P31" s="235"/>
      <c r="Q31" s="241"/>
      <c r="R31" s="238"/>
      <c r="S31" s="244"/>
    </row>
    <row r="32" spans="2:19" customFormat="1" ht="19.5" customHeight="1" x14ac:dyDescent="0.2">
      <c r="B32" s="211" t="s">
        <v>300</v>
      </c>
      <c r="C32" s="212"/>
      <c r="D32" s="96" t="s">
        <v>274</v>
      </c>
      <c r="E32" s="222">
        <v>0.8</v>
      </c>
      <c r="F32" s="205" t="s">
        <v>292</v>
      </c>
      <c r="G32" s="101">
        <f>SUM('Outputs Monthly'!E17:G17)</f>
        <v>1658</v>
      </c>
      <c r="H32" s="102">
        <f>SUM('Outputs Monthly'!H17:J17)</f>
        <v>1766</v>
      </c>
      <c r="I32" s="102">
        <f>SUM('Outputs Monthly'!K17:M17)</f>
        <v>620</v>
      </c>
      <c r="J32" s="108">
        <f>SUM('Outputs Monthly'!N17:P17)</f>
        <v>0</v>
      </c>
      <c r="K32" s="109">
        <f>SUM(G32:J32)</f>
        <v>4044</v>
      </c>
      <c r="L32" s="227"/>
      <c r="M32" s="230"/>
      <c r="N32" s="233"/>
      <c r="O32" s="230"/>
      <c r="P32" s="233"/>
      <c r="Q32" s="239"/>
      <c r="R32" s="236"/>
      <c r="S32" s="242"/>
    </row>
    <row r="33" spans="1:19" customFormat="1" ht="19.5" customHeight="1" thickBot="1" x14ac:dyDescent="0.25">
      <c r="B33" s="213"/>
      <c r="C33" s="214"/>
      <c r="D33" s="85" t="s">
        <v>296</v>
      </c>
      <c r="E33" s="223"/>
      <c r="F33" s="206"/>
      <c r="G33" s="119">
        <v>1514</v>
      </c>
      <c r="H33" s="120">
        <v>1696</v>
      </c>
      <c r="I33" s="120">
        <v>615</v>
      </c>
      <c r="J33" s="121"/>
      <c r="K33" s="114">
        <f>SUM(G33:J33)</f>
        <v>3825</v>
      </c>
      <c r="L33" s="228"/>
      <c r="M33" s="231"/>
      <c r="N33" s="234"/>
      <c r="O33" s="231"/>
      <c r="P33" s="234"/>
      <c r="Q33" s="240"/>
      <c r="R33" s="237"/>
      <c r="S33" s="243"/>
    </row>
    <row r="34" spans="1:19" customFormat="1" ht="19.5" customHeight="1" thickTop="1" thickBot="1" x14ac:dyDescent="0.25">
      <c r="B34" s="215"/>
      <c r="C34" s="216"/>
      <c r="D34" s="110" t="s">
        <v>268</v>
      </c>
      <c r="E34" s="224"/>
      <c r="F34" s="207"/>
      <c r="G34" s="115">
        <f>IF(G32=0,1,IFERROR(ROUND(G33/G32,4),0))</f>
        <v>0.91310000000000002</v>
      </c>
      <c r="H34" s="116">
        <f t="shared" ref="H34" si="25">IF(H32=0,1,IFERROR(ROUND(H33/H32,4),0))</f>
        <v>0.96040000000000003</v>
      </c>
      <c r="I34" s="116">
        <f t="shared" ref="I34" si="26">IF(I32=0,1,IFERROR(ROUND(I33/I32,4),0))</f>
        <v>0.9919</v>
      </c>
      <c r="J34" s="117">
        <f t="shared" ref="J34" si="27">IF(J32=0,1,IFERROR(ROUND(J33/J32,4),0))</f>
        <v>1</v>
      </c>
      <c r="K34" s="118">
        <f t="shared" ref="K34" si="28">IF(K32=0,1,IFERROR(ROUND(K33/K32,4),0))</f>
        <v>0.94579999999999997</v>
      </c>
      <c r="L34" s="229"/>
      <c r="M34" s="232"/>
      <c r="N34" s="235"/>
      <c r="O34" s="232"/>
      <c r="P34" s="235"/>
      <c r="Q34" s="241"/>
      <c r="R34" s="238"/>
      <c r="S34" s="244"/>
    </row>
    <row r="35" spans="1:19" customFormat="1" ht="19.5" customHeight="1" x14ac:dyDescent="0.2">
      <c r="B35" s="211" t="s">
        <v>301</v>
      </c>
      <c r="C35" s="212"/>
      <c r="D35" s="96" t="s">
        <v>274</v>
      </c>
      <c r="E35" s="222">
        <v>0.8</v>
      </c>
      <c r="F35" s="205" t="s">
        <v>291</v>
      </c>
      <c r="G35" s="101">
        <f>SUM('Outputs Monthly'!E18:G18)</f>
        <v>113</v>
      </c>
      <c r="H35" s="102">
        <f>SUM('Outputs Monthly'!H18:J18)</f>
        <v>113</v>
      </c>
      <c r="I35" s="102">
        <f>SUM('Outputs Monthly'!K18:M18)</f>
        <v>24</v>
      </c>
      <c r="J35" s="108">
        <f>SUM('Outputs Monthly'!N18:P18)</f>
        <v>0</v>
      </c>
      <c r="K35" s="109">
        <f>SUM(G35:J35)</f>
        <v>250</v>
      </c>
      <c r="L35" s="227"/>
      <c r="M35" s="230"/>
      <c r="N35" s="233"/>
      <c r="O35" s="230"/>
      <c r="P35" s="233"/>
      <c r="Q35" s="239"/>
      <c r="R35" s="236"/>
      <c r="S35" s="242"/>
    </row>
    <row r="36" spans="1:19" customFormat="1" ht="19.5" customHeight="1" thickBot="1" x14ac:dyDescent="0.25">
      <c r="B36" s="213"/>
      <c r="C36" s="214"/>
      <c r="D36" s="85" t="s">
        <v>282</v>
      </c>
      <c r="E36" s="223"/>
      <c r="F36" s="206"/>
      <c r="G36" s="119">
        <v>113</v>
      </c>
      <c r="H36" s="120">
        <v>113</v>
      </c>
      <c r="I36" s="120">
        <v>24</v>
      </c>
      <c r="J36" s="121"/>
      <c r="K36" s="114">
        <f>SUM(G36:J36)</f>
        <v>250</v>
      </c>
      <c r="L36" s="228"/>
      <c r="M36" s="231"/>
      <c r="N36" s="234"/>
      <c r="O36" s="231"/>
      <c r="P36" s="234"/>
      <c r="Q36" s="240"/>
      <c r="R36" s="237"/>
      <c r="S36" s="243"/>
    </row>
    <row r="37" spans="1:19" customFormat="1" ht="15.75" customHeight="1" thickTop="1" thickBot="1" x14ac:dyDescent="0.25">
      <c r="B37" s="215"/>
      <c r="C37" s="216"/>
      <c r="D37" s="110" t="s">
        <v>268</v>
      </c>
      <c r="E37" s="224"/>
      <c r="F37" s="207"/>
      <c r="G37" s="115">
        <f>IF(G35=0,1,IFERROR(ROUND(G36/G35,4),0))</f>
        <v>1</v>
      </c>
      <c r="H37" s="116">
        <f t="shared" ref="H37" si="29">IF(H35=0,1,IFERROR(ROUND(H36/H35,4),0))</f>
        <v>1</v>
      </c>
      <c r="I37" s="116">
        <f t="shared" ref="I37" si="30">IF(I35=0,1,IFERROR(ROUND(I36/I35,4),0))</f>
        <v>1</v>
      </c>
      <c r="J37" s="117">
        <f t="shared" ref="J37" si="31">IF(J35=0,1,IFERROR(ROUND(J36/J35,4),0))</f>
        <v>1</v>
      </c>
      <c r="K37" s="118">
        <f t="shared" ref="K37" si="32">IF(K35=0,1,IFERROR(ROUND(K36/K35,4),0))</f>
        <v>1</v>
      </c>
      <c r="L37" s="229"/>
      <c r="M37" s="232"/>
      <c r="N37" s="235"/>
      <c r="O37" s="232"/>
      <c r="P37" s="235"/>
      <c r="Q37" s="241"/>
      <c r="R37" s="238"/>
      <c r="S37" s="244"/>
    </row>
    <row r="38" spans="1:19" customFormat="1" ht="19.5" customHeight="1" x14ac:dyDescent="0.2">
      <c r="B38" s="211" t="s">
        <v>302</v>
      </c>
      <c r="C38" s="212"/>
      <c r="D38" s="96" t="s">
        <v>295</v>
      </c>
      <c r="E38" s="222">
        <v>0.8</v>
      </c>
      <c r="F38" s="205" t="s">
        <v>303</v>
      </c>
      <c r="G38" s="101">
        <f>SUM('Outputs Monthly'!E19:G19)</f>
        <v>10512</v>
      </c>
      <c r="H38" s="102">
        <f>SUM('Outputs Monthly'!H19:J19)</f>
        <v>10440</v>
      </c>
      <c r="I38" s="102">
        <f>SUM('Outputs Monthly'!K19:M19)</f>
        <v>4029</v>
      </c>
      <c r="J38" s="108">
        <f>SUM('Outputs Monthly'!N19:P19)</f>
        <v>0</v>
      </c>
      <c r="K38" s="109">
        <f>SUM(G38:J38)</f>
        <v>24981</v>
      </c>
      <c r="L38" s="227"/>
      <c r="M38" s="230"/>
      <c r="N38" s="233"/>
      <c r="O38" s="230"/>
      <c r="P38" s="233"/>
      <c r="Q38" s="239"/>
      <c r="R38" s="236"/>
      <c r="S38" s="242"/>
    </row>
    <row r="39" spans="1:19" customFormat="1" ht="19.5" customHeight="1" thickBot="1" x14ac:dyDescent="0.25">
      <c r="B39" s="213"/>
      <c r="C39" s="214"/>
      <c r="D39" s="85" t="s">
        <v>304</v>
      </c>
      <c r="E39" s="223"/>
      <c r="F39" s="206"/>
      <c r="G39" s="119">
        <v>10472</v>
      </c>
      <c r="H39" s="120">
        <v>10404</v>
      </c>
      <c r="I39" s="120">
        <v>4019</v>
      </c>
      <c r="J39" s="121"/>
      <c r="K39" s="114">
        <f>SUM(G39:J39)</f>
        <v>24895</v>
      </c>
      <c r="L39" s="228"/>
      <c r="M39" s="231"/>
      <c r="N39" s="234"/>
      <c r="O39" s="231"/>
      <c r="P39" s="234"/>
      <c r="Q39" s="240"/>
      <c r="R39" s="237"/>
      <c r="S39" s="243"/>
    </row>
    <row r="40" spans="1:19" customFormat="1" ht="19.5" customHeight="1" thickTop="1" thickBot="1" x14ac:dyDescent="0.25">
      <c r="B40" s="215"/>
      <c r="C40" s="216"/>
      <c r="D40" s="110" t="s">
        <v>268</v>
      </c>
      <c r="E40" s="224"/>
      <c r="F40" s="207"/>
      <c r="G40" s="115">
        <f>IF(G38=0,1,IFERROR(ROUND(G39/G38,4),0))</f>
        <v>0.99619999999999997</v>
      </c>
      <c r="H40" s="116">
        <f t="shared" ref="H40" si="33">IF(H38=0,1,IFERROR(ROUND(H39/H38,4),0))</f>
        <v>0.99660000000000004</v>
      </c>
      <c r="I40" s="116">
        <f t="shared" ref="I40" si="34">IF(I38=0,1,IFERROR(ROUND(I39/I38,4),0))</f>
        <v>0.99750000000000005</v>
      </c>
      <c r="J40" s="117">
        <f t="shared" ref="J40" si="35">IF(J38=0,1,IFERROR(ROUND(J39/J38,4),0))</f>
        <v>1</v>
      </c>
      <c r="K40" s="118">
        <f t="shared" ref="K40" si="36">IF(K38=0,1,IFERROR(ROUND(K39/K38,4),0))</f>
        <v>0.99660000000000004</v>
      </c>
      <c r="L40" s="229"/>
      <c r="M40" s="232"/>
      <c r="N40" s="235"/>
      <c r="O40" s="232"/>
      <c r="P40" s="235"/>
      <c r="Q40" s="241"/>
      <c r="R40" s="247"/>
      <c r="S40" s="248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21" t="s">
        <v>305</v>
      </c>
      <c r="B43" s="221"/>
      <c r="C43" s="221"/>
      <c r="D43" s="221"/>
      <c r="E43" s="25" t="s">
        <v>306</v>
      </c>
      <c r="F43" s="5"/>
      <c r="G43" s="5"/>
      <c r="H43" s="5"/>
      <c r="I43" s="5"/>
      <c r="J43" s="5"/>
      <c r="K43" s="5"/>
      <c r="L43" s="24" t="s">
        <v>290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17" t="s">
        <v>260</v>
      </c>
      <c r="F44" s="219" t="s">
        <v>283</v>
      </c>
      <c r="G44" s="111" t="s">
        <v>261</v>
      </c>
      <c r="H44" s="112" t="s">
        <v>262</v>
      </c>
      <c r="I44" s="112" t="s">
        <v>263</v>
      </c>
      <c r="J44" s="113" t="s">
        <v>264</v>
      </c>
      <c r="K44" s="249" t="s">
        <v>288</v>
      </c>
      <c r="L44" s="208" t="s">
        <v>261</v>
      </c>
      <c r="M44" s="209"/>
      <c r="N44" s="208" t="s">
        <v>262</v>
      </c>
      <c r="O44" s="209"/>
      <c r="P44" s="208" t="s">
        <v>263</v>
      </c>
      <c r="Q44" s="210"/>
      <c r="R44" s="225" t="s">
        <v>264</v>
      </c>
      <c r="S44" s="226"/>
    </row>
    <row r="45" spans="1:19" ht="15.75" customHeight="1" thickBot="1" x14ac:dyDescent="0.25">
      <c r="B45" s="28"/>
      <c r="C45" s="245"/>
      <c r="D45" s="246"/>
      <c r="E45" s="218"/>
      <c r="F45" s="220"/>
      <c r="G45" s="105" t="s">
        <v>284</v>
      </c>
      <c r="H45" s="106" t="s">
        <v>285</v>
      </c>
      <c r="I45" s="106" t="s">
        <v>286</v>
      </c>
      <c r="J45" s="107" t="s">
        <v>287</v>
      </c>
      <c r="K45" s="250"/>
      <c r="L45" s="103" t="s">
        <v>265</v>
      </c>
      <c r="M45" s="104" t="s">
        <v>275</v>
      </c>
      <c r="N45" s="103" t="s">
        <v>265</v>
      </c>
      <c r="O45" s="104" t="s">
        <v>275</v>
      </c>
      <c r="P45" s="103" t="s">
        <v>265</v>
      </c>
      <c r="Q45" s="163" t="s">
        <v>275</v>
      </c>
      <c r="R45" s="164" t="s">
        <v>265</v>
      </c>
      <c r="S45" s="165" t="s">
        <v>275</v>
      </c>
    </row>
    <row r="46" spans="1:19" x14ac:dyDescent="0.2">
      <c r="B46" s="211" t="s">
        <v>289</v>
      </c>
      <c r="C46" s="212"/>
      <c r="D46" s="96" t="s">
        <v>276</v>
      </c>
      <c r="E46" s="222">
        <v>0.8</v>
      </c>
      <c r="F46" s="205" t="s">
        <v>292</v>
      </c>
      <c r="G46" s="123">
        <v>84985</v>
      </c>
      <c r="H46" s="124">
        <v>93865</v>
      </c>
      <c r="I46" s="124">
        <v>29791</v>
      </c>
      <c r="J46" s="125"/>
      <c r="K46" s="109">
        <f>SUM(G46:J46)</f>
        <v>208641</v>
      </c>
      <c r="L46" s="227"/>
      <c r="M46" s="230"/>
      <c r="N46" s="233"/>
      <c r="O46" s="230"/>
      <c r="P46" s="233"/>
      <c r="Q46" s="239"/>
      <c r="R46" s="236"/>
      <c r="S46" s="242"/>
    </row>
    <row r="47" spans="1:19" ht="16.5" thickBot="1" x14ac:dyDescent="0.25">
      <c r="B47" s="213"/>
      <c r="C47" s="214"/>
      <c r="D47" s="85" t="s">
        <v>296</v>
      </c>
      <c r="E47" s="223"/>
      <c r="F47" s="206"/>
      <c r="G47" s="119">
        <v>82895</v>
      </c>
      <c r="H47" s="120">
        <v>92114</v>
      </c>
      <c r="I47" s="120">
        <v>29426</v>
      </c>
      <c r="J47" s="121"/>
      <c r="K47" s="114">
        <f>SUM(G47:J47)</f>
        <v>204435</v>
      </c>
      <c r="L47" s="228"/>
      <c r="M47" s="231"/>
      <c r="N47" s="234"/>
      <c r="O47" s="231"/>
      <c r="P47" s="234"/>
      <c r="Q47" s="240"/>
      <c r="R47" s="237"/>
      <c r="S47" s="243"/>
    </row>
    <row r="48" spans="1:19" ht="17.25" thickTop="1" thickBot="1" x14ac:dyDescent="0.25">
      <c r="B48" s="215"/>
      <c r="C48" s="216"/>
      <c r="D48" s="110" t="s">
        <v>268</v>
      </c>
      <c r="E48" s="224"/>
      <c r="F48" s="207"/>
      <c r="G48" s="115">
        <f>IF(G46=0,1,IFERROR(ROUND(G47/G46,4),0))</f>
        <v>0.97540000000000004</v>
      </c>
      <c r="H48" s="116">
        <f t="shared" ref="H48" si="37">IF(H46=0,1,IFERROR(ROUND(H47/H46,4),0))</f>
        <v>0.98129999999999995</v>
      </c>
      <c r="I48" s="116">
        <f t="shared" ref="I48" si="38">IF(I46=0,1,IFERROR(ROUND(I47/I46,4),0))</f>
        <v>0.98770000000000002</v>
      </c>
      <c r="J48" s="117">
        <f t="shared" ref="J48" si="39">IF(J46=0,1,IFERROR(ROUND(J47/J46,4),0))</f>
        <v>1</v>
      </c>
      <c r="K48" s="118">
        <f t="shared" ref="K48" si="40">IF(K46=0,1,IFERROR(ROUND(K47/K46,4),0))</f>
        <v>0.9798</v>
      </c>
      <c r="L48" s="229"/>
      <c r="M48" s="232"/>
      <c r="N48" s="235"/>
      <c r="O48" s="232"/>
      <c r="P48" s="235"/>
      <c r="Q48" s="241"/>
      <c r="R48" s="238"/>
      <c r="S48" s="244"/>
    </row>
    <row r="49" spans="1:19" x14ac:dyDescent="0.2">
      <c r="A49"/>
      <c r="B49" s="211" t="s">
        <v>293</v>
      </c>
      <c r="C49" s="212"/>
      <c r="D49" s="96" t="s">
        <v>276</v>
      </c>
      <c r="E49" s="222">
        <v>0.8</v>
      </c>
      <c r="F49" s="205" t="s">
        <v>292</v>
      </c>
      <c r="G49" s="123">
        <v>43675</v>
      </c>
      <c r="H49" s="124">
        <v>43502</v>
      </c>
      <c r="I49" s="124">
        <v>15757</v>
      </c>
      <c r="J49" s="125"/>
      <c r="K49" s="109">
        <f>SUM(G49:J49)</f>
        <v>102934</v>
      </c>
      <c r="L49" s="227"/>
      <c r="M49" s="230"/>
      <c r="N49" s="233"/>
      <c r="O49" s="230"/>
      <c r="P49" s="233"/>
      <c r="Q49" s="239"/>
      <c r="R49" s="236"/>
      <c r="S49" s="242"/>
    </row>
    <row r="50" spans="1:19" ht="16.5" thickBot="1" x14ac:dyDescent="0.25">
      <c r="A50"/>
      <c r="B50" s="213"/>
      <c r="C50" s="214"/>
      <c r="D50" s="85" t="s">
        <v>296</v>
      </c>
      <c r="E50" s="223"/>
      <c r="F50" s="206"/>
      <c r="G50" s="119">
        <v>42439</v>
      </c>
      <c r="H50" s="120">
        <v>42785</v>
      </c>
      <c r="I50" s="120">
        <v>15479</v>
      </c>
      <c r="J50" s="121"/>
      <c r="K50" s="114">
        <f>SUM(G50:J50)</f>
        <v>100703</v>
      </c>
      <c r="L50" s="228"/>
      <c r="M50" s="231"/>
      <c r="N50" s="234"/>
      <c r="O50" s="231"/>
      <c r="P50" s="234"/>
      <c r="Q50" s="240"/>
      <c r="R50" s="237"/>
      <c r="S50" s="243"/>
    </row>
    <row r="51" spans="1:19" ht="17.25" thickTop="1" thickBot="1" x14ac:dyDescent="0.25">
      <c r="A51"/>
      <c r="B51" s="215"/>
      <c r="C51" s="216"/>
      <c r="D51" s="110" t="s">
        <v>268</v>
      </c>
      <c r="E51" s="224"/>
      <c r="F51" s="207"/>
      <c r="G51" s="115">
        <f>IF(G49=0,1,IFERROR(ROUND(G50/G49,4),0))</f>
        <v>0.97170000000000001</v>
      </c>
      <c r="H51" s="116">
        <f t="shared" ref="H51" si="41">IF(H49=0,1,IFERROR(ROUND(H50/H49,4),0))</f>
        <v>0.98350000000000004</v>
      </c>
      <c r="I51" s="116">
        <f t="shared" ref="I51" si="42">IF(I49=0,1,IFERROR(ROUND(I50/I49,4),0))</f>
        <v>0.98240000000000005</v>
      </c>
      <c r="J51" s="117">
        <f t="shared" ref="J51" si="43">IF(J49=0,1,IFERROR(ROUND(J50/J49,4),0))</f>
        <v>1</v>
      </c>
      <c r="K51" s="118">
        <f t="shared" ref="K51" si="44">IF(K49=0,1,IFERROR(ROUND(K50/K49,4),0))</f>
        <v>0.97829999999999995</v>
      </c>
      <c r="L51" s="229"/>
      <c r="M51" s="232"/>
      <c r="N51" s="235"/>
      <c r="O51" s="232"/>
      <c r="P51" s="235"/>
      <c r="Q51" s="241"/>
      <c r="R51" s="238"/>
      <c r="S51" s="244"/>
    </row>
    <row r="52" spans="1:19" x14ac:dyDescent="0.2">
      <c r="A52"/>
      <c r="B52" s="211" t="s">
        <v>277</v>
      </c>
      <c r="C52" s="212"/>
      <c r="D52" s="96" t="s">
        <v>276</v>
      </c>
      <c r="E52" s="222">
        <v>0.8</v>
      </c>
      <c r="F52" s="205" t="s">
        <v>292</v>
      </c>
      <c r="G52" s="123">
        <v>17119</v>
      </c>
      <c r="H52" s="124">
        <v>19251</v>
      </c>
      <c r="I52" s="124">
        <v>4953</v>
      </c>
      <c r="J52" s="125"/>
      <c r="K52" s="109">
        <f>SUM(G52:J52)</f>
        <v>41323</v>
      </c>
      <c r="L52" s="227"/>
      <c r="M52" s="230"/>
      <c r="N52" s="233"/>
      <c r="O52" s="230"/>
      <c r="P52" s="233"/>
      <c r="Q52" s="239"/>
      <c r="R52" s="236"/>
      <c r="S52" s="242"/>
    </row>
    <row r="53" spans="1:19" ht="16.5" thickBot="1" x14ac:dyDescent="0.25">
      <c r="A53"/>
      <c r="B53" s="213"/>
      <c r="C53" s="214"/>
      <c r="D53" s="85" t="s">
        <v>296</v>
      </c>
      <c r="E53" s="223"/>
      <c r="F53" s="206"/>
      <c r="G53" s="119">
        <v>16997</v>
      </c>
      <c r="H53" s="120">
        <v>19177</v>
      </c>
      <c r="I53" s="120">
        <v>4942</v>
      </c>
      <c r="J53" s="121"/>
      <c r="K53" s="114">
        <f>SUM(G53:J53)</f>
        <v>41116</v>
      </c>
      <c r="L53" s="228"/>
      <c r="M53" s="231"/>
      <c r="N53" s="234"/>
      <c r="O53" s="231"/>
      <c r="P53" s="234"/>
      <c r="Q53" s="240"/>
      <c r="R53" s="237"/>
      <c r="S53" s="243"/>
    </row>
    <row r="54" spans="1:19" ht="17.25" thickTop="1" thickBot="1" x14ac:dyDescent="0.25">
      <c r="A54"/>
      <c r="B54" s="215"/>
      <c r="C54" s="216"/>
      <c r="D54" s="110" t="s">
        <v>268</v>
      </c>
      <c r="E54" s="224"/>
      <c r="F54" s="207"/>
      <c r="G54" s="115">
        <f>IF(G52=0,1,IFERROR(ROUND(G53/G52,4),0))</f>
        <v>0.9929</v>
      </c>
      <c r="H54" s="116">
        <f t="shared" ref="H54" si="45">IF(H52=0,1,IFERROR(ROUND(H53/H52,4),0))</f>
        <v>0.99619999999999997</v>
      </c>
      <c r="I54" s="116">
        <f t="shared" ref="I54" si="46">IF(I52=0,1,IFERROR(ROUND(I53/I52,4),0))</f>
        <v>0.99780000000000002</v>
      </c>
      <c r="J54" s="117">
        <f t="shared" ref="J54" si="47">IF(J52=0,1,IFERROR(ROUND(J53/J52,4),0))</f>
        <v>1</v>
      </c>
      <c r="K54" s="118">
        <f t="shared" ref="K54" si="48">IF(K52=0,1,IFERROR(ROUND(K53/K52,4),0))</f>
        <v>0.995</v>
      </c>
      <c r="L54" s="229"/>
      <c r="M54" s="232"/>
      <c r="N54" s="235"/>
      <c r="O54" s="232"/>
      <c r="P54" s="235"/>
      <c r="Q54" s="241"/>
      <c r="R54" s="238"/>
      <c r="S54" s="244"/>
    </row>
    <row r="55" spans="1:19" x14ac:dyDescent="0.2">
      <c r="A55"/>
      <c r="B55" s="211" t="s">
        <v>294</v>
      </c>
      <c r="C55" s="212"/>
      <c r="D55" s="96" t="s">
        <v>276</v>
      </c>
      <c r="E55" s="222">
        <v>0.8</v>
      </c>
      <c r="F55" s="205" t="s">
        <v>292</v>
      </c>
      <c r="G55" s="123">
        <v>17312</v>
      </c>
      <c r="H55" s="124">
        <v>16999</v>
      </c>
      <c r="I55" s="124">
        <v>6050</v>
      </c>
      <c r="J55" s="125"/>
      <c r="K55" s="109">
        <f>SUM(G55:J55)</f>
        <v>40361</v>
      </c>
      <c r="L55" s="227"/>
      <c r="M55" s="230"/>
      <c r="N55" s="233"/>
      <c r="O55" s="230"/>
      <c r="P55" s="233"/>
      <c r="Q55" s="239"/>
      <c r="R55" s="236"/>
      <c r="S55" s="242"/>
    </row>
    <row r="56" spans="1:19" ht="16.5" thickBot="1" x14ac:dyDescent="0.25">
      <c r="A56"/>
      <c r="B56" s="213"/>
      <c r="C56" s="214"/>
      <c r="D56" s="85" t="s">
        <v>296</v>
      </c>
      <c r="E56" s="223"/>
      <c r="F56" s="206"/>
      <c r="G56" s="119">
        <v>16388</v>
      </c>
      <c r="H56" s="120">
        <v>16358</v>
      </c>
      <c r="I56" s="120">
        <v>5782</v>
      </c>
      <c r="J56" s="121"/>
      <c r="K56" s="114">
        <f>SUM(G56:J56)</f>
        <v>38528</v>
      </c>
      <c r="L56" s="228"/>
      <c r="M56" s="231"/>
      <c r="N56" s="234"/>
      <c r="O56" s="231"/>
      <c r="P56" s="234"/>
      <c r="Q56" s="240"/>
      <c r="R56" s="237"/>
      <c r="S56" s="243"/>
    </row>
    <row r="57" spans="1:19" ht="17.25" thickTop="1" thickBot="1" x14ac:dyDescent="0.25">
      <c r="A57"/>
      <c r="B57" s="215"/>
      <c r="C57" s="216"/>
      <c r="D57" s="110" t="s">
        <v>268</v>
      </c>
      <c r="E57" s="224"/>
      <c r="F57" s="207"/>
      <c r="G57" s="115">
        <f>IF(G55=0,1,IFERROR(ROUND(G56/G55,4),0))</f>
        <v>0.9466</v>
      </c>
      <c r="H57" s="116">
        <f t="shared" ref="H57" si="49">IF(H55=0,1,IFERROR(ROUND(H56/H55,4),0))</f>
        <v>0.96230000000000004</v>
      </c>
      <c r="I57" s="116">
        <f t="shared" ref="I57" si="50">IF(I55=0,1,IFERROR(ROUND(I56/I55,4),0))</f>
        <v>0.95569999999999999</v>
      </c>
      <c r="J57" s="117">
        <f t="shared" ref="J57" si="51">IF(J55=0,1,IFERROR(ROUND(J56/J55,4),0))</f>
        <v>1</v>
      </c>
      <c r="K57" s="118">
        <f t="shared" ref="K57" si="52">IF(K55=0,1,IFERROR(ROUND(K56/K55,4),0))</f>
        <v>0.9546</v>
      </c>
      <c r="L57" s="229"/>
      <c r="M57" s="232"/>
      <c r="N57" s="235"/>
      <c r="O57" s="232"/>
      <c r="P57" s="235"/>
      <c r="Q57" s="241"/>
      <c r="R57" s="238"/>
      <c r="S57" s="244"/>
    </row>
    <row r="58" spans="1:19" x14ac:dyDescent="0.2">
      <c r="A58"/>
      <c r="B58" s="211" t="s">
        <v>297</v>
      </c>
      <c r="C58" s="212"/>
      <c r="D58" s="96" t="s">
        <v>276</v>
      </c>
      <c r="E58" s="222">
        <v>0.8</v>
      </c>
      <c r="F58" s="205" t="s">
        <v>292</v>
      </c>
      <c r="G58" s="123">
        <v>35661</v>
      </c>
      <c r="H58" s="124">
        <v>43061</v>
      </c>
      <c r="I58" s="124">
        <v>14413</v>
      </c>
      <c r="J58" s="125"/>
      <c r="K58" s="109">
        <f>SUM(G58:J58)</f>
        <v>93135</v>
      </c>
      <c r="L58" s="227"/>
      <c r="M58" s="230"/>
      <c r="N58" s="233"/>
      <c r="O58" s="230"/>
      <c r="P58" s="233"/>
      <c r="Q58" s="239"/>
      <c r="R58" s="236"/>
      <c r="S58" s="242"/>
    </row>
    <row r="59" spans="1:19" ht="16.5" thickBot="1" x14ac:dyDescent="0.25">
      <c r="A59"/>
      <c r="B59" s="213"/>
      <c r="C59" s="214"/>
      <c r="D59" s="85" t="s">
        <v>296</v>
      </c>
      <c r="E59" s="223"/>
      <c r="F59" s="206"/>
      <c r="G59" s="119">
        <v>33199</v>
      </c>
      <c r="H59" s="120">
        <v>37768</v>
      </c>
      <c r="I59" s="120">
        <v>13131</v>
      </c>
      <c r="J59" s="121"/>
      <c r="K59" s="114">
        <f>SUM(G59:J59)</f>
        <v>84098</v>
      </c>
      <c r="L59" s="228"/>
      <c r="M59" s="231"/>
      <c r="N59" s="234"/>
      <c r="O59" s="231"/>
      <c r="P59" s="234"/>
      <c r="Q59" s="240"/>
      <c r="R59" s="237"/>
      <c r="S59" s="243"/>
    </row>
    <row r="60" spans="1:19" ht="17.25" thickTop="1" thickBot="1" x14ac:dyDescent="0.25">
      <c r="A60"/>
      <c r="B60" s="215"/>
      <c r="C60" s="216"/>
      <c r="D60" s="110" t="s">
        <v>268</v>
      </c>
      <c r="E60" s="224"/>
      <c r="F60" s="207"/>
      <c r="G60" s="115">
        <f>IF(G58=0,1,IFERROR(ROUND(G59/G58,4),0))</f>
        <v>0.93100000000000005</v>
      </c>
      <c r="H60" s="116">
        <f t="shared" ref="H60" si="53">IF(H58=0,1,IFERROR(ROUND(H59/H58,4),0))</f>
        <v>0.87709999999999999</v>
      </c>
      <c r="I60" s="116">
        <f t="shared" ref="I60" si="54">IF(I58=0,1,IFERROR(ROUND(I59/I58,4),0))</f>
        <v>0.91110000000000002</v>
      </c>
      <c r="J60" s="117">
        <f t="shared" ref="J60" si="55">IF(J58=0,1,IFERROR(ROUND(J59/J58,4),0))</f>
        <v>1</v>
      </c>
      <c r="K60" s="118">
        <f t="shared" ref="K60" si="56">IF(K58=0,1,IFERROR(ROUND(K59/K58,4),0))</f>
        <v>0.90300000000000002</v>
      </c>
      <c r="L60" s="229"/>
      <c r="M60" s="232"/>
      <c r="N60" s="235"/>
      <c r="O60" s="232"/>
      <c r="P60" s="235"/>
      <c r="Q60" s="241"/>
      <c r="R60" s="238"/>
      <c r="S60" s="244"/>
    </row>
    <row r="61" spans="1:19" x14ac:dyDescent="0.2">
      <c r="A61"/>
      <c r="B61" s="211" t="s">
        <v>298</v>
      </c>
      <c r="C61" s="212"/>
      <c r="D61" s="96" t="s">
        <v>276</v>
      </c>
      <c r="E61" s="222">
        <v>0.8</v>
      </c>
      <c r="F61" s="205" t="s">
        <v>292</v>
      </c>
      <c r="G61" s="123">
        <v>28249</v>
      </c>
      <c r="H61" s="124">
        <v>31048</v>
      </c>
      <c r="I61" s="124">
        <v>10465</v>
      </c>
      <c r="J61" s="125"/>
      <c r="K61" s="109">
        <f>SUM(G61:J61)</f>
        <v>69762</v>
      </c>
      <c r="L61" s="227"/>
      <c r="M61" s="230"/>
      <c r="N61" s="233" t="s">
        <v>267</v>
      </c>
      <c r="O61" s="230" t="s">
        <v>340</v>
      </c>
      <c r="P61" s="233"/>
      <c r="Q61" s="239"/>
      <c r="R61" s="236"/>
      <c r="S61" s="242"/>
    </row>
    <row r="62" spans="1:19" ht="16.5" thickBot="1" x14ac:dyDescent="0.25">
      <c r="A62"/>
      <c r="B62" s="213"/>
      <c r="C62" s="214"/>
      <c r="D62" s="85" t="s">
        <v>296</v>
      </c>
      <c r="E62" s="223"/>
      <c r="F62" s="206"/>
      <c r="G62" s="119">
        <v>25292</v>
      </c>
      <c r="H62" s="120">
        <v>24361</v>
      </c>
      <c r="I62" s="120">
        <v>10273</v>
      </c>
      <c r="J62" s="121"/>
      <c r="K62" s="114">
        <f>SUM(G62:J62)</f>
        <v>59926</v>
      </c>
      <c r="L62" s="228"/>
      <c r="M62" s="231"/>
      <c r="N62" s="234"/>
      <c r="O62" s="231"/>
      <c r="P62" s="234"/>
      <c r="Q62" s="240"/>
      <c r="R62" s="237"/>
      <c r="S62" s="243"/>
    </row>
    <row r="63" spans="1:19" ht="17.25" thickTop="1" thickBot="1" x14ac:dyDescent="0.25">
      <c r="A63"/>
      <c r="B63" s="215"/>
      <c r="C63" s="216"/>
      <c r="D63" s="110" t="s">
        <v>268</v>
      </c>
      <c r="E63" s="224"/>
      <c r="F63" s="207"/>
      <c r="G63" s="115">
        <f>IF(G61=0,1,IFERROR(ROUND(G62/G61,4),0))</f>
        <v>0.89529999999999998</v>
      </c>
      <c r="H63" s="116">
        <f t="shared" ref="H63" si="57">IF(H61=0,1,IFERROR(ROUND(H62/H61,4),0))</f>
        <v>0.78459999999999996</v>
      </c>
      <c r="I63" s="116">
        <f t="shared" ref="I63" si="58">IF(I61=0,1,IFERROR(ROUND(I62/I61,4),0))</f>
        <v>0.98170000000000002</v>
      </c>
      <c r="J63" s="117">
        <f t="shared" ref="J63" si="59">IF(J61=0,1,IFERROR(ROUND(J62/J61,4),0))</f>
        <v>1</v>
      </c>
      <c r="K63" s="118">
        <f t="shared" ref="K63" si="60">IF(K61=0,1,IFERROR(ROUND(K62/K61,4),0))</f>
        <v>0.85899999999999999</v>
      </c>
      <c r="L63" s="229"/>
      <c r="M63" s="232"/>
      <c r="N63" s="235"/>
      <c r="O63" s="232"/>
      <c r="P63" s="235"/>
      <c r="Q63" s="241"/>
      <c r="R63" s="238"/>
      <c r="S63" s="244"/>
    </row>
    <row r="64" spans="1:19" x14ac:dyDescent="0.2">
      <c r="A64"/>
      <c r="B64" s="211" t="s">
        <v>299</v>
      </c>
      <c r="C64" s="212"/>
      <c r="D64" s="96" t="s">
        <v>276</v>
      </c>
      <c r="E64" s="222">
        <v>0.8</v>
      </c>
      <c r="F64" s="205" t="s">
        <v>292</v>
      </c>
      <c r="G64" s="123">
        <v>19319</v>
      </c>
      <c r="H64" s="124">
        <v>21455</v>
      </c>
      <c r="I64" s="124">
        <v>7031</v>
      </c>
      <c r="J64" s="125"/>
      <c r="K64" s="109">
        <f>SUM(G64:J64)</f>
        <v>47805</v>
      </c>
      <c r="L64" s="227"/>
      <c r="M64" s="230"/>
      <c r="N64" s="233"/>
      <c r="O64" s="230"/>
      <c r="P64" s="233"/>
      <c r="Q64" s="239"/>
      <c r="R64" s="236"/>
      <c r="S64" s="242"/>
    </row>
    <row r="65" spans="1:19" ht="16.5" thickBot="1" x14ac:dyDescent="0.25">
      <c r="A65"/>
      <c r="B65" s="213"/>
      <c r="C65" s="214"/>
      <c r="D65" s="85" t="s">
        <v>296</v>
      </c>
      <c r="E65" s="223"/>
      <c r="F65" s="206"/>
      <c r="G65" s="119">
        <v>19174</v>
      </c>
      <c r="H65" s="120">
        <v>21348</v>
      </c>
      <c r="I65" s="120">
        <v>7004</v>
      </c>
      <c r="J65" s="121"/>
      <c r="K65" s="114">
        <f>SUM(G65:J65)</f>
        <v>47526</v>
      </c>
      <c r="L65" s="228"/>
      <c r="M65" s="231"/>
      <c r="N65" s="234"/>
      <c r="O65" s="231"/>
      <c r="P65" s="234"/>
      <c r="Q65" s="240"/>
      <c r="R65" s="237"/>
      <c r="S65" s="243"/>
    </row>
    <row r="66" spans="1:19" ht="17.25" thickTop="1" thickBot="1" x14ac:dyDescent="0.25">
      <c r="A66"/>
      <c r="B66" s="215"/>
      <c r="C66" s="216"/>
      <c r="D66" s="110" t="s">
        <v>268</v>
      </c>
      <c r="E66" s="224"/>
      <c r="F66" s="207"/>
      <c r="G66" s="115">
        <f>IF(G64=0,1,IFERROR(ROUND(G65/G64,4),0))</f>
        <v>0.99250000000000005</v>
      </c>
      <c r="H66" s="116">
        <f t="shared" ref="H66" si="61">IF(H64=0,1,IFERROR(ROUND(H65/H64,4),0))</f>
        <v>0.995</v>
      </c>
      <c r="I66" s="116">
        <f t="shared" ref="I66" si="62">IF(I64=0,1,IFERROR(ROUND(I65/I64,4),0))</f>
        <v>0.99619999999999997</v>
      </c>
      <c r="J66" s="117">
        <f t="shared" ref="J66" si="63">IF(J64=0,1,IFERROR(ROUND(J65/J64,4),0))</f>
        <v>1</v>
      </c>
      <c r="K66" s="118">
        <f t="shared" ref="K66" si="64">IF(K64=0,1,IFERROR(ROUND(K65/K64,4),0))</f>
        <v>0.99419999999999997</v>
      </c>
      <c r="L66" s="229"/>
      <c r="M66" s="232"/>
      <c r="N66" s="235"/>
      <c r="O66" s="232"/>
      <c r="P66" s="235"/>
      <c r="Q66" s="241"/>
      <c r="R66" s="238"/>
      <c r="S66" s="244"/>
    </row>
    <row r="67" spans="1:19" x14ac:dyDescent="0.2">
      <c r="A67"/>
      <c r="B67" s="211" t="s">
        <v>300</v>
      </c>
      <c r="C67" s="212"/>
      <c r="D67" s="96" t="s">
        <v>276</v>
      </c>
      <c r="E67" s="222">
        <v>0.8</v>
      </c>
      <c r="F67" s="205" t="s">
        <v>292</v>
      </c>
      <c r="G67" s="123">
        <v>44058</v>
      </c>
      <c r="H67" s="124">
        <v>45426</v>
      </c>
      <c r="I67" s="124">
        <v>15656</v>
      </c>
      <c r="J67" s="125"/>
      <c r="K67" s="109">
        <f>SUM(G67:J67)</f>
        <v>105140</v>
      </c>
      <c r="L67" s="227"/>
      <c r="M67" s="230"/>
      <c r="N67" s="233"/>
      <c r="O67" s="230"/>
      <c r="P67" s="233"/>
      <c r="Q67" s="239"/>
      <c r="R67" s="236"/>
      <c r="S67" s="242"/>
    </row>
    <row r="68" spans="1:19" ht="16.5" thickBot="1" x14ac:dyDescent="0.25">
      <c r="A68"/>
      <c r="B68" s="213"/>
      <c r="C68" s="214"/>
      <c r="D68" s="85" t="s">
        <v>296</v>
      </c>
      <c r="E68" s="223"/>
      <c r="F68" s="206"/>
      <c r="G68" s="119">
        <v>39128</v>
      </c>
      <c r="H68" s="120">
        <v>39738</v>
      </c>
      <c r="I68" s="120">
        <v>15306</v>
      </c>
      <c r="J68" s="121"/>
      <c r="K68" s="114">
        <f>SUM(G68:J68)</f>
        <v>94172</v>
      </c>
      <c r="L68" s="228"/>
      <c r="M68" s="231"/>
      <c r="N68" s="234"/>
      <c r="O68" s="231"/>
      <c r="P68" s="234"/>
      <c r="Q68" s="240"/>
      <c r="R68" s="237"/>
      <c r="S68" s="243"/>
    </row>
    <row r="69" spans="1:19" ht="17.25" thickTop="1" thickBot="1" x14ac:dyDescent="0.25">
      <c r="A69"/>
      <c r="B69" s="215"/>
      <c r="C69" s="216"/>
      <c r="D69" s="110" t="s">
        <v>268</v>
      </c>
      <c r="E69" s="224"/>
      <c r="F69" s="207"/>
      <c r="G69" s="115">
        <f>IF(G67=0,1,IFERROR(ROUND(G68/G67,4),0))</f>
        <v>0.8881</v>
      </c>
      <c r="H69" s="116">
        <f t="shared" ref="H69" si="65">IF(H67=0,1,IFERROR(ROUND(H68/H67,4),0))</f>
        <v>0.87480000000000002</v>
      </c>
      <c r="I69" s="116">
        <f t="shared" ref="I69" si="66">IF(I67=0,1,IFERROR(ROUND(I68/I67,4),0))</f>
        <v>0.97760000000000002</v>
      </c>
      <c r="J69" s="117">
        <f t="shared" ref="J69" si="67">IF(J67=0,1,IFERROR(ROUND(J68/J67,4),0))</f>
        <v>1</v>
      </c>
      <c r="K69" s="118">
        <f t="shared" ref="K69" si="68">IF(K67=0,1,IFERROR(ROUND(K68/K67,4),0))</f>
        <v>0.89570000000000005</v>
      </c>
      <c r="L69" s="229"/>
      <c r="M69" s="232"/>
      <c r="N69" s="235"/>
      <c r="O69" s="232"/>
      <c r="P69" s="235"/>
      <c r="Q69" s="241"/>
      <c r="R69" s="238"/>
      <c r="S69" s="244"/>
    </row>
    <row r="70" spans="1:19" x14ac:dyDescent="0.2">
      <c r="A70"/>
      <c r="B70" s="211" t="s">
        <v>301</v>
      </c>
      <c r="C70" s="212"/>
      <c r="D70" s="96" t="s">
        <v>276</v>
      </c>
      <c r="E70" s="222">
        <v>0.8</v>
      </c>
      <c r="F70" s="205" t="s">
        <v>292</v>
      </c>
      <c r="G70" s="123">
        <v>6882</v>
      </c>
      <c r="H70" s="124">
        <v>6979</v>
      </c>
      <c r="I70" s="124">
        <v>2209</v>
      </c>
      <c r="J70" s="125"/>
      <c r="K70" s="109">
        <f>SUM(G70:J70)</f>
        <v>16070</v>
      </c>
      <c r="L70" s="227"/>
      <c r="M70" s="230"/>
      <c r="N70" s="233"/>
      <c r="O70" s="230"/>
      <c r="P70" s="233"/>
      <c r="Q70" s="239"/>
      <c r="R70" s="236"/>
      <c r="S70" s="242"/>
    </row>
    <row r="71" spans="1:19" ht="16.5" thickBot="1" x14ac:dyDescent="0.25">
      <c r="A71"/>
      <c r="B71" s="213"/>
      <c r="C71" s="214"/>
      <c r="D71" s="85" t="s">
        <v>296</v>
      </c>
      <c r="E71" s="223"/>
      <c r="F71" s="206"/>
      <c r="G71" s="119">
        <v>6863</v>
      </c>
      <c r="H71" s="120">
        <v>6936</v>
      </c>
      <c r="I71" s="120">
        <v>2204</v>
      </c>
      <c r="J71" s="121"/>
      <c r="K71" s="114">
        <f>SUM(G71:J71)</f>
        <v>16003</v>
      </c>
      <c r="L71" s="228"/>
      <c r="M71" s="231"/>
      <c r="N71" s="234"/>
      <c r="O71" s="231"/>
      <c r="P71" s="234"/>
      <c r="Q71" s="240"/>
      <c r="R71" s="237"/>
      <c r="S71" s="243"/>
    </row>
    <row r="72" spans="1:19" ht="17.25" thickTop="1" thickBot="1" x14ac:dyDescent="0.25">
      <c r="A72"/>
      <c r="B72" s="215"/>
      <c r="C72" s="216"/>
      <c r="D72" s="110" t="s">
        <v>268</v>
      </c>
      <c r="E72" s="224"/>
      <c r="F72" s="207"/>
      <c r="G72" s="115">
        <f>IF(G70=0,1,IFERROR(ROUND(G71/G70,4),0))</f>
        <v>0.99719999999999998</v>
      </c>
      <c r="H72" s="116">
        <f t="shared" ref="H72" si="69">IF(H70=0,1,IFERROR(ROUND(H71/H70,4),0))</f>
        <v>0.99380000000000002</v>
      </c>
      <c r="I72" s="116">
        <f t="shared" ref="I72" si="70">IF(I70=0,1,IFERROR(ROUND(I71/I70,4),0))</f>
        <v>0.99770000000000003</v>
      </c>
      <c r="J72" s="117">
        <f t="shared" ref="J72" si="71">IF(J70=0,1,IFERROR(ROUND(J71/J70,4),0))</f>
        <v>1</v>
      </c>
      <c r="K72" s="118">
        <f t="shared" ref="K72" si="72">IF(K70=0,1,IFERROR(ROUND(K71/K70,4),0))</f>
        <v>0.99580000000000002</v>
      </c>
      <c r="L72" s="229"/>
      <c r="M72" s="232"/>
      <c r="N72" s="235"/>
      <c r="O72" s="232"/>
      <c r="P72" s="235"/>
      <c r="Q72" s="241"/>
      <c r="R72" s="238"/>
      <c r="S72" s="244"/>
    </row>
    <row r="73" spans="1:19" x14ac:dyDescent="0.2">
      <c r="A73"/>
      <c r="B73" s="211" t="s">
        <v>302</v>
      </c>
      <c r="C73" s="212"/>
      <c r="D73" s="96" t="s">
        <v>276</v>
      </c>
      <c r="E73" s="222">
        <v>0.8</v>
      </c>
      <c r="F73" s="205" t="s">
        <v>303</v>
      </c>
      <c r="G73" s="123">
        <v>27299</v>
      </c>
      <c r="H73" s="124">
        <v>29196</v>
      </c>
      <c r="I73" s="124">
        <v>10209</v>
      </c>
      <c r="J73" s="125"/>
      <c r="K73" s="109">
        <f>SUM(G73:J73)</f>
        <v>66704</v>
      </c>
      <c r="L73" s="227"/>
      <c r="M73" s="230"/>
      <c r="N73" s="233"/>
      <c r="O73" s="230"/>
      <c r="P73" s="233"/>
      <c r="Q73" s="239"/>
      <c r="R73" s="236"/>
      <c r="S73" s="242"/>
    </row>
    <row r="74" spans="1:19" ht="16.5" thickBot="1" x14ac:dyDescent="0.25">
      <c r="A74"/>
      <c r="B74" s="213"/>
      <c r="C74" s="214"/>
      <c r="D74" s="85" t="s">
        <v>304</v>
      </c>
      <c r="E74" s="223"/>
      <c r="F74" s="206"/>
      <c r="G74" s="119">
        <v>26679</v>
      </c>
      <c r="H74" s="120">
        <v>28571</v>
      </c>
      <c r="I74" s="120">
        <v>10018</v>
      </c>
      <c r="J74" s="121"/>
      <c r="K74" s="114">
        <f>SUM(G74:J74)</f>
        <v>65268</v>
      </c>
      <c r="L74" s="228"/>
      <c r="M74" s="231"/>
      <c r="N74" s="234"/>
      <c r="O74" s="231"/>
      <c r="P74" s="234"/>
      <c r="Q74" s="240"/>
      <c r="R74" s="237"/>
      <c r="S74" s="243"/>
    </row>
    <row r="75" spans="1:19" ht="17.25" thickTop="1" thickBot="1" x14ac:dyDescent="0.25">
      <c r="A75"/>
      <c r="B75" s="215"/>
      <c r="C75" s="216"/>
      <c r="D75" s="110" t="s">
        <v>268</v>
      </c>
      <c r="E75" s="224"/>
      <c r="F75" s="207"/>
      <c r="G75" s="115">
        <f>IF(G73=0,1,IFERROR(ROUND(G74/G73,4),0))</f>
        <v>0.97729999999999995</v>
      </c>
      <c r="H75" s="116">
        <f t="shared" ref="H75" si="73">IF(H73=0,1,IFERROR(ROUND(H74/H73,4),0))</f>
        <v>0.97860000000000003</v>
      </c>
      <c r="I75" s="116">
        <f t="shared" ref="I75" si="74">IF(I73=0,1,IFERROR(ROUND(I74/I73,4),0))</f>
        <v>0.98129999999999995</v>
      </c>
      <c r="J75" s="117">
        <f t="shared" ref="J75" si="75">IF(J73=0,1,IFERROR(ROUND(J74/J73,4),0))</f>
        <v>1</v>
      </c>
      <c r="K75" s="118">
        <f t="shared" ref="K75" si="76">IF(K73=0,1,IFERROR(ROUND(K74/K73,4),0))</f>
        <v>0.97850000000000004</v>
      </c>
      <c r="L75" s="229"/>
      <c r="M75" s="232"/>
      <c r="N75" s="235"/>
      <c r="O75" s="232"/>
      <c r="P75" s="235"/>
      <c r="Q75" s="241"/>
      <c r="R75" s="247"/>
      <c r="S75" s="248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algorithmName="SHA-512" hashValue="7DxbjWvZo17Yu6FvkOFbMqe6GbqkfPX4RjIjKuqUO2C/JOdTtMVRb1LuHIv7BDLGCrUAbU1N9/kH8+LUqfB+bQ==" saltValue="1oouLtqzfLhilnOh0kE1iA==" spinCount="100000" sheet="1" objects="1" scenarios="1"/>
  <mergeCells count="243">
    <mergeCell ref="R5:S5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4:N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3"/>
  <sheetViews>
    <sheetView topLeftCell="A11" workbookViewId="0">
      <selection activeCell="A21" sqref="A21"/>
    </sheetView>
  </sheetViews>
  <sheetFormatPr defaultRowHeight="13.5" x14ac:dyDescent="0.25"/>
  <cols>
    <col min="1" max="1" width="20.85546875" style="127" customWidth="1"/>
    <col min="2" max="3" width="10.42578125" style="127" customWidth="1"/>
    <col min="4" max="4" width="13.28515625" style="127" customWidth="1"/>
    <col min="5" max="16384" width="9.140625" style="127"/>
  </cols>
  <sheetData>
    <row r="1" spans="1:12" x14ac:dyDescent="0.25">
      <c r="A1" s="126" t="s">
        <v>111</v>
      </c>
      <c r="B1" s="127" t="s">
        <v>307</v>
      </c>
      <c r="D1" s="126" t="s">
        <v>112</v>
      </c>
      <c r="E1" s="127" t="str">
        <f>IF('Sub Cases Monthly'!D4="","None",'Sub Cases Monthly'!D4)</f>
        <v>Brevard</v>
      </c>
      <c r="G1" s="128" t="s">
        <v>151</v>
      </c>
      <c r="H1" s="129" t="s">
        <v>144</v>
      </c>
      <c r="I1" s="129" t="s">
        <v>145</v>
      </c>
      <c r="J1" s="129" t="s">
        <v>146</v>
      </c>
      <c r="K1" s="129" t="s">
        <v>147</v>
      </c>
      <c r="L1" s="130" t="s">
        <v>148</v>
      </c>
    </row>
    <row r="2" spans="1:12" x14ac:dyDescent="0.25">
      <c r="A2" s="126" t="s">
        <v>110</v>
      </c>
      <c r="B2" s="127" t="s">
        <v>308</v>
      </c>
      <c r="G2" s="131">
        <v>1</v>
      </c>
      <c r="H2" s="132" t="s">
        <v>309</v>
      </c>
      <c r="I2" s="132" t="s">
        <v>149</v>
      </c>
      <c r="J2" s="132" t="s">
        <v>150</v>
      </c>
      <c r="K2" s="132">
        <v>20</v>
      </c>
      <c r="L2" s="133">
        <v>179</v>
      </c>
    </row>
    <row r="3" spans="1:12" x14ac:dyDescent="0.25">
      <c r="G3" s="131">
        <v>2</v>
      </c>
      <c r="H3" s="132" t="s">
        <v>310</v>
      </c>
      <c r="I3" s="132" t="s">
        <v>149</v>
      </c>
      <c r="J3" s="132" t="s">
        <v>311</v>
      </c>
      <c r="K3" s="132">
        <v>180</v>
      </c>
      <c r="L3" s="133">
        <v>240</v>
      </c>
    </row>
    <row r="4" spans="1:12" x14ac:dyDescent="0.25">
      <c r="G4" s="131">
        <v>3</v>
      </c>
      <c r="H4" s="132" t="s">
        <v>154</v>
      </c>
      <c r="I4" s="132" t="s">
        <v>149</v>
      </c>
      <c r="J4" s="132" t="s">
        <v>155</v>
      </c>
      <c r="K4" s="132">
        <v>241</v>
      </c>
      <c r="L4" s="133">
        <v>251</v>
      </c>
    </row>
    <row r="5" spans="1:12" x14ac:dyDescent="0.25">
      <c r="A5" s="134" t="s">
        <v>113</v>
      </c>
      <c r="B5" s="135">
        <v>43059</v>
      </c>
      <c r="G5" s="131">
        <v>4</v>
      </c>
      <c r="H5" s="132" t="s">
        <v>312</v>
      </c>
      <c r="I5" s="132" t="s">
        <v>149</v>
      </c>
      <c r="J5" s="132" t="s">
        <v>150</v>
      </c>
      <c r="K5" s="132">
        <v>252</v>
      </c>
      <c r="L5" s="133">
        <v>253</v>
      </c>
    </row>
    <row r="6" spans="1:12" x14ac:dyDescent="0.25">
      <c r="A6" s="134" t="s">
        <v>114</v>
      </c>
      <c r="B6" s="136"/>
      <c r="G6" s="131">
        <v>5</v>
      </c>
      <c r="L6" s="133"/>
    </row>
    <row r="7" spans="1:12" x14ac:dyDescent="0.25">
      <c r="A7" s="134" t="s">
        <v>116</v>
      </c>
      <c r="B7" s="127" t="str">
        <f>TEXT(B5,"MMM")</f>
        <v>Nov</v>
      </c>
      <c r="G7" s="131">
        <v>6</v>
      </c>
      <c r="H7" s="132"/>
      <c r="I7" s="132"/>
      <c r="J7" s="132"/>
      <c r="K7" s="132"/>
      <c r="L7" s="133"/>
    </row>
    <row r="8" spans="1:12" x14ac:dyDescent="0.25">
      <c r="A8" s="134" t="s">
        <v>118</v>
      </c>
      <c r="B8" s="127" t="str">
        <f>IF('Sub Cases Monthly'!D5="",1,'Sub Cases Monthly'!D5)</f>
        <v>Michelle Levar</v>
      </c>
      <c r="G8" s="131">
        <v>7</v>
      </c>
      <c r="H8" s="132"/>
      <c r="I8" s="132"/>
      <c r="J8" s="132"/>
      <c r="K8" s="132"/>
      <c r="L8" s="133"/>
    </row>
    <row r="9" spans="1:12" x14ac:dyDescent="0.25">
      <c r="A9" s="134" t="s">
        <v>115</v>
      </c>
      <c r="B9" s="137" t="str">
        <f>IF('Sub Cases Monthly'!H4="",TEXT(EDATE(B5,-1),"MMM"),'Sub Cases Monthly'!H4)</f>
        <v>April</v>
      </c>
      <c r="C9" s="127" t="str">
        <f>IF('Sub Cases Monthly'!H4="",TEXT(EDATE(B5,-1),"MMMM"),'Sub Cases Monthly'!H4)</f>
        <v>April</v>
      </c>
      <c r="G9" s="131">
        <v>8</v>
      </c>
      <c r="H9" s="132"/>
      <c r="I9" s="132"/>
      <c r="J9" s="132"/>
      <c r="K9" s="132"/>
      <c r="L9" s="133"/>
    </row>
    <row r="10" spans="1:12" x14ac:dyDescent="0.25">
      <c r="A10" s="134" t="s">
        <v>117</v>
      </c>
      <c r="B10" s="127" t="str">
        <f>E1&amp;" "&amp;B1&amp;" "&amp;B9&amp;" Ver"&amp;B8&amp;" "&amp;TEXT(B5,"Mmddyy")&amp;".xlsx"</f>
        <v>Brevard Outputs April VerMichelle Levar 112017.xlsx</v>
      </c>
      <c r="G10" s="131">
        <v>9</v>
      </c>
      <c r="H10" s="132"/>
      <c r="I10" s="132"/>
      <c r="J10" s="132"/>
      <c r="K10" s="132"/>
      <c r="L10" s="133"/>
    </row>
    <row r="11" spans="1:12" x14ac:dyDescent="0.25">
      <c r="A11" s="134" t="s">
        <v>119</v>
      </c>
      <c r="B11" s="127" t="str">
        <f>"R:\!CFY1718\Incoming Reports\Outputs\"&amp;C9&amp;"\"</f>
        <v>R:\!CFY1718\Incoming Reports\Outputs\April\</v>
      </c>
      <c r="G11" s="131">
        <v>10</v>
      </c>
      <c r="H11" s="132"/>
      <c r="I11" s="132"/>
      <c r="J11" s="132"/>
      <c r="K11" s="132"/>
      <c r="L11" s="133"/>
    </row>
    <row r="12" spans="1:12" ht="14.25" thickBot="1" x14ac:dyDescent="0.3">
      <c r="G12" s="138">
        <v>11</v>
      </c>
      <c r="H12" s="139"/>
      <c r="I12" s="139"/>
      <c r="J12" s="139"/>
      <c r="K12" s="139"/>
      <c r="L12" s="140"/>
    </row>
    <row r="13" spans="1:12" x14ac:dyDescent="0.25">
      <c r="A13" s="134" t="s">
        <v>143</v>
      </c>
      <c r="B13" s="127">
        <v>4</v>
      </c>
      <c r="G13" s="132"/>
      <c r="H13" s="132"/>
      <c r="I13" s="132"/>
      <c r="J13" s="132"/>
      <c r="K13" s="132"/>
      <c r="L13" s="132"/>
    </row>
    <row r="14" spans="1:12" x14ac:dyDescent="0.25">
      <c r="G14" s="132"/>
      <c r="H14" s="132"/>
      <c r="I14" s="132"/>
      <c r="J14" s="132"/>
      <c r="K14" s="132"/>
      <c r="L14" s="132"/>
    </row>
    <row r="20" spans="1:20" ht="27" x14ac:dyDescent="0.25">
      <c r="A20" s="126" t="s">
        <v>98</v>
      </c>
      <c r="B20" s="126" t="s">
        <v>120</v>
      </c>
      <c r="C20" s="126" t="s">
        <v>313</v>
      </c>
      <c r="D20" s="126" t="s">
        <v>314</v>
      </c>
      <c r="E20" s="126" t="s">
        <v>315</v>
      </c>
      <c r="F20" s="126" t="s">
        <v>316</v>
      </c>
      <c r="G20" s="126" t="s">
        <v>121</v>
      </c>
      <c r="H20" s="126" t="s">
        <v>122</v>
      </c>
      <c r="I20" s="126" t="s">
        <v>123</v>
      </c>
      <c r="J20" s="126" t="s">
        <v>124</v>
      </c>
      <c r="K20" s="126" t="s">
        <v>125</v>
      </c>
      <c r="L20" s="126" t="s">
        <v>126</v>
      </c>
      <c r="M20" s="126" t="s">
        <v>127</v>
      </c>
      <c r="N20" s="126" t="s">
        <v>128</v>
      </c>
      <c r="O20" s="126" t="s">
        <v>129</v>
      </c>
      <c r="P20" s="126" t="s">
        <v>130</v>
      </c>
      <c r="Q20" s="126" t="s">
        <v>131</v>
      </c>
      <c r="R20" s="126" t="s">
        <v>132</v>
      </c>
      <c r="S20" s="126" t="s">
        <v>317</v>
      </c>
      <c r="T20" s="126" t="s">
        <v>133</v>
      </c>
    </row>
    <row r="21" spans="1:20" x14ac:dyDescent="0.25">
      <c r="A21" s="127">
        <f>IFERROR(INDEX(LookupData!A3:A69,MATCH(E1,LookupData!E3:E69,0)),0)</f>
        <v>5</v>
      </c>
      <c r="B21" s="127">
        <v>18</v>
      </c>
      <c r="C21" s="127" t="s">
        <v>307</v>
      </c>
      <c r="D21" s="127" t="s">
        <v>318</v>
      </c>
      <c r="E21" s="127" t="s">
        <v>134</v>
      </c>
      <c r="F21" s="127" t="s">
        <v>162</v>
      </c>
      <c r="G21" s="141">
        <f>'Sub Cases Monthly'!E11</f>
        <v>0</v>
      </c>
      <c r="H21" s="141">
        <f>'Sub Cases Monthly'!F11</f>
        <v>0</v>
      </c>
      <c r="I21" s="141">
        <f>'Sub Cases Monthly'!G11</f>
        <v>1</v>
      </c>
      <c r="J21" s="141">
        <f>'Sub Cases Monthly'!H11</f>
        <v>0</v>
      </c>
      <c r="K21" s="141">
        <f>'Sub Cases Monthly'!I11</f>
        <v>1</v>
      </c>
      <c r="L21" s="141">
        <f>'Sub Cases Monthly'!J11</f>
        <v>0</v>
      </c>
      <c r="M21" s="141">
        <f>'Sub Cases Monthly'!K11</f>
        <v>1</v>
      </c>
      <c r="N21" s="141">
        <f>'Sub Cases Monthly'!L11</f>
        <v>0</v>
      </c>
      <c r="O21" s="141">
        <f>'Sub Cases Monthly'!M11</f>
        <v>0</v>
      </c>
      <c r="P21" s="141">
        <f>'Sub Cases Monthly'!N11</f>
        <v>0</v>
      </c>
      <c r="Q21" s="141">
        <f>'Sub Cases Monthly'!O11</f>
        <v>0</v>
      </c>
      <c r="R21" s="141">
        <f>'Sub Cases Monthly'!P11</f>
        <v>0</v>
      </c>
      <c r="S21" s="141">
        <v>1</v>
      </c>
      <c r="T21" s="141">
        <v>2</v>
      </c>
    </row>
    <row r="22" spans="1:20" x14ac:dyDescent="0.25">
      <c r="A22" s="127">
        <f>A$21</f>
        <v>5</v>
      </c>
      <c r="B22" s="127">
        <f>B$21</f>
        <v>18</v>
      </c>
      <c r="C22" s="127" t="s">
        <v>307</v>
      </c>
      <c r="D22" s="127" t="s">
        <v>318</v>
      </c>
      <c r="E22" s="127" t="s">
        <v>134</v>
      </c>
      <c r="F22" s="127" t="s">
        <v>163</v>
      </c>
      <c r="G22" s="141">
        <f>'Sub Cases Monthly'!E12</f>
        <v>2</v>
      </c>
      <c r="H22" s="141">
        <f>'Sub Cases Monthly'!F12</f>
        <v>4</v>
      </c>
      <c r="I22" s="141">
        <f>'Sub Cases Monthly'!G12</f>
        <v>5</v>
      </c>
      <c r="J22" s="141">
        <f>'Sub Cases Monthly'!H12</f>
        <v>5</v>
      </c>
      <c r="K22" s="141">
        <f>'Sub Cases Monthly'!I12</f>
        <v>4</v>
      </c>
      <c r="L22" s="141">
        <f>'Sub Cases Monthly'!J12</f>
        <v>1</v>
      </c>
      <c r="M22" s="141">
        <f>'Sub Cases Monthly'!K12</f>
        <v>2</v>
      </c>
      <c r="N22" s="141">
        <f>'Sub Cases Monthly'!L12</f>
        <v>0</v>
      </c>
      <c r="O22" s="141">
        <f>'Sub Cases Monthly'!M12</f>
        <v>0</v>
      </c>
      <c r="P22" s="141">
        <f>'Sub Cases Monthly'!N12</f>
        <v>0</v>
      </c>
      <c r="Q22" s="141">
        <f>'Sub Cases Monthly'!O12</f>
        <v>0</v>
      </c>
      <c r="R22" s="141">
        <f>'Sub Cases Monthly'!P12</f>
        <v>0</v>
      </c>
      <c r="S22" s="141">
        <v>1</v>
      </c>
      <c r="T22" s="141">
        <v>2</v>
      </c>
    </row>
    <row r="23" spans="1:20" x14ac:dyDescent="0.25">
      <c r="A23" s="127">
        <f t="shared" ref="A23:B54" si="0">A$21</f>
        <v>5</v>
      </c>
      <c r="B23" s="127">
        <f t="shared" si="0"/>
        <v>18</v>
      </c>
      <c r="C23" s="127" t="s">
        <v>307</v>
      </c>
      <c r="D23" s="127" t="s">
        <v>318</v>
      </c>
      <c r="E23" s="127" t="s">
        <v>134</v>
      </c>
      <c r="F23" s="127" t="s">
        <v>164</v>
      </c>
      <c r="G23" s="141">
        <f>'Sub Cases Monthly'!E13</f>
        <v>13</v>
      </c>
      <c r="H23" s="141">
        <f>'Sub Cases Monthly'!F13</f>
        <v>6</v>
      </c>
      <c r="I23" s="141">
        <f>'Sub Cases Monthly'!G13</f>
        <v>5</v>
      </c>
      <c r="J23" s="141">
        <f>'Sub Cases Monthly'!H13</f>
        <v>4</v>
      </c>
      <c r="K23" s="141">
        <f>'Sub Cases Monthly'!I13</f>
        <v>5</v>
      </c>
      <c r="L23" s="141">
        <f>'Sub Cases Monthly'!J13</f>
        <v>7</v>
      </c>
      <c r="M23" s="141">
        <f>'Sub Cases Monthly'!K13</f>
        <v>7</v>
      </c>
      <c r="N23" s="141">
        <f>'Sub Cases Monthly'!L13</f>
        <v>0</v>
      </c>
      <c r="O23" s="141">
        <f>'Sub Cases Monthly'!M13</f>
        <v>0</v>
      </c>
      <c r="P23" s="141">
        <f>'Sub Cases Monthly'!N13</f>
        <v>0</v>
      </c>
      <c r="Q23" s="141">
        <f>'Sub Cases Monthly'!O13</f>
        <v>0</v>
      </c>
      <c r="R23" s="141">
        <f>'Sub Cases Monthly'!P13</f>
        <v>0</v>
      </c>
      <c r="S23" s="141">
        <v>1</v>
      </c>
      <c r="T23" s="141">
        <v>2</v>
      </c>
    </row>
    <row r="24" spans="1:20" x14ac:dyDescent="0.25">
      <c r="A24" s="127">
        <f t="shared" si="0"/>
        <v>5</v>
      </c>
      <c r="B24" s="127">
        <f t="shared" si="0"/>
        <v>18</v>
      </c>
      <c r="C24" s="127" t="s">
        <v>307</v>
      </c>
      <c r="D24" s="127" t="s">
        <v>318</v>
      </c>
      <c r="E24" s="127" t="s">
        <v>134</v>
      </c>
      <c r="F24" s="127" t="s">
        <v>165</v>
      </c>
      <c r="G24" s="141">
        <f>'Sub Cases Monthly'!E14</f>
        <v>632</v>
      </c>
      <c r="H24" s="141">
        <f>'Sub Cases Monthly'!F14</f>
        <v>563</v>
      </c>
      <c r="I24" s="141">
        <f>'Sub Cases Monthly'!G14</f>
        <v>560</v>
      </c>
      <c r="J24" s="141">
        <f>'Sub Cases Monthly'!H14</f>
        <v>684</v>
      </c>
      <c r="K24" s="141">
        <f>'Sub Cases Monthly'!I14</f>
        <v>592</v>
      </c>
      <c r="L24" s="141">
        <f>'Sub Cases Monthly'!J14</f>
        <v>602</v>
      </c>
      <c r="M24" s="141">
        <f>'Sub Cases Monthly'!K14</f>
        <v>576</v>
      </c>
      <c r="N24" s="141">
        <f>'Sub Cases Monthly'!L14</f>
        <v>0</v>
      </c>
      <c r="O24" s="141">
        <f>'Sub Cases Monthly'!M14</f>
        <v>0</v>
      </c>
      <c r="P24" s="141">
        <f>'Sub Cases Monthly'!N14</f>
        <v>0</v>
      </c>
      <c r="Q24" s="141">
        <f>'Sub Cases Monthly'!O14</f>
        <v>0</v>
      </c>
      <c r="R24" s="141">
        <f>'Sub Cases Monthly'!P14</f>
        <v>0</v>
      </c>
      <c r="S24" s="141">
        <v>1</v>
      </c>
      <c r="T24" s="141">
        <v>2</v>
      </c>
    </row>
    <row r="25" spans="1:20" x14ac:dyDescent="0.25">
      <c r="A25" s="127">
        <f t="shared" si="0"/>
        <v>5</v>
      </c>
      <c r="B25" s="127">
        <f t="shared" si="0"/>
        <v>18</v>
      </c>
      <c r="C25" s="127" t="s">
        <v>307</v>
      </c>
      <c r="D25" s="127" t="s">
        <v>318</v>
      </c>
      <c r="E25" s="127" t="s">
        <v>134</v>
      </c>
      <c r="F25" s="127" t="s">
        <v>166</v>
      </c>
      <c r="G25" s="141">
        <f>'Sub Cases Monthly'!E15</f>
        <v>5</v>
      </c>
      <c r="H25" s="141">
        <f>'Sub Cases Monthly'!F15</f>
        <v>2</v>
      </c>
      <c r="I25" s="141">
        <f>'Sub Cases Monthly'!G15</f>
        <v>1</v>
      </c>
      <c r="J25" s="141">
        <f>'Sub Cases Monthly'!H15</f>
        <v>0</v>
      </c>
      <c r="K25" s="141">
        <f>'Sub Cases Monthly'!I15</f>
        <v>3</v>
      </c>
      <c r="L25" s="141">
        <f>'Sub Cases Monthly'!J15</f>
        <v>1</v>
      </c>
      <c r="M25" s="141">
        <f>'Sub Cases Monthly'!K15</f>
        <v>1</v>
      </c>
      <c r="N25" s="141">
        <f>'Sub Cases Monthly'!L15</f>
        <v>0</v>
      </c>
      <c r="O25" s="141">
        <f>'Sub Cases Monthly'!M15</f>
        <v>0</v>
      </c>
      <c r="P25" s="141">
        <f>'Sub Cases Monthly'!N15</f>
        <v>0</v>
      </c>
      <c r="Q25" s="141">
        <f>'Sub Cases Monthly'!O15</f>
        <v>0</v>
      </c>
      <c r="R25" s="141">
        <f>'Sub Cases Monthly'!P15</f>
        <v>0</v>
      </c>
      <c r="S25" s="141">
        <v>1</v>
      </c>
      <c r="T25" s="141">
        <v>2</v>
      </c>
    </row>
    <row r="26" spans="1:20" x14ac:dyDescent="0.25">
      <c r="A26" s="127">
        <f t="shared" si="0"/>
        <v>5</v>
      </c>
      <c r="B26" s="127">
        <f t="shared" si="0"/>
        <v>18</v>
      </c>
      <c r="C26" s="127" t="s">
        <v>307</v>
      </c>
      <c r="D26" s="127" t="s">
        <v>318</v>
      </c>
      <c r="E26" s="127" t="s">
        <v>134</v>
      </c>
      <c r="F26" s="127" t="s">
        <v>167</v>
      </c>
      <c r="G26" s="141">
        <f>'Sub Cases Monthly'!E16</f>
        <v>30</v>
      </c>
      <c r="H26" s="141">
        <f>'Sub Cases Monthly'!F16</f>
        <v>17</v>
      </c>
      <c r="I26" s="141">
        <f>'Sub Cases Monthly'!G16</f>
        <v>30</v>
      </c>
      <c r="J26" s="141">
        <f>'Sub Cases Monthly'!H16</f>
        <v>25</v>
      </c>
      <c r="K26" s="141">
        <f>'Sub Cases Monthly'!I16</f>
        <v>23</v>
      </c>
      <c r="L26" s="141">
        <f>'Sub Cases Monthly'!J16</f>
        <v>22</v>
      </c>
      <c r="M26" s="141">
        <f>'Sub Cases Monthly'!K16</f>
        <v>35</v>
      </c>
      <c r="N26" s="141">
        <f>'Sub Cases Monthly'!L16</f>
        <v>0</v>
      </c>
      <c r="O26" s="141">
        <f>'Sub Cases Monthly'!M16</f>
        <v>0</v>
      </c>
      <c r="P26" s="141">
        <f>'Sub Cases Monthly'!N16</f>
        <v>0</v>
      </c>
      <c r="Q26" s="141">
        <f>'Sub Cases Monthly'!O16</f>
        <v>0</v>
      </c>
      <c r="R26" s="141">
        <f>'Sub Cases Monthly'!P16</f>
        <v>0</v>
      </c>
      <c r="S26" s="141">
        <v>1</v>
      </c>
      <c r="T26" s="141">
        <v>2</v>
      </c>
    </row>
    <row r="27" spans="1:20" x14ac:dyDescent="0.25">
      <c r="A27" s="127">
        <f t="shared" si="0"/>
        <v>5</v>
      </c>
      <c r="B27" s="127">
        <f t="shared" si="0"/>
        <v>18</v>
      </c>
      <c r="C27" s="127" t="s">
        <v>307</v>
      </c>
      <c r="D27" s="127" t="s">
        <v>318</v>
      </c>
      <c r="E27" s="127" t="s">
        <v>134</v>
      </c>
      <c r="F27" s="127" t="s">
        <v>168</v>
      </c>
      <c r="G27" s="141">
        <f>'Sub Cases Monthly'!E17</f>
        <v>17</v>
      </c>
      <c r="H27" s="141">
        <f>'Sub Cases Monthly'!F17</f>
        <v>17</v>
      </c>
      <c r="I27" s="141">
        <f>'Sub Cases Monthly'!G17</f>
        <v>17</v>
      </c>
      <c r="J27" s="141">
        <f>'Sub Cases Monthly'!H17</f>
        <v>12</v>
      </c>
      <c r="K27" s="141">
        <f>'Sub Cases Monthly'!I17</f>
        <v>12</v>
      </c>
      <c r="L27" s="141">
        <f>'Sub Cases Monthly'!J17</f>
        <v>17</v>
      </c>
      <c r="M27" s="141">
        <f>'Sub Cases Monthly'!K17</f>
        <v>12</v>
      </c>
      <c r="N27" s="141">
        <f>'Sub Cases Monthly'!L17</f>
        <v>0</v>
      </c>
      <c r="O27" s="141">
        <f>'Sub Cases Monthly'!M17</f>
        <v>0</v>
      </c>
      <c r="P27" s="141">
        <f>'Sub Cases Monthly'!N17</f>
        <v>0</v>
      </c>
      <c r="Q27" s="141">
        <f>'Sub Cases Monthly'!O17</f>
        <v>0</v>
      </c>
      <c r="R27" s="141">
        <f>'Sub Cases Monthly'!P17</f>
        <v>0</v>
      </c>
      <c r="S27" s="141">
        <v>1</v>
      </c>
      <c r="T27" s="141">
        <v>2</v>
      </c>
    </row>
    <row r="28" spans="1:20" x14ac:dyDescent="0.25">
      <c r="A28" s="127">
        <f t="shared" si="0"/>
        <v>5</v>
      </c>
      <c r="B28" s="127">
        <f t="shared" si="0"/>
        <v>18</v>
      </c>
      <c r="C28" s="127" t="s">
        <v>307</v>
      </c>
      <c r="D28" s="127" t="s">
        <v>318</v>
      </c>
      <c r="E28" s="127" t="s">
        <v>134</v>
      </c>
      <c r="F28" s="127" t="s">
        <v>169</v>
      </c>
      <c r="G28" s="141">
        <f>'Sub Cases Monthly'!E18</f>
        <v>0</v>
      </c>
      <c r="H28" s="141">
        <f>'Sub Cases Monthly'!F18</f>
        <v>0</v>
      </c>
      <c r="I28" s="141">
        <f>'Sub Cases Monthly'!G18</f>
        <v>0</v>
      </c>
      <c r="J28" s="141">
        <f>'Sub Cases Monthly'!H18</f>
        <v>0</v>
      </c>
      <c r="K28" s="141">
        <f>'Sub Cases Monthly'!I18</f>
        <v>0</v>
      </c>
      <c r="L28" s="141">
        <f>'Sub Cases Monthly'!J18</f>
        <v>0</v>
      </c>
      <c r="M28" s="141">
        <f>'Sub Cases Monthly'!K18</f>
        <v>0</v>
      </c>
      <c r="N28" s="141">
        <f>'Sub Cases Monthly'!L18</f>
        <v>0</v>
      </c>
      <c r="O28" s="141">
        <f>'Sub Cases Monthly'!M18</f>
        <v>0</v>
      </c>
      <c r="P28" s="141">
        <f>'Sub Cases Monthly'!N18</f>
        <v>0</v>
      </c>
      <c r="Q28" s="141">
        <f>'Sub Cases Monthly'!O18</f>
        <v>0</v>
      </c>
      <c r="R28" s="141">
        <f>'Sub Cases Monthly'!P18</f>
        <v>0</v>
      </c>
      <c r="S28" s="141">
        <v>1</v>
      </c>
      <c r="T28" s="141">
        <v>2</v>
      </c>
    </row>
    <row r="29" spans="1:20" x14ac:dyDescent="0.25">
      <c r="A29" s="127">
        <f t="shared" si="0"/>
        <v>5</v>
      </c>
      <c r="B29" s="127">
        <f t="shared" si="0"/>
        <v>18</v>
      </c>
      <c r="C29" s="127" t="s">
        <v>307</v>
      </c>
      <c r="D29" s="127" t="s">
        <v>318</v>
      </c>
      <c r="E29" s="127" t="s">
        <v>135</v>
      </c>
      <c r="F29" s="127" t="s">
        <v>171</v>
      </c>
      <c r="G29" s="141">
        <f>'Sub Cases Monthly'!E22</f>
        <v>569</v>
      </c>
      <c r="H29" s="141">
        <f>'Sub Cases Monthly'!F22</f>
        <v>590</v>
      </c>
      <c r="I29" s="141">
        <f>'Sub Cases Monthly'!G22</f>
        <v>550</v>
      </c>
      <c r="J29" s="141">
        <f>'Sub Cases Monthly'!H22</f>
        <v>592</v>
      </c>
      <c r="K29" s="141">
        <f>'Sub Cases Monthly'!I22</f>
        <v>491</v>
      </c>
      <c r="L29" s="141">
        <f>'Sub Cases Monthly'!J22</f>
        <v>574</v>
      </c>
      <c r="M29" s="141">
        <f>'Sub Cases Monthly'!K22</f>
        <v>666</v>
      </c>
      <c r="N29" s="141">
        <f>'Sub Cases Monthly'!L22</f>
        <v>0</v>
      </c>
      <c r="O29" s="141">
        <f>'Sub Cases Monthly'!M22</f>
        <v>0</v>
      </c>
      <c r="P29" s="141">
        <f>'Sub Cases Monthly'!N22</f>
        <v>0</v>
      </c>
      <c r="Q29" s="141">
        <f>'Sub Cases Monthly'!O22</f>
        <v>0</v>
      </c>
      <c r="R29" s="141">
        <f>'Sub Cases Monthly'!P22</f>
        <v>0</v>
      </c>
      <c r="S29" s="141">
        <v>1</v>
      </c>
      <c r="T29" s="141">
        <v>2</v>
      </c>
    </row>
    <row r="30" spans="1:20" x14ac:dyDescent="0.25">
      <c r="A30" s="127">
        <f t="shared" si="0"/>
        <v>5</v>
      </c>
      <c r="B30" s="127">
        <f t="shared" si="0"/>
        <v>18</v>
      </c>
      <c r="C30" s="127" t="s">
        <v>307</v>
      </c>
      <c r="D30" s="127" t="s">
        <v>318</v>
      </c>
      <c r="E30" s="127" t="s">
        <v>135</v>
      </c>
      <c r="F30" s="127" t="s">
        <v>172</v>
      </c>
      <c r="G30" s="141">
        <f>'Sub Cases Monthly'!E23</f>
        <v>17</v>
      </c>
      <c r="H30" s="141">
        <f>'Sub Cases Monthly'!F23</f>
        <v>17</v>
      </c>
      <c r="I30" s="141">
        <f>'Sub Cases Monthly'!G23</f>
        <v>6</v>
      </c>
      <c r="J30" s="141">
        <f>'Sub Cases Monthly'!H23</f>
        <v>7</v>
      </c>
      <c r="K30" s="141">
        <f>'Sub Cases Monthly'!I23</f>
        <v>10</v>
      </c>
      <c r="L30" s="141">
        <f>'Sub Cases Monthly'!J23</f>
        <v>13</v>
      </c>
      <c r="M30" s="141">
        <f>'Sub Cases Monthly'!K23</f>
        <v>29</v>
      </c>
      <c r="N30" s="141">
        <f>'Sub Cases Monthly'!L23</f>
        <v>0</v>
      </c>
      <c r="O30" s="141">
        <f>'Sub Cases Monthly'!M23</f>
        <v>0</v>
      </c>
      <c r="P30" s="141">
        <f>'Sub Cases Monthly'!N23</f>
        <v>0</v>
      </c>
      <c r="Q30" s="141">
        <f>'Sub Cases Monthly'!O23</f>
        <v>0</v>
      </c>
      <c r="R30" s="141">
        <f>'Sub Cases Monthly'!P23</f>
        <v>0</v>
      </c>
      <c r="S30" s="141">
        <v>1</v>
      </c>
      <c r="T30" s="141">
        <v>2</v>
      </c>
    </row>
    <row r="31" spans="1:20" x14ac:dyDescent="0.25">
      <c r="A31" s="127">
        <f t="shared" si="0"/>
        <v>5</v>
      </c>
      <c r="B31" s="127">
        <f t="shared" si="0"/>
        <v>18</v>
      </c>
      <c r="C31" s="127" t="s">
        <v>307</v>
      </c>
      <c r="D31" s="127" t="s">
        <v>318</v>
      </c>
      <c r="E31" s="127" t="s">
        <v>135</v>
      </c>
      <c r="F31" s="127" t="s">
        <v>173</v>
      </c>
      <c r="G31" s="141">
        <f>'Sub Cases Monthly'!E24</f>
        <v>251</v>
      </c>
      <c r="H31" s="141">
        <f>'Sub Cases Monthly'!F24</f>
        <v>155</v>
      </c>
      <c r="I31" s="141">
        <f>'Sub Cases Monthly'!G24</f>
        <v>156</v>
      </c>
      <c r="J31" s="141">
        <f>'Sub Cases Monthly'!H24</f>
        <v>199</v>
      </c>
      <c r="K31" s="141">
        <f>'Sub Cases Monthly'!I24</f>
        <v>190</v>
      </c>
      <c r="L31" s="141">
        <f>'Sub Cases Monthly'!J24</f>
        <v>200</v>
      </c>
      <c r="M31" s="141">
        <f>'Sub Cases Monthly'!K24</f>
        <v>162</v>
      </c>
      <c r="N31" s="141">
        <f>'Sub Cases Monthly'!L24</f>
        <v>0</v>
      </c>
      <c r="O31" s="141">
        <f>'Sub Cases Monthly'!M24</f>
        <v>0</v>
      </c>
      <c r="P31" s="141">
        <f>'Sub Cases Monthly'!N24</f>
        <v>0</v>
      </c>
      <c r="Q31" s="141">
        <f>'Sub Cases Monthly'!O24</f>
        <v>0</v>
      </c>
      <c r="R31" s="141">
        <f>'Sub Cases Monthly'!P24</f>
        <v>0</v>
      </c>
      <c r="S31" s="141">
        <v>1</v>
      </c>
      <c r="T31" s="141">
        <v>2</v>
      </c>
    </row>
    <row r="32" spans="1:20" x14ac:dyDescent="0.25">
      <c r="A32" s="127">
        <f t="shared" si="0"/>
        <v>5</v>
      </c>
      <c r="B32" s="127">
        <f t="shared" si="0"/>
        <v>18</v>
      </c>
      <c r="C32" s="127" t="s">
        <v>307</v>
      </c>
      <c r="D32" s="127" t="s">
        <v>318</v>
      </c>
      <c r="E32" s="127" t="s">
        <v>135</v>
      </c>
      <c r="F32" s="127" t="s">
        <v>167</v>
      </c>
      <c r="G32" s="141">
        <f>'Sub Cases Monthly'!E25</f>
        <v>0</v>
      </c>
      <c r="H32" s="141">
        <f>'Sub Cases Monthly'!F25</f>
        <v>0</v>
      </c>
      <c r="I32" s="141">
        <f>'Sub Cases Monthly'!G25</f>
        <v>0</v>
      </c>
      <c r="J32" s="141">
        <f>'Sub Cases Monthly'!H25</f>
        <v>0</v>
      </c>
      <c r="K32" s="141">
        <f>'Sub Cases Monthly'!I25</f>
        <v>0</v>
      </c>
      <c r="L32" s="141">
        <f>'Sub Cases Monthly'!J25</f>
        <v>0</v>
      </c>
      <c r="M32" s="141">
        <f>'Sub Cases Monthly'!K25</f>
        <v>0</v>
      </c>
      <c r="N32" s="141">
        <f>'Sub Cases Monthly'!L25</f>
        <v>0</v>
      </c>
      <c r="O32" s="141">
        <f>'Sub Cases Monthly'!M25</f>
        <v>0</v>
      </c>
      <c r="P32" s="141">
        <f>'Sub Cases Monthly'!N25</f>
        <v>0</v>
      </c>
      <c r="Q32" s="141">
        <f>'Sub Cases Monthly'!O25</f>
        <v>0</v>
      </c>
      <c r="R32" s="141">
        <f>'Sub Cases Monthly'!P25</f>
        <v>0</v>
      </c>
      <c r="S32" s="141">
        <v>1</v>
      </c>
      <c r="T32" s="141">
        <v>2</v>
      </c>
    </row>
    <row r="33" spans="1:20" x14ac:dyDescent="0.25">
      <c r="A33" s="127">
        <f t="shared" si="0"/>
        <v>5</v>
      </c>
      <c r="B33" s="127">
        <f t="shared" si="0"/>
        <v>18</v>
      </c>
      <c r="C33" s="127" t="s">
        <v>307</v>
      </c>
      <c r="D33" s="127" t="s">
        <v>318</v>
      </c>
      <c r="E33" s="127" t="s">
        <v>135</v>
      </c>
      <c r="F33" s="127" t="s">
        <v>168</v>
      </c>
      <c r="G33" s="141">
        <f>'Sub Cases Monthly'!E26</f>
        <v>0</v>
      </c>
      <c r="H33" s="141">
        <f>'Sub Cases Monthly'!F26</f>
        <v>0</v>
      </c>
      <c r="I33" s="141">
        <f>'Sub Cases Monthly'!G26</f>
        <v>0</v>
      </c>
      <c r="J33" s="141">
        <f>'Sub Cases Monthly'!H26</f>
        <v>0</v>
      </c>
      <c r="K33" s="141">
        <f>'Sub Cases Monthly'!I26</f>
        <v>0</v>
      </c>
      <c r="L33" s="141">
        <f>'Sub Cases Monthly'!J26</f>
        <v>0</v>
      </c>
      <c r="M33" s="141">
        <f>'Sub Cases Monthly'!K26</f>
        <v>0</v>
      </c>
      <c r="N33" s="141">
        <f>'Sub Cases Monthly'!L26</f>
        <v>0</v>
      </c>
      <c r="O33" s="141">
        <f>'Sub Cases Monthly'!M26</f>
        <v>0</v>
      </c>
      <c r="P33" s="141">
        <f>'Sub Cases Monthly'!N26</f>
        <v>0</v>
      </c>
      <c r="Q33" s="141">
        <f>'Sub Cases Monthly'!O26</f>
        <v>0</v>
      </c>
      <c r="R33" s="141">
        <f>'Sub Cases Monthly'!P26</f>
        <v>0</v>
      </c>
      <c r="S33" s="141">
        <v>1</v>
      </c>
      <c r="T33" s="141">
        <v>2</v>
      </c>
    </row>
    <row r="34" spans="1:20" x14ac:dyDescent="0.25">
      <c r="A34" s="127">
        <f t="shared" si="0"/>
        <v>5</v>
      </c>
      <c r="B34" s="127">
        <f t="shared" si="0"/>
        <v>18</v>
      </c>
      <c r="C34" s="127" t="s">
        <v>307</v>
      </c>
      <c r="D34" s="127" t="s">
        <v>318</v>
      </c>
      <c r="E34" s="127" t="s">
        <v>135</v>
      </c>
      <c r="F34" s="127" t="s">
        <v>169</v>
      </c>
      <c r="G34" s="141">
        <f>'Sub Cases Monthly'!E27</f>
        <v>0</v>
      </c>
      <c r="H34" s="141">
        <f>'Sub Cases Monthly'!F27</f>
        <v>0</v>
      </c>
      <c r="I34" s="141">
        <f>'Sub Cases Monthly'!G27</f>
        <v>0</v>
      </c>
      <c r="J34" s="141">
        <f>'Sub Cases Monthly'!H27</f>
        <v>0</v>
      </c>
      <c r="K34" s="141">
        <f>'Sub Cases Monthly'!I27</f>
        <v>0</v>
      </c>
      <c r="L34" s="141">
        <f>'Sub Cases Monthly'!J27</f>
        <v>0</v>
      </c>
      <c r="M34" s="141">
        <f>'Sub Cases Monthly'!K27</f>
        <v>0</v>
      </c>
      <c r="N34" s="141">
        <f>'Sub Cases Monthly'!L27</f>
        <v>0</v>
      </c>
      <c r="O34" s="141">
        <f>'Sub Cases Monthly'!M27</f>
        <v>0</v>
      </c>
      <c r="P34" s="141">
        <f>'Sub Cases Monthly'!N27</f>
        <v>0</v>
      </c>
      <c r="Q34" s="141">
        <f>'Sub Cases Monthly'!O27</f>
        <v>0</v>
      </c>
      <c r="R34" s="141">
        <f>'Sub Cases Monthly'!P27</f>
        <v>0</v>
      </c>
      <c r="S34" s="141">
        <v>1</v>
      </c>
      <c r="T34" s="141">
        <v>2</v>
      </c>
    </row>
    <row r="35" spans="1:20" x14ac:dyDescent="0.25">
      <c r="A35" s="127">
        <f t="shared" si="0"/>
        <v>5</v>
      </c>
      <c r="B35" s="127">
        <f t="shared" si="0"/>
        <v>18</v>
      </c>
      <c r="C35" s="127" t="s">
        <v>307</v>
      </c>
      <c r="D35" s="127" t="s">
        <v>318</v>
      </c>
      <c r="E35" s="127" t="s">
        <v>142</v>
      </c>
      <c r="F35" s="127" t="s">
        <v>175</v>
      </c>
      <c r="G35" s="141">
        <f>'Sub Cases Monthly'!E31</f>
        <v>141</v>
      </c>
      <c r="H35" s="141">
        <f>'Sub Cases Monthly'!F31</f>
        <v>141</v>
      </c>
      <c r="I35" s="141">
        <f>'Sub Cases Monthly'!G31</f>
        <v>109</v>
      </c>
      <c r="J35" s="141">
        <f>'Sub Cases Monthly'!H31</f>
        <v>140</v>
      </c>
      <c r="K35" s="141">
        <f>'Sub Cases Monthly'!I31</f>
        <v>175</v>
      </c>
      <c r="L35" s="141">
        <f>'Sub Cases Monthly'!J31</f>
        <v>189</v>
      </c>
      <c r="M35" s="141">
        <f>'Sub Cases Monthly'!K31</f>
        <v>105</v>
      </c>
      <c r="N35" s="141">
        <f>'Sub Cases Monthly'!L31</f>
        <v>0</v>
      </c>
      <c r="O35" s="141">
        <f>'Sub Cases Monthly'!M31</f>
        <v>0</v>
      </c>
      <c r="P35" s="141">
        <f>'Sub Cases Monthly'!N31</f>
        <v>0</v>
      </c>
      <c r="Q35" s="141">
        <f>'Sub Cases Monthly'!O31</f>
        <v>0</v>
      </c>
      <c r="R35" s="141">
        <f>'Sub Cases Monthly'!P31</f>
        <v>0</v>
      </c>
      <c r="S35" s="141">
        <v>1</v>
      </c>
      <c r="T35" s="141">
        <v>2</v>
      </c>
    </row>
    <row r="36" spans="1:20" x14ac:dyDescent="0.25">
      <c r="A36" s="127">
        <f t="shared" si="0"/>
        <v>5</v>
      </c>
      <c r="B36" s="127">
        <f t="shared" si="0"/>
        <v>18</v>
      </c>
      <c r="C36" s="127" t="s">
        <v>307</v>
      </c>
      <c r="D36" s="127" t="s">
        <v>318</v>
      </c>
      <c r="E36" s="127" t="s">
        <v>142</v>
      </c>
      <c r="F36" s="127" t="s">
        <v>176</v>
      </c>
      <c r="G36" s="141">
        <f>'Sub Cases Monthly'!E32</f>
        <v>0</v>
      </c>
      <c r="H36" s="141">
        <f>'Sub Cases Monthly'!F32</f>
        <v>5</v>
      </c>
      <c r="I36" s="141">
        <f>'Sub Cases Monthly'!G32</f>
        <v>0</v>
      </c>
      <c r="J36" s="141">
        <f>'Sub Cases Monthly'!H32</f>
        <v>0</v>
      </c>
      <c r="K36" s="141">
        <f>'Sub Cases Monthly'!I32</f>
        <v>0</v>
      </c>
      <c r="L36" s="141">
        <f>'Sub Cases Monthly'!J32</f>
        <v>1</v>
      </c>
      <c r="M36" s="141">
        <f>'Sub Cases Monthly'!K32</f>
        <v>0</v>
      </c>
      <c r="N36" s="141">
        <f>'Sub Cases Monthly'!L32</f>
        <v>0</v>
      </c>
      <c r="O36" s="141">
        <f>'Sub Cases Monthly'!M32</f>
        <v>0</v>
      </c>
      <c r="P36" s="141">
        <f>'Sub Cases Monthly'!N32</f>
        <v>0</v>
      </c>
      <c r="Q36" s="141">
        <f>'Sub Cases Monthly'!O32</f>
        <v>0</v>
      </c>
      <c r="R36" s="141">
        <f>'Sub Cases Monthly'!P32</f>
        <v>0</v>
      </c>
      <c r="S36" s="141">
        <v>1</v>
      </c>
      <c r="T36" s="141">
        <v>2</v>
      </c>
    </row>
    <row r="37" spans="1:20" x14ac:dyDescent="0.25">
      <c r="A37" s="127">
        <f t="shared" si="0"/>
        <v>5</v>
      </c>
      <c r="B37" s="127">
        <f t="shared" si="0"/>
        <v>18</v>
      </c>
      <c r="C37" s="127" t="s">
        <v>307</v>
      </c>
      <c r="D37" s="127" t="s">
        <v>318</v>
      </c>
      <c r="E37" s="127" t="s">
        <v>142</v>
      </c>
      <c r="F37" s="127" t="s">
        <v>177</v>
      </c>
      <c r="G37" s="141">
        <f>'Sub Cases Monthly'!E33</f>
        <v>3</v>
      </c>
      <c r="H37" s="141">
        <f>'Sub Cases Monthly'!F33</f>
        <v>5</v>
      </c>
      <c r="I37" s="141">
        <f>'Sub Cases Monthly'!G33</f>
        <v>0</v>
      </c>
      <c r="J37" s="141">
        <f>'Sub Cases Monthly'!H33</f>
        <v>2</v>
      </c>
      <c r="K37" s="141">
        <f>'Sub Cases Monthly'!I33</f>
        <v>2</v>
      </c>
      <c r="L37" s="141">
        <f>'Sub Cases Monthly'!J33</f>
        <v>0</v>
      </c>
      <c r="M37" s="141">
        <f>'Sub Cases Monthly'!K33</f>
        <v>2</v>
      </c>
      <c r="N37" s="141">
        <f>'Sub Cases Monthly'!L33</f>
        <v>0</v>
      </c>
      <c r="O37" s="141">
        <f>'Sub Cases Monthly'!M33</f>
        <v>0</v>
      </c>
      <c r="P37" s="141">
        <f>'Sub Cases Monthly'!N33</f>
        <v>0</v>
      </c>
      <c r="Q37" s="141">
        <f>'Sub Cases Monthly'!O33</f>
        <v>0</v>
      </c>
      <c r="R37" s="141">
        <f>'Sub Cases Monthly'!P33</f>
        <v>0</v>
      </c>
      <c r="S37" s="141">
        <v>1</v>
      </c>
      <c r="T37" s="141">
        <v>2</v>
      </c>
    </row>
    <row r="38" spans="1:20" x14ac:dyDescent="0.25">
      <c r="A38" s="127">
        <f t="shared" si="0"/>
        <v>5</v>
      </c>
      <c r="B38" s="127">
        <f t="shared" si="0"/>
        <v>18</v>
      </c>
      <c r="C38" s="127" t="s">
        <v>307</v>
      </c>
      <c r="D38" s="127" t="s">
        <v>318</v>
      </c>
      <c r="E38" s="127" t="s">
        <v>142</v>
      </c>
      <c r="F38" s="127" t="s">
        <v>169</v>
      </c>
      <c r="G38" s="141">
        <f>'Sub Cases Monthly'!E34</f>
        <v>0</v>
      </c>
      <c r="H38" s="141">
        <f>'Sub Cases Monthly'!F34</f>
        <v>0</v>
      </c>
      <c r="I38" s="141">
        <f>'Sub Cases Monthly'!G34</f>
        <v>0</v>
      </c>
      <c r="J38" s="141">
        <f>'Sub Cases Monthly'!H34</f>
        <v>0</v>
      </c>
      <c r="K38" s="141">
        <f>'Sub Cases Monthly'!I34</f>
        <v>0</v>
      </c>
      <c r="L38" s="141">
        <f>'Sub Cases Monthly'!J34</f>
        <v>0</v>
      </c>
      <c r="M38" s="141">
        <f>'Sub Cases Monthly'!K34</f>
        <v>0</v>
      </c>
      <c r="N38" s="141">
        <f>'Sub Cases Monthly'!L34</f>
        <v>0</v>
      </c>
      <c r="O38" s="141">
        <f>'Sub Cases Monthly'!M34</f>
        <v>0</v>
      </c>
      <c r="P38" s="141">
        <f>'Sub Cases Monthly'!N34</f>
        <v>0</v>
      </c>
      <c r="Q38" s="141">
        <f>'Sub Cases Monthly'!O34</f>
        <v>0</v>
      </c>
      <c r="R38" s="141">
        <f>'Sub Cases Monthly'!P34</f>
        <v>0</v>
      </c>
      <c r="S38" s="141">
        <v>1</v>
      </c>
      <c r="T38" s="141">
        <v>2</v>
      </c>
    </row>
    <row r="39" spans="1:20" x14ac:dyDescent="0.25">
      <c r="A39" s="127">
        <f t="shared" si="0"/>
        <v>5</v>
      </c>
      <c r="B39" s="127">
        <f t="shared" si="0"/>
        <v>18</v>
      </c>
      <c r="C39" s="127" t="s">
        <v>307</v>
      </c>
      <c r="D39" s="127" t="s">
        <v>318</v>
      </c>
      <c r="E39" s="127" t="s">
        <v>139</v>
      </c>
      <c r="F39" s="127" t="s">
        <v>180</v>
      </c>
      <c r="G39" s="141">
        <f>'Sub Cases Monthly'!E38</f>
        <v>199</v>
      </c>
      <c r="H39" s="141">
        <f>'Sub Cases Monthly'!F38</f>
        <v>211</v>
      </c>
      <c r="I39" s="141">
        <f>'Sub Cases Monthly'!G38</f>
        <v>218</v>
      </c>
      <c r="J39" s="141">
        <f>'Sub Cases Monthly'!H38</f>
        <v>163</v>
      </c>
      <c r="K39" s="141">
        <f>'Sub Cases Monthly'!I38</f>
        <v>173</v>
      </c>
      <c r="L39" s="141">
        <f>'Sub Cases Monthly'!J38</f>
        <v>207</v>
      </c>
      <c r="M39" s="141">
        <f>'Sub Cases Monthly'!K38</f>
        <v>163</v>
      </c>
      <c r="N39" s="141">
        <f>'Sub Cases Monthly'!L38</f>
        <v>0</v>
      </c>
      <c r="O39" s="141">
        <f>'Sub Cases Monthly'!M38</f>
        <v>0</v>
      </c>
      <c r="P39" s="141">
        <f>'Sub Cases Monthly'!N38</f>
        <v>0</v>
      </c>
      <c r="Q39" s="141">
        <f>'Sub Cases Monthly'!O38</f>
        <v>0</v>
      </c>
      <c r="R39" s="141">
        <f>'Sub Cases Monthly'!P38</f>
        <v>0</v>
      </c>
      <c r="S39" s="141">
        <v>1</v>
      </c>
      <c r="T39" s="141">
        <v>2</v>
      </c>
    </row>
    <row r="40" spans="1:20" x14ac:dyDescent="0.25">
      <c r="A40" s="127">
        <f t="shared" si="0"/>
        <v>5</v>
      </c>
      <c r="B40" s="127">
        <f t="shared" si="0"/>
        <v>18</v>
      </c>
      <c r="C40" s="127" t="s">
        <v>307</v>
      </c>
      <c r="D40" s="127" t="s">
        <v>318</v>
      </c>
      <c r="E40" s="127" t="s">
        <v>139</v>
      </c>
      <c r="F40" s="127" t="s">
        <v>181</v>
      </c>
      <c r="G40" s="141">
        <f>'Sub Cases Monthly'!E39</f>
        <v>605</v>
      </c>
      <c r="H40" s="141">
        <f>'Sub Cases Monthly'!F39</f>
        <v>607</v>
      </c>
      <c r="I40" s="141">
        <f>'Sub Cases Monthly'!G39</f>
        <v>564</v>
      </c>
      <c r="J40" s="141">
        <f>'Sub Cases Monthly'!H39</f>
        <v>601</v>
      </c>
      <c r="K40" s="141">
        <f>'Sub Cases Monthly'!I39</f>
        <v>497</v>
      </c>
      <c r="L40" s="141">
        <f>'Sub Cases Monthly'!J39</f>
        <v>542</v>
      </c>
      <c r="M40" s="141">
        <f>'Sub Cases Monthly'!K39</f>
        <v>605</v>
      </c>
      <c r="N40" s="141">
        <f>'Sub Cases Monthly'!L39</f>
        <v>0</v>
      </c>
      <c r="O40" s="141">
        <f>'Sub Cases Monthly'!M39</f>
        <v>0</v>
      </c>
      <c r="P40" s="141">
        <f>'Sub Cases Monthly'!N39</f>
        <v>0</v>
      </c>
      <c r="Q40" s="141">
        <f>'Sub Cases Monthly'!O39</f>
        <v>0</v>
      </c>
      <c r="R40" s="141">
        <f>'Sub Cases Monthly'!P39</f>
        <v>0</v>
      </c>
      <c r="S40" s="141">
        <v>1</v>
      </c>
      <c r="T40" s="141">
        <v>2</v>
      </c>
    </row>
    <row r="41" spans="1:20" x14ac:dyDescent="0.25">
      <c r="A41" s="127">
        <f t="shared" si="0"/>
        <v>5</v>
      </c>
      <c r="B41" s="127">
        <f t="shared" si="0"/>
        <v>18</v>
      </c>
      <c r="C41" s="127" t="s">
        <v>307</v>
      </c>
      <c r="D41" s="127" t="s">
        <v>318</v>
      </c>
      <c r="E41" s="127" t="s">
        <v>139</v>
      </c>
      <c r="F41" s="127" t="s">
        <v>169</v>
      </c>
      <c r="G41" s="141">
        <f>'Sub Cases Monthly'!E40</f>
        <v>2</v>
      </c>
      <c r="H41" s="141">
        <f>'Sub Cases Monthly'!F40</f>
        <v>2</v>
      </c>
      <c r="I41" s="141">
        <f>'Sub Cases Monthly'!G40</f>
        <v>3</v>
      </c>
      <c r="J41" s="141">
        <f>'Sub Cases Monthly'!H40</f>
        <v>9</v>
      </c>
      <c r="K41" s="141">
        <f>'Sub Cases Monthly'!I40</f>
        <v>6</v>
      </c>
      <c r="L41" s="141">
        <f>'Sub Cases Monthly'!J40</f>
        <v>5</v>
      </c>
      <c r="M41" s="141">
        <f>'Sub Cases Monthly'!K40</f>
        <v>6</v>
      </c>
      <c r="N41" s="141">
        <f>'Sub Cases Monthly'!L40</f>
        <v>0</v>
      </c>
      <c r="O41" s="141">
        <f>'Sub Cases Monthly'!M40</f>
        <v>0</v>
      </c>
      <c r="P41" s="141">
        <f>'Sub Cases Monthly'!N40</f>
        <v>0</v>
      </c>
      <c r="Q41" s="141">
        <f>'Sub Cases Monthly'!O40</f>
        <v>0</v>
      </c>
      <c r="R41" s="141">
        <f>'Sub Cases Monthly'!P40</f>
        <v>0</v>
      </c>
      <c r="S41" s="141">
        <v>1</v>
      </c>
      <c r="T41" s="141">
        <v>2</v>
      </c>
    </row>
    <row r="42" spans="1:20" x14ac:dyDescent="0.25">
      <c r="A42" s="127">
        <f t="shared" si="0"/>
        <v>5</v>
      </c>
      <c r="B42" s="127">
        <f t="shared" si="0"/>
        <v>18</v>
      </c>
      <c r="C42" s="127" t="s">
        <v>307</v>
      </c>
      <c r="D42" s="127" t="s">
        <v>318</v>
      </c>
      <c r="E42" s="127" t="s">
        <v>136</v>
      </c>
      <c r="F42" s="127" t="s">
        <v>183</v>
      </c>
      <c r="G42" s="141">
        <f>'Sub Cases Monthly'!E45</f>
        <v>9</v>
      </c>
      <c r="H42" s="141">
        <f>'Sub Cases Monthly'!F45</f>
        <v>5</v>
      </c>
      <c r="I42" s="141">
        <f>'Sub Cases Monthly'!G45</f>
        <v>3</v>
      </c>
      <c r="J42" s="141">
        <f>'Sub Cases Monthly'!H45</f>
        <v>4</v>
      </c>
      <c r="K42" s="141">
        <f>'Sub Cases Monthly'!I45</f>
        <v>1</v>
      </c>
      <c r="L42" s="141">
        <f>'Sub Cases Monthly'!J45</f>
        <v>2</v>
      </c>
      <c r="M42" s="141">
        <f>'Sub Cases Monthly'!K45</f>
        <v>5</v>
      </c>
      <c r="N42" s="141">
        <f>'Sub Cases Monthly'!L45</f>
        <v>0</v>
      </c>
      <c r="O42" s="141">
        <f>'Sub Cases Monthly'!M45</f>
        <v>0</v>
      </c>
      <c r="P42" s="141">
        <f>'Sub Cases Monthly'!N45</f>
        <v>0</v>
      </c>
      <c r="Q42" s="141">
        <f>'Sub Cases Monthly'!O45</f>
        <v>0</v>
      </c>
      <c r="R42" s="141">
        <f>'Sub Cases Monthly'!P45</f>
        <v>0</v>
      </c>
      <c r="S42" s="141">
        <v>1</v>
      </c>
      <c r="T42" s="141">
        <v>2</v>
      </c>
    </row>
    <row r="43" spans="1:20" x14ac:dyDescent="0.25">
      <c r="A43" s="127">
        <f t="shared" si="0"/>
        <v>5</v>
      </c>
      <c r="B43" s="127">
        <f t="shared" si="0"/>
        <v>18</v>
      </c>
      <c r="C43" s="127" t="s">
        <v>307</v>
      </c>
      <c r="D43" s="127" t="s">
        <v>318</v>
      </c>
      <c r="E43" s="127" t="s">
        <v>136</v>
      </c>
      <c r="F43" s="127" t="s">
        <v>184</v>
      </c>
      <c r="G43" s="141">
        <f>'Sub Cases Monthly'!E46</f>
        <v>2</v>
      </c>
      <c r="H43" s="141">
        <f>'Sub Cases Monthly'!F46</f>
        <v>4</v>
      </c>
      <c r="I43" s="141">
        <f>'Sub Cases Monthly'!G46</f>
        <v>0</v>
      </c>
      <c r="J43" s="141">
        <f>'Sub Cases Monthly'!H46</f>
        <v>5</v>
      </c>
      <c r="K43" s="141">
        <f>'Sub Cases Monthly'!I46</f>
        <v>1</v>
      </c>
      <c r="L43" s="141">
        <f>'Sub Cases Monthly'!J46</f>
        <v>1</v>
      </c>
      <c r="M43" s="141">
        <f>'Sub Cases Monthly'!K46</f>
        <v>4</v>
      </c>
      <c r="N43" s="141">
        <f>'Sub Cases Monthly'!L46</f>
        <v>0</v>
      </c>
      <c r="O43" s="141">
        <f>'Sub Cases Monthly'!M46</f>
        <v>0</v>
      </c>
      <c r="P43" s="141">
        <f>'Sub Cases Monthly'!N46</f>
        <v>0</v>
      </c>
      <c r="Q43" s="141">
        <f>'Sub Cases Monthly'!O46</f>
        <v>0</v>
      </c>
      <c r="R43" s="141">
        <f>'Sub Cases Monthly'!P46</f>
        <v>0</v>
      </c>
      <c r="S43" s="141">
        <v>1</v>
      </c>
      <c r="T43" s="141">
        <v>2</v>
      </c>
    </row>
    <row r="44" spans="1:20" x14ac:dyDescent="0.25">
      <c r="A44" s="127">
        <f t="shared" si="0"/>
        <v>5</v>
      </c>
      <c r="B44" s="127">
        <f t="shared" si="0"/>
        <v>18</v>
      </c>
      <c r="C44" s="127" t="s">
        <v>307</v>
      </c>
      <c r="D44" s="127" t="s">
        <v>318</v>
      </c>
      <c r="E44" s="127" t="s">
        <v>136</v>
      </c>
      <c r="F44" s="127" t="s">
        <v>185</v>
      </c>
      <c r="G44" s="141">
        <f>'Sub Cases Monthly'!E47</f>
        <v>46</v>
      </c>
      <c r="H44" s="141">
        <f>'Sub Cases Monthly'!F47</f>
        <v>38</v>
      </c>
      <c r="I44" s="141">
        <f>'Sub Cases Monthly'!G47</f>
        <v>43</v>
      </c>
      <c r="J44" s="141">
        <f>'Sub Cases Monthly'!H47</f>
        <v>63</v>
      </c>
      <c r="K44" s="141">
        <f>'Sub Cases Monthly'!I47</f>
        <v>49</v>
      </c>
      <c r="L44" s="141">
        <f>'Sub Cases Monthly'!J47</f>
        <v>65</v>
      </c>
      <c r="M44" s="141">
        <f>'Sub Cases Monthly'!K47</f>
        <v>59</v>
      </c>
      <c r="N44" s="141">
        <f>'Sub Cases Monthly'!L47</f>
        <v>0</v>
      </c>
      <c r="O44" s="141">
        <f>'Sub Cases Monthly'!M47</f>
        <v>0</v>
      </c>
      <c r="P44" s="141">
        <f>'Sub Cases Monthly'!N47</f>
        <v>0</v>
      </c>
      <c r="Q44" s="141">
        <f>'Sub Cases Monthly'!O47</f>
        <v>0</v>
      </c>
      <c r="R44" s="141">
        <f>'Sub Cases Monthly'!P47</f>
        <v>0</v>
      </c>
      <c r="S44" s="141">
        <v>1</v>
      </c>
      <c r="T44" s="141">
        <v>2</v>
      </c>
    </row>
    <row r="45" spans="1:20" x14ac:dyDescent="0.25">
      <c r="A45" s="127">
        <f t="shared" si="0"/>
        <v>5</v>
      </c>
      <c r="B45" s="127">
        <f t="shared" si="0"/>
        <v>18</v>
      </c>
      <c r="C45" s="127" t="s">
        <v>307</v>
      </c>
      <c r="D45" s="127" t="s">
        <v>318</v>
      </c>
      <c r="E45" s="127" t="s">
        <v>136</v>
      </c>
      <c r="F45" s="127" t="s">
        <v>186</v>
      </c>
      <c r="G45" s="141">
        <f>'Sub Cases Monthly'!E48</f>
        <v>1</v>
      </c>
      <c r="H45" s="141">
        <f>'Sub Cases Monthly'!F48</f>
        <v>1</v>
      </c>
      <c r="I45" s="141">
        <f>'Sub Cases Monthly'!G48</f>
        <v>1</v>
      </c>
      <c r="J45" s="141">
        <f>'Sub Cases Monthly'!H48</f>
        <v>0</v>
      </c>
      <c r="K45" s="141">
        <f>'Sub Cases Monthly'!I48</f>
        <v>2</v>
      </c>
      <c r="L45" s="141">
        <f>'Sub Cases Monthly'!J48</f>
        <v>0</v>
      </c>
      <c r="M45" s="141">
        <f>'Sub Cases Monthly'!K48</f>
        <v>1</v>
      </c>
      <c r="N45" s="141">
        <f>'Sub Cases Monthly'!L48</f>
        <v>0</v>
      </c>
      <c r="O45" s="141">
        <f>'Sub Cases Monthly'!M48</f>
        <v>0</v>
      </c>
      <c r="P45" s="141">
        <f>'Sub Cases Monthly'!N48</f>
        <v>0</v>
      </c>
      <c r="Q45" s="141">
        <f>'Sub Cases Monthly'!O48</f>
        <v>0</v>
      </c>
      <c r="R45" s="141">
        <f>'Sub Cases Monthly'!P48</f>
        <v>0</v>
      </c>
      <c r="S45" s="141">
        <v>1</v>
      </c>
      <c r="T45" s="141">
        <v>2</v>
      </c>
    </row>
    <row r="46" spans="1:20" x14ac:dyDescent="0.25">
      <c r="A46" s="127">
        <f t="shared" si="0"/>
        <v>5</v>
      </c>
      <c r="B46" s="127">
        <f t="shared" si="0"/>
        <v>18</v>
      </c>
      <c r="C46" s="127" t="s">
        <v>307</v>
      </c>
      <c r="D46" s="127" t="s">
        <v>318</v>
      </c>
      <c r="E46" s="127" t="s">
        <v>136</v>
      </c>
      <c r="F46" s="127" t="s">
        <v>187</v>
      </c>
      <c r="G46" s="141">
        <f>'Sub Cases Monthly'!E49</f>
        <v>63</v>
      </c>
      <c r="H46" s="141">
        <f>'Sub Cases Monthly'!F49</f>
        <v>64</v>
      </c>
      <c r="I46" s="141">
        <f>'Sub Cases Monthly'!G49</f>
        <v>70</v>
      </c>
      <c r="J46" s="141">
        <f>'Sub Cases Monthly'!H49</f>
        <v>110</v>
      </c>
      <c r="K46" s="141">
        <f>'Sub Cases Monthly'!I49</f>
        <v>93</v>
      </c>
      <c r="L46" s="141">
        <f>'Sub Cases Monthly'!J49</f>
        <v>69</v>
      </c>
      <c r="M46" s="141">
        <f>'Sub Cases Monthly'!K49</f>
        <v>49</v>
      </c>
      <c r="N46" s="141">
        <f>'Sub Cases Monthly'!L49</f>
        <v>0</v>
      </c>
      <c r="O46" s="141">
        <f>'Sub Cases Monthly'!M49</f>
        <v>0</v>
      </c>
      <c r="P46" s="141">
        <f>'Sub Cases Monthly'!N49</f>
        <v>0</v>
      </c>
      <c r="Q46" s="141">
        <f>'Sub Cases Monthly'!O49</f>
        <v>0</v>
      </c>
      <c r="R46" s="141">
        <f>'Sub Cases Monthly'!P49</f>
        <v>0</v>
      </c>
      <c r="S46" s="141">
        <v>1</v>
      </c>
      <c r="T46" s="141">
        <v>2</v>
      </c>
    </row>
    <row r="47" spans="1:20" x14ac:dyDescent="0.25">
      <c r="A47" s="127">
        <f t="shared" si="0"/>
        <v>5</v>
      </c>
      <c r="B47" s="127">
        <f t="shared" si="0"/>
        <v>18</v>
      </c>
      <c r="C47" s="127" t="s">
        <v>307</v>
      </c>
      <c r="D47" s="127" t="s">
        <v>318</v>
      </c>
      <c r="E47" s="127" t="s">
        <v>136</v>
      </c>
      <c r="F47" s="127" t="s">
        <v>188</v>
      </c>
      <c r="G47" s="141">
        <f>'Sub Cases Monthly'!E50</f>
        <v>0</v>
      </c>
      <c r="H47" s="141">
        <f>'Sub Cases Monthly'!F50</f>
        <v>0</v>
      </c>
      <c r="I47" s="141">
        <f>'Sub Cases Monthly'!G50</f>
        <v>0</v>
      </c>
      <c r="J47" s="141">
        <f>'Sub Cases Monthly'!H50</f>
        <v>0</v>
      </c>
      <c r="K47" s="141">
        <f>'Sub Cases Monthly'!I50</f>
        <v>0</v>
      </c>
      <c r="L47" s="141">
        <f>'Sub Cases Monthly'!J50</f>
        <v>2</v>
      </c>
      <c r="M47" s="141">
        <f>'Sub Cases Monthly'!K50</f>
        <v>0</v>
      </c>
      <c r="N47" s="141">
        <f>'Sub Cases Monthly'!L50</f>
        <v>0</v>
      </c>
      <c r="O47" s="141">
        <f>'Sub Cases Monthly'!M50</f>
        <v>0</v>
      </c>
      <c r="P47" s="141">
        <f>'Sub Cases Monthly'!N50</f>
        <v>0</v>
      </c>
      <c r="Q47" s="141">
        <f>'Sub Cases Monthly'!O50</f>
        <v>0</v>
      </c>
      <c r="R47" s="141">
        <f>'Sub Cases Monthly'!P50</f>
        <v>0</v>
      </c>
      <c r="S47" s="141">
        <v>1</v>
      </c>
      <c r="T47" s="141">
        <v>2</v>
      </c>
    </row>
    <row r="48" spans="1:20" x14ac:dyDescent="0.25">
      <c r="A48" s="127">
        <f t="shared" si="0"/>
        <v>5</v>
      </c>
      <c r="B48" s="127">
        <f t="shared" si="0"/>
        <v>18</v>
      </c>
      <c r="C48" s="127" t="s">
        <v>307</v>
      </c>
      <c r="D48" s="127" t="s">
        <v>318</v>
      </c>
      <c r="E48" s="127" t="s">
        <v>136</v>
      </c>
      <c r="F48" s="127" t="s">
        <v>189</v>
      </c>
      <c r="G48" s="141">
        <f>'Sub Cases Monthly'!E51</f>
        <v>23</v>
      </c>
      <c r="H48" s="141">
        <f>'Sub Cases Monthly'!F51</f>
        <v>21</v>
      </c>
      <c r="I48" s="141">
        <f>'Sub Cases Monthly'!G51</f>
        <v>21</v>
      </c>
      <c r="J48" s="141">
        <f>'Sub Cases Monthly'!H51</f>
        <v>37</v>
      </c>
      <c r="K48" s="141">
        <f>'Sub Cases Monthly'!I51</f>
        <v>28</v>
      </c>
      <c r="L48" s="141">
        <f>'Sub Cases Monthly'!J51</f>
        <v>32</v>
      </c>
      <c r="M48" s="141">
        <f>'Sub Cases Monthly'!K51</f>
        <v>21</v>
      </c>
      <c r="N48" s="141">
        <f>'Sub Cases Monthly'!L51</f>
        <v>0</v>
      </c>
      <c r="O48" s="141">
        <f>'Sub Cases Monthly'!M51</f>
        <v>0</v>
      </c>
      <c r="P48" s="141">
        <f>'Sub Cases Monthly'!N51</f>
        <v>0</v>
      </c>
      <c r="Q48" s="141">
        <f>'Sub Cases Monthly'!O51</f>
        <v>0</v>
      </c>
      <c r="R48" s="141">
        <f>'Sub Cases Monthly'!P51</f>
        <v>0</v>
      </c>
      <c r="S48" s="141">
        <v>1</v>
      </c>
      <c r="T48" s="141">
        <v>2</v>
      </c>
    </row>
    <row r="49" spans="1:20" x14ac:dyDescent="0.25">
      <c r="A49" s="127">
        <f t="shared" si="0"/>
        <v>5</v>
      </c>
      <c r="B49" s="127">
        <f t="shared" si="0"/>
        <v>18</v>
      </c>
      <c r="C49" s="127" t="s">
        <v>307</v>
      </c>
      <c r="D49" s="127" t="s">
        <v>318</v>
      </c>
      <c r="E49" s="127" t="s">
        <v>136</v>
      </c>
      <c r="F49" s="127" t="s">
        <v>190</v>
      </c>
      <c r="G49" s="141">
        <f>'Sub Cases Monthly'!E52</f>
        <v>4</v>
      </c>
      <c r="H49" s="141">
        <f>'Sub Cases Monthly'!F52</f>
        <v>1</v>
      </c>
      <c r="I49" s="141">
        <f>'Sub Cases Monthly'!G52</f>
        <v>2</v>
      </c>
      <c r="J49" s="141">
        <f>'Sub Cases Monthly'!H52</f>
        <v>1</v>
      </c>
      <c r="K49" s="141">
        <f>'Sub Cases Monthly'!I52</f>
        <v>0</v>
      </c>
      <c r="L49" s="141">
        <f>'Sub Cases Monthly'!J52</f>
        <v>0</v>
      </c>
      <c r="M49" s="141">
        <f>'Sub Cases Monthly'!K52</f>
        <v>0</v>
      </c>
      <c r="N49" s="141">
        <f>'Sub Cases Monthly'!L52</f>
        <v>0</v>
      </c>
      <c r="O49" s="141">
        <f>'Sub Cases Monthly'!M52</f>
        <v>0</v>
      </c>
      <c r="P49" s="141">
        <f>'Sub Cases Monthly'!N52</f>
        <v>0</v>
      </c>
      <c r="Q49" s="141">
        <f>'Sub Cases Monthly'!O52</f>
        <v>0</v>
      </c>
      <c r="R49" s="141">
        <f>'Sub Cases Monthly'!P52</f>
        <v>0</v>
      </c>
      <c r="S49" s="141">
        <v>1</v>
      </c>
      <c r="T49" s="141">
        <v>2</v>
      </c>
    </row>
    <row r="50" spans="1:20" x14ac:dyDescent="0.25">
      <c r="A50" s="127">
        <f t="shared" si="0"/>
        <v>5</v>
      </c>
      <c r="B50" s="127">
        <f t="shared" si="0"/>
        <v>18</v>
      </c>
      <c r="C50" s="127" t="s">
        <v>307</v>
      </c>
      <c r="D50" s="127" t="s">
        <v>318</v>
      </c>
      <c r="E50" s="127" t="s">
        <v>136</v>
      </c>
      <c r="F50" s="127" t="s">
        <v>191</v>
      </c>
      <c r="G50" s="141">
        <f>'Sub Cases Monthly'!E53</f>
        <v>30</v>
      </c>
      <c r="H50" s="141">
        <f>'Sub Cases Monthly'!F53</f>
        <v>11</v>
      </c>
      <c r="I50" s="141">
        <f>'Sub Cases Monthly'!G53</f>
        <v>17</v>
      </c>
      <c r="J50" s="141">
        <f>'Sub Cases Monthly'!H53</f>
        <v>36</v>
      </c>
      <c r="K50" s="141">
        <f>'Sub Cases Monthly'!I53</f>
        <v>51</v>
      </c>
      <c r="L50" s="141">
        <f>'Sub Cases Monthly'!J53</f>
        <v>48</v>
      </c>
      <c r="M50" s="141">
        <f>'Sub Cases Monthly'!K53</f>
        <v>68</v>
      </c>
      <c r="N50" s="141">
        <f>'Sub Cases Monthly'!L53</f>
        <v>0</v>
      </c>
      <c r="O50" s="141">
        <f>'Sub Cases Monthly'!M53</f>
        <v>0</v>
      </c>
      <c r="P50" s="141">
        <f>'Sub Cases Monthly'!N53</f>
        <v>0</v>
      </c>
      <c r="Q50" s="141">
        <f>'Sub Cases Monthly'!O53</f>
        <v>0</v>
      </c>
      <c r="R50" s="141">
        <f>'Sub Cases Monthly'!P53</f>
        <v>0</v>
      </c>
      <c r="S50" s="141">
        <v>1</v>
      </c>
      <c r="T50" s="141">
        <v>2</v>
      </c>
    </row>
    <row r="51" spans="1:20" x14ac:dyDescent="0.25">
      <c r="A51" s="127">
        <f t="shared" si="0"/>
        <v>5</v>
      </c>
      <c r="B51" s="127">
        <f t="shared" si="0"/>
        <v>18</v>
      </c>
      <c r="C51" s="127" t="s">
        <v>307</v>
      </c>
      <c r="D51" s="127" t="s">
        <v>318</v>
      </c>
      <c r="E51" s="127" t="s">
        <v>136</v>
      </c>
      <c r="F51" s="127" t="s">
        <v>192</v>
      </c>
      <c r="G51" s="141">
        <f>'Sub Cases Monthly'!E54</f>
        <v>25</v>
      </c>
      <c r="H51" s="141">
        <f>'Sub Cases Monthly'!F54</f>
        <v>15</v>
      </c>
      <c r="I51" s="141">
        <f>'Sub Cases Monthly'!G54</f>
        <v>14</v>
      </c>
      <c r="J51" s="141">
        <f>'Sub Cases Monthly'!H54</f>
        <v>20</v>
      </c>
      <c r="K51" s="141">
        <f>'Sub Cases Monthly'!I54</f>
        <v>25</v>
      </c>
      <c r="L51" s="141">
        <f>'Sub Cases Monthly'!J54</f>
        <v>33</v>
      </c>
      <c r="M51" s="141">
        <f>'Sub Cases Monthly'!K54</f>
        <v>30</v>
      </c>
      <c r="N51" s="141">
        <f>'Sub Cases Monthly'!L54</f>
        <v>0</v>
      </c>
      <c r="O51" s="141">
        <f>'Sub Cases Monthly'!M54</f>
        <v>0</v>
      </c>
      <c r="P51" s="141">
        <f>'Sub Cases Monthly'!N54</f>
        <v>0</v>
      </c>
      <c r="Q51" s="141">
        <f>'Sub Cases Monthly'!O54</f>
        <v>0</v>
      </c>
      <c r="R51" s="141">
        <f>'Sub Cases Monthly'!P54</f>
        <v>0</v>
      </c>
      <c r="S51" s="141">
        <v>1</v>
      </c>
      <c r="T51" s="141">
        <v>2</v>
      </c>
    </row>
    <row r="52" spans="1:20" x14ac:dyDescent="0.25">
      <c r="A52" s="127">
        <f t="shared" si="0"/>
        <v>5</v>
      </c>
      <c r="B52" s="127">
        <f t="shared" si="0"/>
        <v>18</v>
      </c>
      <c r="C52" s="127" t="s">
        <v>307</v>
      </c>
      <c r="D52" s="127" t="s">
        <v>318</v>
      </c>
      <c r="E52" s="127" t="s">
        <v>136</v>
      </c>
      <c r="F52" s="127" t="s">
        <v>193</v>
      </c>
      <c r="G52" s="141">
        <f>'Sub Cases Monthly'!E55</f>
        <v>14</v>
      </c>
      <c r="H52" s="141">
        <f>'Sub Cases Monthly'!F55</f>
        <v>13</v>
      </c>
      <c r="I52" s="141">
        <f>'Sub Cases Monthly'!G55</f>
        <v>10</v>
      </c>
      <c r="J52" s="141">
        <f>'Sub Cases Monthly'!H55</f>
        <v>18</v>
      </c>
      <c r="K52" s="141">
        <f>'Sub Cases Monthly'!I55</f>
        <v>24</v>
      </c>
      <c r="L52" s="141">
        <f>'Sub Cases Monthly'!J55</f>
        <v>25</v>
      </c>
      <c r="M52" s="141">
        <f>'Sub Cases Monthly'!K55</f>
        <v>19</v>
      </c>
      <c r="N52" s="141">
        <f>'Sub Cases Monthly'!L55</f>
        <v>0</v>
      </c>
      <c r="O52" s="141">
        <f>'Sub Cases Monthly'!M55</f>
        <v>0</v>
      </c>
      <c r="P52" s="141">
        <f>'Sub Cases Monthly'!N55</f>
        <v>0</v>
      </c>
      <c r="Q52" s="141">
        <f>'Sub Cases Monthly'!O55</f>
        <v>0</v>
      </c>
      <c r="R52" s="141">
        <f>'Sub Cases Monthly'!P55</f>
        <v>0</v>
      </c>
      <c r="S52" s="141">
        <v>1</v>
      </c>
      <c r="T52" s="141">
        <v>2</v>
      </c>
    </row>
    <row r="53" spans="1:20" x14ac:dyDescent="0.25">
      <c r="A53" s="127">
        <f t="shared" si="0"/>
        <v>5</v>
      </c>
      <c r="B53" s="127">
        <f t="shared" si="0"/>
        <v>18</v>
      </c>
      <c r="C53" s="127" t="s">
        <v>307</v>
      </c>
      <c r="D53" s="127" t="s">
        <v>318</v>
      </c>
      <c r="E53" s="127" t="s">
        <v>136</v>
      </c>
      <c r="F53" s="127" t="s">
        <v>194</v>
      </c>
      <c r="G53" s="141">
        <f>'Sub Cases Monthly'!E56</f>
        <v>5</v>
      </c>
      <c r="H53" s="141">
        <f>'Sub Cases Monthly'!F56</f>
        <v>4</v>
      </c>
      <c r="I53" s="141">
        <f>'Sub Cases Monthly'!G56</f>
        <v>1</v>
      </c>
      <c r="J53" s="141">
        <f>'Sub Cases Monthly'!H56</f>
        <v>4</v>
      </c>
      <c r="K53" s="141">
        <f>'Sub Cases Monthly'!I56</f>
        <v>1</v>
      </c>
      <c r="L53" s="141">
        <f>'Sub Cases Monthly'!J56</f>
        <v>14</v>
      </c>
      <c r="M53" s="141">
        <f>'Sub Cases Monthly'!K56</f>
        <v>17</v>
      </c>
      <c r="N53" s="141">
        <f>'Sub Cases Monthly'!L56</f>
        <v>0</v>
      </c>
      <c r="O53" s="141">
        <f>'Sub Cases Monthly'!M56</f>
        <v>0</v>
      </c>
      <c r="P53" s="141">
        <f>'Sub Cases Monthly'!N56</f>
        <v>0</v>
      </c>
      <c r="Q53" s="141">
        <f>'Sub Cases Monthly'!O56</f>
        <v>0</v>
      </c>
      <c r="R53" s="141">
        <f>'Sub Cases Monthly'!P56</f>
        <v>0</v>
      </c>
      <c r="S53" s="141">
        <v>1</v>
      </c>
      <c r="T53" s="141">
        <v>2</v>
      </c>
    </row>
    <row r="54" spans="1:20" x14ac:dyDescent="0.25">
      <c r="A54" s="127">
        <f t="shared" si="0"/>
        <v>5</v>
      </c>
      <c r="B54" s="127">
        <f t="shared" si="0"/>
        <v>18</v>
      </c>
      <c r="C54" s="127" t="s">
        <v>307</v>
      </c>
      <c r="D54" s="127" t="s">
        <v>318</v>
      </c>
      <c r="E54" s="127" t="s">
        <v>136</v>
      </c>
      <c r="F54" s="127" t="s">
        <v>195</v>
      </c>
      <c r="G54" s="141">
        <f>'Sub Cases Monthly'!E57</f>
        <v>0</v>
      </c>
      <c r="H54" s="141">
        <f>'Sub Cases Monthly'!F57</f>
        <v>0</v>
      </c>
      <c r="I54" s="141">
        <f>'Sub Cases Monthly'!G57</f>
        <v>0</v>
      </c>
      <c r="J54" s="141">
        <f>'Sub Cases Monthly'!H57</f>
        <v>0</v>
      </c>
      <c r="K54" s="141">
        <f>'Sub Cases Monthly'!I57</f>
        <v>0</v>
      </c>
      <c r="L54" s="141">
        <f>'Sub Cases Monthly'!J57</f>
        <v>0</v>
      </c>
      <c r="M54" s="141">
        <f>'Sub Cases Monthly'!K57</f>
        <v>0</v>
      </c>
      <c r="N54" s="141">
        <f>'Sub Cases Monthly'!L57</f>
        <v>0</v>
      </c>
      <c r="O54" s="141">
        <f>'Sub Cases Monthly'!M57</f>
        <v>0</v>
      </c>
      <c r="P54" s="141">
        <f>'Sub Cases Monthly'!N57</f>
        <v>0</v>
      </c>
      <c r="Q54" s="141">
        <f>'Sub Cases Monthly'!O57</f>
        <v>0</v>
      </c>
      <c r="R54" s="141">
        <f>'Sub Cases Monthly'!P57</f>
        <v>0</v>
      </c>
      <c r="S54" s="141">
        <v>1</v>
      </c>
      <c r="T54" s="141">
        <v>2</v>
      </c>
    </row>
    <row r="55" spans="1:20" x14ac:dyDescent="0.25">
      <c r="A55" s="127">
        <f t="shared" ref="A55:B98" si="1">A$21</f>
        <v>5</v>
      </c>
      <c r="B55" s="127">
        <f t="shared" si="1"/>
        <v>18</v>
      </c>
      <c r="C55" s="127" t="s">
        <v>307</v>
      </c>
      <c r="D55" s="127" t="s">
        <v>318</v>
      </c>
      <c r="E55" s="127" t="s">
        <v>136</v>
      </c>
      <c r="F55" s="127" t="s">
        <v>196</v>
      </c>
      <c r="G55" s="141">
        <f>'Sub Cases Monthly'!E58</f>
        <v>3</v>
      </c>
      <c r="H55" s="141">
        <f>'Sub Cases Monthly'!F58</f>
        <v>4</v>
      </c>
      <c r="I55" s="141">
        <f>'Sub Cases Monthly'!G58</f>
        <v>3</v>
      </c>
      <c r="J55" s="141">
        <f>'Sub Cases Monthly'!H58</f>
        <v>3</v>
      </c>
      <c r="K55" s="141">
        <f>'Sub Cases Monthly'!I58</f>
        <v>1</v>
      </c>
      <c r="L55" s="141">
        <f>'Sub Cases Monthly'!J58</f>
        <v>0</v>
      </c>
      <c r="M55" s="141">
        <f>'Sub Cases Monthly'!K58</f>
        <v>2</v>
      </c>
      <c r="N55" s="141">
        <f>'Sub Cases Monthly'!L58</f>
        <v>0</v>
      </c>
      <c r="O55" s="141">
        <f>'Sub Cases Monthly'!M58</f>
        <v>0</v>
      </c>
      <c r="P55" s="141">
        <f>'Sub Cases Monthly'!N58</f>
        <v>0</v>
      </c>
      <c r="Q55" s="141">
        <f>'Sub Cases Monthly'!O58</f>
        <v>0</v>
      </c>
      <c r="R55" s="141">
        <f>'Sub Cases Monthly'!P58</f>
        <v>0</v>
      </c>
      <c r="S55" s="141">
        <v>1</v>
      </c>
      <c r="T55" s="141">
        <v>2</v>
      </c>
    </row>
    <row r="56" spans="1:20" x14ac:dyDescent="0.25">
      <c r="A56" s="127">
        <f t="shared" si="1"/>
        <v>5</v>
      </c>
      <c r="B56" s="127">
        <f t="shared" si="1"/>
        <v>18</v>
      </c>
      <c r="C56" s="127" t="s">
        <v>307</v>
      </c>
      <c r="D56" s="127" t="s">
        <v>318</v>
      </c>
      <c r="E56" s="127" t="s">
        <v>136</v>
      </c>
      <c r="F56" s="127" t="s">
        <v>197</v>
      </c>
      <c r="G56" s="141">
        <f>'Sub Cases Monthly'!E59</f>
        <v>0</v>
      </c>
      <c r="H56" s="141">
        <f>'Sub Cases Monthly'!F59</f>
        <v>0</v>
      </c>
      <c r="I56" s="141">
        <f>'Sub Cases Monthly'!G59</f>
        <v>0</v>
      </c>
      <c r="J56" s="141">
        <f>'Sub Cases Monthly'!H59</f>
        <v>0</v>
      </c>
      <c r="K56" s="141">
        <f>'Sub Cases Monthly'!I59</f>
        <v>0</v>
      </c>
      <c r="L56" s="141">
        <f>'Sub Cases Monthly'!J59</f>
        <v>0</v>
      </c>
      <c r="M56" s="141">
        <f>'Sub Cases Monthly'!K59</f>
        <v>0</v>
      </c>
      <c r="N56" s="141">
        <f>'Sub Cases Monthly'!L59</f>
        <v>0</v>
      </c>
      <c r="O56" s="141">
        <f>'Sub Cases Monthly'!M59</f>
        <v>0</v>
      </c>
      <c r="P56" s="141">
        <f>'Sub Cases Monthly'!N59</f>
        <v>0</v>
      </c>
      <c r="Q56" s="141">
        <f>'Sub Cases Monthly'!O59</f>
        <v>0</v>
      </c>
      <c r="R56" s="141">
        <f>'Sub Cases Monthly'!P59</f>
        <v>0</v>
      </c>
      <c r="S56" s="141">
        <v>1</v>
      </c>
      <c r="T56" s="141">
        <v>2</v>
      </c>
    </row>
    <row r="57" spans="1:20" x14ac:dyDescent="0.25">
      <c r="A57" s="127">
        <f t="shared" si="1"/>
        <v>5</v>
      </c>
      <c r="B57" s="127">
        <f t="shared" si="1"/>
        <v>18</v>
      </c>
      <c r="C57" s="127" t="s">
        <v>307</v>
      </c>
      <c r="D57" s="127" t="s">
        <v>318</v>
      </c>
      <c r="E57" s="127" t="s">
        <v>136</v>
      </c>
      <c r="F57" s="127" t="s">
        <v>198</v>
      </c>
      <c r="G57" s="141">
        <f>'Sub Cases Monthly'!E60</f>
        <v>11</v>
      </c>
      <c r="H57" s="141">
        <f>'Sub Cases Monthly'!F60</f>
        <v>9</v>
      </c>
      <c r="I57" s="141">
        <f>'Sub Cases Monthly'!G60</f>
        <v>9</v>
      </c>
      <c r="J57" s="141">
        <f>'Sub Cases Monthly'!H60</f>
        <v>9</v>
      </c>
      <c r="K57" s="141">
        <f>'Sub Cases Monthly'!I60</f>
        <v>4</v>
      </c>
      <c r="L57" s="141">
        <f>'Sub Cases Monthly'!J60</f>
        <v>6</v>
      </c>
      <c r="M57" s="141">
        <f>'Sub Cases Monthly'!K60</f>
        <v>0</v>
      </c>
      <c r="N57" s="141">
        <f>'Sub Cases Monthly'!L60</f>
        <v>0</v>
      </c>
      <c r="O57" s="141">
        <f>'Sub Cases Monthly'!M60</f>
        <v>0</v>
      </c>
      <c r="P57" s="141">
        <f>'Sub Cases Monthly'!N60</f>
        <v>0</v>
      </c>
      <c r="Q57" s="141">
        <f>'Sub Cases Monthly'!O60</f>
        <v>0</v>
      </c>
      <c r="R57" s="141">
        <f>'Sub Cases Monthly'!P60</f>
        <v>0</v>
      </c>
      <c r="S57" s="141">
        <v>1</v>
      </c>
      <c r="T57" s="141">
        <v>2</v>
      </c>
    </row>
    <row r="58" spans="1:20" x14ac:dyDescent="0.25">
      <c r="A58" s="127">
        <f t="shared" si="1"/>
        <v>5</v>
      </c>
      <c r="B58" s="127">
        <f t="shared" si="1"/>
        <v>18</v>
      </c>
      <c r="C58" s="127" t="s">
        <v>307</v>
      </c>
      <c r="D58" s="127" t="s">
        <v>318</v>
      </c>
      <c r="E58" s="127" t="s">
        <v>136</v>
      </c>
      <c r="F58" s="127" t="s">
        <v>199</v>
      </c>
      <c r="G58" s="141">
        <f>'Sub Cases Monthly'!E61</f>
        <v>0</v>
      </c>
      <c r="H58" s="141">
        <f>'Sub Cases Monthly'!F61</f>
        <v>0</v>
      </c>
      <c r="I58" s="141">
        <f>'Sub Cases Monthly'!G61</f>
        <v>0</v>
      </c>
      <c r="J58" s="141">
        <f>'Sub Cases Monthly'!H61</f>
        <v>0</v>
      </c>
      <c r="K58" s="141">
        <f>'Sub Cases Monthly'!I61</f>
        <v>1</v>
      </c>
      <c r="L58" s="141">
        <f>'Sub Cases Monthly'!J61</f>
        <v>0</v>
      </c>
      <c r="M58" s="141">
        <f>'Sub Cases Monthly'!K61</f>
        <v>4</v>
      </c>
      <c r="N58" s="141">
        <f>'Sub Cases Monthly'!L61</f>
        <v>0</v>
      </c>
      <c r="O58" s="141">
        <f>'Sub Cases Monthly'!M61</f>
        <v>0</v>
      </c>
      <c r="P58" s="141">
        <f>'Sub Cases Monthly'!N61</f>
        <v>0</v>
      </c>
      <c r="Q58" s="141">
        <f>'Sub Cases Monthly'!O61</f>
        <v>0</v>
      </c>
      <c r="R58" s="141">
        <f>'Sub Cases Monthly'!P61</f>
        <v>0</v>
      </c>
      <c r="S58" s="141">
        <v>1</v>
      </c>
      <c r="T58" s="141">
        <v>2</v>
      </c>
    </row>
    <row r="59" spans="1:20" x14ac:dyDescent="0.25">
      <c r="A59" s="127">
        <f t="shared" si="1"/>
        <v>5</v>
      </c>
      <c r="B59" s="127">
        <f t="shared" si="1"/>
        <v>18</v>
      </c>
      <c r="C59" s="127" t="s">
        <v>307</v>
      </c>
      <c r="D59" s="127" t="s">
        <v>318</v>
      </c>
      <c r="E59" s="127" t="s">
        <v>136</v>
      </c>
      <c r="F59" s="127" t="s">
        <v>200</v>
      </c>
      <c r="G59" s="141">
        <f>'Sub Cases Monthly'!E62</f>
        <v>0</v>
      </c>
      <c r="H59" s="141">
        <f>'Sub Cases Monthly'!F62</f>
        <v>0</v>
      </c>
      <c r="I59" s="141">
        <f>'Sub Cases Monthly'!G62</f>
        <v>0</v>
      </c>
      <c r="J59" s="141">
        <f>'Sub Cases Monthly'!H62</f>
        <v>0</v>
      </c>
      <c r="K59" s="141">
        <f>'Sub Cases Monthly'!I62</f>
        <v>0</v>
      </c>
      <c r="L59" s="141">
        <f>'Sub Cases Monthly'!J62</f>
        <v>0</v>
      </c>
      <c r="M59" s="141">
        <f>'Sub Cases Monthly'!K62</f>
        <v>0</v>
      </c>
      <c r="N59" s="141">
        <f>'Sub Cases Monthly'!L62</f>
        <v>0</v>
      </c>
      <c r="O59" s="141">
        <f>'Sub Cases Monthly'!M62</f>
        <v>0</v>
      </c>
      <c r="P59" s="141">
        <f>'Sub Cases Monthly'!N62</f>
        <v>0</v>
      </c>
      <c r="Q59" s="141">
        <f>'Sub Cases Monthly'!O62</f>
        <v>0</v>
      </c>
      <c r="R59" s="141">
        <f>'Sub Cases Monthly'!P62</f>
        <v>0</v>
      </c>
      <c r="S59" s="141">
        <v>1</v>
      </c>
      <c r="T59" s="141">
        <v>2</v>
      </c>
    </row>
    <row r="60" spans="1:20" x14ac:dyDescent="0.25">
      <c r="A60" s="127">
        <f t="shared" si="1"/>
        <v>5</v>
      </c>
      <c r="B60" s="127">
        <f t="shared" si="1"/>
        <v>18</v>
      </c>
      <c r="C60" s="127" t="s">
        <v>307</v>
      </c>
      <c r="D60" s="127" t="s">
        <v>318</v>
      </c>
      <c r="E60" s="127" t="s">
        <v>136</v>
      </c>
      <c r="F60" s="127" t="s">
        <v>201</v>
      </c>
      <c r="G60" s="141">
        <f>'Sub Cases Monthly'!E63</f>
        <v>0</v>
      </c>
      <c r="H60" s="141">
        <f>'Sub Cases Monthly'!F63</f>
        <v>0</v>
      </c>
      <c r="I60" s="141">
        <f>'Sub Cases Monthly'!G63</f>
        <v>0</v>
      </c>
      <c r="J60" s="141">
        <f>'Sub Cases Monthly'!H63</f>
        <v>0</v>
      </c>
      <c r="K60" s="141">
        <f>'Sub Cases Monthly'!I63</f>
        <v>0</v>
      </c>
      <c r="L60" s="141">
        <f>'Sub Cases Monthly'!J63</f>
        <v>0</v>
      </c>
      <c r="M60" s="141">
        <f>'Sub Cases Monthly'!K63</f>
        <v>0</v>
      </c>
      <c r="N60" s="141">
        <f>'Sub Cases Monthly'!L63</f>
        <v>0</v>
      </c>
      <c r="O60" s="141">
        <f>'Sub Cases Monthly'!M63</f>
        <v>0</v>
      </c>
      <c r="P60" s="141">
        <f>'Sub Cases Monthly'!N63</f>
        <v>0</v>
      </c>
      <c r="Q60" s="141">
        <f>'Sub Cases Monthly'!O63</f>
        <v>0</v>
      </c>
      <c r="R60" s="141">
        <f>'Sub Cases Monthly'!P63</f>
        <v>0</v>
      </c>
      <c r="S60" s="141">
        <v>1</v>
      </c>
      <c r="T60" s="141">
        <v>2</v>
      </c>
    </row>
    <row r="61" spans="1:20" x14ac:dyDescent="0.25">
      <c r="A61" s="127">
        <f t="shared" si="1"/>
        <v>5</v>
      </c>
      <c r="B61" s="127">
        <f t="shared" si="1"/>
        <v>18</v>
      </c>
      <c r="C61" s="127" t="s">
        <v>307</v>
      </c>
      <c r="D61" s="127" t="s">
        <v>318</v>
      </c>
      <c r="E61" s="127" t="s">
        <v>136</v>
      </c>
      <c r="F61" s="127" t="s">
        <v>202</v>
      </c>
      <c r="G61" s="141">
        <f>'Sub Cases Monthly'!E64</f>
        <v>2</v>
      </c>
      <c r="H61" s="141">
        <f>'Sub Cases Monthly'!F64</f>
        <v>2</v>
      </c>
      <c r="I61" s="141">
        <f>'Sub Cases Monthly'!G64</f>
        <v>1</v>
      </c>
      <c r="J61" s="141">
        <f>'Sub Cases Monthly'!H64</f>
        <v>0</v>
      </c>
      <c r="K61" s="141">
        <f>'Sub Cases Monthly'!I64</f>
        <v>0</v>
      </c>
      <c r="L61" s="141">
        <f>'Sub Cases Monthly'!J64</f>
        <v>2</v>
      </c>
      <c r="M61" s="141">
        <f>'Sub Cases Monthly'!K64</f>
        <v>0</v>
      </c>
      <c r="N61" s="141">
        <f>'Sub Cases Monthly'!L64</f>
        <v>0</v>
      </c>
      <c r="O61" s="141">
        <f>'Sub Cases Monthly'!M64</f>
        <v>0</v>
      </c>
      <c r="P61" s="141">
        <f>'Sub Cases Monthly'!N64</f>
        <v>0</v>
      </c>
      <c r="Q61" s="141">
        <f>'Sub Cases Monthly'!O64</f>
        <v>0</v>
      </c>
      <c r="R61" s="141">
        <f>'Sub Cases Monthly'!P64</f>
        <v>0</v>
      </c>
      <c r="S61" s="141">
        <v>1</v>
      </c>
      <c r="T61" s="141">
        <v>2</v>
      </c>
    </row>
    <row r="62" spans="1:20" x14ac:dyDescent="0.25">
      <c r="A62" s="127">
        <f t="shared" si="1"/>
        <v>5</v>
      </c>
      <c r="B62" s="127">
        <f t="shared" si="1"/>
        <v>18</v>
      </c>
      <c r="C62" s="127" t="s">
        <v>307</v>
      </c>
      <c r="D62" s="127" t="s">
        <v>318</v>
      </c>
      <c r="E62" s="127" t="s">
        <v>136</v>
      </c>
      <c r="F62" s="127" t="s">
        <v>203</v>
      </c>
      <c r="G62" s="141">
        <f>'Sub Cases Monthly'!E65</f>
        <v>2</v>
      </c>
      <c r="H62" s="141">
        <f>'Sub Cases Monthly'!F65</f>
        <v>1</v>
      </c>
      <c r="I62" s="141">
        <f>'Sub Cases Monthly'!G65</f>
        <v>4</v>
      </c>
      <c r="J62" s="141">
        <f>'Sub Cases Monthly'!H65</f>
        <v>3</v>
      </c>
      <c r="K62" s="141">
        <f>'Sub Cases Monthly'!I65</f>
        <v>5</v>
      </c>
      <c r="L62" s="141">
        <f>'Sub Cases Monthly'!J65</f>
        <v>5</v>
      </c>
      <c r="M62" s="141">
        <f>'Sub Cases Monthly'!K65</f>
        <v>4</v>
      </c>
      <c r="N62" s="141">
        <f>'Sub Cases Monthly'!L65</f>
        <v>0</v>
      </c>
      <c r="O62" s="141">
        <f>'Sub Cases Monthly'!M65</f>
        <v>0</v>
      </c>
      <c r="P62" s="141">
        <f>'Sub Cases Monthly'!N65</f>
        <v>0</v>
      </c>
      <c r="Q62" s="141">
        <f>'Sub Cases Monthly'!O65</f>
        <v>0</v>
      </c>
      <c r="R62" s="141">
        <f>'Sub Cases Monthly'!P65</f>
        <v>0</v>
      </c>
      <c r="S62" s="141">
        <v>1</v>
      </c>
      <c r="T62" s="141">
        <v>2</v>
      </c>
    </row>
    <row r="63" spans="1:20" x14ac:dyDescent="0.25">
      <c r="A63" s="127">
        <f t="shared" si="1"/>
        <v>5</v>
      </c>
      <c r="B63" s="127">
        <f t="shared" si="1"/>
        <v>18</v>
      </c>
      <c r="C63" s="127" t="s">
        <v>307</v>
      </c>
      <c r="D63" s="127" t="s">
        <v>318</v>
      </c>
      <c r="E63" s="127" t="s">
        <v>136</v>
      </c>
      <c r="F63" s="127" t="s">
        <v>169</v>
      </c>
      <c r="G63" s="141">
        <f>'Sub Cases Monthly'!E66</f>
        <v>0</v>
      </c>
      <c r="H63" s="141">
        <f>'Sub Cases Monthly'!F66</f>
        <v>0</v>
      </c>
      <c r="I63" s="141">
        <f>'Sub Cases Monthly'!G66</f>
        <v>0</v>
      </c>
      <c r="J63" s="141">
        <f>'Sub Cases Monthly'!H66</f>
        <v>0</v>
      </c>
      <c r="K63" s="141">
        <f>'Sub Cases Monthly'!I66</f>
        <v>0</v>
      </c>
      <c r="L63" s="141">
        <f>'Sub Cases Monthly'!J66</f>
        <v>0</v>
      </c>
      <c r="M63" s="141">
        <f>'Sub Cases Monthly'!K66</f>
        <v>0</v>
      </c>
      <c r="N63" s="141">
        <f>'Sub Cases Monthly'!L66</f>
        <v>0</v>
      </c>
      <c r="O63" s="141">
        <f>'Sub Cases Monthly'!M66</f>
        <v>0</v>
      </c>
      <c r="P63" s="141">
        <f>'Sub Cases Monthly'!N66</f>
        <v>0</v>
      </c>
      <c r="Q63" s="141">
        <f>'Sub Cases Monthly'!O66</f>
        <v>0</v>
      </c>
      <c r="R63" s="141">
        <f>'Sub Cases Monthly'!P66</f>
        <v>0</v>
      </c>
      <c r="S63" s="141">
        <v>1</v>
      </c>
      <c r="T63" s="141">
        <v>2</v>
      </c>
    </row>
    <row r="64" spans="1:20" x14ac:dyDescent="0.25">
      <c r="A64" s="127">
        <f t="shared" si="1"/>
        <v>5</v>
      </c>
      <c r="B64" s="127">
        <f t="shared" si="1"/>
        <v>18</v>
      </c>
      <c r="C64" s="127" t="s">
        <v>307</v>
      </c>
      <c r="D64" s="127" t="s">
        <v>318</v>
      </c>
      <c r="E64" s="127" t="s">
        <v>137</v>
      </c>
      <c r="F64" s="127" t="s">
        <v>204</v>
      </c>
      <c r="G64" s="141">
        <f>'Sub Cases Monthly'!E70</f>
        <v>394</v>
      </c>
      <c r="H64" s="141">
        <f>'Sub Cases Monthly'!F70</f>
        <v>328</v>
      </c>
      <c r="I64" s="141">
        <f>'Sub Cases Monthly'!G70</f>
        <v>316</v>
      </c>
      <c r="J64" s="141">
        <f>'Sub Cases Monthly'!H70</f>
        <v>438</v>
      </c>
      <c r="K64" s="141">
        <f>'Sub Cases Monthly'!I70</f>
        <v>279</v>
      </c>
      <c r="L64" s="141">
        <f>'Sub Cases Monthly'!J70</f>
        <v>562</v>
      </c>
      <c r="M64" s="141">
        <f>'Sub Cases Monthly'!K70</f>
        <v>393</v>
      </c>
      <c r="N64" s="141">
        <f>'Sub Cases Monthly'!L70</f>
        <v>0</v>
      </c>
      <c r="O64" s="141">
        <f>'Sub Cases Monthly'!M70</f>
        <v>0</v>
      </c>
      <c r="P64" s="141">
        <f>'Sub Cases Monthly'!N70</f>
        <v>0</v>
      </c>
      <c r="Q64" s="141">
        <f>'Sub Cases Monthly'!O70</f>
        <v>0</v>
      </c>
      <c r="R64" s="141">
        <f>'Sub Cases Monthly'!P70</f>
        <v>0</v>
      </c>
      <c r="S64" s="141">
        <v>1</v>
      </c>
      <c r="T64" s="141">
        <v>2</v>
      </c>
    </row>
    <row r="65" spans="1:20" x14ac:dyDescent="0.25">
      <c r="A65" s="127">
        <f t="shared" si="1"/>
        <v>5</v>
      </c>
      <c r="B65" s="127">
        <f t="shared" si="1"/>
        <v>18</v>
      </c>
      <c r="C65" s="127" t="s">
        <v>307</v>
      </c>
      <c r="D65" s="127" t="s">
        <v>318</v>
      </c>
      <c r="E65" s="127" t="s">
        <v>137</v>
      </c>
      <c r="F65" s="127" t="s">
        <v>205</v>
      </c>
      <c r="G65" s="141">
        <f>'Sub Cases Monthly'!E71</f>
        <v>141</v>
      </c>
      <c r="H65" s="141">
        <f>'Sub Cases Monthly'!F71</f>
        <v>150</v>
      </c>
      <c r="I65" s="141">
        <f>'Sub Cases Monthly'!G71</f>
        <v>157</v>
      </c>
      <c r="J65" s="141">
        <f>'Sub Cases Monthly'!H71</f>
        <v>177</v>
      </c>
      <c r="K65" s="141">
        <f>'Sub Cases Monthly'!I71</f>
        <v>95</v>
      </c>
      <c r="L65" s="141">
        <f>'Sub Cases Monthly'!J71</f>
        <v>156</v>
      </c>
      <c r="M65" s="141">
        <f>'Sub Cases Monthly'!K71</f>
        <v>188</v>
      </c>
      <c r="N65" s="141">
        <f>'Sub Cases Monthly'!L71</f>
        <v>0</v>
      </c>
      <c r="O65" s="141">
        <f>'Sub Cases Monthly'!M71</f>
        <v>0</v>
      </c>
      <c r="P65" s="141">
        <f>'Sub Cases Monthly'!N71</f>
        <v>0</v>
      </c>
      <c r="Q65" s="141">
        <f>'Sub Cases Monthly'!O71</f>
        <v>0</v>
      </c>
      <c r="R65" s="141">
        <f>'Sub Cases Monthly'!P71</f>
        <v>0</v>
      </c>
      <c r="S65" s="141">
        <v>1</v>
      </c>
      <c r="T65" s="141">
        <v>2</v>
      </c>
    </row>
    <row r="66" spans="1:20" x14ac:dyDescent="0.25">
      <c r="A66" s="127">
        <f t="shared" si="1"/>
        <v>5</v>
      </c>
      <c r="B66" s="127">
        <f t="shared" si="1"/>
        <v>18</v>
      </c>
      <c r="C66" s="127" t="s">
        <v>307</v>
      </c>
      <c r="D66" s="127" t="s">
        <v>318</v>
      </c>
      <c r="E66" s="127" t="s">
        <v>137</v>
      </c>
      <c r="F66" s="127" t="s">
        <v>206</v>
      </c>
      <c r="G66" s="141">
        <f>'Sub Cases Monthly'!E72</f>
        <v>4</v>
      </c>
      <c r="H66" s="141">
        <f>'Sub Cases Monthly'!F72</f>
        <v>1</v>
      </c>
      <c r="I66" s="141">
        <f>'Sub Cases Monthly'!G72</f>
        <v>2</v>
      </c>
      <c r="J66" s="141">
        <f>'Sub Cases Monthly'!H72</f>
        <v>1</v>
      </c>
      <c r="K66" s="141">
        <f>'Sub Cases Monthly'!I72</f>
        <v>6</v>
      </c>
      <c r="L66" s="141">
        <f>'Sub Cases Monthly'!J72</f>
        <v>2</v>
      </c>
      <c r="M66" s="141">
        <f>'Sub Cases Monthly'!K72</f>
        <v>0</v>
      </c>
      <c r="N66" s="141">
        <f>'Sub Cases Monthly'!L72</f>
        <v>0</v>
      </c>
      <c r="O66" s="141">
        <f>'Sub Cases Monthly'!M72</f>
        <v>0</v>
      </c>
      <c r="P66" s="141">
        <f>'Sub Cases Monthly'!N72</f>
        <v>0</v>
      </c>
      <c r="Q66" s="141">
        <f>'Sub Cases Monthly'!O72</f>
        <v>0</v>
      </c>
      <c r="R66" s="141">
        <f>'Sub Cases Monthly'!P72</f>
        <v>0</v>
      </c>
      <c r="S66" s="141">
        <v>1</v>
      </c>
      <c r="T66" s="141">
        <v>2</v>
      </c>
    </row>
    <row r="67" spans="1:20" x14ac:dyDescent="0.25">
      <c r="A67" s="127">
        <f t="shared" si="1"/>
        <v>5</v>
      </c>
      <c r="B67" s="127">
        <f t="shared" si="1"/>
        <v>18</v>
      </c>
      <c r="C67" s="127" t="s">
        <v>307</v>
      </c>
      <c r="D67" s="127" t="s">
        <v>318</v>
      </c>
      <c r="E67" s="127" t="s">
        <v>137</v>
      </c>
      <c r="F67" s="127" t="s">
        <v>207</v>
      </c>
      <c r="G67" s="141">
        <f>'Sub Cases Monthly'!E73</f>
        <v>279</v>
      </c>
      <c r="H67" s="141">
        <f>'Sub Cases Monthly'!F73</f>
        <v>253</v>
      </c>
      <c r="I67" s="141">
        <f>'Sub Cases Monthly'!G73</f>
        <v>221</v>
      </c>
      <c r="J67" s="141">
        <f>'Sub Cases Monthly'!H73</f>
        <v>242</v>
      </c>
      <c r="K67" s="141">
        <f>'Sub Cases Monthly'!I73</f>
        <v>190</v>
      </c>
      <c r="L67" s="141">
        <f>'Sub Cases Monthly'!J73</f>
        <v>207</v>
      </c>
      <c r="M67" s="141">
        <f>'Sub Cases Monthly'!K73</f>
        <v>175</v>
      </c>
      <c r="N67" s="141">
        <f>'Sub Cases Monthly'!L73</f>
        <v>0</v>
      </c>
      <c r="O67" s="141">
        <f>'Sub Cases Monthly'!M73</f>
        <v>0</v>
      </c>
      <c r="P67" s="141">
        <f>'Sub Cases Monthly'!N73</f>
        <v>0</v>
      </c>
      <c r="Q67" s="141">
        <f>'Sub Cases Monthly'!O73</f>
        <v>0</v>
      </c>
      <c r="R67" s="141">
        <f>'Sub Cases Monthly'!P73</f>
        <v>0</v>
      </c>
      <c r="S67" s="141">
        <v>1</v>
      </c>
      <c r="T67" s="141">
        <v>2</v>
      </c>
    </row>
    <row r="68" spans="1:20" x14ac:dyDescent="0.25">
      <c r="A68" s="127">
        <f t="shared" si="1"/>
        <v>5</v>
      </c>
      <c r="B68" s="127">
        <f t="shared" si="1"/>
        <v>18</v>
      </c>
      <c r="C68" s="127" t="s">
        <v>307</v>
      </c>
      <c r="D68" s="127" t="s">
        <v>318</v>
      </c>
      <c r="E68" s="127" t="s">
        <v>137</v>
      </c>
      <c r="F68" s="127" t="s">
        <v>208</v>
      </c>
      <c r="G68" s="141">
        <f>'Sub Cases Monthly'!E74</f>
        <v>5</v>
      </c>
      <c r="H68" s="141">
        <f>'Sub Cases Monthly'!F74</f>
        <v>6</v>
      </c>
      <c r="I68" s="141">
        <f>'Sub Cases Monthly'!G74</f>
        <v>2</v>
      </c>
      <c r="J68" s="141">
        <f>'Sub Cases Monthly'!H74</f>
        <v>8</v>
      </c>
      <c r="K68" s="141">
        <f>'Sub Cases Monthly'!I74</f>
        <v>9</v>
      </c>
      <c r="L68" s="141">
        <f>'Sub Cases Monthly'!J74</f>
        <v>7</v>
      </c>
      <c r="M68" s="141">
        <f>'Sub Cases Monthly'!K74</f>
        <v>2</v>
      </c>
      <c r="N68" s="141">
        <f>'Sub Cases Monthly'!L74</f>
        <v>0</v>
      </c>
      <c r="O68" s="141">
        <f>'Sub Cases Monthly'!M74</f>
        <v>0</v>
      </c>
      <c r="P68" s="141">
        <f>'Sub Cases Monthly'!N74</f>
        <v>0</v>
      </c>
      <c r="Q68" s="141">
        <f>'Sub Cases Monthly'!O74</f>
        <v>0</v>
      </c>
      <c r="R68" s="141">
        <f>'Sub Cases Monthly'!P74</f>
        <v>0</v>
      </c>
      <c r="S68" s="141">
        <v>1</v>
      </c>
      <c r="T68" s="141">
        <v>2</v>
      </c>
    </row>
    <row r="69" spans="1:20" x14ac:dyDescent="0.25">
      <c r="A69" s="127">
        <f t="shared" si="1"/>
        <v>5</v>
      </c>
      <c r="B69" s="127">
        <f t="shared" si="1"/>
        <v>18</v>
      </c>
      <c r="C69" s="127" t="s">
        <v>307</v>
      </c>
      <c r="D69" s="127" t="s">
        <v>318</v>
      </c>
      <c r="E69" s="127" t="s">
        <v>137</v>
      </c>
      <c r="F69" s="127" t="s">
        <v>209</v>
      </c>
      <c r="G69" s="141">
        <f>'Sub Cases Monthly'!E75</f>
        <v>0</v>
      </c>
      <c r="H69" s="141">
        <f>'Sub Cases Monthly'!F75</f>
        <v>1</v>
      </c>
      <c r="I69" s="141">
        <f>'Sub Cases Monthly'!G75</f>
        <v>0</v>
      </c>
      <c r="J69" s="141">
        <f>'Sub Cases Monthly'!H75</f>
        <v>0</v>
      </c>
      <c r="K69" s="141">
        <f>'Sub Cases Monthly'!I75</f>
        <v>0</v>
      </c>
      <c r="L69" s="141">
        <f>'Sub Cases Monthly'!J75</f>
        <v>0</v>
      </c>
      <c r="M69" s="141">
        <f>'Sub Cases Monthly'!K75</f>
        <v>0</v>
      </c>
      <c r="N69" s="141">
        <f>'Sub Cases Monthly'!L75</f>
        <v>0</v>
      </c>
      <c r="O69" s="141">
        <f>'Sub Cases Monthly'!M75</f>
        <v>0</v>
      </c>
      <c r="P69" s="141">
        <f>'Sub Cases Monthly'!N75</f>
        <v>0</v>
      </c>
      <c r="Q69" s="141">
        <f>'Sub Cases Monthly'!O75</f>
        <v>0</v>
      </c>
      <c r="R69" s="141">
        <f>'Sub Cases Monthly'!P75</f>
        <v>0</v>
      </c>
      <c r="S69" s="141">
        <v>1</v>
      </c>
      <c r="T69" s="141">
        <v>2</v>
      </c>
    </row>
    <row r="70" spans="1:20" x14ac:dyDescent="0.25">
      <c r="A70" s="127">
        <f t="shared" si="1"/>
        <v>5</v>
      </c>
      <c r="B70" s="127">
        <f t="shared" si="1"/>
        <v>18</v>
      </c>
      <c r="C70" s="127" t="s">
        <v>307</v>
      </c>
      <c r="D70" s="127" t="s">
        <v>318</v>
      </c>
      <c r="E70" s="127" t="s">
        <v>137</v>
      </c>
      <c r="F70" s="127" t="s">
        <v>203</v>
      </c>
      <c r="G70" s="141">
        <f>'Sub Cases Monthly'!E76</f>
        <v>3</v>
      </c>
      <c r="H70" s="141">
        <f>'Sub Cases Monthly'!F76</f>
        <v>2</v>
      </c>
      <c r="I70" s="141">
        <f>'Sub Cases Monthly'!G76</f>
        <v>1</v>
      </c>
      <c r="J70" s="141">
        <f>'Sub Cases Monthly'!H76</f>
        <v>2</v>
      </c>
      <c r="K70" s="141">
        <f>'Sub Cases Monthly'!I76</f>
        <v>1</v>
      </c>
      <c r="L70" s="141">
        <f>'Sub Cases Monthly'!J76</f>
        <v>3</v>
      </c>
      <c r="M70" s="141">
        <f>'Sub Cases Monthly'!K76</f>
        <v>1</v>
      </c>
      <c r="N70" s="141">
        <f>'Sub Cases Monthly'!L76</f>
        <v>0</v>
      </c>
      <c r="O70" s="141">
        <f>'Sub Cases Monthly'!M76</f>
        <v>0</v>
      </c>
      <c r="P70" s="141">
        <f>'Sub Cases Monthly'!N76</f>
        <v>0</v>
      </c>
      <c r="Q70" s="141">
        <f>'Sub Cases Monthly'!O76</f>
        <v>0</v>
      </c>
      <c r="R70" s="141">
        <f>'Sub Cases Monthly'!P76</f>
        <v>0</v>
      </c>
      <c r="S70" s="141">
        <v>1</v>
      </c>
      <c r="T70" s="141">
        <v>2</v>
      </c>
    </row>
    <row r="71" spans="1:20" x14ac:dyDescent="0.25">
      <c r="A71" s="127">
        <f t="shared" si="1"/>
        <v>5</v>
      </c>
      <c r="B71" s="127">
        <f t="shared" si="1"/>
        <v>18</v>
      </c>
      <c r="C71" s="127" t="s">
        <v>307</v>
      </c>
      <c r="D71" s="127" t="s">
        <v>318</v>
      </c>
      <c r="E71" s="127" t="s">
        <v>137</v>
      </c>
      <c r="F71" s="127" t="s">
        <v>210</v>
      </c>
      <c r="G71" s="141">
        <f>'Sub Cases Monthly'!E77</f>
        <v>0</v>
      </c>
      <c r="H71" s="141">
        <f>'Sub Cases Monthly'!F77</f>
        <v>0</v>
      </c>
      <c r="I71" s="141">
        <f>'Sub Cases Monthly'!G77</f>
        <v>0</v>
      </c>
      <c r="J71" s="141">
        <f>'Sub Cases Monthly'!H77</f>
        <v>0</v>
      </c>
      <c r="K71" s="141">
        <f>'Sub Cases Monthly'!I77</f>
        <v>0</v>
      </c>
      <c r="L71" s="141">
        <f>'Sub Cases Monthly'!J77</f>
        <v>0</v>
      </c>
      <c r="M71" s="141">
        <f>'Sub Cases Monthly'!K77</f>
        <v>0</v>
      </c>
      <c r="N71" s="141">
        <f>'Sub Cases Monthly'!L77</f>
        <v>0</v>
      </c>
      <c r="O71" s="141">
        <f>'Sub Cases Monthly'!M77</f>
        <v>0</v>
      </c>
      <c r="P71" s="141">
        <f>'Sub Cases Monthly'!N77</f>
        <v>0</v>
      </c>
      <c r="Q71" s="141">
        <f>'Sub Cases Monthly'!O77</f>
        <v>0</v>
      </c>
      <c r="R71" s="141">
        <f>'Sub Cases Monthly'!P77</f>
        <v>0</v>
      </c>
      <c r="S71" s="141">
        <v>1</v>
      </c>
      <c r="T71" s="141">
        <v>2</v>
      </c>
    </row>
    <row r="72" spans="1:20" x14ac:dyDescent="0.25">
      <c r="A72" s="127">
        <f t="shared" si="1"/>
        <v>5</v>
      </c>
      <c r="B72" s="127">
        <f t="shared" si="1"/>
        <v>18</v>
      </c>
      <c r="C72" s="127" t="s">
        <v>307</v>
      </c>
      <c r="D72" s="127" t="s">
        <v>318</v>
      </c>
      <c r="E72" s="127" t="s">
        <v>137</v>
      </c>
      <c r="F72" s="127" t="s">
        <v>169</v>
      </c>
      <c r="G72" s="141">
        <f>'Sub Cases Monthly'!E78</f>
        <v>0</v>
      </c>
      <c r="H72" s="141">
        <f>'Sub Cases Monthly'!F78</f>
        <v>0</v>
      </c>
      <c r="I72" s="141">
        <f>'Sub Cases Monthly'!G78</f>
        <v>0</v>
      </c>
      <c r="J72" s="141">
        <f>'Sub Cases Monthly'!H78</f>
        <v>0</v>
      </c>
      <c r="K72" s="141">
        <f>'Sub Cases Monthly'!I78</f>
        <v>0</v>
      </c>
      <c r="L72" s="141">
        <f>'Sub Cases Monthly'!J78</f>
        <v>0</v>
      </c>
      <c r="M72" s="141">
        <f>'Sub Cases Monthly'!K78</f>
        <v>0</v>
      </c>
      <c r="N72" s="141">
        <f>'Sub Cases Monthly'!L78</f>
        <v>0</v>
      </c>
      <c r="O72" s="141">
        <f>'Sub Cases Monthly'!M78</f>
        <v>0</v>
      </c>
      <c r="P72" s="141">
        <f>'Sub Cases Monthly'!N78</f>
        <v>0</v>
      </c>
      <c r="Q72" s="141">
        <f>'Sub Cases Monthly'!O78</f>
        <v>0</v>
      </c>
      <c r="R72" s="141">
        <f>'Sub Cases Monthly'!P78</f>
        <v>0</v>
      </c>
      <c r="S72" s="141">
        <v>1</v>
      </c>
      <c r="T72" s="141">
        <v>2</v>
      </c>
    </row>
    <row r="73" spans="1:20" x14ac:dyDescent="0.25">
      <c r="A73" s="127">
        <f t="shared" si="1"/>
        <v>5</v>
      </c>
      <c r="B73" s="127">
        <f t="shared" si="1"/>
        <v>18</v>
      </c>
      <c r="C73" s="127" t="s">
        <v>307</v>
      </c>
      <c r="D73" s="127" t="s">
        <v>318</v>
      </c>
      <c r="E73" s="127" t="s">
        <v>138</v>
      </c>
      <c r="F73" s="127" t="s">
        <v>211</v>
      </c>
      <c r="G73" s="141">
        <f>'Sub Cases Monthly'!E83</f>
        <v>185</v>
      </c>
      <c r="H73" s="141">
        <f>'Sub Cases Monthly'!F83</f>
        <v>173</v>
      </c>
      <c r="I73" s="141">
        <f>'Sub Cases Monthly'!G83</f>
        <v>163</v>
      </c>
      <c r="J73" s="141">
        <f>'Sub Cases Monthly'!H83</f>
        <v>186</v>
      </c>
      <c r="K73" s="141">
        <f>'Sub Cases Monthly'!I83</f>
        <v>154</v>
      </c>
      <c r="L73" s="141">
        <f>'Sub Cases Monthly'!J83</f>
        <v>192</v>
      </c>
      <c r="M73" s="141">
        <f>'Sub Cases Monthly'!K83</f>
        <v>185</v>
      </c>
      <c r="N73" s="141">
        <f>'Sub Cases Monthly'!L83</f>
        <v>0</v>
      </c>
      <c r="O73" s="141">
        <f>'Sub Cases Monthly'!M83</f>
        <v>0</v>
      </c>
      <c r="P73" s="141">
        <f>'Sub Cases Monthly'!N83</f>
        <v>0</v>
      </c>
      <c r="Q73" s="141">
        <f>'Sub Cases Monthly'!O83</f>
        <v>0</v>
      </c>
      <c r="R73" s="141">
        <f>'Sub Cases Monthly'!P83</f>
        <v>0</v>
      </c>
      <c r="S73" s="141">
        <v>1</v>
      </c>
      <c r="T73" s="141">
        <v>2</v>
      </c>
    </row>
    <row r="74" spans="1:20" x14ac:dyDescent="0.25">
      <c r="A74" s="127">
        <f t="shared" si="1"/>
        <v>5</v>
      </c>
      <c r="B74" s="127">
        <f t="shared" si="1"/>
        <v>18</v>
      </c>
      <c r="C74" s="127" t="s">
        <v>307</v>
      </c>
      <c r="D74" s="127" t="s">
        <v>318</v>
      </c>
      <c r="E74" s="127" t="s">
        <v>138</v>
      </c>
      <c r="F74" s="127" t="s">
        <v>212</v>
      </c>
      <c r="G74" s="141">
        <f>'Sub Cases Monthly'!E84</f>
        <v>32</v>
      </c>
      <c r="H74" s="141">
        <f>'Sub Cases Monthly'!F84</f>
        <v>13</v>
      </c>
      <c r="I74" s="141">
        <f>'Sub Cases Monthly'!G84</f>
        <v>10</v>
      </c>
      <c r="J74" s="141">
        <f>'Sub Cases Monthly'!H84</f>
        <v>22</v>
      </c>
      <c r="K74" s="141">
        <f>'Sub Cases Monthly'!I84</f>
        <v>27</v>
      </c>
      <c r="L74" s="141">
        <f>'Sub Cases Monthly'!J84</f>
        <v>29</v>
      </c>
      <c r="M74" s="141">
        <f>'Sub Cases Monthly'!K84</f>
        <v>27</v>
      </c>
      <c r="N74" s="141">
        <f>'Sub Cases Monthly'!L84</f>
        <v>0</v>
      </c>
      <c r="O74" s="141">
        <f>'Sub Cases Monthly'!M84</f>
        <v>0</v>
      </c>
      <c r="P74" s="141">
        <f>'Sub Cases Monthly'!N84</f>
        <v>0</v>
      </c>
      <c r="Q74" s="141">
        <f>'Sub Cases Monthly'!O84</f>
        <v>0</v>
      </c>
      <c r="R74" s="141">
        <f>'Sub Cases Monthly'!P84</f>
        <v>0</v>
      </c>
      <c r="S74" s="141">
        <v>1</v>
      </c>
      <c r="T74" s="141">
        <v>2</v>
      </c>
    </row>
    <row r="75" spans="1:20" x14ac:dyDescent="0.25">
      <c r="A75" s="127">
        <f t="shared" si="1"/>
        <v>5</v>
      </c>
      <c r="B75" s="127">
        <f t="shared" si="1"/>
        <v>18</v>
      </c>
      <c r="C75" s="127" t="s">
        <v>307</v>
      </c>
      <c r="D75" s="127" t="s">
        <v>318</v>
      </c>
      <c r="E75" s="127" t="s">
        <v>138</v>
      </c>
      <c r="F75" s="127" t="s">
        <v>213</v>
      </c>
      <c r="G75" s="141">
        <f>'Sub Cases Monthly'!E85</f>
        <v>0</v>
      </c>
      <c r="H75" s="141">
        <f>'Sub Cases Monthly'!F85</f>
        <v>0</v>
      </c>
      <c r="I75" s="141">
        <f>'Sub Cases Monthly'!G85</f>
        <v>0</v>
      </c>
      <c r="J75" s="141">
        <f>'Sub Cases Monthly'!H85</f>
        <v>0</v>
      </c>
      <c r="K75" s="141">
        <f>'Sub Cases Monthly'!I85</f>
        <v>0</v>
      </c>
      <c r="L75" s="141">
        <f>'Sub Cases Monthly'!J85</f>
        <v>0</v>
      </c>
      <c r="M75" s="141">
        <f>'Sub Cases Monthly'!K85</f>
        <v>0</v>
      </c>
      <c r="N75" s="141">
        <f>'Sub Cases Monthly'!L85</f>
        <v>0</v>
      </c>
      <c r="O75" s="141">
        <f>'Sub Cases Monthly'!M85</f>
        <v>0</v>
      </c>
      <c r="P75" s="141">
        <f>'Sub Cases Monthly'!N85</f>
        <v>0</v>
      </c>
      <c r="Q75" s="141">
        <f>'Sub Cases Monthly'!O85</f>
        <v>0</v>
      </c>
      <c r="R75" s="141">
        <f>'Sub Cases Monthly'!P85</f>
        <v>0</v>
      </c>
      <c r="S75" s="141">
        <v>1</v>
      </c>
      <c r="T75" s="141">
        <v>2</v>
      </c>
    </row>
    <row r="76" spans="1:20" x14ac:dyDescent="0.25">
      <c r="A76" s="127">
        <f t="shared" si="1"/>
        <v>5</v>
      </c>
      <c r="B76" s="127">
        <f t="shared" si="1"/>
        <v>18</v>
      </c>
      <c r="C76" s="127" t="s">
        <v>307</v>
      </c>
      <c r="D76" s="127" t="s">
        <v>318</v>
      </c>
      <c r="E76" s="127" t="s">
        <v>138</v>
      </c>
      <c r="F76" s="127" t="s">
        <v>214</v>
      </c>
      <c r="G76" s="141">
        <f>'Sub Cases Monthly'!E86</f>
        <v>45</v>
      </c>
      <c r="H76" s="141">
        <f>'Sub Cases Monthly'!F86</f>
        <v>47</v>
      </c>
      <c r="I76" s="141">
        <f>'Sub Cases Monthly'!G86</f>
        <v>45</v>
      </c>
      <c r="J76" s="141">
        <f>'Sub Cases Monthly'!H86</f>
        <v>53</v>
      </c>
      <c r="K76" s="141">
        <f>'Sub Cases Monthly'!I86</f>
        <v>46</v>
      </c>
      <c r="L76" s="141">
        <f>'Sub Cases Monthly'!J86</f>
        <v>53</v>
      </c>
      <c r="M76" s="141">
        <f>'Sub Cases Monthly'!K86</f>
        <v>43</v>
      </c>
      <c r="N76" s="141">
        <f>'Sub Cases Monthly'!L86</f>
        <v>0</v>
      </c>
      <c r="O76" s="141">
        <f>'Sub Cases Monthly'!M86</f>
        <v>0</v>
      </c>
      <c r="P76" s="141">
        <f>'Sub Cases Monthly'!N86</f>
        <v>0</v>
      </c>
      <c r="Q76" s="141">
        <f>'Sub Cases Monthly'!O86</f>
        <v>0</v>
      </c>
      <c r="R76" s="141">
        <f>'Sub Cases Monthly'!P86</f>
        <v>0</v>
      </c>
      <c r="S76" s="141">
        <v>1</v>
      </c>
      <c r="T76" s="141">
        <v>2</v>
      </c>
    </row>
    <row r="77" spans="1:20" x14ac:dyDescent="0.25">
      <c r="A77" s="127">
        <f t="shared" si="1"/>
        <v>5</v>
      </c>
      <c r="B77" s="127">
        <f t="shared" si="1"/>
        <v>18</v>
      </c>
      <c r="C77" s="127" t="s">
        <v>307</v>
      </c>
      <c r="D77" s="127" t="s">
        <v>318</v>
      </c>
      <c r="E77" s="127" t="s">
        <v>138</v>
      </c>
      <c r="F77" s="127" t="s">
        <v>215</v>
      </c>
      <c r="G77" s="141">
        <f>'Sub Cases Monthly'!E87</f>
        <v>16</v>
      </c>
      <c r="H77" s="141">
        <f>'Sub Cases Monthly'!F87</f>
        <v>16</v>
      </c>
      <c r="I77" s="141">
        <f>'Sub Cases Monthly'!G87</f>
        <v>13</v>
      </c>
      <c r="J77" s="141">
        <f>'Sub Cases Monthly'!H87</f>
        <v>21</v>
      </c>
      <c r="K77" s="141">
        <f>'Sub Cases Monthly'!I87</f>
        <v>22</v>
      </c>
      <c r="L77" s="141">
        <f>'Sub Cases Monthly'!J87</f>
        <v>22</v>
      </c>
      <c r="M77" s="141">
        <f>'Sub Cases Monthly'!K87</f>
        <v>14</v>
      </c>
      <c r="N77" s="141">
        <f>'Sub Cases Monthly'!L87</f>
        <v>0</v>
      </c>
      <c r="O77" s="141">
        <f>'Sub Cases Monthly'!M87</f>
        <v>0</v>
      </c>
      <c r="P77" s="141">
        <f>'Sub Cases Monthly'!N87</f>
        <v>0</v>
      </c>
      <c r="Q77" s="141">
        <f>'Sub Cases Monthly'!O87</f>
        <v>0</v>
      </c>
      <c r="R77" s="141">
        <f>'Sub Cases Monthly'!P87</f>
        <v>0</v>
      </c>
      <c r="S77" s="141">
        <v>1</v>
      </c>
      <c r="T77" s="141">
        <v>2</v>
      </c>
    </row>
    <row r="78" spans="1:20" x14ac:dyDescent="0.25">
      <c r="A78" s="127">
        <f t="shared" si="1"/>
        <v>5</v>
      </c>
      <c r="B78" s="127">
        <f t="shared" si="1"/>
        <v>18</v>
      </c>
      <c r="C78" s="127" t="s">
        <v>307</v>
      </c>
      <c r="D78" s="127" t="s">
        <v>318</v>
      </c>
      <c r="E78" s="127" t="s">
        <v>138</v>
      </c>
      <c r="F78" s="127" t="s">
        <v>216</v>
      </c>
      <c r="G78" s="141">
        <f>'Sub Cases Monthly'!E88</f>
        <v>12</v>
      </c>
      <c r="H78" s="141">
        <f>'Sub Cases Monthly'!F88</f>
        <v>3</v>
      </c>
      <c r="I78" s="141">
        <f>'Sub Cases Monthly'!G88</f>
        <v>4</v>
      </c>
      <c r="J78" s="141">
        <f>'Sub Cases Monthly'!H88</f>
        <v>10</v>
      </c>
      <c r="K78" s="141">
        <f>'Sub Cases Monthly'!I88</f>
        <v>12</v>
      </c>
      <c r="L78" s="141">
        <f>'Sub Cases Monthly'!J88</f>
        <v>17</v>
      </c>
      <c r="M78" s="141">
        <f>'Sub Cases Monthly'!K88</f>
        <v>9</v>
      </c>
      <c r="N78" s="141">
        <f>'Sub Cases Monthly'!L88</f>
        <v>0</v>
      </c>
      <c r="O78" s="141">
        <f>'Sub Cases Monthly'!M88</f>
        <v>0</v>
      </c>
      <c r="P78" s="141">
        <f>'Sub Cases Monthly'!N88</f>
        <v>0</v>
      </c>
      <c r="Q78" s="141">
        <f>'Sub Cases Monthly'!O88</f>
        <v>0</v>
      </c>
      <c r="R78" s="141">
        <f>'Sub Cases Monthly'!P88</f>
        <v>0</v>
      </c>
      <c r="S78" s="141">
        <v>1</v>
      </c>
      <c r="T78" s="141">
        <v>2</v>
      </c>
    </row>
    <row r="79" spans="1:20" x14ac:dyDescent="0.25">
      <c r="A79" s="127">
        <f t="shared" si="1"/>
        <v>5</v>
      </c>
      <c r="B79" s="127">
        <f t="shared" si="1"/>
        <v>18</v>
      </c>
      <c r="C79" s="127" t="s">
        <v>307</v>
      </c>
      <c r="D79" s="127" t="s">
        <v>318</v>
      </c>
      <c r="E79" s="127" t="s">
        <v>138</v>
      </c>
      <c r="F79" s="127" t="s">
        <v>195</v>
      </c>
      <c r="G79" s="141">
        <f>'Sub Cases Monthly'!E89</f>
        <v>0</v>
      </c>
      <c r="H79" s="141">
        <f>'Sub Cases Monthly'!F89</f>
        <v>0</v>
      </c>
      <c r="I79" s="141">
        <f>'Sub Cases Monthly'!G89</f>
        <v>0</v>
      </c>
      <c r="J79" s="141">
        <f>'Sub Cases Monthly'!H89</f>
        <v>0</v>
      </c>
      <c r="K79" s="141">
        <f>'Sub Cases Monthly'!I89</f>
        <v>0</v>
      </c>
      <c r="L79" s="141">
        <f>'Sub Cases Monthly'!J89</f>
        <v>0</v>
      </c>
      <c r="M79" s="141">
        <f>'Sub Cases Monthly'!K89</f>
        <v>0</v>
      </c>
      <c r="N79" s="141">
        <f>'Sub Cases Monthly'!L89</f>
        <v>0</v>
      </c>
      <c r="O79" s="141">
        <f>'Sub Cases Monthly'!M89</f>
        <v>0</v>
      </c>
      <c r="P79" s="141">
        <f>'Sub Cases Monthly'!N89</f>
        <v>0</v>
      </c>
      <c r="Q79" s="141">
        <f>'Sub Cases Monthly'!O89</f>
        <v>0</v>
      </c>
      <c r="R79" s="141">
        <f>'Sub Cases Monthly'!P89</f>
        <v>0</v>
      </c>
      <c r="S79" s="141">
        <v>1</v>
      </c>
      <c r="T79" s="141">
        <v>2</v>
      </c>
    </row>
    <row r="80" spans="1:20" x14ac:dyDescent="0.25">
      <c r="A80" s="127">
        <f t="shared" si="1"/>
        <v>5</v>
      </c>
      <c r="B80" s="127">
        <f t="shared" si="1"/>
        <v>18</v>
      </c>
      <c r="C80" s="127" t="s">
        <v>307</v>
      </c>
      <c r="D80" s="127" t="s">
        <v>318</v>
      </c>
      <c r="E80" s="127" t="s">
        <v>138</v>
      </c>
      <c r="F80" s="127" t="s">
        <v>217</v>
      </c>
      <c r="G80" s="141">
        <f>'Sub Cases Monthly'!E90</f>
        <v>105</v>
      </c>
      <c r="H80" s="141">
        <f>'Sub Cases Monthly'!F90</f>
        <v>108</v>
      </c>
      <c r="I80" s="141">
        <f>'Sub Cases Monthly'!G90</f>
        <v>97</v>
      </c>
      <c r="J80" s="141">
        <f>'Sub Cases Monthly'!H90</f>
        <v>123</v>
      </c>
      <c r="K80" s="141">
        <f>'Sub Cases Monthly'!I90</f>
        <v>116</v>
      </c>
      <c r="L80" s="141">
        <f>'Sub Cases Monthly'!J90</f>
        <v>118</v>
      </c>
      <c r="M80" s="141">
        <f>'Sub Cases Monthly'!K90</f>
        <v>97</v>
      </c>
      <c r="N80" s="141">
        <f>'Sub Cases Monthly'!L90</f>
        <v>0</v>
      </c>
      <c r="O80" s="141">
        <f>'Sub Cases Monthly'!M90</f>
        <v>0</v>
      </c>
      <c r="P80" s="141">
        <f>'Sub Cases Monthly'!N90</f>
        <v>0</v>
      </c>
      <c r="Q80" s="141">
        <f>'Sub Cases Monthly'!O90</f>
        <v>0</v>
      </c>
      <c r="R80" s="141">
        <f>'Sub Cases Monthly'!P90</f>
        <v>0</v>
      </c>
      <c r="S80" s="141">
        <v>1</v>
      </c>
      <c r="T80" s="141">
        <v>2</v>
      </c>
    </row>
    <row r="81" spans="1:20" x14ac:dyDescent="0.25">
      <c r="A81" s="127">
        <f t="shared" si="1"/>
        <v>5</v>
      </c>
      <c r="B81" s="127">
        <f t="shared" si="1"/>
        <v>18</v>
      </c>
      <c r="C81" s="127" t="s">
        <v>307</v>
      </c>
      <c r="D81" s="127" t="s">
        <v>318</v>
      </c>
      <c r="E81" s="127" t="s">
        <v>138</v>
      </c>
      <c r="F81" s="127" t="s">
        <v>218</v>
      </c>
      <c r="G81" s="141">
        <f>'Sub Cases Monthly'!E91</f>
        <v>72</v>
      </c>
      <c r="H81" s="141">
        <f>'Sub Cases Monthly'!F91</f>
        <v>85</v>
      </c>
      <c r="I81" s="141">
        <f>'Sub Cases Monthly'!G91</f>
        <v>113</v>
      </c>
      <c r="J81" s="141">
        <f>'Sub Cases Monthly'!H91</f>
        <v>77</v>
      </c>
      <c r="K81" s="141">
        <f>'Sub Cases Monthly'!I91</f>
        <v>73</v>
      </c>
      <c r="L81" s="141">
        <f>'Sub Cases Monthly'!J91</f>
        <v>87</v>
      </c>
      <c r="M81" s="141">
        <f>'Sub Cases Monthly'!K91</f>
        <v>114</v>
      </c>
      <c r="N81" s="141">
        <f>'Sub Cases Monthly'!L91</f>
        <v>0</v>
      </c>
      <c r="O81" s="141">
        <f>'Sub Cases Monthly'!M91</f>
        <v>0</v>
      </c>
      <c r="P81" s="141">
        <f>'Sub Cases Monthly'!N91</f>
        <v>0</v>
      </c>
      <c r="Q81" s="141">
        <f>'Sub Cases Monthly'!O91</f>
        <v>0</v>
      </c>
      <c r="R81" s="141">
        <f>'Sub Cases Monthly'!P91</f>
        <v>0</v>
      </c>
      <c r="S81" s="141">
        <v>1</v>
      </c>
      <c r="T81" s="141">
        <v>2</v>
      </c>
    </row>
    <row r="82" spans="1:20" x14ac:dyDescent="0.25">
      <c r="A82" s="127">
        <f t="shared" si="1"/>
        <v>5</v>
      </c>
      <c r="B82" s="127">
        <f t="shared" si="1"/>
        <v>18</v>
      </c>
      <c r="C82" s="127" t="s">
        <v>307</v>
      </c>
      <c r="D82" s="127" t="s">
        <v>318</v>
      </c>
      <c r="E82" s="127" t="s">
        <v>138</v>
      </c>
      <c r="F82" s="127" t="s">
        <v>219</v>
      </c>
      <c r="G82" s="141">
        <f>'Sub Cases Monthly'!E92</f>
        <v>64</v>
      </c>
      <c r="H82" s="141">
        <f>'Sub Cases Monthly'!F92</f>
        <v>56</v>
      </c>
      <c r="I82" s="141">
        <f>'Sub Cases Monthly'!G92</f>
        <v>59</v>
      </c>
      <c r="J82" s="141">
        <f>'Sub Cases Monthly'!H92</f>
        <v>41</v>
      </c>
      <c r="K82" s="141">
        <f>'Sub Cases Monthly'!I92</f>
        <v>76</v>
      </c>
      <c r="L82" s="141">
        <f>'Sub Cases Monthly'!J92</f>
        <v>59</v>
      </c>
      <c r="M82" s="141">
        <f>'Sub Cases Monthly'!K92</f>
        <v>39</v>
      </c>
      <c r="N82" s="141">
        <f>'Sub Cases Monthly'!L92</f>
        <v>0</v>
      </c>
      <c r="O82" s="141">
        <f>'Sub Cases Monthly'!M92</f>
        <v>0</v>
      </c>
      <c r="P82" s="141">
        <f>'Sub Cases Monthly'!N92</f>
        <v>0</v>
      </c>
      <c r="Q82" s="141">
        <f>'Sub Cases Monthly'!O92</f>
        <v>0</v>
      </c>
      <c r="R82" s="141">
        <f>'Sub Cases Monthly'!P92</f>
        <v>0</v>
      </c>
      <c r="S82" s="141">
        <v>1</v>
      </c>
      <c r="T82" s="141">
        <v>2</v>
      </c>
    </row>
    <row r="83" spans="1:20" x14ac:dyDescent="0.25">
      <c r="A83" s="127">
        <f t="shared" si="1"/>
        <v>5</v>
      </c>
      <c r="B83" s="127">
        <f t="shared" si="1"/>
        <v>18</v>
      </c>
      <c r="C83" s="127" t="s">
        <v>307</v>
      </c>
      <c r="D83" s="127" t="s">
        <v>318</v>
      </c>
      <c r="E83" s="127" t="s">
        <v>138</v>
      </c>
      <c r="F83" s="127" t="s">
        <v>220</v>
      </c>
      <c r="G83" s="141">
        <f>'Sub Cases Monthly'!E93</f>
        <v>2</v>
      </c>
      <c r="H83" s="141">
        <f>'Sub Cases Monthly'!F93</f>
        <v>0</v>
      </c>
      <c r="I83" s="141">
        <f>'Sub Cases Monthly'!G93</f>
        <v>0</v>
      </c>
      <c r="J83" s="141">
        <f>'Sub Cases Monthly'!H93</f>
        <v>0</v>
      </c>
      <c r="K83" s="141">
        <f>'Sub Cases Monthly'!I93</f>
        <v>2</v>
      </c>
      <c r="L83" s="141">
        <f>'Sub Cases Monthly'!J93</f>
        <v>0</v>
      </c>
      <c r="M83" s="141">
        <f>'Sub Cases Monthly'!K93</f>
        <v>1</v>
      </c>
      <c r="N83" s="141">
        <f>'Sub Cases Monthly'!L93</f>
        <v>0</v>
      </c>
      <c r="O83" s="141">
        <f>'Sub Cases Monthly'!M93</f>
        <v>0</v>
      </c>
      <c r="P83" s="141">
        <f>'Sub Cases Monthly'!N93</f>
        <v>0</v>
      </c>
      <c r="Q83" s="141">
        <f>'Sub Cases Monthly'!O93</f>
        <v>0</v>
      </c>
      <c r="R83" s="141">
        <f>'Sub Cases Monthly'!P93</f>
        <v>0</v>
      </c>
      <c r="S83" s="141">
        <v>1</v>
      </c>
      <c r="T83" s="141">
        <v>2</v>
      </c>
    </row>
    <row r="84" spans="1:20" x14ac:dyDescent="0.25">
      <c r="A84" s="127">
        <f t="shared" si="1"/>
        <v>5</v>
      </c>
      <c r="B84" s="127">
        <f t="shared" si="1"/>
        <v>18</v>
      </c>
      <c r="C84" s="127" t="s">
        <v>307</v>
      </c>
      <c r="D84" s="127" t="s">
        <v>318</v>
      </c>
      <c r="E84" s="127" t="s">
        <v>138</v>
      </c>
      <c r="F84" s="127" t="s">
        <v>221</v>
      </c>
      <c r="G84" s="141">
        <f>'Sub Cases Monthly'!E94</f>
        <v>20</v>
      </c>
      <c r="H84" s="141">
        <f>'Sub Cases Monthly'!F94</f>
        <v>4</v>
      </c>
      <c r="I84" s="141">
        <f>'Sub Cases Monthly'!G94</f>
        <v>5</v>
      </c>
      <c r="J84" s="141">
        <f>'Sub Cases Monthly'!H94</f>
        <v>3</v>
      </c>
      <c r="K84" s="141">
        <f>'Sub Cases Monthly'!I94</f>
        <v>4</v>
      </c>
      <c r="L84" s="141">
        <f>'Sub Cases Monthly'!J94</f>
        <v>9</v>
      </c>
      <c r="M84" s="141">
        <f>'Sub Cases Monthly'!K94</f>
        <v>6</v>
      </c>
      <c r="N84" s="141">
        <f>'Sub Cases Monthly'!L94</f>
        <v>0</v>
      </c>
      <c r="O84" s="141">
        <f>'Sub Cases Monthly'!M94</f>
        <v>0</v>
      </c>
      <c r="P84" s="141">
        <f>'Sub Cases Monthly'!N94</f>
        <v>0</v>
      </c>
      <c r="Q84" s="141">
        <f>'Sub Cases Monthly'!O94</f>
        <v>0</v>
      </c>
      <c r="R84" s="141">
        <f>'Sub Cases Monthly'!P94</f>
        <v>0</v>
      </c>
      <c r="S84" s="141">
        <v>1</v>
      </c>
      <c r="T84" s="141">
        <v>2</v>
      </c>
    </row>
    <row r="85" spans="1:20" x14ac:dyDescent="0.25">
      <c r="A85" s="127">
        <f t="shared" si="1"/>
        <v>5</v>
      </c>
      <c r="B85" s="127">
        <f t="shared" si="1"/>
        <v>18</v>
      </c>
      <c r="C85" s="127" t="s">
        <v>307</v>
      </c>
      <c r="D85" s="127" t="s">
        <v>318</v>
      </c>
      <c r="E85" s="127" t="s">
        <v>138</v>
      </c>
      <c r="F85" s="127" t="s">
        <v>222</v>
      </c>
      <c r="G85" s="141">
        <f>'Sub Cases Monthly'!E95</f>
        <v>0</v>
      </c>
      <c r="H85" s="141">
        <f>'Sub Cases Monthly'!F95</f>
        <v>0</v>
      </c>
      <c r="I85" s="141">
        <f>'Sub Cases Monthly'!G95</f>
        <v>0</v>
      </c>
      <c r="J85" s="141">
        <f>'Sub Cases Monthly'!H95</f>
        <v>0</v>
      </c>
      <c r="K85" s="141">
        <f>'Sub Cases Monthly'!I95</f>
        <v>0</v>
      </c>
      <c r="L85" s="141">
        <f>'Sub Cases Monthly'!J95</f>
        <v>0</v>
      </c>
      <c r="M85" s="141">
        <f>'Sub Cases Monthly'!K95</f>
        <v>0</v>
      </c>
      <c r="N85" s="141">
        <f>'Sub Cases Monthly'!L95</f>
        <v>0</v>
      </c>
      <c r="O85" s="141">
        <f>'Sub Cases Monthly'!M95</f>
        <v>0</v>
      </c>
      <c r="P85" s="141">
        <f>'Sub Cases Monthly'!N95</f>
        <v>0</v>
      </c>
      <c r="Q85" s="141">
        <f>'Sub Cases Monthly'!O95</f>
        <v>0</v>
      </c>
      <c r="R85" s="141">
        <f>'Sub Cases Monthly'!P95</f>
        <v>0</v>
      </c>
      <c r="S85" s="141">
        <v>1</v>
      </c>
      <c r="T85" s="141">
        <v>2</v>
      </c>
    </row>
    <row r="86" spans="1:20" x14ac:dyDescent="0.25">
      <c r="A86" s="127">
        <f t="shared" si="1"/>
        <v>5</v>
      </c>
      <c r="B86" s="127">
        <f t="shared" si="1"/>
        <v>18</v>
      </c>
      <c r="C86" s="127" t="s">
        <v>307</v>
      </c>
      <c r="D86" s="127" t="s">
        <v>318</v>
      </c>
      <c r="E86" s="127" t="s">
        <v>138</v>
      </c>
      <c r="F86" s="127" t="s">
        <v>223</v>
      </c>
      <c r="G86" s="141">
        <f>'Sub Cases Monthly'!E96</f>
        <v>0</v>
      </c>
      <c r="H86" s="141">
        <f>'Sub Cases Monthly'!F96</f>
        <v>0</v>
      </c>
      <c r="I86" s="141">
        <f>'Sub Cases Monthly'!G96</f>
        <v>0</v>
      </c>
      <c r="J86" s="141">
        <f>'Sub Cases Monthly'!H96</f>
        <v>0</v>
      </c>
      <c r="K86" s="141">
        <f>'Sub Cases Monthly'!I96</f>
        <v>0</v>
      </c>
      <c r="L86" s="141">
        <f>'Sub Cases Monthly'!J96</f>
        <v>0</v>
      </c>
      <c r="M86" s="141">
        <f>'Sub Cases Monthly'!K96</f>
        <v>0</v>
      </c>
      <c r="N86" s="141">
        <f>'Sub Cases Monthly'!L96</f>
        <v>0</v>
      </c>
      <c r="O86" s="141">
        <f>'Sub Cases Monthly'!M96</f>
        <v>0</v>
      </c>
      <c r="P86" s="141">
        <f>'Sub Cases Monthly'!N96</f>
        <v>0</v>
      </c>
      <c r="Q86" s="141">
        <f>'Sub Cases Monthly'!O96</f>
        <v>0</v>
      </c>
      <c r="R86" s="141">
        <f>'Sub Cases Monthly'!P96</f>
        <v>0</v>
      </c>
      <c r="S86" s="141">
        <v>1</v>
      </c>
      <c r="T86" s="141">
        <v>2</v>
      </c>
    </row>
    <row r="87" spans="1:20" x14ac:dyDescent="0.25">
      <c r="A87" s="127">
        <f t="shared" si="1"/>
        <v>5</v>
      </c>
      <c r="B87" s="127">
        <f t="shared" si="1"/>
        <v>18</v>
      </c>
      <c r="C87" s="127" t="s">
        <v>307</v>
      </c>
      <c r="D87" s="127" t="s">
        <v>318</v>
      </c>
      <c r="E87" s="127" t="s">
        <v>138</v>
      </c>
      <c r="F87" s="127" t="s">
        <v>224</v>
      </c>
      <c r="G87" s="141">
        <f>'Sub Cases Monthly'!E97</f>
        <v>1</v>
      </c>
      <c r="H87" s="141">
        <f>'Sub Cases Monthly'!F97</f>
        <v>0</v>
      </c>
      <c r="I87" s="141">
        <f>'Sub Cases Monthly'!G97</f>
        <v>0</v>
      </c>
      <c r="J87" s="141">
        <f>'Sub Cases Monthly'!H97</f>
        <v>0</v>
      </c>
      <c r="K87" s="141">
        <f>'Sub Cases Monthly'!I97</f>
        <v>0</v>
      </c>
      <c r="L87" s="141">
        <f>'Sub Cases Monthly'!J97</f>
        <v>0</v>
      </c>
      <c r="M87" s="141">
        <f>'Sub Cases Monthly'!K97</f>
        <v>0</v>
      </c>
      <c r="N87" s="141">
        <f>'Sub Cases Monthly'!L97</f>
        <v>0</v>
      </c>
      <c r="O87" s="141">
        <f>'Sub Cases Monthly'!M97</f>
        <v>0</v>
      </c>
      <c r="P87" s="141">
        <f>'Sub Cases Monthly'!N97</f>
        <v>0</v>
      </c>
      <c r="Q87" s="141">
        <f>'Sub Cases Monthly'!O97</f>
        <v>0</v>
      </c>
      <c r="R87" s="141">
        <f>'Sub Cases Monthly'!P97</f>
        <v>0</v>
      </c>
      <c r="S87" s="141">
        <v>1</v>
      </c>
      <c r="T87" s="141">
        <v>2</v>
      </c>
    </row>
    <row r="88" spans="1:20" x14ac:dyDescent="0.25">
      <c r="A88" s="127">
        <f t="shared" si="1"/>
        <v>5</v>
      </c>
      <c r="B88" s="127">
        <f t="shared" si="1"/>
        <v>18</v>
      </c>
      <c r="C88" s="127" t="s">
        <v>307</v>
      </c>
      <c r="D88" s="127" t="s">
        <v>318</v>
      </c>
      <c r="E88" s="127" t="s">
        <v>138</v>
      </c>
      <c r="F88" s="127" t="s">
        <v>169</v>
      </c>
      <c r="G88" s="141">
        <f>'Sub Cases Monthly'!E98</f>
        <v>0</v>
      </c>
      <c r="H88" s="141">
        <f>'Sub Cases Monthly'!F98</f>
        <v>0</v>
      </c>
      <c r="I88" s="141">
        <f>'Sub Cases Monthly'!G98</f>
        <v>0</v>
      </c>
      <c r="J88" s="141">
        <f>'Sub Cases Monthly'!H98</f>
        <v>0</v>
      </c>
      <c r="K88" s="141">
        <f>'Sub Cases Monthly'!I98</f>
        <v>0</v>
      </c>
      <c r="L88" s="141">
        <f>'Sub Cases Monthly'!J98</f>
        <v>0</v>
      </c>
      <c r="M88" s="141">
        <f>'Sub Cases Monthly'!K98</f>
        <v>0</v>
      </c>
      <c r="N88" s="141">
        <f>'Sub Cases Monthly'!L98</f>
        <v>0</v>
      </c>
      <c r="O88" s="141">
        <f>'Sub Cases Monthly'!M98</f>
        <v>0</v>
      </c>
      <c r="P88" s="141">
        <f>'Sub Cases Monthly'!N98</f>
        <v>0</v>
      </c>
      <c r="Q88" s="141">
        <f>'Sub Cases Monthly'!O98</f>
        <v>0</v>
      </c>
      <c r="R88" s="141">
        <f>'Sub Cases Monthly'!P98</f>
        <v>0</v>
      </c>
      <c r="S88" s="141">
        <v>1</v>
      </c>
      <c r="T88" s="141">
        <v>2</v>
      </c>
    </row>
    <row r="89" spans="1:20" x14ac:dyDescent="0.25">
      <c r="A89" s="127">
        <f t="shared" si="1"/>
        <v>5</v>
      </c>
      <c r="B89" s="127">
        <f t="shared" si="1"/>
        <v>18</v>
      </c>
      <c r="C89" s="127" t="s">
        <v>307</v>
      </c>
      <c r="D89" s="127" t="s">
        <v>318</v>
      </c>
      <c r="E89" s="127" t="s">
        <v>94</v>
      </c>
      <c r="F89" s="127" t="s">
        <v>225</v>
      </c>
      <c r="G89" s="141">
        <f>'Sub Cases Monthly'!E102</f>
        <v>22</v>
      </c>
      <c r="H89" s="141">
        <f>'Sub Cases Monthly'!F102</f>
        <v>10</v>
      </c>
      <c r="I89" s="141">
        <f>'Sub Cases Monthly'!G102</f>
        <v>15</v>
      </c>
      <c r="J89" s="141">
        <f>'Sub Cases Monthly'!H102</f>
        <v>17</v>
      </c>
      <c r="K89" s="141">
        <f>'Sub Cases Monthly'!I102</f>
        <v>19</v>
      </c>
      <c r="L89" s="141">
        <f>'Sub Cases Monthly'!J102</f>
        <v>17</v>
      </c>
      <c r="M89" s="141">
        <f>'Sub Cases Monthly'!K102</f>
        <v>20</v>
      </c>
      <c r="N89" s="141">
        <f>'Sub Cases Monthly'!L102</f>
        <v>0</v>
      </c>
      <c r="O89" s="141">
        <f>'Sub Cases Monthly'!M102</f>
        <v>0</v>
      </c>
      <c r="P89" s="141">
        <f>'Sub Cases Monthly'!N102</f>
        <v>0</v>
      </c>
      <c r="Q89" s="141">
        <f>'Sub Cases Monthly'!O102</f>
        <v>0</v>
      </c>
      <c r="R89" s="141">
        <f>'Sub Cases Monthly'!P102</f>
        <v>0</v>
      </c>
      <c r="S89" s="141">
        <v>1</v>
      </c>
      <c r="T89" s="141">
        <v>2</v>
      </c>
    </row>
    <row r="90" spans="1:20" x14ac:dyDescent="0.25">
      <c r="A90" s="127">
        <f t="shared" si="1"/>
        <v>5</v>
      </c>
      <c r="B90" s="127">
        <f t="shared" si="1"/>
        <v>18</v>
      </c>
      <c r="C90" s="127" t="s">
        <v>307</v>
      </c>
      <c r="D90" s="127" t="s">
        <v>318</v>
      </c>
      <c r="E90" s="127" t="s">
        <v>94</v>
      </c>
      <c r="F90" s="127" t="s">
        <v>226</v>
      </c>
      <c r="G90" s="141">
        <f>'Sub Cases Monthly'!E103</f>
        <v>164</v>
      </c>
      <c r="H90" s="141">
        <f>'Sub Cases Monthly'!F103</f>
        <v>123</v>
      </c>
      <c r="I90" s="141">
        <f>'Sub Cases Monthly'!G103</f>
        <v>147</v>
      </c>
      <c r="J90" s="141">
        <f>'Sub Cases Monthly'!H103</f>
        <v>176</v>
      </c>
      <c r="K90" s="141">
        <f>'Sub Cases Monthly'!I103</f>
        <v>172</v>
      </c>
      <c r="L90" s="141">
        <f>'Sub Cases Monthly'!J103</f>
        <v>197</v>
      </c>
      <c r="M90" s="141">
        <f>'Sub Cases Monthly'!K103</f>
        <v>173</v>
      </c>
      <c r="N90" s="141">
        <f>'Sub Cases Monthly'!L103</f>
        <v>0</v>
      </c>
      <c r="O90" s="141">
        <f>'Sub Cases Monthly'!M103</f>
        <v>0</v>
      </c>
      <c r="P90" s="141">
        <f>'Sub Cases Monthly'!N103</f>
        <v>0</v>
      </c>
      <c r="Q90" s="141">
        <f>'Sub Cases Monthly'!O103</f>
        <v>0</v>
      </c>
      <c r="R90" s="141">
        <f>'Sub Cases Monthly'!P103</f>
        <v>0</v>
      </c>
      <c r="S90" s="141">
        <v>1</v>
      </c>
      <c r="T90" s="141">
        <v>2</v>
      </c>
    </row>
    <row r="91" spans="1:20" x14ac:dyDescent="0.25">
      <c r="A91" s="127">
        <f t="shared" si="1"/>
        <v>5</v>
      </c>
      <c r="B91" s="127">
        <f t="shared" si="1"/>
        <v>18</v>
      </c>
      <c r="C91" s="127" t="s">
        <v>307</v>
      </c>
      <c r="D91" s="127" t="s">
        <v>318</v>
      </c>
      <c r="E91" s="127" t="s">
        <v>94</v>
      </c>
      <c r="F91" s="127" t="s">
        <v>227</v>
      </c>
      <c r="G91" s="141">
        <f>'Sub Cases Monthly'!E104</f>
        <v>235</v>
      </c>
      <c r="H91" s="141">
        <f>'Sub Cases Monthly'!F104</f>
        <v>214</v>
      </c>
      <c r="I91" s="141">
        <f>'Sub Cases Monthly'!G104</f>
        <v>190</v>
      </c>
      <c r="J91" s="141">
        <f>'Sub Cases Monthly'!H104</f>
        <v>189</v>
      </c>
      <c r="K91" s="141">
        <f>'Sub Cases Monthly'!I104</f>
        <v>214</v>
      </c>
      <c r="L91" s="141">
        <f>'Sub Cases Monthly'!J104</f>
        <v>212</v>
      </c>
      <c r="M91" s="141">
        <f>'Sub Cases Monthly'!K104</f>
        <v>218</v>
      </c>
      <c r="N91" s="141">
        <f>'Sub Cases Monthly'!L104</f>
        <v>0</v>
      </c>
      <c r="O91" s="141">
        <f>'Sub Cases Monthly'!M104</f>
        <v>0</v>
      </c>
      <c r="P91" s="141">
        <f>'Sub Cases Monthly'!N104</f>
        <v>0</v>
      </c>
      <c r="Q91" s="141">
        <f>'Sub Cases Monthly'!O104</f>
        <v>0</v>
      </c>
      <c r="R91" s="141">
        <f>'Sub Cases Monthly'!P104</f>
        <v>0</v>
      </c>
      <c r="S91" s="141">
        <v>1</v>
      </c>
      <c r="T91" s="141">
        <v>2</v>
      </c>
    </row>
    <row r="92" spans="1:20" x14ac:dyDescent="0.25">
      <c r="A92" s="127">
        <f t="shared" si="1"/>
        <v>5</v>
      </c>
      <c r="B92" s="127">
        <f t="shared" si="1"/>
        <v>18</v>
      </c>
      <c r="C92" s="127" t="s">
        <v>307</v>
      </c>
      <c r="D92" s="127" t="s">
        <v>318</v>
      </c>
      <c r="E92" s="127" t="s">
        <v>94</v>
      </c>
      <c r="F92" s="127" t="s">
        <v>228</v>
      </c>
      <c r="G92" s="141">
        <f>'Sub Cases Monthly'!E105</f>
        <v>15</v>
      </c>
      <c r="H92" s="141">
        <f>'Sub Cases Monthly'!F105</f>
        <v>31</v>
      </c>
      <c r="I92" s="141">
        <f>'Sub Cases Monthly'!G105</f>
        <v>20</v>
      </c>
      <c r="J92" s="141">
        <f>'Sub Cases Monthly'!H105</f>
        <v>17</v>
      </c>
      <c r="K92" s="141">
        <f>'Sub Cases Monthly'!I105</f>
        <v>26</v>
      </c>
      <c r="L92" s="141">
        <f>'Sub Cases Monthly'!J105</f>
        <v>21</v>
      </c>
      <c r="M92" s="141">
        <f>'Sub Cases Monthly'!K105</f>
        <v>40</v>
      </c>
      <c r="N92" s="141">
        <f>'Sub Cases Monthly'!L105</f>
        <v>0</v>
      </c>
      <c r="O92" s="141">
        <f>'Sub Cases Monthly'!M105</f>
        <v>0</v>
      </c>
      <c r="P92" s="141">
        <f>'Sub Cases Monthly'!N105</f>
        <v>0</v>
      </c>
      <c r="Q92" s="141">
        <f>'Sub Cases Monthly'!O105</f>
        <v>0</v>
      </c>
      <c r="R92" s="141">
        <f>'Sub Cases Monthly'!P105</f>
        <v>0</v>
      </c>
      <c r="S92" s="141">
        <v>1</v>
      </c>
      <c r="T92" s="141">
        <v>2</v>
      </c>
    </row>
    <row r="93" spans="1:20" x14ac:dyDescent="0.25">
      <c r="A93" s="127">
        <f t="shared" si="1"/>
        <v>5</v>
      </c>
      <c r="B93" s="127">
        <f t="shared" si="1"/>
        <v>18</v>
      </c>
      <c r="C93" s="127" t="s">
        <v>307</v>
      </c>
      <c r="D93" s="127" t="s">
        <v>318</v>
      </c>
      <c r="E93" s="127" t="s">
        <v>94</v>
      </c>
      <c r="F93" s="127" t="s">
        <v>229</v>
      </c>
      <c r="G93" s="141">
        <f>'Sub Cases Monthly'!E106</f>
        <v>0</v>
      </c>
      <c r="H93" s="141">
        <f>'Sub Cases Monthly'!F106</f>
        <v>3</v>
      </c>
      <c r="I93" s="141">
        <f>'Sub Cases Monthly'!G106</f>
        <v>0</v>
      </c>
      <c r="J93" s="141">
        <f>'Sub Cases Monthly'!H106</f>
        <v>0</v>
      </c>
      <c r="K93" s="141">
        <f>'Sub Cases Monthly'!I106</f>
        <v>0</v>
      </c>
      <c r="L93" s="141">
        <f>'Sub Cases Monthly'!J106</f>
        <v>2</v>
      </c>
      <c r="M93" s="141">
        <f>'Sub Cases Monthly'!K106</f>
        <v>0</v>
      </c>
      <c r="N93" s="141">
        <f>'Sub Cases Monthly'!L106</f>
        <v>0</v>
      </c>
      <c r="O93" s="141">
        <f>'Sub Cases Monthly'!M106</f>
        <v>0</v>
      </c>
      <c r="P93" s="141">
        <f>'Sub Cases Monthly'!N106</f>
        <v>0</v>
      </c>
      <c r="Q93" s="141">
        <f>'Sub Cases Monthly'!O106</f>
        <v>0</v>
      </c>
      <c r="R93" s="141">
        <f>'Sub Cases Monthly'!P106</f>
        <v>0</v>
      </c>
      <c r="S93" s="141">
        <v>1</v>
      </c>
      <c r="T93" s="141">
        <v>2</v>
      </c>
    </row>
    <row r="94" spans="1:20" x14ac:dyDescent="0.25">
      <c r="A94" s="127">
        <f t="shared" si="1"/>
        <v>5</v>
      </c>
      <c r="B94" s="127">
        <f t="shared" si="1"/>
        <v>18</v>
      </c>
      <c r="C94" s="127" t="s">
        <v>307</v>
      </c>
      <c r="D94" s="127" t="s">
        <v>318</v>
      </c>
      <c r="E94" s="127" t="s">
        <v>94</v>
      </c>
      <c r="F94" s="127" t="s">
        <v>230</v>
      </c>
      <c r="G94" s="141">
        <f>'Sub Cases Monthly'!E107</f>
        <v>19</v>
      </c>
      <c r="H94" s="141">
        <f>'Sub Cases Monthly'!F107</f>
        <v>23</v>
      </c>
      <c r="I94" s="141">
        <f>'Sub Cases Monthly'!G107</f>
        <v>13</v>
      </c>
      <c r="J94" s="141">
        <f>'Sub Cases Monthly'!H107</f>
        <v>16</v>
      </c>
      <c r="K94" s="141">
        <f>'Sub Cases Monthly'!I107</f>
        <v>13</v>
      </c>
      <c r="L94" s="141">
        <f>'Sub Cases Monthly'!J107</f>
        <v>16</v>
      </c>
      <c r="M94" s="141">
        <f>'Sub Cases Monthly'!K107</f>
        <v>10</v>
      </c>
      <c r="N94" s="141">
        <f>'Sub Cases Monthly'!L107</f>
        <v>0</v>
      </c>
      <c r="O94" s="141">
        <f>'Sub Cases Monthly'!M107</f>
        <v>0</v>
      </c>
      <c r="P94" s="141">
        <f>'Sub Cases Monthly'!N107</f>
        <v>0</v>
      </c>
      <c r="Q94" s="141">
        <f>'Sub Cases Monthly'!O107</f>
        <v>0</v>
      </c>
      <c r="R94" s="141">
        <f>'Sub Cases Monthly'!P107</f>
        <v>0</v>
      </c>
      <c r="S94" s="141">
        <v>1</v>
      </c>
      <c r="T94" s="141">
        <v>2</v>
      </c>
    </row>
    <row r="95" spans="1:20" x14ac:dyDescent="0.25">
      <c r="A95" s="127">
        <f t="shared" si="1"/>
        <v>5</v>
      </c>
      <c r="B95" s="127">
        <f t="shared" si="1"/>
        <v>18</v>
      </c>
      <c r="C95" s="127" t="s">
        <v>307</v>
      </c>
      <c r="D95" s="127" t="s">
        <v>318</v>
      </c>
      <c r="E95" s="127" t="s">
        <v>94</v>
      </c>
      <c r="F95" s="127" t="s">
        <v>231</v>
      </c>
      <c r="G95" s="141">
        <f>'Sub Cases Monthly'!E108</f>
        <v>17</v>
      </c>
      <c r="H95" s="141">
        <f>'Sub Cases Monthly'!F108</f>
        <v>35</v>
      </c>
      <c r="I95" s="141">
        <f>'Sub Cases Monthly'!G108</f>
        <v>19</v>
      </c>
      <c r="J95" s="141">
        <f>'Sub Cases Monthly'!H108</f>
        <v>22</v>
      </c>
      <c r="K95" s="141">
        <f>'Sub Cases Monthly'!I108</f>
        <v>13</v>
      </c>
      <c r="L95" s="141">
        <f>'Sub Cases Monthly'!J108</f>
        <v>18</v>
      </c>
      <c r="M95" s="141">
        <f>'Sub Cases Monthly'!K108</f>
        <v>21</v>
      </c>
      <c r="N95" s="141">
        <f>'Sub Cases Monthly'!L108</f>
        <v>0</v>
      </c>
      <c r="O95" s="141">
        <f>'Sub Cases Monthly'!M108</f>
        <v>0</v>
      </c>
      <c r="P95" s="141">
        <f>'Sub Cases Monthly'!N108</f>
        <v>0</v>
      </c>
      <c r="Q95" s="141">
        <f>'Sub Cases Monthly'!O108</f>
        <v>0</v>
      </c>
      <c r="R95" s="141">
        <f>'Sub Cases Monthly'!P108</f>
        <v>0</v>
      </c>
      <c r="S95" s="141">
        <v>1</v>
      </c>
      <c r="T95" s="141">
        <v>2</v>
      </c>
    </row>
    <row r="96" spans="1:20" x14ac:dyDescent="0.25">
      <c r="A96" s="127">
        <f t="shared" si="1"/>
        <v>5</v>
      </c>
      <c r="B96" s="127">
        <f t="shared" si="1"/>
        <v>18</v>
      </c>
      <c r="C96" s="127" t="s">
        <v>307</v>
      </c>
      <c r="D96" s="127" t="s">
        <v>318</v>
      </c>
      <c r="E96" s="127" t="s">
        <v>94</v>
      </c>
      <c r="F96" s="127" t="s">
        <v>232</v>
      </c>
      <c r="G96" s="141">
        <f>'Sub Cases Monthly'!E109</f>
        <v>13</v>
      </c>
      <c r="H96" s="141">
        <f>'Sub Cases Monthly'!F109</f>
        <v>8</v>
      </c>
      <c r="I96" s="141">
        <f>'Sub Cases Monthly'!G109</f>
        <v>16</v>
      </c>
      <c r="J96" s="141">
        <f>'Sub Cases Monthly'!H109</f>
        <v>19</v>
      </c>
      <c r="K96" s="141">
        <f>'Sub Cases Monthly'!I109</f>
        <v>19</v>
      </c>
      <c r="L96" s="141">
        <f>'Sub Cases Monthly'!J109</f>
        <v>22</v>
      </c>
      <c r="M96" s="141">
        <f>'Sub Cases Monthly'!K109</f>
        <v>22</v>
      </c>
      <c r="N96" s="141">
        <f>'Sub Cases Monthly'!L109</f>
        <v>0</v>
      </c>
      <c r="O96" s="141">
        <f>'Sub Cases Monthly'!M109</f>
        <v>0</v>
      </c>
      <c r="P96" s="141">
        <f>'Sub Cases Monthly'!N109</f>
        <v>0</v>
      </c>
      <c r="Q96" s="141">
        <f>'Sub Cases Monthly'!O109</f>
        <v>0</v>
      </c>
      <c r="R96" s="141">
        <f>'Sub Cases Monthly'!P109</f>
        <v>0</v>
      </c>
      <c r="S96" s="141">
        <v>1</v>
      </c>
      <c r="T96" s="141">
        <v>2</v>
      </c>
    </row>
    <row r="97" spans="1:21" x14ac:dyDescent="0.25">
      <c r="A97" s="127">
        <f t="shared" si="1"/>
        <v>5</v>
      </c>
      <c r="B97" s="127">
        <f t="shared" si="1"/>
        <v>18</v>
      </c>
      <c r="C97" s="127" t="s">
        <v>307</v>
      </c>
      <c r="D97" s="127" t="s">
        <v>318</v>
      </c>
      <c r="E97" s="127" t="s">
        <v>94</v>
      </c>
      <c r="F97" s="127" t="s">
        <v>233</v>
      </c>
      <c r="G97" s="141">
        <f>'Sub Cases Monthly'!E110</f>
        <v>36</v>
      </c>
      <c r="H97" s="141">
        <f>'Sub Cases Monthly'!F110</f>
        <v>33</v>
      </c>
      <c r="I97" s="141">
        <f>'Sub Cases Monthly'!G110</f>
        <v>29</v>
      </c>
      <c r="J97" s="141">
        <f>'Sub Cases Monthly'!H110</f>
        <v>25</v>
      </c>
      <c r="K97" s="141">
        <f>'Sub Cases Monthly'!I110</f>
        <v>42</v>
      </c>
      <c r="L97" s="141">
        <f>'Sub Cases Monthly'!J110</f>
        <v>49</v>
      </c>
      <c r="M97" s="141">
        <f>'Sub Cases Monthly'!K110</f>
        <v>49</v>
      </c>
      <c r="N97" s="141">
        <f>'Sub Cases Monthly'!L110</f>
        <v>0</v>
      </c>
      <c r="O97" s="141">
        <f>'Sub Cases Monthly'!M110</f>
        <v>0</v>
      </c>
      <c r="P97" s="141">
        <f>'Sub Cases Monthly'!N110</f>
        <v>0</v>
      </c>
      <c r="Q97" s="141">
        <f>'Sub Cases Monthly'!O110</f>
        <v>0</v>
      </c>
      <c r="R97" s="141">
        <f>'Sub Cases Monthly'!P110</f>
        <v>0</v>
      </c>
      <c r="S97" s="141">
        <v>1</v>
      </c>
      <c r="T97" s="141">
        <v>2</v>
      </c>
    </row>
    <row r="98" spans="1:21" x14ac:dyDescent="0.25">
      <c r="A98" s="127">
        <f t="shared" si="1"/>
        <v>5</v>
      </c>
      <c r="B98" s="127">
        <f t="shared" si="1"/>
        <v>18</v>
      </c>
      <c r="C98" s="127" t="s">
        <v>307</v>
      </c>
      <c r="D98" s="127" t="s">
        <v>318</v>
      </c>
      <c r="E98" s="127" t="s">
        <v>94</v>
      </c>
      <c r="F98" s="127" t="s">
        <v>234</v>
      </c>
      <c r="G98" s="141">
        <f>'Sub Cases Monthly'!E111</f>
        <v>83</v>
      </c>
      <c r="H98" s="141">
        <f>'Sub Cases Monthly'!F111</f>
        <v>55</v>
      </c>
      <c r="I98" s="141">
        <f>'Sub Cases Monthly'!G111</f>
        <v>70</v>
      </c>
      <c r="J98" s="141">
        <f>'Sub Cases Monthly'!H111</f>
        <v>85</v>
      </c>
      <c r="K98" s="141">
        <f>'Sub Cases Monthly'!I111</f>
        <v>66</v>
      </c>
      <c r="L98" s="141">
        <f>'Sub Cases Monthly'!J111</f>
        <v>62</v>
      </c>
      <c r="M98" s="141">
        <f>'Sub Cases Monthly'!K111</f>
        <v>67</v>
      </c>
      <c r="N98" s="141">
        <f>'Sub Cases Monthly'!L111</f>
        <v>0</v>
      </c>
      <c r="O98" s="141">
        <f>'Sub Cases Monthly'!M111</f>
        <v>0</v>
      </c>
      <c r="P98" s="141">
        <f>'Sub Cases Monthly'!N111</f>
        <v>0</v>
      </c>
      <c r="Q98" s="141">
        <f>'Sub Cases Monthly'!O111</f>
        <v>0</v>
      </c>
      <c r="R98" s="141">
        <f>'Sub Cases Monthly'!P111</f>
        <v>0</v>
      </c>
      <c r="S98" s="141">
        <v>1</v>
      </c>
      <c r="T98" s="141">
        <v>2</v>
      </c>
    </row>
    <row r="99" spans="1:21" x14ac:dyDescent="0.25">
      <c r="A99" s="127">
        <f t="shared" ref="A99:B130" si="2">A$21</f>
        <v>5</v>
      </c>
      <c r="B99" s="127">
        <f t="shared" si="2"/>
        <v>18</v>
      </c>
      <c r="C99" s="127" t="s">
        <v>307</v>
      </c>
      <c r="D99" s="127" t="s">
        <v>318</v>
      </c>
      <c r="E99" s="127" t="s">
        <v>94</v>
      </c>
      <c r="F99" s="127" t="s">
        <v>169</v>
      </c>
      <c r="G99" s="141">
        <f>'Sub Cases Monthly'!E112</f>
        <v>0</v>
      </c>
      <c r="H99" s="141">
        <f>'Sub Cases Monthly'!F112</f>
        <v>0</v>
      </c>
      <c r="I99" s="141">
        <f>'Sub Cases Monthly'!G112</f>
        <v>0</v>
      </c>
      <c r="J99" s="141">
        <f>'Sub Cases Monthly'!H112</f>
        <v>0</v>
      </c>
      <c r="K99" s="141">
        <f>'Sub Cases Monthly'!I112</f>
        <v>0</v>
      </c>
      <c r="L99" s="141">
        <f>'Sub Cases Monthly'!J112</f>
        <v>0</v>
      </c>
      <c r="M99" s="141">
        <f>'Sub Cases Monthly'!K112</f>
        <v>0</v>
      </c>
      <c r="N99" s="141">
        <f>'Sub Cases Monthly'!L112</f>
        <v>0</v>
      </c>
      <c r="O99" s="141">
        <f>'Sub Cases Monthly'!M112</f>
        <v>0</v>
      </c>
      <c r="P99" s="141">
        <f>'Sub Cases Monthly'!N112</f>
        <v>0</v>
      </c>
      <c r="Q99" s="141">
        <f>'Sub Cases Monthly'!O112</f>
        <v>0</v>
      </c>
      <c r="R99" s="141">
        <f>'Sub Cases Monthly'!P112</f>
        <v>0</v>
      </c>
      <c r="S99" s="141">
        <v>1</v>
      </c>
      <c r="T99" s="141">
        <v>2</v>
      </c>
    </row>
    <row r="100" spans="1:21" x14ac:dyDescent="0.25">
      <c r="A100" s="127">
        <f t="shared" si="2"/>
        <v>5</v>
      </c>
      <c r="B100" s="127">
        <f t="shared" si="2"/>
        <v>18</v>
      </c>
      <c r="C100" s="127" t="s">
        <v>307</v>
      </c>
      <c r="D100" s="127" t="s">
        <v>318</v>
      </c>
      <c r="E100" s="127" t="s">
        <v>141</v>
      </c>
      <c r="F100" s="127" t="s">
        <v>235</v>
      </c>
      <c r="G100" s="141">
        <f>'Sub Cases Monthly'!E117</f>
        <v>36</v>
      </c>
      <c r="H100" s="141">
        <f>'Sub Cases Monthly'!F117</f>
        <v>42</v>
      </c>
      <c r="I100" s="141">
        <f>'Sub Cases Monthly'!G117</f>
        <v>34</v>
      </c>
      <c r="J100" s="141">
        <f>'Sub Cases Monthly'!H117</f>
        <v>45</v>
      </c>
      <c r="K100" s="141">
        <f>'Sub Cases Monthly'!I117</f>
        <v>30</v>
      </c>
      <c r="L100" s="141">
        <f>'Sub Cases Monthly'!J117</f>
        <v>35</v>
      </c>
      <c r="M100" s="141">
        <f>'Sub Cases Monthly'!K117</f>
        <v>23</v>
      </c>
      <c r="N100" s="141">
        <f>'Sub Cases Monthly'!L117</f>
        <v>0</v>
      </c>
      <c r="O100" s="141">
        <f>'Sub Cases Monthly'!M117</f>
        <v>0</v>
      </c>
      <c r="P100" s="141">
        <f>'Sub Cases Monthly'!N117</f>
        <v>0</v>
      </c>
      <c r="Q100" s="141">
        <f>'Sub Cases Monthly'!O117</f>
        <v>0</v>
      </c>
      <c r="R100" s="141">
        <f>'Sub Cases Monthly'!P117</f>
        <v>0</v>
      </c>
      <c r="S100" s="141">
        <v>1</v>
      </c>
      <c r="T100" s="141">
        <v>2</v>
      </c>
    </row>
    <row r="101" spans="1:21" x14ac:dyDescent="0.25">
      <c r="A101" s="127">
        <f t="shared" si="2"/>
        <v>5</v>
      </c>
      <c r="B101" s="127">
        <f t="shared" si="2"/>
        <v>18</v>
      </c>
      <c r="C101" s="127" t="s">
        <v>307</v>
      </c>
      <c r="D101" s="127" t="s">
        <v>318</v>
      </c>
      <c r="E101" s="127" t="s">
        <v>141</v>
      </c>
      <c r="F101" s="127" t="s">
        <v>236</v>
      </c>
      <c r="G101" s="141">
        <f>'Sub Cases Monthly'!E118</f>
        <v>0</v>
      </c>
      <c r="H101" s="141">
        <f>'Sub Cases Monthly'!F118</f>
        <v>0</v>
      </c>
      <c r="I101" s="141">
        <f>'Sub Cases Monthly'!G118</f>
        <v>1</v>
      </c>
      <c r="J101" s="141">
        <f>'Sub Cases Monthly'!H118</f>
        <v>1</v>
      </c>
      <c r="K101" s="141">
        <f>'Sub Cases Monthly'!I118</f>
        <v>0</v>
      </c>
      <c r="L101" s="141">
        <f>'Sub Cases Monthly'!J118</f>
        <v>0</v>
      </c>
      <c r="M101" s="141">
        <f>'Sub Cases Monthly'!K118</f>
        <v>0</v>
      </c>
      <c r="N101" s="141">
        <f>'Sub Cases Monthly'!L118</f>
        <v>0</v>
      </c>
      <c r="O101" s="141">
        <f>'Sub Cases Monthly'!M118</f>
        <v>0</v>
      </c>
      <c r="P101" s="141">
        <f>'Sub Cases Monthly'!N118</f>
        <v>0</v>
      </c>
      <c r="Q101" s="141">
        <f>'Sub Cases Monthly'!O118</f>
        <v>0</v>
      </c>
      <c r="R101" s="141">
        <f>'Sub Cases Monthly'!P118</f>
        <v>0</v>
      </c>
      <c r="S101" s="141">
        <v>1</v>
      </c>
      <c r="T101" s="141">
        <v>2</v>
      </c>
    </row>
    <row r="102" spans="1:21" x14ac:dyDescent="0.25">
      <c r="A102" s="127">
        <f t="shared" si="2"/>
        <v>5</v>
      </c>
      <c r="B102" s="127">
        <f t="shared" si="2"/>
        <v>18</v>
      </c>
      <c r="C102" s="127" t="s">
        <v>307</v>
      </c>
      <c r="D102" s="127" t="s">
        <v>318</v>
      </c>
      <c r="E102" s="127" t="s">
        <v>141</v>
      </c>
      <c r="F102" s="127" t="s">
        <v>237</v>
      </c>
      <c r="G102" s="141">
        <f>'Sub Cases Monthly'!E119</f>
        <v>0</v>
      </c>
      <c r="H102" s="141">
        <f>'Sub Cases Monthly'!F119</f>
        <v>0</v>
      </c>
      <c r="I102" s="141">
        <f>'Sub Cases Monthly'!G119</f>
        <v>0</v>
      </c>
      <c r="J102" s="141">
        <f>'Sub Cases Monthly'!H119</f>
        <v>0</v>
      </c>
      <c r="K102" s="141">
        <f>'Sub Cases Monthly'!I119</f>
        <v>0</v>
      </c>
      <c r="L102" s="141">
        <f>'Sub Cases Monthly'!J119</f>
        <v>1</v>
      </c>
      <c r="M102" s="141">
        <f>'Sub Cases Monthly'!K119</f>
        <v>0</v>
      </c>
      <c r="N102" s="141">
        <f>'Sub Cases Monthly'!L119</f>
        <v>0</v>
      </c>
      <c r="O102" s="141">
        <f>'Sub Cases Monthly'!M119</f>
        <v>0</v>
      </c>
      <c r="P102" s="141">
        <f>'Sub Cases Monthly'!N119</f>
        <v>0</v>
      </c>
      <c r="Q102" s="141">
        <f>'Sub Cases Monthly'!O119</f>
        <v>0</v>
      </c>
      <c r="R102" s="141">
        <f>'Sub Cases Monthly'!P119</f>
        <v>0</v>
      </c>
      <c r="S102" s="141">
        <v>1</v>
      </c>
      <c r="T102" s="141">
        <v>2</v>
      </c>
    </row>
    <row r="103" spans="1:21" x14ac:dyDescent="0.25">
      <c r="A103" s="127">
        <f t="shared" si="2"/>
        <v>5</v>
      </c>
      <c r="B103" s="127">
        <f t="shared" si="2"/>
        <v>18</v>
      </c>
      <c r="C103" s="127" t="s">
        <v>307</v>
      </c>
      <c r="D103" s="127" t="s">
        <v>318</v>
      </c>
      <c r="E103" s="127" t="s">
        <v>141</v>
      </c>
      <c r="F103" s="127" t="s">
        <v>238</v>
      </c>
      <c r="G103" s="141">
        <f>'Sub Cases Monthly'!E120</f>
        <v>0</v>
      </c>
      <c r="H103" s="141">
        <f>'Sub Cases Monthly'!F120</f>
        <v>0</v>
      </c>
      <c r="I103" s="141">
        <f>'Sub Cases Monthly'!G120</f>
        <v>0</v>
      </c>
      <c r="J103" s="141">
        <f>'Sub Cases Monthly'!H120</f>
        <v>1</v>
      </c>
      <c r="K103" s="141">
        <f>'Sub Cases Monthly'!I120</f>
        <v>0</v>
      </c>
      <c r="L103" s="141">
        <f>'Sub Cases Monthly'!J120</f>
        <v>0</v>
      </c>
      <c r="M103" s="141">
        <f>'Sub Cases Monthly'!K120</f>
        <v>1</v>
      </c>
      <c r="N103" s="141">
        <f>'Sub Cases Monthly'!L120</f>
        <v>0</v>
      </c>
      <c r="O103" s="141">
        <f>'Sub Cases Monthly'!M120</f>
        <v>0</v>
      </c>
      <c r="P103" s="141">
        <f>'Sub Cases Monthly'!N120</f>
        <v>0</v>
      </c>
      <c r="Q103" s="141">
        <f>'Sub Cases Monthly'!O120</f>
        <v>0</v>
      </c>
      <c r="R103" s="141">
        <f>'Sub Cases Monthly'!P120</f>
        <v>0</v>
      </c>
      <c r="S103" s="141">
        <v>1</v>
      </c>
      <c r="T103" s="141">
        <v>2</v>
      </c>
    </row>
    <row r="104" spans="1:21" x14ac:dyDescent="0.25">
      <c r="A104" s="127">
        <f t="shared" si="2"/>
        <v>5</v>
      </c>
      <c r="B104" s="127">
        <f t="shared" si="2"/>
        <v>18</v>
      </c>
      <c r="C104" s="127" t="s">
        <v>307</v>
      </c>
      <c r="D104" s="127" t="s">
        <v>318</v>
      </c>
      <c r="E104" s="127" t="s">
        <v>141</v>
      </c>
      <c r="F104" s="127" t="s">
        <v>239</v>
      </c>
      <c r="G104" s="141">
        <f>'Sub Cases Monthly'!E121</f>
        <v>0</v>
      </c>
      <c r="H104" s="141">
        <f>'Sub Cases Monthly'!F121</f>
        <v>0</v>
      </c>
      <c r="I104" s="141">
        <f>'Sub Cases Monthly'!G121</f>
        <v>0</v>
      </c>
      <c r="J104" s="141">
        <f>'Sub Cases Monthly'!H121</f>
        <v>0</v>
      </c>
      <c r="K104" s="141">
        <f>'Sub Cases Monthly'!I121</f>
        <v>0</v>
      </c>
      <c r="L104" s="141">
        <f>'Sub Cases Monthly'!J121</f>
        <v>0</v>
      </c>
      <c r="M104" s="141">
        <f>'Sub Cases Monthly'!K121</f>
        <v>0</v>
      </c>
      <c r="N104" s="141">
        <f>'Sub Cases Monthly'!L121</f>
        <v>0</v>
      </c>
      <c r="O104" s="141">
        <f>'Sub Cases Monthly'!M121</f>
        <v>0</v>
      </c>
      <c r="P104" s="141">
        <f>'Sub Cases Monthly'!N121</f>
        <v>0</v>
      </c>
      <c r="Q104" s="141">
        <f>'Sub Cases Monthly'!O121</f>
        <v>0</v>
      </c>
      <c r="R104" s="141">
        <f>'Sub Cases Monthly'!P121</f>
        <v>0</v>
      </c>
      <c r="S104" s="141">
        <v>1</v>
      </c>
      <c r="T104" s="141">
        <v>2</v>
      </c>
    </row>
    <row r="105" spans="1:21" x14ac:dyDescent="0.25">
      <c r="A105" s="127">
        <f t="shared" si="2"/>
        <v>5</v>
      </c>
      <c r="B105" s="127">
        <f t="shared" si="2"/>
        <v>18</v>
      </c>
      <c r="C105" s="127" t="s">
        <v>307</v>
      </c>
      <c r="D105" s="127" t="s">
        <v>318</v>
      </c>
      <c r="E105" s="127" t="s">
        <v>141</v>
      </c>
      <c r="F105" s="127" t="s">
        <v>177</v>
      </c>
      <c r="G105" s="141">
        <f>'Sub Cases Monthly'!E122</f>
        <v>0</v>
      </c>
      <c r="H105" s="141">
        <f>'Sub Cases Monthly'!F122</f>
        <v>0</v>
      </c>
      <c r="I105" s="141">
        <f>'Sub Cases Monthly'!G122</f>
        <v>0</v>
      </c>
      <c r="J105" s="141">
        <f>'Sub Cases Monthly'!H122</f>
        <v>0</v>
      </c>
      <c r="K105" s="141">
        <f>'Sub Cases Monthly'!I122</f>
        <v>0</v>
      </c>
      <c r="L105" s="141">
        <f>'Sub Cases Monthly'!J122</f>
        <v>0</v>
      </c>
      <c r="M105" s="141">
        <f>'Sub Cases Monthly'!K122</f>
        <v>0</v>
      </c>
      <c r="N105" s="141">
        <f>'Sub Cases Monthly'!L122</f>
        <v>0</v>
      </c>
      <c r="O105" s="141">
        <f>'Sub Cases Monthly'!M122</f>
        <v>0</v>
      </c>
      <c r="P105" s="141">
        <f>'Sub Cases Monthly'!N122</f>
        <v>0</v>
      </c>
      <c r="Q105" s="141">
        <f>'Sub Cases Monthly'!O122</f>
        <v>0</v>
      </c>
      <c r="R105" s="141">
        <f>'Sub Cases Monthly'!P122</f>
        <v>0</v>
      </c>
      <c r="S105" s="141">
        <v>1</v>
      </c>
      <c r="T105" s="141">
        <v>2</v>
      </c>
    </row>
    <row r="106" spans="1:21" x14ac:dyDescent="0.25">
      <c r="A106" s="127">
        <f t="shared" si="2"/>
        <v>5</v>
      </c>
      <c r="B106" s="127">
        <f t="shared" si="2"/>
        <v>18</v>
      </c>
      <c r="C106" s="127" t="s">
        <v>307</v>
      </c>
      <c r="D106" s="127" t="s">
        <v>318</v>
      </c>
      <c r="E106" s="127" t="s">
        <v>141</v>
      </c>
      <c r="F106" s="127" t="s">
        <v>240</v>
      </c>
      <c r="G106" s="141">
        <f>'Sub Cases Monthly'!E123</f>
        <v>0</v>
      </c>
      <c r="H106" s="141">
        <f>'Sub Cases Monthly'!F123</f>
        <v>0</v>
      </c>
      <c r="I106" s="141">
        <f>'Sub Cases Monthly'!G123</f>
        <v>0</v>
      </c>
      <c r="J106" s="141">
        <f>'Sub Cases Monthly'!H123</f>
        <v>0</v>
      </c>
      <c r="K106" s="141">
        <f>'Sub Cases Monthly'!I123</f>
        <v>0</v>
      </c>
      <c r="L106" s="141">
        <f>'Sub Cases Monthly'!J123</f>
        <v>0</v>
      </c>
      <c r="M106" s="141">
        <f>'Sub Cases Monthly'!K123</f>
        <v>0</v>
      </c>
      <c r="N106" s="141">
        <f>'Sub Cases Monthly'!L123</f>
        <v>0</v>
      </c>
      <c r="O106" s="141">
        <f>'Sub Cases Monthly'!M123</f>
        <v>0</v>
      </c>
      <c r="P106" s="141">
        <f>'Sub Cases Monthly'!N123</f>
        <v>0</v>
      </c>
      <c r="Q106" s="141">
        <f>'Sub Cases Monthly'!O123</f>
        <v>0</v>
      </c>
      <c r="R106" s="141">
        <f>'Sub Cases Monthly'!P123</f>
        <v>0</v>
      </c>
      <c r="S106" s="141">
        <v>1</v>
      </c>
      <c r="T106" s="141">
        <v>2</v>
      </c>
    </row>
    <row r="107" spans="1:21" x14ac:dyDescent="0.25">
      <c r="A107" s="127">
        <f t="shared" si="2"/>
        <v>5</v>
      </c>
      <c r="B107" s="127">
        <f t="shared" si="2"/>
        <v>18</v>
      </c>
      <c r="C107" s="127" t="s">
        <v>307</v>
      </c>
      <c r="D107" s="127" t="s">
        <v>318</v>
      </c>
      <c r="E107" s="127" t="s">
        <v>141</v>
      </c>
      <c r="F107" s="127" t="s">
        <v>241</v>
      </c>
      <c r="G107" s="141">
        <f>'Sub Cases Monthly'!E124</f>
        <v>0</v>
      </c>
      <c r="H107" s="141">
        <f>'Sub Cases Monthly'!F124</f>
        <v>0</v>
      </c>
      <c r="I107" s="141">
        <f>'Sub Cases Monthly'!G124</f>
        <v>0</v>
      </c>
      <c r="J107" s="141">
        <f>'Sub Cases Monthly'!H124</f>
        <v>0</v>
      </c>
      <c r="K107" s="141">
        <f>'Sub Cases Monthly'!I124</f>
        <v>0</v>
      </c>
      <c r="L107" s="141">
        <f>'Sub Cases Monthly'!J124</f>
        <v>0</v>
      </c>
      <c r="M107" s="141">
        <f>'Sub Cases Monthly'!K124</f>
        <v>0</v>
      </c>
      <c r="N107" s="141">
        <f>'Sub Cases Monthly'!L124</f>
        <v>0</v>
      </c>
      <c r="O107" s="141">
        <f>'Sub Cases Monthly'!M124</f>
        <v>0</v>
      </c>
      <c r="P107" s="141">
        <f>'Sub Cases Monthly'!N124</f>
        <v>0</v>
      </c>
      <c r="Q107" s="141">
        <f>'Sub Cases Monthly'!O124</f>
        <v>0</v>
      </c>
      <c r="R107" s="141">
        <f>'Sub Cases Monthly'!P124</f>
        <v>0</v>
      </c>
      <c r="S107" s="141">
        <v>1</v>
      </c>
      <c r="T107" s="141">
        <v>2</v>
      </c>
    </row>
    <row r="108" spans="1:21" x14ac:dyDescent="0.25">
      <c r="A108" s="127">
        <f t="shared" si="2"/>
        <v>5</v>
      </c>
      <c r="B108" s="127">
        <f t="shared" si="2"/>
        <v>18</v>
      </c>
      <c r="C108" s="127" t="s">
        <v>307</v>
      </c>
      <c r="D108" s="127" t="s">
        <v>318</v>
      </c>
      <c r="E108" s="127" t="s">
        <v>141</v>
      </c>
      <c r="F108" s="127" t="s">
        <v>169</v>
      </c>
      <c r="G108" s="141">
        <f>'Sub Cases Monthly'!E125</f>
        <v>0</v>
      </c>
      <c r="H108" s="141">
        <f>'Sub Cases Monthly'!F125</f>
        <v>0</v>
      </c>
      <c r="I108" s="141">
        <f>'Sub Cases Monthly'!G125</f>
        <v>0</v>
      </c>
      <c r="J108" s="141">
        <f>'Sub Cases Monthly'!H125</f>
        <v>0</v>
      </c>
      <c r="K108" s="141">
        <f>'Sub Cases Monthly'!I125</f>
        <v>0</v>
      </c>
      <c r="L108" s="141">
        <f>'Sub Cases Monthly'!J125</f>
        <v>0</v>
      </c>
      <c r="M108" s="141">
        <f>'Sub Cases Monthly'!K125</f>
        <v>0</v>
      </c>
      <c r="N108" s="141">
        <f>'Sub Cases Monthly'!L125</f>
        <v>0</v>
      </c>
      <c r="O108" s="141">
        <f>'Sub Cases Monthly'!M125</f>
        <v>0</v>
      </c>
      <c r="P108" s="141">
        <f>'Sub Cases Monthly'!N125</f>
        <v>0</v>
      </c>
      <c r="Q108" s="141">
        <f>'Sub Cases Monthly'!O125</f>
        <v>0</v>
      </c>
      <c r="R108" s="141">
        <f>'Sub Cases Monthly'!P125</f>
        <v>0</v>
      </c>
      <c r="S108" s="141">
        <v>1</v>
      </c>
      <c r="T108" s="141">
        <v>2</v>
      </c>
    </row>
    <row r="109" spans="1:21" x14ac:dyDescent="0.25">
      <c r="A109" s="127">
        <f t="shared" si="2"/>
        <v>5</v>
      </c>
      <c r="B109" s="127">
        <f t="shared" si="2"/>
        <v>18</v>
      </c>
      <c r="C109" s="127" t="s">
        <v>307</v>
      </c>
      <c r="D109" s="127" t="s">
        <v>318</v>
      </c>
      <c r="E109" s="127" t="s">
        <v>140</v>
      </c>
      <c r="F109" s="127" t="s">
        <v>319</v>
      </c>
      <c r="G109" s="141">
        <f>'Sub Cases Monthly'!E129</f>
        <v>3426</v>
      </c>
      <c r="H109" s="141">
        <f>'Sub Cases Monthly'!F129</f>
        <v>3771</v>
      </c>
      <c r="I109" s="141">
        <f>'Sub Cases Monthly'!G129</f>
        <v>3315</v>
      </c>
      <c r="J109" s="141">
        <f>'Sub Cases Monthly'!H129</f>
        <v>3746</v>
      </c>
      <c r="K109" s="141">
        <f>'Sub Cases Monthly'!I129</f>
        <v>3201</v>
      </c>
      <c r="L109" s="141">
        <f>'Sub Cases Monthly'!J129</f>
        <v>3493</v>
      </c>
      <c r="M109" s="141">
        <f>'Sub Cases Monthly'!K129</f>
        <v>4029</v>
      </c>
      <c r="N109" s="141">
        <f>'Sub Cases Monthly'!L129</f>
        <v>0</v>
      </c>
      <c r="O109" s="141">
        <f>'Sub Cases Monthly'!M129</f>
        <v>0</v>
      </c>
      <c r="P109" s="141">
        <f>'Sub Cases Monthly'!N129</f>
        <v>0</v>
      </c>
      <c r="Q109" s="141">
        <f>'Sub Cases Monthly'!O129</f>
        <v>0</v>
      </c>
      <c r="R109" s="141">
        <f>'Sub Cases Monthly'!P129</f>
        <v>0</v>
      </c>
      <c r="S109" s="141">
        <v>1</v>
      </c>
      <c r="T109" s="141">
        <v>2</v>
      </c>
    </row>
    <row r="110" spans="1:21" x14ac:dyDescent="0.25">
      <c r="A110" s="127">
        <f t="shared" si="2"/>
        <v>5</v>
      </c>
      <c r="B110" s="127">
        <f t="shared" si="2"/>
        <v>18</v>
      </c>
      <c r="C110" s="127" t="s">
        <v>307</v>
      </c>
      <c r="D110" s="127" t="s">
        <v>250</v>
      </c>
      <c r="E110" s="127" t="s">
        <v>134</v>
      </c>
      <c r="F110" s="127" t="s">
        <v>319</v>
      </c>
      <c r="G110" s="141">
        <f>'Outputs Monthly'!E23</f>
        <v>842</v>
      </c>
      <c r="H110" s="141">
        <f>'Outputs Monthly'!F23</f>
        <v>682</v>
      </c>
      <c r="I110" s="141">
        <f>'Outputs Monthly'!G23</f>
        <v>683</v>
      </c>
      <c r="J110" s="141">
        <f>'Outputs Monthly'!H23</f>
        <v>824</v>
      </c>
      <c r="K110" s="141">
        <f>'Outputs Monthly'!I23</f>
        <v>716</v>
      </c>
      <c r="L110" s="141">
        <f>'Outputs Monthly'!J23</f>
        <v>829</v>
      </c>
      <c r="M110" s="141">
        <f>'Outputs Monthly'!K23</f>
        <v>0</v>
      </c>
      <c r="N110" s="141">
        <f>'Outputs Monthly'!L23</f>
        <v>0</v>
      </c>
      <c r="O110" s="141">
        <f>'Outputs Monthly'!M23</f>
        <v>0</v>
      </c>
      <c r="P110" s="141">
        <f>'Outputs Monthly'!N23</f>
        <v>0</v>
      </c>
      <c r="Q110" s="141">
        <f>'Outputs Monthly'!O23</f>
        <v>0</v>
      </c>
      <c r="R110" s="141">
        <f>'Outputs Monthly'!P23</f>
        <v>0</v>
      </c>
      <c r="S110" s="141">
        <v>1</v>
      </c>
      <c r="T110" s="141">
        <v>2</v>
      </c>
      <c r="U110" s="141"/>
    </row>
    <row r="111" spans="1:21" x14ac:dyDescent="0.25">
      <c r="A111" s="127">
        <f t="shared" si="2"/>
        <v>5</v>
      </c>
      <c r="B111" s="127">
        <f t="shared" si="2"/>
        <v>18</v>
      </c>
      <c r="C111" s="127" t="s">
        <v>307</v>
      </c>
      <c r="D111" s="127" t="s">
        <v>250</v>
      </c>
      <c r="E111" s="127" t="s">
        <v>135</v>
      </c>
      <c r="F111" s="127" t="s">
        <v>319</v>
      </c>
      <c r="G111" s="141">
        <f>'Outputs Monthly'!E24</f>
        <v>230</v>
      </c>
      <c r="H111" s="141">
        <f>'Outputs Monthly'!F24</f>
        <v>159</v>
      </c>
      <c r="I111" s="141">
        <f>'Outputs Monthly'!G24</f>
        <v>172</v>
      </c>
      <c r="J111" s="141">
        <f>'Outputs Monthly'!H24</f>
        <v>201</v>
      </c>
      <c r="K111" s="141">
        <f>'Outputs Monthly'!I24</f>
        <v>175</v>
      </c>
      <c r="L111" s="141">
        <f>'Outputs Monthly'!J24</f>
        <v>185</v>
      </c>
      <c r="M111" s="141">
        <f>'Outputs Monthly'!K24</f>
        <v>0</v>
      </c>
      <c r="N111" s="141">
        <f>'Outputs Monthly'!L24</f>
        <v>0</v>
      </c>
      <c r="O111" s="141">
        <f>'Outputs Monthly'!M24</f>
        <v>0</v>
      </c>
      <c r="P111" s="141">
        <f>'Outputs Monthly'!N24</f>
        <v>0</v>
      </c>
      <c r="Q111" s="141">
        <f>'Outputs Monthly'!O24</f>
        <v>0</v>
      </c>
      <c r="R111" s="141">
        <f>'Outputs Monthly'!P24</f>
        <v>0</v>
      </c>
      <c r="S111" s="141">
        <v>1</v>
      </c>
      <c r="T111" s="141">
        <v>2</v>
      </c>
      <c r="U111" s="141"/>
    </row>
    <row r="112" spans="1:21" x14ac:dyDescent="0.25">
      <c r="A112" s="127">
        <f t="shared" si="2"/>
        <v>5</v>
      </c>
      <c r="B112" s="127">
        <f t="shared" si="2"/>
        <v>18</v>
      </c>
      <c r="C112" s="127" t="s">
        <v>307</v>
      </c>
      <c r="D112" s="127" t="s">
        <v>250</v>
      </c>
      <c r="E112" s="127" t="s">
        <v>142</v>
      </c>
      <c r="F112" s="127" t="s">
        <v>319</v>
      </c>
      <c r="G112" s="141">
        <f>'Outputs Monthly'!E25</f>
        <v>367</v>
      </c>
      <c r="H112" s="141">
        <f>'Outputs Monthly'!F25</f>
        <v>305</v>
      </c>
      <c r="I112" s="141">
        <f>'Outputs Monthly'!G25</f>
        <v>270</v>
      </c>
      <c r="J112" s="141">
        <f>'Outputs Monthly'!H25</f>
        <v>350</v>
      </c>
      <c r="K112" s="141">
        <f>'Outputs Monthly'!I25</f>
        <v>329</v>
      </c>
      <c r="L112" s="141">
        <f>'Outputs Monthly'!J25</f>
        <v>297</v>
      </c>
      <c r="M112" s="141">
        <f>'Outputs Monthly'!K25</f>
        <v>0</v>
      </c>
      <c r="N112" s="141">
        <f>'Outputs Monthly'!L25</f>
        <v>0</v>
      </c>
      <c r="O112" s="141">
        <f>'Outputs Monthly'!M25</f>
        <v>0</v>
      </c>
      <c r="P112" s="141">
        <f>'Outputs Monthly'!N25</f>
        <v>0</v>
      </c>
      <c r="Q112" s="141">
        <f>'Outputs Monthly'!O25</f>
        <v>0</v>
      </c>
      <c r="R112" s="141">
        <f>'Outputs Monthly'!P25</f>
        <v>0</v>
      </c>
      <c r="S112" s="141">
        <v>1</v>
      </c>
      <c r="T112" s="141">
        <v>2</v>
      </c>
      <c r="U112" s="141"/>
    </row>
    <row r="113" spans="1:32" x14ac:dyDescent="0.25">
      <c r="A113" s="127">
        <f t="shared" si="2"/>
        <v>5</v>
      </c>
      <c r="B113" s="127">
        <f t="shared" si="2"/>
        <v>18</v>
      </c>
      <c r="C113" s="127" t="s">
        <v>307</v>
      </c>
      <c r="D113" s="127" t="s">
        <v>250</v>
      </c>
      <c r="E113" s="127" t="s">
        <v>139</v>
      </c>
      <c r="F113" s="127" t="s">
        <v>319</v>
      </c>
      <c r="G113" s="141">
        <f>'Outputs Monthly'!E26</f>
        <v>204</v>
      </c>
      <c r="H113" s="141">
        <f>'Outputs Monthly'!F26</f>
        <v>174</v>
      </c>
      <c r="I113" s="141">
        <f>'Outputs Monthly'!G26</f>
        <v>193</v>
      </c>
      <c r="J113" s="141">
        <f>'Outputs Monthly'!H26</f>
        <v>203</v>
      </c>
      <c r="K113" s="141">
        <f>'Outputs Monthly'!I26</f>
        <v>187</v>
      </c>
      <c r="L113" s="141">
        <f>'Outputs Monthly'!J26</f>
        <v>251</v>
      </c>
      <c r="M113" s="141">
        <f>'Outputs Monthly'!K26</f>
        <v>0</v>
      </c>
      <c r="N113" s="141">
        <f>'Outputs Monthly'!L26</f>
        <v>0</v>
      </c>
      <c r="O113" s="141">
        <f>'Outputs Monthly'!M26</f>
        <v>0</v>
      </c>
      <c r="P113" s="141">
        <f>'Outputs Monthly'!N26</f>
        <v>0</v>
      </c>
      <c r="Q113" s="141">
        <f>'Outputs Monthly'!O26</f>
        <v>0</v>
      </c>
      <c r="R113" s="141">
        <f>'Outputs Monthly'!P26</f>
        <v>0</v>
      </c>
      <c r="S113" s="141">
        <v>1</v>
      </c>
      <c r="T113" s="141">
        <v>2</v>
      </c>
      <c r="U113" s="141"/>
      <c r="V113" s="141"/>
    </row>
    <row r="114" spans="1:32" x14ac:dyDescent="0.25">
      <c r="A114" s="127">
        <f t="shared" si="2"/>
        <v>5</v>
      </c>
      <c r="B114" s="127">
        <f t="shared" si="2"/>
        <v>18</v>
      </c>
      <c r="C114" s="127" t="s">
        <v>307</v>
      </c>
      <c r="D114" s="127" t="s">
        <v>250</v>
      </c>
      <c r="E114" s="127" t="s">
        <v>136</v>
      </c>
      <c r="F114" s="127" t="s">
        <v>319</v>
      </c>
      <c r="G114" s="141">
        <f>'Outputs Monthly'!E27</f>
        <v>245</v>
      </c>
      <c r="H114" s="141">
        <f>'Outputs Monthly'!F27</f>
        <v>197</v>
      </c>
      <c r="I114" s="141">
        <f>'Outputs Monthly'!G27</f>
        <v>214</v>
      </c>
      <c r="J114" s="141">
        <f>'Outputs Monthly'!H27</f>
        <v>228</v>
      </c>
      <c r="K114" s="141">
        <f>'Outputs Monthly'!I27</f>
        <v>193</v>
      </c>
      <c r="L114" s="141">
        <f>'Outputs Monthly'!J27</f>
        <v>252</v>
      </c>
      <c r="M114" s="141">
        <f>'Outputs Monthly'!K27</f>
        <v>0</v>
      </c>
      <c r="N114" s="141">
        <f>'Outputs Monthly'!L27</f>
        <v>0</v>
      </c>
      <c r="O114" s="141">
        <f>'Outputs Monthly'!M27</f>
        <v>0</v>
      </c>
      <c r="P114" s="141">
        <f>'Outputs Monthly'!N27</f>
        <v>0</v>
      </c>
      <c r="Q114" s="141">
        <f>'Outputs Monthly'!O27</f>
        <v>0</v>
      </c>
      <c r="R114" s="141">
        <f>'Outputs Monthly'!P27</f>
        <v>0</v>
      </c>
      <c r="S114" s="141">
        <v>1</v>
      </c>
      <c r="T114" s="141">
        <v>2</v>
      </c>
      <c r="U114" s="141"/>
      <c r="V114" s="141"/>
      <c r="W114" s="141"/>
    </row>
    <row r="115" spans="1:32" x14ac:dyDescent="0.25">
      <c r="A115" s="127">
        <f t="shared" si="2"/>
        <v>5</v>
      </c>
      <c r="B115" s="127">
        <f t="shared" si="2"/>
        <v>18</v>
      </c>
      <c r="C115" s="127" t="s">
        <v>307</v>
      </c>
      <c r="D115" s="127" t="s">
        <v>250</v>
      </c>
      <c r="E115" s="127" t="s">
        <v>137</v>
      </c>
      <c r="F115" s="127" t="s">
        <v>319</v>
      </c>
      <c r="G115" s="141">
        <f>'Outputs Monthly'!E28</f>
        <v>303</v>
      </c>
      <c r="H115" s="141">
        <f>'Outputs Monthly'!F28</f>
        <v>331</v>
      </c>
      <c r="I115" s="141">
        <f>'Outputs Monthly'!G28</f>
        <v>330</v>
      </c>
      <c r="J115" s="141">
        <f>'Outputs Monthly'!H28</f>
        <v>273</v>
      </c>
      <c r="K115" s="141">
        <f>'Outputs Monthly'!I28</f>
        <v>319</v>
      </c>
      <c r="L115" s="141">
        <f>'Outputs Monthly'!J28</f>
        <v>378</v>
      </c>
      <c r="M115" s="141">
        <f>'Outputs Monthly'!K28</f>
        <v>0</v>
      </c>
      <c r="N115" s="141">
        <f>'Outputs Monthly'!L28</f>
        <v>0</v>
      </c>
      <c r="O115" s="141">
        <f>'Outputs Monthly'!M28</f>
        <v>0</v>
      </c>
      <c r="P115" s="141">
        <f>'Outputs Monthly'!N28</f>
        <v>0</v>
      </c>
      <c r="Q115" s="141">
        <f>'Outputs Monthly'!O28</f>
        <v>0</v>
      </c>
      <c r="R115" s="141">
        <f>'Outputs Monthly'!P28</f>
        <v>0</v>
      </c>
      <c r="S115" s="141">
        <v>1</v>
      </c>
      <c r="T115" s="141">
        <v>2</v>
      </c>
      <c r="U115" s="141"/>
      <c r="V115" s="141"/>
      <c r="W115" s="141"/>
      <c r="X115" s="141"/>
      <c r="Y115" s="141"/>
      <c r="Z115" s="141"/>
      <c r="AA115" s="141"/>
      <c r="AB115" s="141"/>
    </row>
    <row r="116" spans="1:32" x14ac:dyDescent="0.25">
      <c r="A116" s="127">
        <f t="shared" si="2"/>
        <v>5</v>
      </c>
      <c r="B116" s="127">
        <f t="shared" si="2"/>
        <v>18</v>
      </c>
      <c r="C116" s="127" t="s">
        <v>307</v>
      </c>
      <c r="D116" s="127" t="s">
        <v>250</v>
      </c>
      <c r="E116" s="127" t="s">
        <v>138</v>
      </c>
      <c r="F116" s="127" t="s">
        <v>319</v>
      </c>
      <c r="G116" s="141">
        <f>'Outputs Monthly'!E29</f>
        <v>227</v>
      </c>
      <c r="H116" s="141">
        <f>'Outputs Monthly'!F29</f>
        <v>198</v>
      </c>
      <c r="I116" s="141">
        <f>'Outputs Monthly'!G29</f>
        <v>185</v>
      </c>
      <c r="J116" s="141">
        <f>'Outputs Monthly'!H29</f>
        <v>247</v>
      </c>
      <c r="K116" s="141">
        <f>'Outputs Monthly'!I29</f>
        <v>189</v>
      </c>
      <c r="L116" s="141">
        <f>'Outputs Monthly'!J29</f>
        <v>227</v>
      </c>
      <c r="M116" s="141">
        <f>'Outputs Monthly'!K29</f>
        <v>0</v>
      </c>
      <c r="N116" s="141">
        <f>'Outputs Monthly'!L29</f>
        <v>0</v>
      </c>
      <c r="O116" s="141">
        <f>'Outputs Monthly'!M29</f>
        <v>0</v>
      </c>
      <c r="P116" s="141">
        <f>'Outputs Monthly'!N29</f>
        <v>0</v>
      </c>
      <c r="Q116" s="141">
        <f>'Outputs Monthly'!O29</f>
        <v>0</v>
      </c>
      <c r="R116" s="141">
        <f>'Outputs Monthly'!P29</f>
        <v>0</v>
      </c>
      <c r="S116" s="141">
        <v>1</v>
      </c>
      <c r="T116" s="141">
        <v>2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pans="1:32" x14ac:dyDescent="0.25">
      <c r="A117" s="127">
        <f t="shared" si="2"/>
        <v>5</v>
      </c>
      <c r="B117" s="127">
        <f t="shared" si="2"/>
        <v>18</v>
      </c>
      <c r="C117" s="127" t="s">
        <v>307</v>
      </c>
      <c r="D117" s="127" t="s">
        <v>250</v>
      </c>
      <c r="E117" s="127" t="s">
        <v>251</v>
      </c>
      <c r="F117" s="127" t="s">
        <v>319</v>
      </c>
      <c r="G117" s="141">
        <f>'Outputs Monthly'!E30</f>
        <v>701</v>
      </c>
      <c r="H117" s="141">
        <f>'Outputs Monthly'!F30</f>
        <v>725</v>
      </c>
      <c r="I117" s="141">
        <f>'Outputs Monthly'!G30</f>
        <v>576</v>
      </c>
      <c r="J117" s="141">
        <f>'Outputs Monthly'!H30</f>
        <v>804</v>
      </c>
      <c r="K117" s="141">
        <f>'Outputs Monthly'!I30</f>
        <v>711</v>
      </c>
      <c r="L117" s="141">
        <f>'Outputs Monthly'!J30</f>
        <v>668</v>
      </c>
      <c r="M117" s="141">
        <f>'Outputs Monthly'!K30</f>
        <v>0</v>
      </c>
      <c r="N117" s="141">
        <f>'Outputs Monthly'!L30</f>
        <v>0</v>
      </c>
      <c r="O117" s="141">
        <f>'Outputs Monthly'!M30</f>
        <v>0</v>
      </c>
      <c r="P117" s="141">
        <f>'Outputs Monthly'!N30</f>
        <v>0</v>
      </c>
      <c r="Q117" s="141">
        <f>'Outputs Monthly'!O30</f>
        <v>0</v>
      </c>
      <c r="R117" s="141">
        <f>'Outputs Monthly'!P30</f>
        <v>0</v>
      </c>
      <c r="S117" s="141">
        <v>1</v>
      </c>
      <c r="T117" s="141">
        <v>2</v>
      </c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spans="1:32" x14ac:dyDescent="0.25">
      <c r="A118" s="127">
        <f t="shared" si="2"/>
        <v>5</v>
      </c>
      <c r="B118" s="127">
        <f t="shared" si="2"/>
        <v>18</v>
      </c>
      <c r="C118" s="127" t="s">
        <v>307</v>
      </c>
      <c r="D118" s="127" t="s">
        <v>250</v>
      </c>
      <c r="E118" s="127" t="s">
        <v>141</v>
      </c>
      <c r="F118" s="127" t="s">
        <v>319</v>
      </c>
      <c r="G118" s="141">
        <f>'Outputs Monthly'!E31</f>
        <v>62</v>
      </c>
      <c r="H118" s="141">
        <f>'Outputs Monthly'!F31</f>
        <v>38</v>
      </c>
      <c r="I118" s="141">
        <f>'Outputs Monthly'!G31</f>
        <v>35</v>
      </c>
      <c r="J118" s="141">
        <f>'Outputs Monthly'!H31</f>
        <v>46</v>
      </c>
      <c r="K118" s="141">
        <f>'Outputs Monthly'!I31</f>
        <v>59</v>
      </c>
      <c r="L118" s="141">
        <f>'Outputs Monthly'!J31</f>
        <v>54</v>
      </c>
      <c r="M118" s="141">
        <f>'Outputs Monthly'!K31</f>
        <v>0</v>
      </c>
      <c r="N118" s="141">
        <f>'Outputs Monthly'!L31</f>
        <v>0</v>
      </c>
      <c r="O118" s="141">
        <f>'Outputs Monthly'!M31</f>
        <v>0</v>
      </c>
      <c r="P118" s="141">
        <f>'Outputs Monthly'!N31</f>
        <v>0</v>
      </c>
      <c r="Q118" s="141">
        <f>'Outputs Monthly'!O31</f>
        <v>0</v>
      </c>
      <c r="R118" s="141">
        <f>'Outputs Monthly'!P31</f>
        <v>0</v>
      </c>
      <c r="S118" s="141">
        <v>1</v>
      </c>
      <c r="T118" s="141">
        <v>2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1:32" x14ac:dyDescent="0.25">
      <c r="A119" s="127">
        <f t="shared" si="2"/>
        <v>5</v>
      </c>
      <c r="B119" s="127">
        <f t="shared" si="2"/>
        <v>18</v>
      </c>
      <c r="C119" s="127" t="s">
        <v>307</v>
      </c>
      <c r="D119" s="127" t="s">
        <v>250</v>
      </c>
      <c r="E119" s="127" t="s">
        <v>140</v>
      </c>
      <c r="F119" s="127" t="s">
        <v>319</v>
      </c>
      <c r="G119" s="141">
        <f>'Outputs Monthly'!E32</f>
        <v>0</v>
      </c>
      <c r="H119" s="141">
        <f>'Outputs Monthly'!F32</f>
        <v>0</v>
      </c>
      <c r="I119" s="141">
        <f>'Outputs Monthly'!G32</f>
        <v>0</v>
      </c>
      <c r="J119" s="141">
        <f>'Outputs Monthly'!H32</f>
        <v>0</v>
      </c>
      <c r="K119" s="141">
        <f>'Outputs Monthly'!I32</f>
        <v>0</v>
      </c>
      <c r="L119" s="141">
        <f>'Outputs Monthly'!J32</f>
        <v>0</v>
      </c>
      <c r="M119" s="141">
        <f>'Outputs Monthly'!K32</f>
        <v>0</v>
      </c>
      <c r="N119" s="141">
        <f>'Outputs Monthly'!L32</f>
        <v>0</v>
      </c>
      <c r="O119" s="141">
        <f>'Outputs Monthly'!M32</f>
        <v>0</v>
      </c>
      <c r="P119" s="141">
        <f>'Outputs Monthly'!N32</f>
        <v>0</v>
      </c>
      <c r="Q119" s="141">
        <f>'Outputs Monthly'!O32</f>
        <v>0</v>
      </c>
      <c r="R119" s="141">
        <f>'Outputs Monthly'!P32</f>
        <v>0</v>
      </c>
      <c r="S119" s="141">
        <v>1</v>
      </c>
      <c r="T119" s="141">
        <v>2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spans="1:32" x14ac:dyDescent="0.25">
      <c r="A120" s="127">
        <f t="shared" si="2"/>
        <v>5</v>
      </c>
      <c r="B120" s="127">
        <f t="shared" si="2"/>
        <v>18</v>
      </c>
      <c r="C120" s="127" t="s">
        <v>307</v>
      </c>
      <c r="D120" s="127" t="s">
        <v>249</v>
      </c>
      <c r="E120" s="127" t="s">
        <v>134</v>
      </c>
      <c r="F120" s="127" t="s">
        <v>319</v>
      </c>
      <c r="G120" s="141">
        <f>'Outputs Monthly'!E36</f>
        <v>31</v>
      </c>
      <c r="H120" s="141">
        <f>'Outputs Monthly'!F36</f>
        <v>20</v>
      </c>
      <c r="I120" s="141">
        <f>'Outputs Monthly'!G36</f>
        <v>34</v>
      </c>
      <c r="J120" s="141">
        <f>'Outputs Monthly'!H36</f>
        <v>59</v>
      </c>
      <c r="K120" s="141">
        <f>'Outputs Monthly'!I36</f>
        <v>0</v>
      </c>
      <c r="L120" s="141">
        <f>'Outputs Monthly'!J36</f>
        <v>41</v>
      </c>
      <c r="M120" s="141">
        <f>'Outputs Monthly'!K36</f>
        <v>0</v>
      </c>
      <c r="N120" s="141">
        <f>'Outputs Monthly'!L36</f>
        <v>0</v>
      </c>
      <c r="O120" s="141">
        <f>'Outputs Monthly'!M36</f>
        <v>0</v>
      </c>
      <c r="P120" s="141">
        <f>'Outputs Monthly'!N36</f>
        <v>0</v>
      </c>
      <c r="Q120" s="141">
        <f>'Outputs Monthly'!O36</f>
        <v>0</v>
      </c>
      <c r="R120" s="141">
        <f>'Outputs Monthly'!P36</f>
        <v>0</v>
      </c>
      <c r="S120" s="141">
        <v>1</v>
      </c>
      <c r="T120" s="141">
        <v>2</v>
      </c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1:32" x14ac:dyDescent="0.25">
      <c r="A121" s="127">
        <f t="shared" si="2"/>
        <v>5</v>
      </c>
      <c r="B121" s="127">
        <f t="shared" si="2"/>
        <v>18</v>
      </c>
      <c r="C121" s="127" t="s">
        <v>307</v>
      </c>
      <c r="D121" s="127" t="s">
        <v>249</v>
      </c>
      <c r="E121" s="127" t="s">
        <v>135</v>
      </c>
      <c r="F121" s="127" t="s">
        <v>319</v>
      </c>
      <c r="G121" s="141">
        <f>'Outputs Monthly'!E37</f>
        <v>2</v>
      </c>
      <c r="H121" s="141">
        <f>'Outputs Monthly'!F37</f>
        <v>3</v>
      </c>
      <c r="I121" s="141">
        <f>'Outputs Monthly'!G37</f>
        <v>4</v>
      </c>
      <c r="J121" s="141">
        <f>'Outputs Monthly'!H37</f>
        <v>1</v>
      </c>
      <c r="K121" s="141">
        <f>'Outputs Monthly'!I37</f>
        <v>0</v>
      </c>
      <c r="L121" s="141">
        <f>'Outputs Monthly'!J37</f>
        <v>1</v>
      </c>
      <c r="M121" s="141">
        <f>'Outputs Monthly'!K37</f>
        <v>0</v>
      </c>
      <c r="N121" s="141">
        <f>'Outputs Monthly'!L37</f>
        <v>0</v>
      </c>
      <c r="O121" s="141">
        <f>'Outputs Monthly'!M37</f>
        <v>0</v>
      </c>
      <c r="P121" s="141">
        <f>'Outputs Monthly'!N37</f>
        <v>0</v>
      </c>
      <c r="Q121" s="141">
        <f>'Outputs Monthly'!O37</f>
        <v>0</v>
      </c>
      <c r="R121" s="141">
        <f>'Outputs Monthly'!P37</f>
        <v>0</v>
      </c>
      <c r="S121" s="141">
        <v>1</v>
      </c>
      <c r="T121" s="141">
        <v>2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spans="1:32" x14ac:dyDescent="0.25">
      <c r="A122" s="127">
        <f t="shared" si="2"/>
        <v>5</v>
      </c>
      <c r="B122" s="127">
        <f t="shared" si="2"/>
        <v>18</v>
      </c>
      <c r="C122" s="127" t="s">
        <v>307</v>
      </c>
      <c r="D122" s="127" t="s">
        <v>249</v>
      </c>
      <c r="E122" s="127" t="s">
        <v>142</v>
      </c>
      <c r="F122" s="127" t="s">
        <v>319</v>
      </c>
      <c r="G122" s="141">
        <f>'Outputs Monthly'!E38</f>
        <v>2</v>
      </c>
      <c r="H122" s="141">
        <f>'Outputs Monthly'!F38</f>
        <v>0</v>
      </c>
      <c r="I122" s="141">
        <f>'Outputs Monthly'!G38</f>
        <v>1</v>
      </c>
      <c r="J122" s="141">
        <f>'Outputs Monthly'!H38</f>
        <v>0</v>
      </c>
      <c r="K122" s="141">
        <f>'Outputs Monthly'!I38</f>
        <v>0</v>
      </c>
      <c r="L122" s="141">
        <f>'Outputs Monthly'!J38</f>
        <v>14</v>
      </c>
      <c r="M122" s="141">
        <f>'Outputs Monthly'!K38</f>
        <v>0</v>
      </c>
      <c r="N122" s="141">
        <f>'Outputs Monthly'!L38</f>
        <v>0</v>
      </c>
      <c r="O122" s="141">
        <f>'Outputs Monthly'!M38</f>
        <v>0</v>
      </c>
      <c r="P122" s="141">
        <f>'Outputs Monthly'!N38</f>
        <v>0</v>
      </c>
      <c r="Q122" s="141">
        <f>'Outputs Monthly'!O38</f>
        <v>0</v>
      </c>
      <c r="R122" s="141">
        <f>'Outputs Monthly'!P38</f>
        <v>0</v>
      </c>
      <c r="S122" s="141">
        <v>1</v>
      </c>
      <c r="T122" s="141">
        <v>2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spans="1:32" x14ac:dyDescent="0.25">
      <c r="A123" s="127">
        <f t="shared" si="2"/>
        <v>5</v>
      </c>
      <c r="B123" s="127">
        <f t="shared" si="2"/>
        <v>18</v>
      </c>
      <c r="C123" s="127" t="s">
        <v>307</v>
      </c>
      <c r="D123" s="127" t="s">
        <v>249</v>
      </c>
      <c r="E123" s="127" t="s">
        <v>139</v>
      </c>
      <c r="F123" s="127" t="s">
        <v>319</v>
      </c>
      <c r="G123" s="141">
        <f>'Outputs Monthly'!E39</f>
        <v>2</v>
      </c>
      <c r="H123" s="141">
        <f>'Outputs Monthly'!F39</f>
        <v>7</v>
      </c>
      <c r="I123" s="141">
        <f>'Outputs Monthly'!G39</f>
        <v>6</v>
      </c>
      <c r="J123" s="141">
        <f>'Outputs Monthly'!H39</f>
        <v>2</v>
      </c>
      <c r="K123" s="141">
        <f>'Outputs Monthly'!I39</f>
        <v>0</v>
      </c>
      <c r="L123" s="141">
        <f>'Outputs Monthly'!J39</f>
        <v>9</v>
      </c>
      <c r="M123" s="141">
        <f>'Outputs Monthly'!K39</f>
        <v>0</v>
      </c>
      <c r="N123" s="141">
        <f>'Outputs Monthly'!L39</f>
        <v>0</v>
      </c>
      <c r="O123" s="141">
        <f>'Outputs Monthly'!M39</f>
        <v>0</v>
      </c>
      <c r="P123" s="141">
        <f>'Outputs Monthly'!N39</f>
        <v>0</v>
      </c>
      <c r="Q123" s="141">
        <f>'Outputs Monthly'!O39</f>
        <v>0</v>
      </c>
      <c r="R123" s="141">
        <f>'Outputs Monthly'!P39</f>
        <v>0</v>
      </c>
      <c r="S123" s="141">
        <v>1</v>
      </c>
      <c r="T123" s="141">
        <v>2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1:32" x14ac:dyDescent="0.25">
      <c r="A124" s="127">
        <f t="shared" si="2"/>
        <v>5</v>
      </c>
      <c r="B124" s="127">
        <f t="shared" si="2"/>
        <v>18</v>
      </c>
      <c r="C124" s="127" t="s">
        <v>307</v>
      </c>
      <c r="D124" s="127" t="s">
        <v>249</v>
      </c>
      <c r="E124" s="127" t="s">
        <v>136</v>
      </c>
      <c r="F124" s="127" t="s">
        <v>319</v>
      </c>
      <c r="G124" s="141">
        <f>'Outputs Monthly'!E40</f>
        <v>10</v>
      </c>
      <c r="H124" s="141">
        <f>'Outputs Monthly'!F40</f>
        <v>13</v>
      </c>
      <c r="I124" s="141">
        <f>'Outputs Monthly'!G40</f>
        <v>8</v>
      </c>
      <c r="J124" s="141">
        <f>'Outputs Monthly'!H40</f>
        <v>11</v>
      </c>
      <c r="K124" s="141">
        <f>'Outputs Monthly'!I40</f>
        <v>0</v>
      </c>
      <c r="L124" s="141">
        <f>'Outputs Monthly'!J40</f>
        <v>11</v>
      </c>
      <c r="M124" s="141">
        <f>'Outputs Monthly'!K40</f>
        <v>0</v>
      </c>
      <c r="N124" s="141">
        <f>'Outputs Monthly'!L40</f>
        <v>0</v>
      </c>
      <c r="O124" s="141">
        <f>'Outputs Monthly'!M40</f>
        <v>0</v>
      </c>
      <c r="P124" s="141">
        <f>'Outputs Monthly'!N40</f>
        <v>0</v>
      </c>
      <c r="Q124" s="141">
        <f>'Outputs Monthly'!O40</f>
        <v>0</v>
      </c>
      <c r="R124" s="141">
        <f>'Outputs Monthly'!P40</f>
        <v>0</v>
      </c>
      <c r="S124" s="141">
        <v>1</v>
      </c>
      <c r="T124" s="141">
        <v>2</v>
      </c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1:32" x14ac:dyDescent="0.25">
      <c r="A125" s="127">
        <f t="shared" si="2"/>
        <v>5</v>
      </c>
      <c r="B125" s="127">
        <f t="shared" si="2"/>
        <v>18</v>
      </c>
      <c r="C125" s="127" t="s">
        <v>307</v>
      </c>
      <c r="D125" s="127" t="s">
        <v>249</v>
      </c>
      <c r="E125" s="127" t="s">
        <v>137</v>
      </c>
      <c r="F125" s="127" t="s">
        <v>319</v>
      </c>
      <c r="G125" s="141">
        <f>'Outputs Monthly'!E41</f>
        <v>2</v>
      </c>
      <c r="H125" s="141">
        <f>'Outputs Monthly'!F41</f>
        <v>0</v>
      </c>
      <c r="I125" s="141">
        <f>'Outputs Monthly'!G41</f>
        <v>3</v>
      </c>
      <c r="J125" s="141">
        <f>'Outputs Monthly'!H41</f>
        <v>2</v>
      </c>
      <c r="K125" s="141">
        <f>'Outputs Monthly'!I41</f>
        <v>0</v>
      </c>
      <c r="L125" s="141">
        <f>'Outputs Monthly'!J41</f>
        <v>0</v>
      </c>
      <c r="M125" s="141">
        <f>'Outputs Monthly'!K41</f>
        <v>0</v>
      </c>
      <c r="N125" s="141">
        <f>'Outputs Monthly'!L41</f>
        <v>0</v>
      </c>
      <c r="O125" s="141">
        <f>'Outputs Monthly'!M41</f>
        <v>0</v>
      </c>
      <c r="P125" s="141">
        <f>'Outputs Monthly'!N41</f>
        <v>0</v>
      </c>
      <c r="Q125" s="141">
        <f>'Outputs Monthly'!O41</f>
        <v>0</v>
      </c>
      <c r="R125" s="141">
        <f>'Outputs Monthly'!P41</f>
        <v>0</v>
      </c>
      <c r="S125" s="141">
        <v>1</v>
      </c>
      <c r="T125" s="141">
        <v>2</v>
      </c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1:32" x14ac:dyDescent="0.25">
      <c r="A126" s="127">
        <f t="shared" si="2"/>
        <v>5</v>
      </c>
      <c r="B126" s="127">
        <f t="shared" si="2"/>
        <v>18</v>
      </c>
      <c r="C126" s="127" t="s">
        <v>307</v>
      </c>
      <c r="D126" s="127" t="s">
        <v>249</v>
      </c>
      <c r="E126" s="127" t="s">
        <v>138</v>
      </c>
      <c r="F126" s="127" t="s">
        <v>319</v>
      </c>
      <c r="G126" s="141">
        <f>'Outputs Monthly'!E42</f>
        <v>0</v>
      </c>
      <c r="H126" s="141">
        <f>'Outputs Monthly'!F42</f>
        <v>0</v>
      </c>
      <c r="I126" s="141">
        <f>'Outputs Monthly'!G42</f>
        <v>0</v>
      </c>
      <c r="J126" s="141">
        <f>'Outputs Monthly'!H42</f>
        <v>3</v>
      </c>
      <c r="K126" s="141">
        <f>'Outputs Monthly'!I42</f>
        <v>4</v>
      </c>
      <c r="L126" s="141">
        <f>'Outputs Monthly'!J42</f>
        <v>0</v>
      </c>
      <c r="M126" s="141">
        <f>'Outputs Monthly'!K42</f>
        <v>0</v>
      </c>
      <c r="N126" s="141">
        <f>'Outputs Monthly'!L42</f>
        <v>0</v>
      </c>
      <c r="O126" s="141">
        <f>'Outputs Monthly'!M42</f>
        <v>0</v>
      </c>
      <c r="P126" s="141">
        <f>'Outputs Monthly'!N42</f>
        <v>0</v>
      </c>
      <c r="Q126" s="141">
        <f>'Outputs Monthly'!O42</f>
        <v>0</v>
      </c>
      <c r="R126" s="141">
        <f>'Outputs Monthly'!P42</f>
        <v>0</v>
      </c>
      <c r="S126" s="141">
        <v>1</v>
      </c>
      <c r="T126" s="141">
        <v>2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spans="1:32" x14ac:dyDescent="0.25">
      <c r="A127" s="127">
        <f t="shared" si="2"/>
        <v>5</v>
      </c>
      <c r="B127" s="127">
        <f t="shared" si="2"/>
        <v>18</v>
      </c>
      <c r="C127" s="127" t="s">
        <v>307</v>
      </c>
      <c r="D127" s="127" t="s">
        <v>249</v>
      </c>
      <c r="E127" s="127" t="s">
        <v>251</v>
      </c>
      <c r="F127" s="127" t="s">
        <v>319</v>
      </c>
      <c r="G127" s="141">
        <f>'Outputs Monthly'!E43</f>
        <v>2</v>
      </c>
      <c r="H127" s="141">
        <f>'Outputs Monthly'!F43</f>
        <v>3</v>
      </c>
      <c r="I127" s="141">
        <f>'Outputs Monthly'!G43</f>
        <v>3</v>
      </c>
      <c r="J127" s="141">
        <f>'Outputs Monthly'!H43</f>
        <v>3</v>
      </c>
      <c r="K127" s="141">
        <f>'Outputs Monthly'!I43</f>
        <v>0</v>
      </c>
      <c r="L127" s="141">
        <f>'Outputs Monthly'!J43</f>
        <v>3</v>
      </c>
      <c r="M127" s="141">
        <f>'Outputs Monthly'!K43</f>
        <v>0</v>
      </c>
      <c r="N127" s="141">
        <f>'Outputs Monthly'!L43</f>
        <v>0</v>
      </c>
      <c r="O127" s="141">
        <f>'Outputs Monthly'!M43</f>
        <v>0</v>
      </c>
      <c r="P127" s="141">
        <f>'Outputs Monthly'!N43</f>
        <v>0</v>
      </c>
      <c r="Q127" s="141">
        <f>'Outputs Monthly'!O43</f>
        <v>0</v>
      </c>
      <c r="R127" s="141">
        <f>'Outputs Monthly'!P43</f>
        <v>0</v>
      </c>
      <c r="S127" s="141">
        <v>1</v>
      </c>
      <c r="T127" s="141">
        <v>2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spans="1:32" x14ac:dyDescent="0.25">
      <c r="A128" s="127">
        <f t="shared" si="2"/>
        <v>5</v>
      </c>
      <c r="B128" s="127">
        <f t="shared" si="2"/>
        <v>18</v>
      </c>
      <c r="C128" s="127" t="s">
        <v>307</v>
      </c>
      <c r="D128" s="127" t="s">
        <v>249</v>
      </c>
      <c r="E128" s="127" t="s">
        <v>141</v>
      </c>
      <c r="F128" s="127" t="s">
        <v>319</v>
      </c>
      <c r="G128" s="141">
        <f>'Outputs Monthly'!E44</f>
        <v>0</v>
      </c>
      <c r="H128" s="141">
        <f>'Outputs Monthly'!F44</f>
        <v>1</v>
      </c>
      <c r="I128" s="141">
        <f>'Outputs Monthly'!G44</f>
        <v>1</v>
      </c>
      <c r="J128" s="141">
        <f>'Outputs Monthly'!H44</f>
        <v>0</v>
      </c>
      <c r="K128" s="141">
        <f>'Outputs Monthly'!I44</f>
        <v>0</v>
      </c>
      <c r="L128" s="141">
        <f>'Outputs Monthly'!J44</f>
        <v>3</v>
      </c>
      <c r="M128" s="141">
        <f>'Outputs Monthly'!K44</f>
        <v>0</v>
      </c>
      <c r="N128" s="141">
        <f>'Outputs Monthly'!L44</f>
        <v>0</v>
      </c>
      <c r="O128" s="141">
        <f>'Outputs Monthly'!M44</f>
        <v>0</v>
      </c>
      <c r="P128" s="141">
        <f>'Outputs Monthly'!N44</f>
        <v>0</v>
      </c>
      <c r="Q128" s="141">
        <f>'Outputs Monthly'!O44</f>
        <v>0</v>
      </c>
      <c r="R128" s="141">
        <f>'Outputs Monthly'!P44</f>
        <v>0</v>
      </c>
      <c r="S128" s="141">
        <v>1</v>
      </c>
      <c r="T128" s="141">
        <v>2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spans="1:33" x14ac:dyDescent="0.25">
      <c r="A129" s="127">
        <f t="shared" si="2"/>
        <v>5</v>
      </c>
      <c r="B129" s="127">
        <f t="shared" si="2"/>
        <v>18</v>
      </c>
      <c r="C129" s="127" t="s">
        <v>307</v>
      </c>
      <c r="D129" s="127" t="s">
        <v>249</v>
      </c>
      <c r="E129" s="127" t="s">
        <v>140</v>
      </c>
      <c r="F129" s="127" t="s">
        <v>319</v>
      </c>
      <c r="G129" s="141">
        <f>'Outputs Monthly'!E45</f>
        <v>1</v>
      </c>
      <c r="H129" s="141">
        <f>'Outputs Monthly'!F45</f>
        <v>0</v>
      </c>
      <c r="I129" s="141">
        <f>'Outputs Monthly'!G45</f>
        <v>0</v>
      </c>
      <c r="J129" s="141">
        <f>'Outputs Monthly'!H45</f>
        <v>0</v>
      </c>
      <c r="K129" s="141">
        <f>'Outputs Monthly'!I45</f>
        <v>0</v>
      </c>
      <c r="L129" s="141">
        <f>'Outputs Monthly'!J45</f>
        <v>0</v>
      </c>
      <c r="M129" s="141">
        <f>'Outputs Monthly'!K45</f>
        <v>0</v>
      </c>
      <c r="N129" s="141">
        <f>'Outputs Monthly'!L45</f>
        <v>0</v>
      </c>
      <c r="O129" s="141">
        <f>'Outputs Monthly'!M45</f>
        <v>0</v>
      </c>
      <c r="P129" s="141">
        <f>'Outputs Monthly'!N45</f>
        <v>0</v>
      </c>
      <c r="Q129" s="141">
        <f>'Outputs Monthly'!O45</f>
        <v>0</v>
      </c>
      <c r="R129" s="141">
        <f>'Outputs Monthly'!P45</f>
        <v>0</v>
      </c>
      <c r="S129" s="141">
        <v>1</v>
      </c>
      <c r="T129" s="141">
        <v>2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spans="1:33" x14ac:dyDescent="0.25">
      <c r="A130" s="127">
        <f t="shared" si="2"/>
        <v>5</v>
      </c>
      <c r="B130" s="127">
        <f t="shared" si="2"/>
        <v>18</v>
      </c>
      <c r="C130" s="127" t="s">
        <v>307</v>
      </c>
      <c r="D130" s="127" t="s">
        <v>320</v>
      </c>
      <c r="E130" s="127" t="s">
        <v>134</v>
      </c>
      <c r="F130" s="127" t="s">
        <v>319</v>
      </c>
      <c r="G130" s="141">
        <f>'Timeliness Quarterly'!G46</f>
        <v>84985</v>
      </c>
      <c r="H130" s="141">
        <f>'Timeliness Quarterly'!H46</f>
        <v>93865</v>
      </c>
      <c r="I130" s="141">
        <f>'Timeliness Quarterly'!I46</f>
        <v>29791</v>
      </c>
      <c r="J130" s="141">
        <f>'Timeliness Quarterly'!J46</f>
        <v>0</v>
      </c>
      <c r="K130" s="141"/>
      <c r="L130" s="141"/>
      <c r="M130" s="141"/>
      <c r="N130" s="141"/>
      <c r="O130" s="141"/>
      <c r="P130" s="141"/>
      <c r="Q130" s="141"/>
      <c r="R130" s="141"/>
      <c r="S130" s="141">
        <v>1</v>
      </c>
      <c r="T130" s="141">
        <v>3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</row>
    <row r="131" spans="1:33" x14ac:dyDescent="0.25">
      <c r="A131" s="127">
        <f t="shared" ref="A131:B182" si="3">A$21</f>
        <v>5</v>
      </c>
      <c r="B131" s="127">
        <f t="shared" si="3"/>
        <v>18</v>
      </c>
      <c r="C131" s="127" t="s">
        <v>307</v>
      </c>
      <c r="D131" s="127" t="s">
        <v>320</v>
      </c>
      <c r="E131" s="127" t="s">
        <v>135</v>
      </c>
      <c r="F131" s="127" t="s">
        <v>319</v>
      </c>
      <c r="G131" s="142">
        <f>'Timeliness Quarterly'!G49</f>
        <v>43675</v>
      </c>
      <c r="H131" s="142">
        <f>'Timeliness Quarterly'!H49</f>
        <v>43502</v>
      </c>
      <c r="I131" s="142">
        <f>'Timeliness Quarterly'!I49</f>
        <v>15757</v>
      </c>
      <c r="J131" s="142">
        <f>'Timeliness Quarterly'!J49</f>
        <v>0</v>
      </c>
      <c r="S131" s="141">
        <v>1</v>
      </c>
      <c r="T131" s="141">
        <v>3</v>
      </c>
    </row>
    <row r="132" spans="1:33" x14ac:dyDescent="0.25">
      <c r="A132" s="127">
        <f t="shared" si="3"/>
        <v>5</v>
      </c>
      <c r="B132" s="127">
        <f t="shared" si="3"/>
        <v>18</v>
      </c>
      <c r="C132" s="127" t="s">
        <v>307</v>
      </c>
      <c r="D132" s="127" t="s">
        <v>320</v>
      </c>
      <c r="E132" s="127" t="s">
        <v>142</v>
      </c>
      <c r="F132" s="127" t="s">
        <v>319</v>
      </c>
      <c r="G132" s="142">
        <f>'Timeliness Quarterly'!G52</f>
        <v>17119</v>
      </c>
      <c r="H132" s="142">
        <f>'Timeliness Quarterly'!H52</f>
        <v>19251</v>
      </c>
      <c r="I132" s="142">
        <f>'Timeliness Quarterly'!I52</f>
        <v>4953</v>
      </c>
      <c r="J132" s="142">
        <f>'Timeliness Quarterly'!J52</f>
        <v>0</v>
      </c>
      <c r="S132" s="141">
        <v>1</v>
      </c>
      <c r="T132" s="141">
        <v>3</v>
      </c>
    </row>
    <row r="133" spans="1:33" x14ac:dyDescent="0.25">
      <c r="A133" s="127">
        <f t="shared" si="3"/>
        <v>5</v>
      </c>
      <c r="B133" s="127">
        <f t="shared" si="3"/>
        <v>18</v>
      </c>
      <c r="C133" s="127" t="s">
        <v>307</v>
      </c>
      <c r="D133" s="127" t="s">
        <v>320</v>
      </c>
      <c r="E133" s="127" t="s">
        <v>139</v>
      </c>
      <c r="F133" s="127" t="s">
        <v>319</v>
      </c>
      <c r="G133" s="142">
        <f>'Timeliness Quarterly'!G55</f>
        <v>17312</v>
      </c>
      <c r="H133" s="142">
        <f>'Timeliness Quarterly'!H55</f>
        <v>16999</v>
      </c>
      <c r="I133" s="142">
        <f>'Timeliness Quarterly'!I55</f>
        <v>6050</v>
      </c>
      <c r="J133" s="142">
        <f>'Timeliness Quarterly'!J55</f>
        <v>0</v>
      </c>
      <c r="S133" s="141">
        <v>1</v>
      </c>
      <c r="T133" s="141">
        <v>3</v>
      </c>
    </row>
    <row r="134" spans="1:33" x14ac:dyDescent="0.25">
      <c r="A134" s="127">
        <f t="shared" si="3"/>
        <v>5</v>
      </c>
      <c r="B134" s="127">
        <f t="shared" si="3"/>
        <v>18</v>
      </c>
      <c r="C134" s="127" t="s">
        <v>307</v>
      </c>
      <c r="D134" s="127" t="s">
        <v>320</v>
      </c>
      <c r="E134" s="127" t="s">
        <v>136</v>
      </c>
      <c r="F134" s="127" t="s">
        <v>319</v>
      </c>
      <c r="G134" s="142">
        <f>'Timeliness Quarterly'!G58</f>
        <v>35661</v>
      </c>
      <c r="H134" s="142">
        <f>'Timeliness Quarterly'!H58</f>
        <v>43061</v>
      </c>
      <c r="I134" s="142">
        <f>'Timeliness Quarterly'!I58</f>
        <v>14413</v>
      </c>
      <c r="J134" s="142">
        <f>'Timeliness Quarterly'!J58</f>
        <v>0</v>
      </c>
      <c r="S134" s="141">
        <v>1</v>
      </c>
      <c r="T134" s="141">
        <v>3</v>
      </c>
    </row>
    <row r="135" spans="1:33" x14ac:dyDescent="0.25">
      <c r="A135" s="127">
        <f t="shared" si="3"/>
        <v>5</v>
      </c>
      <c r="B135" s="127">
        <f t="shared" si="3"/>
        <v>18</v>
      </c>
      <c r="C135" s="127" t="s">
        <v>307</v>
      </c>
      <c r="D135" s="127" t="s">
        <v>320</v>
      </c>
      <c r="E135" s="127" t="s">
        <v>137</v>
      </c>
      <c r="F135" s="127" t="s">
        <v>319</v>
      </c>
      <c r="G135" s="142">
        <f>'Timeliness Quarterly'!G61</f>
        <v>28249</v>
      </c>
      <c r="H135" s="142">
        <f>'Timeliness Quarterly'!H61</f>
        <v>31048</v>
      </c>
      <c r="I135" s="142">
        <f>'Timeliness Quarterly'!I61</f>
        <v>10465</v>
      </c>
      <c r="J135" s="142">
        <f>'Timeliness Quarterly'!J61</f>
        <v>0</v>
      </c>
      <c r="L135" s="142"/>
      <c r="S135" s="141">
        <v>1</v>
      </c>
      <c r="T135" s="141">
        <v>3</v>
      </c>
    </row>
    <row r="136" spans="1:33" x14ac:dyDescent="0.25">
      <c r="A136" s="127">
        <f t="shared" si="3"/>
        <v>5</v>
      </c>
      <c r="B136" s="127">
        <f t="shared" si="3"/>
        <v>18</v>
      </c>
      <c r="C136" s="127" t="s">
        <v>307</v>
      </c>
      <c r="D136" s="127" t="s">
        <v>320</v>
      </c>
      <c r="E136" s="127" t="s">
        <v>138</v>
      </c>
      <c r="F136" s="127" t="s">
        <v>319</v>
      </c>
      <c r="G136" s="142">
        <f>'Timeliness Quarterly'!G64</f>
        <v>19319</v>
      </c>
      <c r="H136" s="142">
        <f>'Timeliness Quarterly'!H64</f>
        <v>21455</v>
      </c>
      <c r="I136" s="142">
        <f>'Timeliness Quarterly'!I64</f>
        <v>7031</v>
      </c>
      <c r="J136" s="142">
        <f>'Timeliness Quarterly'!J64</f>
        <v>0</v>
      </c>
      <c r="S136" s="141">
        <v>1</v>
      </c>
      <c r="T136" s="141">
        <v>3</v>
      </c>
    </row>
    <row r="137" spans="1:33" x14ac:dyDescent="0.25">
      <c r="A137" s="127">
        <f t="shared" si="3"/>
        <v>5</v>
      </c>
      <c r="B137" s="127">
        <f t="shared" si="3"/>
        <v>18</v>
      </c>
      <c r="C137" s="127" t="s">
        <v>307</v>
      </c>
      <c r="D137" s="127" t="s">
        <v>320</v>
      </c>
      <c r="E137" s="127" t="s">
        <v>94</v>
      </c>
      <c r="F137" s="127" t="s">
        <v>319</v>
      </c>
      <c r="G137" s="142">
        <f>'Timeliness Quarterly'!G67</f>
        <v>44058</v>
      </c>
      <c r="H137" s="142">
        <f>'Timeliness Quarterly'!H67</f>
        <v>45426</v>
      </c>
      <c r="I137" s="142">
        <f>'Timeliness Quarterly'!I67</f>
        <v>15656</v>
      </c>
      <c r="J137" s="142">
        <f>'Timeliness Quarterly'!J67</f>
        <v>0</v>
      </c>
      <c r="S137" s="141">
        <v>1</v>
      </c>
      <c r="T137" s="141">
        <v>3</v>
      </c>
    </row>
    <row r="138" spans="1:33" x14ac:dyDescent="0.25">
      <c r="A138" s="127">
        <f t="shared" si="3"/>
        <v>5</v>
      </c>
      <c r="B138" s="127">
        <f t="shared" si="3"/>
        <v>18</v>
      </c>
      <c r="C138" s="127" t="s">
        <v>307</v>
      </c>
      <c r="D138" s="127" t="s">
        <v>320</v>
      </c>
      <c r="E138" s="127" t="s">
        <v>141</v>
      </c>
      <c r="F138" s="127" t="s">
        <v>319</v>
      </c>
      <c r="G138" s="142">
        <f>'Timeliness Quarterly'!G70</f>
        <v>6882</v>
      </c>
      <c r="H138" s="142">
        <f>'Timeliness Quarterly'!H70</f>
        <v>6979</v>
      </c>
      <c r="I138" s="142">
        <f>'Timeliness Quarterly'!I70</f>
        <v>2209</v>
      </c>
      <c r="J138" s="142">
        <f>'Timeliness Quarterly'!J70</f>
        <v>0</v>
      </c>
      <c r="S138" s="141">
        <v>1</v>
      </c>
      <c r="T138" s="141">
        <v>3</v>
      </c>
    </row>
    <row r="139" spans="1:33" x14ac:dyDescent="0.25">
      <c r="A139" s="127">
        <f t="shared" si="3"/>
        <v>5</v>
      </c>
      <c r="B139" s="127">
        <f t="shared" si="3"/>
        <v>18</v>
      </c>
      <c r="C139" s="127" t="s">
        <v>307</v>
      </c>
      <c r="D139" s="127" t="s">
        <v>320</v>
      </c>
      <c r="E139" s="127" t="s">
        <v>140</v>
      </c>
      <c r="F139" s="127" t="s">
        <v>319</v>
      </c>
      <c r="G139" s="142">
        <f>'Timeliness Quarterly'!G73</f>
        <v>27299</v>
      </c>
      <c r="H139" s="142">
        <f>'Timeliness Quarterly'!H73</f>
        <v>29196</v>
      </c>
      <c r="I139" s="142">
        <f>'Timeliness Quarterly'!I73</f>
        <v>10209</v>
      </c>
      <c r="J139" s="142">
        <f>'Timeliness Quarterly'!J73</f>
        <v>0</v>
      </c>
      <c r="S139" s="141">
        <v>1</v>
      </c>
      <c r="T139" s="141">
        <v>3</v>
      </c>
    </row>
    <row r="140" spans="1:33" x14ac:dyDescent="0.25">
      <c r="A140" s="127">
        <f t="shared" si="3"/>
        <v>5</v>
      </c>
      <c r="B140" s="127">
        <f t="shared" si="3"/>
        <v>18</v>
      </c>
      <c r="C140" s="127" t="s">
        <v>321</v>
      </c>
      <c r="D140" s="127" t="s">
        <v>318</v>
      </c>
      <c r="E140" s="127" t="s">
        <v>134</v>
      </c>
      <c r="F140" s="127" t="s">
        <v>322</v>
      </c>
      <c r="G140" s="142">
        <f>'Timeliness Quarterly'!G12</f>
        <v>1881</v>
      </c>
      <c r="H140" s="142">
        <f>'Timeliness Quarterly'!H12</f>
        <v>1980</v>
      </c>
      <c r="I140" s="142">
        <f>'Timeliness Quarterly'!I12</f>
        <v>625</v>
      </c>
      <c r="J140" s="142">
        <f>'Timeliness Quarterly'!J12</f>
        <v>0</v>
      </c>
      <c r="L140" s="142"/>
      <c r="S140" s="127">
        <v>0.8</v>
      </c>
      <c r="T140" s="141">
        <v>3</v>
      </c>
    </row>
    <row r="141" spans="1:33" x14ac:dyDescent="0.25">
      <c r="A141" s="127">
        <f t="shared" si="3"/>
        <v>5</v>
      </c>
      <c r="B141" s="127">
        <f t="shared" si="3"/>
        <v>18</v>
      </c>
      <c r="C141" s="127" t="s">
        <v>321</v>
      </c>
      <c r="D141" s="127" t="s">
        <v>318</v>
      </c>
      <c r="E141" s="127" t="s">
        <v>135</v>
      </c>
      <c r="F141" s="127" t="s">
        <v>323</v>
      </c>
      <c r="G141" s="142">
        <f>'Timeliness Quarterly'!G15</f>
        <v>2261</v>
      </c>
      <c r="H141" s="142">
        <f>'Timeliness Quarterly'!H15</f>
        <v>2261</v>
      </c>
      <c r="I141" s="142">
        <f>'Timeliness Quarterly'!I15</f>
        <v>848</v>
      </c>
      <c r="J141" s="142">
        <f>'Timeliness Quarterly'!J15</f>
        <v>0</v>
      </c>
      <c r="S141" s="127">
        <v>0.8</v>
      </c>
      <c r="T141" s="141">
        <v>3</v>
      </c>
    </row>
    <row r="142" spans="1:33" x14ac:dyDescent="0.25">
      <c r="A142" s="127">
        <f t="shared" si="3"/>
        <v>5</v>
      </c>
      <c r="B142" s="127">
        <f t="shared" si="3"/>
        <v>18</v>
      </c>
      <c r="C142" s="127" t="s">
        <v>321</v>
      </c>
      <c r="D142" s="127" t="s">
        <v>318</v>
      </c>
      <c r="E142" s="127" t="s">
        <v>142</v>
      </c>
      <c r="F142" s="127" t="s">
        <v>322</v>
      </c>
      <c r="G142" s="142">
        <f>'Timeliness Quarterly'!G18</f>
        <v>402</v>
      </c>
      <c r="H142" s="142">
        <f>'Timeliness Quarterly'!H18</f>
        <v>495</v>
      </c>
      <c r="I142" s="142">
        <f>'Timeliness Quarterly'!I18</f>
        <v>106</v>
      </c>
      <c r="J142" s="142">
        <f>'Timeliness Quarterly'!J18</f>
        <v>0</v>
      </c>
      <c r="S142" s="127">
        <v>0.8</v>
      </c>
      <c r="T142" s="141">
        <v>3</v>
      </c>
    </row>
    <row r="143" spans="1:33" x14ac:dyDescent="0.25">
      <c r="A143" s="127">
        <f t="shared" si="3"/>
        <v>5</v>
      </c>
      <c r="B143" s="127">
        <f t="shared" si="3"/>
        <v>18</v>
      </c>
      <c r="C143" s="127" t="s">
        <v>321</v>
      </c>
      <c r="D143" s="127" t="s">
        <v>318</v>
      </c>
      <c r="E143" s="127" t="s">
        <v>139</v>
      </c>
      <c r="F143" s="127" t="s">
        <v>323</v>
      </c>
      <c r="G143" s="142">
        <f>'Timeliness Quarterly'!G21</f>
        <v>2389</v>
      </c>
      <c r="H143" s="142">
        <f>'Timeliness Quarterly'!H21</f>
        <v>2162</v>
      </c>
      <c r="I143" s="142">
        <f>'Timeliness Quarterly'!I21</f>
        <v>770</v>
      </c>
      <c r="J143" s="142">
        <f>'Timeliness Quarterly'!J21</f>
        <v>0</v>
      </c>
      <c r="L143" s="142"/>
      <c r="S143" s="127">
        <v>0.8</v>
      </c>
      <c r="T143" s="141">
        <v>3</v>
      </c>
    </row>
    <row r="144" spans="1:33" x14ac:dyDescent="0.25">
      <c r="A144" s="127">
        <f t="shared" si="3"/>
        <v>5</v>
      </c>
      <c r="B144" s="127">
        <f t="shared" si="3"/>
        <v>18</v>
      </c>
      <c r="C144" s="127" t="s">
        <v>321</v>
      </c>
      <c r="D144" s="127" t="s">
        <v>318</v>
      </c>
      <c r="E144" s="127" t="s">
        <v>136</v>
      </c>
      <c r="F144" s="127" t="s">
        <v>322</v>
      </c>
      <c r="G144" s="142">
        <f>'Timeliness Quarterly'!G24</f>
        <v>495</v>
      </c>
      <c r="H144" s="142">
        <f>'Timeliness Quarterly'!H24</f>
        <v>535</v>
      </c>
      <c r="I144" s="142">
        <f>'Timeliness Quarterly'!I24</f>
        <v>228</v>
      </c>
      <c r="J144" s="142">
        <f>'Timeliness Quarterly'!J24</f>
        <v>0</v>
      </c>
      <c r="S144" s="127">
        <v>0.8</v>
      </c>
      <c r="T144" s="141">
        <v>3</v>
      </c>
    </row>
    <row r="145" spans="1:20" x14ac:dyDescent="0.25">
      <c r="A145" s="127">
        <f t="shared" si="3"/>
        <v>5</v>
      </c>
      <c r="B145" s="127">
        <f t="shared" si="3"/>
        <v>18</v>
      </c>
      <c r="C145" s="127" t="s">
        <v>321</v>
      </c>
      <c r="D145" s="127" t="s">
        <v>318</v>
      </c>
      <c r="E145" s="127" t="s">
        <v>137</v>
      </c>
      <c r="F145" s="127" t="s">
        <v>322</v>
      </c>
      <c r="G145" s="142">
        <f>'Timeliness Quarterly'!G27</f>
        <v>1736</v>
      </c>
      <c r="H145" s="142">
        <f>'Timeliness Quarterly'!H27</f>
        <v>1755</v>
      </c>
      <c r="I145" s="142">
        <f>'Timeliness Quarterly'!I27</f>
        <v>704</v>
      </c>
      <c r="J145" s="142">
        <f>'Timeliness Quarterly'!J27</f>
        <v>0</v>
      </c>
      <c r="S145" s="127">
        <v>0.8</v>
      </c>
      <c r="T145" s="141">
        <v>3</v>
      </c>
    </row>
    <row r="146" spans="1:20" x14ac:dyDescent="0.25">
      <c r="A146" s="127">
        <f t="shared" si="3"/>
        <v>5</v>
      </c>
      <c r="B146" s="127">
        <f t="shared" si="3"/>
        <v>18</v>
      </c>
      <c r="C146" s="127" t="s">
        <v>321</v>
      </c>
      <c r="D146" s="127" t="s">
        <v>318</v>
      </c>
      <c r="E146" s="127" t="s">
        <v>138</v>
      </c>
      <c r="F146" s="127" t="s">
        <v>322</v>
      </c>
      <c r="G146" s="142">
        <f>'Timeliness Quarterly'!G30</f>
        <v>1514</v>
      </c>
      <c r="H146" s="142">
        <f>'Timeliness Quarterly'!H30</f>
        <v>1625</v>
      </c>
      <c r="I146" s="142">
        <f>'Timeliness Quarterly'!I30</f>
        <v>530</v>
      </c>
      <c r="J146" s="142">
        <f>'Timeliness Quarterly'!J30</f>
        <v>0</v>
      </c>
      <c r="L146" s="142"/>
      <c r="S146" s="127">
        <v>0.8</v>
      </c>
      <c r="T146" s="141">
        <v>3</v>
      </c>
    </row>
    <row r="147" spans="1:20" x14ac:dyDescent="0.25">
      <c r="A147" s="127">
        <f t="shared" si="3"/>
        <v>5</v>
      </c>
      <c r="B147" s="127">
        <f t="shared" si="3"/>
        <v>18</v>
      </c>
      <c r="C147" s="127" t="s">
        <v>321</v>
      </c>
      <c r="D147" s="127" t="s">
        <v>318</v>
      </c>
      <c r="E147" s="127" t="s">
        <v>94</v>
      </c>
      <c r="F147" s="127" t="s">
        <v>323</v>
      </c>
      <c r="G147" s="142">
        <f>'Timeliness Quarterly'!G33</f>
        <v>1514</v>
      </c>
      <c r="H147" s="142">
        <f>'Timeliness Quarterly'!H33</f>
        <v>1696</v>
      </c>
      <c r="I147" s="142">
        <f>'Timeliness Quarterly'!I33</f>
        <v>615</v>
      </c>
      <c r="J147" s="142">
        <f>'Timeliness Quarterly'!J33</f>
        <v>0</v>
      </c>
      <c r="S147" s="127">
        <v>0.8</v>
      </c>
      <c r="T147" s="141">
        <v>3</v>
      </c>
    </row>
    <row r="148" spans="1:20" x14ac:dyDescent="0.25">
      <c r="A148" s="127">
        <f t="shared" si="3"/>
        <v>5</v>
      </c>
      <c r="B148" s="127">
        <f t="shared" si="3"/>
        <v>18</v>
      </c>
      <c r="C148" s="127" t="s">
        <v>321</v>
      </c>
      <c r="D148" s="127" t="s">
        <v>318</v>
      </c>
      <c r="E148" s="127" t="s">
        <v>141</v>
      </c>
      <c r="F148" s="127" t="s">
        <v>322</v>
      </c>
      <c r="G148" s="142">
        <f>'Timeliness Quarterly'!G36</f>
        <v>113</v>
      </c>
      <c r="H148" s="142">
        <f>'Timeliness Quarterly'!H36</f>
        <v>113</v>
      </c>
      <c r="I148" s="142">
        <f>'Timeliness Quarterly'!I36</f>
        <v>24</v>
      </c>
      <c r="J148" s="142">
        <f>'Timeliness Quarterly'!J36</f>
        <v>0</v>
      </c>
      <c r="S148" s="127">
        <v>0.8</v>
      </c>
      <c r="T148" s="141">
        <v>3</v>
      </c>
    </row>
    <row r="149" spans="1:20" x14ac:dyDescent="0.25">
      <c r="A149" s="127">
        <f t="shared" si="3"/>
        <v>5</v>
      </c>
      <c r="B149" s="127">
        <f t="shared" si="3"/>
        <v>18</v>
      </c>
      <c r="C149" s="127" t="s">
        <v>321</v>
      </c>
      <c r="D149" s="127" t="s">
        <v>318</v>
      </c>
      <c r="E149" s="127" t="s">
        <v>140</v>
      </c>
      <c r="F149" s="127" t="s">
        <v>324</v>
      </c>
      <c r="G149" s="142">
        <f>'Timeliness Quarterly'!G39</f>
        <v>10472</v>
      </c>
      <c r="H149" s="142">
        <f>'Timeliness Quarterly'!H39</f>
        <v>10404</v>
      </c>
      <c r="I149" s="142">
        <f>'Timeliness Quarterly'!I39</f>
        <v>4019</v>
      </c>
      <c r="J149" s="142">
        <f>'Timeliness Quarterly'!J39</f>
        <v>0</v>
      </c>
      <c r="L149" s="142"/>
      <c r="S149" s="127">
        <v>0.8</v>
      </c>
      <c r="T149" s="141">
        <v>3</v>
      </c>
    </row>
    <row r="150" spans="1:20" x14ac:dyDescent="0.25">
      <c r="A150" s="127">
        <f t="shared" si="3"/>
        <v>5</v>
      </c>
      <c r="B150" s="127">
        <f t="shared" si="3"/>
        <v>18</v>
      </c>
      <c r="C150" s="127" t="s">
        <v>321</v>
      </c>
      <c r="D150" s="127" t="s">
        <v>320</v>
      </c>
      <c r="E150" s="127" t="s">
        <v>134</v>
      </c>
      <c r="F150" s="127" t="s">
        <v>323</v>
      </c>
      <c r="G150" s="127">
        <f>'Timeliness Quarterly'!G47</f>
        <v>82895</v>
      </c>
      <c r="H150" s="127">
        <f>'Timeliness Quarterly'!H47</f>
        <v>92114</v>
      </c>
      <c r="I150" s="127">
        <f>'Timeliness Quarterly'!I47</f>
        <v>29426</v>
      </c>
      <c r="J150" s="127">
        <f>'Timeliness Quarterly'!J47</f>
        <v>0</v>
      </c>
      <c r="L150" s="142"/>
      <c r="S150" s="127">
        <v>0.8</v>
      </c>
      <c r="T150" s="141">
        <v>3</v>
      </c>
    </row>
    <row r="151" spans="1:20" x14ac:dyDescent="0.25">
      <c r="A151" s="127">
        <f t="shared" si="3"/>
        <v>5</v>
      </c>
      <c r="B151" s="127">
        <f t="shared" si="3"/>
        <v>18</v>
      </c>
      <c r="C151" s="127" t="s">
        <v>321</v>
      </c>
      <c r="D151" s="127" t="s">
        <v>320</v>
      </c>
      <c r="E151" s="127" t="s">
        <v>135</v>
      </c>
      <c r="F151" s="127" t="s">
        <v>323</v>
      </c>
      <c r="G151" s="127">
        <f>'Timeliness Quarterly'!G50</f>
        <v>42439</v>
      </c>
      <c r="H151" s="127">
        <f>'Timeliness Quarterly'!H50</f>
        <v>42785</v>
      </c>
      <c r="I151" s="127">
        <f>'Timeliness Quarterly'!I50</f>
        <v>15479</v>
      </c>
      <c r="J151" s="127">
        <f>'Timeliness Quarterly'!J50</f>
        <v>0</v>
      </c>
      <c r="S151" s="127">
        <v>0.8</v>
      </c>
      <c r="T151" s="141">
        <v>3</v>
      </c>
    </row>
    <row r="152" spans="1:20" x14ac:dyDescent="0.25">
      <c r="A152" s="127">
        <f t="shared" si="3"/>
        <v>5</v>
      </c>
      <c r="B152" s="127">
        <f t="shared" si="3"/>
        <v>18</v>
      </c>
      <c r="C152" s="127" t="s">
        <v>321</v>
      </c>
      <c r="D152" s="127" t="s">
        <v>320</v>
      </c>
      <c r="E152" s="127" t="s">
        <v>142</v>
      </c>
      <c r="F152" s="127" t="s">
        <v>323</v>
      </c>
      <c r="G152" s="127">
        <f>'Timeliness Quarterly'!G53</f>
        <v>16997</v>
      </c>
      <c r="H152" s="127">
        <f>'Timeliness Quarterly'!H53</f>
        <v>19177</v>
      </c>
      <c r="I152" s="127">
        <f>'Timeliness Quarterly'!I53</f>
        <v>4942</v>
      </c>
      <c r="J152" s="127">
        <f>'Timeliness Quarterly'!J53</f>
        <v>0</v>
      </c>
      <c r="S152" s="127">
        <v>0.8</v>
      </c>
      <c r="T152" s="141">
        <v>3</v>
      </c>
    </row>
    <row r="153" spans="1:20" x14ac:dyDescent="0.25">
      <c r="A153" s="127">
        <f t="shared" si="3"/>
        <v>5</v>
      </c>
      <c r="B153" s="127">
        <f t="shared" si="3"/>
        <v>18</v>
      </c>
      <c r="C153" s="127" t="s">
        <v>321</v>
      </c>
      <c r="D153" s="127" t="s">
        <v>320</v>
      </c>
      <c r="E153" s="127" t="s">
        <v>139</v>
      </c>
      <c r="F153" s="127" t="s">
        <v>323</v>
      </c>
      <c r="G153" s="127">
        <f>'Timeliness Quarterly'!G56</f>
        <v>16388</v>
      </c>
      <c r="H153" s="127">
        <f>'Timeliness Quarterly'!H56</f>
        <v>16358</v>
      </c>
      <c r="I153" s="127">
        <f>'Timeliness Quarterly'!I56</f>
        <v>5782</v>
      </c>
      <c r="J153" s="127">
        <f>'Timeliness Quarterly'!J56</f>
        <v>0</v>
      </c>
      <c r="S153" s="127">
        <v>0.8</v>
      </c>
      <c r="T153" s="141">
        <v>3</v>
      </c>
    </row>
    <row r="154" spans="1:20" x14ac:dyDescent="0.25">
      <c r="A154" s="127">
        <f t="shared" si="3"/>
        <v>5</v>
      </c>
      <c r="B154" s="127">
        <f t="shared" si="3"/>
        <v>18</v>
      </c>
      <c r="C154" s="127" t="s">
        <v>321</v>
      </c>
      <c r="D154" s="127" t="s">
        <v>320</v>
      </c>
      <c r="E154" s="127" t="s">
        <v>136</v>
      </c>
      <c r="F154" s="127" t="s">
        <v>323</v>
      </c>
      <c r="G154" s="127">
        <f>'Timeliness Quarterly'!G59</f>
        <v>33199</v>
      </c>
      <c r="H154" s="127">
        <f>'Timeliness Quarterly'!H59</f>
        <v>37768</v>
      </c>
      <c r="I154" s="127">
        <f>'Timeliness Quarterly'!I59</f>
        <v>13131</v>
      </c>
      <c r="J154" s="127">
        <f>'Timeliness Quarterly'!J59</f>
        <v>0</v>
      </c>
      <c r="S154" s="127">
        <v>0.8</v>
      </c>
      <c r="T154" s="141">
        <v>3</v>
      </c>
    </row>
    <row r="155" spans="1:20" x14ac:dyDescent="0.25">
      <c r="A155" s="127">
        <f t="shared" si="3"/>
        <v>5</v>
      </c>
      <c r="B155" s="127">
        <f t="shared" si="3"/>
        <v>18</v>
      </c>
      <c r="C155" s="127" t="s">
        <v>321</v>
      </c>
      <c r="D155" s="127" t="s">
        <v>320</v>
      </c>
      <c r="E155" s="127" t="s">
        <v>137</v>
      </c>
      <c r="F155" s="127" t="s">
        <v>323</v>
      </c>
      <c r="G155" s="127">
        <f>'Timeliness Quarterly'!G62</f>
        <v>25292</v>
      </c>
      <c r="H155" s="127">
        <f>'Timeliness Quarterly'!H62</f>
        <v>24361</v>
      </c>
      <c r="I155" s="127">
        <f>'Timeliness Quarterly'!I62</f>
        <v>10273</v>
      </c>
      <c r="J155" s="127">
        <f>'Timeliness Quarterly'!J62</f>
        <v>0</v>
      </c>
      <c r="S155" s="127">
        <v>0.8</v>
      </c>
      <c r="T155" s="141">
        <v>3</v>
      </c>
    </row>
    <row r="156" spans="1:20" x14ac:dyDescent="0.25">
      <c r="A156" s="127">
        <f t="shared" si="3"/>
        <v>5</v>
      </c>
      <c r="B156" s="127">
        <f t="shared" si="3"/>
        <v>18</v>
      </c>
      <c r="C156" s="127" t="s">
        <v>321</v>
      </c>
      <c r="D156" s="127" t="s">
        <v>320</v>
      </c>
      <c r="E156" s="127" t="s">
        <v>138</v>
      </c>
      <c r="F156" s="127" t="s">
        <v>323</v>
      </c>
      <c r="G156" s="127">
        <f>'Timeliness Quarterly'!G65</f>
        <v>19174</v>
      </c>
      <c r="H156" s="127">
        <f>'Timeliness Quarterly'!H65</f>
        <v>21348</v>
      </c>
      <c r="I156" s="127">
        <f>'Timeliness Quarterly'!I65</f>
        <v>7004</v>
      </c>
      <c r="J156" s="127">
        <f>'Timeliness Quarterly'!J65</f>
        <v>0</v>
      </c>
      <c r="S156" s="127">
        <v>0.8</v>
      </c>
      <c r="T156" s="141">
        <v>3</v>
      </c>
    </row>
    <row r="157" spans="1:20" x14ac:dyDescent="0.25">
      <c r="A157" s="127">
        <f t="shared" si="3"/>
        <v>5</v>
      </c>
      <c r="B157" s="127">
        <f t="shared" si="3"/>
        <v>18</v>
      </c>
      <c r="C157" s="127" t="s">
        <v>321</v>
      </c>
      <c r="D157" s="127" t="s">
        <v>320</v>
      </c>
      <c r="E157" s="127" t="s">
        <v>94</v>
      </c>
      <c r="F157" s="127" t="s">
        <v>323</v>
      </c>
      <c r="G157" s="127">
        <f>'Timeliness Quarterly'!G68</f>
        <v>39128</v>
      </c>
      <c r="H157" s="127">
        <f>'Timeliness Quarterly'!H68</f>
        <v>39738</v>
      </c>
      <c r="I157" s="127">
        <f>'Timeliness Quarterly'!I68</f>
        <v>15306</v>
      </c>
      <c r="J157" s="127">
        <f>'Timeliness Quarterly'!J68</f>
        <v>0</v>
      </c>
      <c r="S157" s="127">
        <v>0.8</v>
      </c>
      <c r="T157" s="141">
        <v>3</v>
      </c>
    </row>
    <row r="158" spans="1:20" x14ac:dyDescent="0.25">
      <c r="A158" s="127">
        <f t="shared" si="3"/>
        <v>5</v>
      </c>
      <c r="B158" s="127">
        <f t="shared" si="3"/>
        <v>18</v>
      </c>
      <c r="C158" s="127" t="s">
        <v>321</v>
      </c>
      <c r="D158" s="127" t="s">
        <v>320</v>
      </c>
      <c r="E158" s="127" t="s">
        <v>141</v>
      </c>
      <c r="F158" s="127" t="s">
        <v>323</v>
      </c>
      <c r="G158" s="127">
        <f>'Timeliness Quarterly'!G71</f>
        <v>6863</v>
      </c>
      <c r="H158" s="127">
        <f>'Timeliness Quarterly'!H71</f>
        <v>6936</v>
      </c>
      <c r="I158" s="127">
        <f>'Timeliness Quarterly'!I71</f>
        <v>2204</v>
      </c>
      <c r="J158" s="127">
        <f>'Timeliness Quarterly'!J71</f>
        <v>0</v>
      </c>
      <c r="S158" s="127">
        <v>0.8</v>
      </c>
      <c r="T158" s="141">
        <v>3</v>
      </c>
    </row>
    <row r="159" spans="1:20" x14ac:dyDescent="0.25">
      <c r="A159" s="127">
        <f t="shared" si="3"/>
        <v>5</v>
      </c>
      <c r="B159" s="127">
        <f t="shared" si="3"/>
        <v>18</v>
      </c>
      <c r="C159" s="127" t="s">
        <v>321</v>
      </c>
      <c r="D159" s="127" t="s">
        <v>320</v>
      </c>
      <c r="E159" s="127" t="s">
        <v>140</v>
      </c>
      <c r="F159" s="127" t="s">
        <v>324</v>
      </c>
      <c r="G159" s="127">
        <f>'Timeliness Quarterly'!G74</f>
        <v>26679</v>
      </c>
      <c r="H159" s="127">
        <f>'Timeliness Quarterly'!H74</f>
        <v>28571</v>
      </c>
      <c r="I159" s="127">
        <f>'Timeliness Quarterly'!I74</f>
        <v>10018</v>
      </c>
      <c r="J159" s="127">
        <f>'Timeliness Quarterly'!J74</f>
        <v>0</v>
      </c>
      <c r="S159" s="127">
        <v>0.8</v>
      </c>
      <c r="T159" s="141">
        <v>3</v>
      </c>
    </row>
    <row r="160" spans="1:20" x14ac:dyDescent="0.25">
      <c r="A160" s="127">
        <f t="shared" si="3"/>
        <v>5</v>
      </c>
      <c r="B160" s="127">
        <f t="shared" si="3"/>
        <v>18</v>
      </c>
      <c r="C160" s="127" t="s">
        <v>321</v>
      </c>
      <c r="D160" s="127" t="s">
        <v>318</v>
      </c>
      <c r="E160" s="127" t="s">
        <v>134</v>
      </c>
      <c r="F160" s="127" t="s">
        <v>325</v>
      </c>
      <c r="G160" s="142">
        <f>'Timeliness Quarterly'!G13</f>
        <v>0.97609999999999997</v>
      </c>
      <c r="H160" s="142">
        <f>'Timeliness Quarterly'!H13</f>
        <v>0.98019999999999996</v>
      </c>
      <c r="I160" s="142">
        <f>'Timeliness Quarterly'!I13</f>
        <v>0.98580000000000001</v>
      </c>
      <c r="J160" s="142">
        <f>'Timeliness Quarterly'!J13</f>
        <v>1</v>
      </c>
      <c r="S160" s="127">
        <v>0.8</v>
      </c>
      <c r="T160" s="141">
        <v>3</v>
      </c>
    </row>
    <row r="161" spans="1:20" x14ac:dyDescent="0.25">
      <c r="A161" s="127">
        <f t="shared" si="3"/>
        <v>5</v>
      </c>
      <c r="B161" s="127">
        <f t="shared" si="3"/>
        <v>18</v>
      </c>
      <c r="C161" s="127" t="s">
        <v>321</v>
      </c>
      <c r="D161" s="127" t="s">
        <v>318</v>
      </c>
      <c r="E161" s="127" t="s">
        <v>135</v>
      </c>
      <c r="F161" s="127" t="s">
        <v>325</v>
      </c>
      <c r="G161" s="142">
        <f>'Timeliness Quarterly'!G16</f>
        <v>0.97840000000000005</v>
      </c>
      <c r="H161" s="142">
        <f>'Timeliness Quarterly'!H16</f>
        <v>0.99339999999999995</v>
      </c>
      <c r="I161" s="142">
        <f>'Timeliness Quarterly'!I16</f>
        <v>0.98950000000000005</v>
      </c>
      <c r="J161" s="142">
        <f>'Timeliness Quarterly'!J16</f>
        <v>1</v>
      </c>
      <c r="S161" s="127">
        <v>0.8</v>
      </c>
      <c r="T161" s="141">
        <v>3</v>
      </c>
    </row>
    <row r="162" spans="1:20" x14ac:dyDescent="0.25">
      <c r="A162" s="127">
        <f t="shared" si="3"/>
        <v>5</v>
      </c>
      <c r="B162" s="127">
        <f t="shared" si="3"/>
        <v>18</v>
      </c>
      <c r="C162" s="127" t="s">
        <v>321</v>
      </c>
      <c r="D162" s="127" t="s">
        <v>318</v>
      </c>
      <c r="E162" s="127" t="s">
        <v>142</v>
      </c>
      <c r="F162" s="127" t="s">
        <v>325</v>
      </c>
      <c r="G162" s="142">
        <f>'Timeliness Quarterly'!G19</f>
        <v>0.995</v>
      </c>
      <c r="H162" s="142">
        <f>'Timeliness Quarterly'!H19</f>
        <v>0.97250000000000003</v>
      </c>
      <c r="I162" s="142">
        <f>'Timeliness Quarterly'!I19</f>
        <v>0.99070000000000003</v>
      </c>
      <c r="J162" s="142">
        <f>'Timeliness Quarterly'!J19</f>
        <v>1</v>
      </c>
      <c r="S162" s="127">
        <v>0.8</v>
      </c>
      <c r="T162" s="141">
        <v>3</v>
      </c>
    </row>
    <row r="163" spans="1:20" x14ac:dyDescent="0.25">
      <c r="A163" s="127">
        <f t="shared" si="3"/>
        <v>5</v>
      </c>
      <c r="B163" s="127">
        <f t="shared" si="3"/>
        <v>18</v>
      </c>
      <c r="C163" s="127" t="s">
        <v>321</v>
      </c>
      <c r="D163" s="127" t="s">
        <v>318</v>
      </c>
      <c r="E163" s="127" t="s">
        <v>139</v>
      </c>
      <c r="F163" s="127" t="s">
        <v>325</v>
      </c>
      <c r="G163" s="142">
        <f>'Timeliness Quarterly'!G22</f>
        <v>0.9909</v>
      </c>
      <c r="H163" s="142">
        <f>'Timeliness Quarterly'!H22</f>
        <v>0.98140000000000005</v>
      </c>
      <c r="I163" s="142">
        <f>'Timeliness Quarterly'!I22</f>
        <v>0.99480000000000002</v>
      </c>
      <c r="J163" s="142">
        <f>'Timeliness Quarterly'!J22</f>
        <v>1</v>
      </c>
      <c r="S163" s="127">
        <v>0.8</v>
      </c>
      <c r="T163" s="141">
        <v>3</v>
      </c>
    </row>
    <row r="164" spans="1:20" x14ac:dyDescent="0.25">
      <c r="A164" s="127">
        <f t="shared" si="3"/>
        <v>5</v>
      </c>
      <c r="B164" s="127">
        <f t="shared" si="3"/>
        <v>18</v>
      </c>
      <c r="C164" s="127" t="s">
        <v>321</v>
      </c>
      <c r="D164" s="127" t="s">
        <v>318</v>
      </c>
      <c r="E164" s="127" t="s">
        <v>136</v>
      </c>
      <c r="F164" s="127" t="s">
        <v>325</v>
      </c>
      <c r="G164" s="142">
        <f>'Timeliness Quarterly'!G25</f>
        <v>0.78320000000000001</v>
      </c>
      <c r="H164" s="142">
        <f>'Timeliness Quarterly'!H25</f>
        <v>0.59250000000000003</v>
      </c>
      <c r="I164" s="142">
        <f>'Timeliness Quarterly'!I25</f>
        <v>0.80569999999999997</v>
      </c>
      <c r="J164" s="142">
        <f>'Timeliness Quarterly'!J25</f>
        <v>1</v>
      </c>
      <c r="S164" s="127">
        <v>0.8</v>
      </c>
      <c r="T164" s="141">
        <v>3</v>
      </c>
    </row>
    <row r="165" spans="1:20" x14ac:dyDescent="0.25">
      <c r="A165" s="127">
        <f t="shared" si="3"/>
        <v>5</v>
      </c>
      <c r="B165" s="127">
        <f t="shared" si="3"/>
        <v>18</v>
      </c>
      <c r="C165" s="127" t="s">
        <v>321</v>
      </c>
      <c r="D165" s="127" t="s">
        <v>318</v>
      </c>
      <c r="E165" s="127" t="s">
        <v>137</v>
      </c>
      <c r="F165" s="127" t="s">
        <v>325</v>
      </c>
      <c r="G165" s="142">
        <f>'Timeliness Quarterly'!G28</f>
        <v>0.7661</v>
      </c>
      <c r="H165" s="142">
        <f>'Timeliness Quarterly'!H28</f>
        <v>0.73580000000000001</v>
      </c>
      <c r="I165" s="142">
        <f>'Timeliness Quarterly'!I28</f>
        <v>0.92749999999999999</v>
      </c>
      <c r="J165" s="142">
        <f>'Timeliness Quarterly'!J28</f>
        <v>1</v>
      </c>
      <c r="S165" s="127">
        <v>0.8</v>
      </c>
      <c r="T165" s="141">
        <v>3</v>
      </c>
    </row>
    <row r="166" spans="1:20" x14ac:dyDescent="0.25">
      <c r="A166" s="127">
        <f t="shared" si="3"/>
        <v>5</v>
      </c>
      <c r="B166" s="127">
        <f t="shared" si="3"/>
        <v>18</v>
      </c>
      <c r="C166" s="127" t="s">
        <v>321</v>
      </c>
      <c r="D166" s="127" t="s">
        <v>318</v>
      </c>
      <c r="E166" s="127" t="s">
        <v>138</v>
      </c>
      <c r="F166" s="127" t="s">
        <v>325</v>
      </c>
      <c r="G166" s="142">
        <f>'Timeliness Quarterly'!G31</f>
        <v>0.96560000000000001</v>
      </c>
      <c r="H166" s="142">
        <f>'Timeliness Quarterly'!H31</f>
        <v>0.98250000000000004</v>
      </c>
      <c r="I166" s="142">
        <f>'Timeliness Quarterly'!I31</f>
        <v>0.99070000000000003</v>
      </c>
      <c r="J166" s="142">
        <f>'Timeliness Quarterly'!J31</f>
        <v>1</v>
      </c>
      <c r="S166" s="127">
        <v>0.8</v>
      </c>
      <c r="T166" s="141">
        <v>3</v>
      </c>
    </row>
    <row r="167" spans="1:20" x14ac:dyDescent="0.25">
      <c r="A167" s="127">
        <f t="shared" si="3"/>
        <v>5</v>
      </c>
      <c r="B167" s="127">
        <f t="shared" si="3"/>
        <v>18</v>
      </c>
      <c r="C167" s="127" t="s">
        <v>321</v>
      </c>
      <c r="D167" s="127" t="s">
        <v>318</v>
      </c>
      <c r="E167" s="127" t="s">
        <v>94</v>
      </c>
      <c r="F167" s="127" t="s">
        <v>325</v>
      </c>
      <c r="G167" s="142">
        <f>'Timeliness Quarterly'!G34</f>
        <v>0.91310000000000002</v>
      </c>
      <c r="H167" s="142">
        <f>'Timeliness Quarterly'!H34</f>
        <v>0.96040000000000003</v>
      </c>
      <c r="I167" s="142">
        <f>'Timeliness Quarterly'!I34</f>
        <v>0.9919</v>
      </c>
      <c r="J167" s="142">
        <f>'Timeliness Quarterly'!J34</f>
        <v>1</v>
      </c>
      <c r="S167" s="127">
        <v>0.8</v>
      </c>
      <c r="T167" s="141">
        <v>3</v>
      </c>
    </row>
    <row r="168" spans="1:20" x14ac:dyDescent="0.25">
      <c r="A168" s="127">
        <f t="shared" si="3"/>
        <v>5</v>
      </c>
      <c r="B168" s="127">
        <f t="shared" si="3"/>
        <v>18</v>
      </c>
      <c r="C168" s="127" t="s">
        <v>321</v>
      </c>
      <c r="D168" s="127" t="s">
        <v>318</v>
      </c>
      <c r="E168" s="127" t="s">
        <v>141</v>
      </c>
      <c r="F168" s="127" t="s">
        <v>325</v>
      </c>
      <c r="G168" s="142">
        <f>'Timeliness Quarterly'!G37</f>
        <v>1</v>
      </c>
      <c r="H168" s="142">
        <f>'Timeliness Quarterly'!H37</f>
        <v>1</v>
      </c>
      <c r="I168" s="142">
        <f>'Timeliness Quarterly'!I37</f>
        <v>1</v>
      </c>
      <c r="J168" s="142">
        <f>'Timeliness Quarterly'!J37</f>
        <v>1</v>
      </c>
      <c r="S168" s="127">
        <v>0.8</v>
      </c>
      <c r="T168" s="141">
        <v>3</v>
      </c>
    </row>
    <row r="169" spans="1:20" x14ac:dyDescent="0.25">
      <c r="A169" s="127">
        <f t="shared" si="3"/>
        <v>5</v>
      </c>
      <c r="B169" s="127">
        <f t="shared" si="3"/>
        <v>18</v>
      </c>
      <c r="C169" s="127" t="s">
        <v>321</v>
      </c>
      <c r="D169" s="127" t="s">
        <v>318</v>
      </c>
      <c r="E169" s="127" t="s">
        <v>140</v>
      </c>
      <c r="F169" s="127" t="s">
        <v>325</v>
      </c>
      <c r="G169" s="142">
        <f>'Timeliness Quarterly'!G40</f>
        <v>0.99619999999999997</v>
      </c>
      <c r="H169" s="142">
        <f>'Timeliness Quarterly'!H40</f>
        <v>0.99660000000000004</v>
      </c>
      <c r="I169" s="142">
        <f>'Timeliness Quarterly'!I40</f>
        <v>0.99750000000000005</v>
      </c>
      <c r="J169" s="142">
        <f>'Timeliness Quarterly'!J40</f>
        <v>1</v>
      </c>
      <c r="S169" s="127">
        <v>0.8</v>
      </c>
      <c r="T169" s="141">
        <v>3</v>
      </c>
    </row>
    <row r="170" spans="1:20" x14ac:dyDescent="0.25">
      <c r="A170" s="127">
        <f t="shared" si="3"/>
        <v>5</v>
      </c>
      <c r="B170" s="127">
        <f t="shared" si="3"/>
        <v>18</v>
      </c>
      <c r="C170" s="127" t="s">
        <v>321</v>
      </c>
      <c r="D170" s="127" t="s">
        <v>320</v>
      </c>
      <c r="E170" s="127" t="s">
        <v>134</v>
      </c>
      <c r="F170" s="127" t="s">
        <v>325</v>
      </c>
      <c r="G170" s="127">
        <f>'Timeliness Quarterly'!G48</f>
        <v>0.97540000000000004</v>
      </c>
      <c r="H170" s="127">
        <f>'Timeliness Quarterly'!H48</f>
        <v>0.98129999999999995</v>
      </c>
      <c r="I170" s="127">
        <f>'Timeliness Quarterly'!I48</f>
        <v>0.98770000000000002</v>
      </c>
      <c r="J170" s="127">
        <f>'Timeliness Quarterly'!J48</f>
        <v>1</v>
      </c>
      <c r="S170" s="127">
        <v>0.8</v>
      </c>
      <c r="T170" s="141">
        <v>3</v>
      </c>
    </row>
    <row r="171" spans="1:20" x14ac:dyDescent="0.25">
      <c r="A171" s="127">
        <f t="shared" si="3"/>
        <v>5</v>
      </c>
      <c r="B171" s="127">
        <f t="shared" si="3"/>
        <v>18</v>
      </c>
      <c r="C171" s="127" t="s">
        <v>321</v>
      </c>
      <c r="D171" s="127" t="s">
        <v>320</v>
      </c>
      <c r="E171" s="127" t="s">
        <v>135</v>
      </c>
      <c r="F171" s="127" t="s">
        <v>325</v>
      </c>
      <c r="G171" s="127">
        <f>'Timeliness Quarterly'!G51</f>
        <v>0.97170000000000001</v>
      </c>
      <c r="H171" s="127">
        <f>'Timeliness Quarterly'!H51</f>
        <v>0.98350000000000004</v>
      </c>
      <c r="I171" s="127">
        <f>'Timeliness Quarterly'!I51</f>
        <v>0.98240000000000005</v>
      </c>
      <c r="J171" s="127">
        <f>'Timeliness Quarterly'!J51</f>
        <v>1</v>
      </c>
      <c r="S171" s="127">
        <v>0.8</v>
      </c>
      <c r="T171" s="141">
        <v>3</v>
      </c>
    </row>
    <row r="172" spans="1:20" x14ac:dyDescent="0.25">
      <c r="A172" s="127">
        <f t="shared" si="3"/>
        <v>5</v>
      </c>
      <c r="B172" s="127">
        <f t="shared" si="3"/>
        <v>18</v>
      </c>
      <c r="C172" s="127" t="s">
        <v>321</v>
      </c>
      <c r="D172" s="127" t="s">
        <v>320</v>
      </c>
      <c r="E172" s="127" t="s">
        <v>142</v>
      </c>
      <c r="F172" s="127" t="s">
        <v>325</v>
      </c>
      <c r="G172" s="127">
        <f>'Timeliness Quarterly'!G54</f>
        <v>0.9929</v>
      </c>
      <c r="H172" s="127">
        <f>'Timeliness Quarterly'!H54</f>
        <v>0.99619999999999997</v>
      </c>
      <c r="I172" s="127">
        <f>'Timeliness Quarterly'!I54</f>
        <v>0.99780000000000002</v>
      </c>
      <c r="J172" s="127">
        <f>'Timeliness Quarterly'!J54</f>
        <v>1</v>
      </c>
      <c r="S172" s="127">
        <v>0.8</v>
      </c>
      <c r="T172" s="141">
        <v>3</v>
      </c>
    </row>
    <row r="173" spans="1:20" x14ac:dyDescent="0.25">
      <c r="A173" s="127">
        <f t="shared" si="3"/>
        <v>5</v>
      </c>
      <c r="B173" s="127">
        <f t="shared" si="3"/>
        <v>18</v>
      </c>
      <c r="C173" s="127" t="s">
        <v>321</v>
      </c>
      <c r="D173" s="127" t="s">
        <v>320</v>
      </c>
      <c r="E173" s="127" t="s">
        <v>139</v>
      </c>
      <c r="F173" s="127" t="s">
        <v>325</v>
      </c>
      <c r="G173" s="127">
        <f>'Timeliness Quarterly'!G57</f>
        <v>0.9466</v>
      </c>
      <c r="H173" s="127">
        <f>'Timeliness Quarterly'!H57</f>
        <v>0.96230000000000004</v>
      </c>
      <c r="I173" s="127">
        <f>'Timeliness Quarterly'!I57</f>
        <v>0.95569999999999999</v>
      </c>
      <c r="J173" s="127">
        <f>'Timeliness Quarterly'!J57</f>
        <v>1</v>
      </c>
      <c r="S173" s="127">
        <v>0.8</v>
      </c>
      <c r="T173" s="141">
        <v>3</v>
      </c>
    </row>
    <row r="174" spans="1:20" x14ac:dyDescent="0.25">
      <c r="A174" s="127">
        <f t="shared" si="3"/>
        <v>5</v>
      </c>
      <c r="B174" s="127">
        <f t="shared" si="3"/>
        <v>18</v>
      </c>
      <c r="C174" s="127" t="s">
        <v>321</v>
      </c>
      <c r="D174" s="127" t="s">
        <v>320</v>
      </c>
      <c r="E174" s="127" t="s">
        <v>136</v>
      </c>
      <c r="F174" s="127" t="s">
        <v>325</v>
      </c>
      <c r="G174" s="127">
        <f>'Timeliness Quarterly'!G60</f>
        <v>0.93100000000000005</v>
      </c>
      <c r="H174" s="127">
        <f>'Timeliness Quarterly'!H60</f>
        <v>0.87709999999999999</v>
      </c>
      <c r="I174" s="127">
        <f>'Timeliness Quarterly'!I60</f>
        <v>0.91110000000000002</v>
      </c>
      <c r="J174" s="127">
        <f>'Timeliness Quarterly'!J60</f>
        <v>1</v>
      </c>
      <c r="S174" s="127">
        <v>0.8</v>
      </c>
      <c r="T174" s="141">
        <v>3</v>
      </c>
    </row>
    <row r="175" spans="1:20" x14ac:dyDescent="0.25">
      <c r="A175" s="127">
        <f t="shared" si="3"/>
        <v>5</v>
      </c>
      <c r="B175" s="127">
        <f t="shared" si="3"/>
        <v>18</v>
      </c>
      <c r="C175" s="127" t="s">
        <v>321</v>
      </c>
      <c r="D175" s="127" t="s">
        <v>320</v>
      </c>
      <c r="E175" s="127" t="s">
        <v>137</v>
      </c>
      <c r="F175" s="127" t="s">
        <v>325</v>
      </c>
      <c r="G175" s="127">
        <f>'Timeliness Quarterly'!G63</f>
        <v>0.89529999999999998</v>
      </c>
      <c r="H175" s="127">
        <f>'Timeliness Quarterly'!H63</f>
        <v>0.78459999999999996</v>
      </c>
      <c r="I175" s="127">
        <f>'Timeliness Quarterly'!I63</f>
        <v>0.98170000000000002</v>
      </c>
      <c r="J175" s="127">
        <f>'Timeliness Quarterly'!J63</f>
        <v>1</v>
      </c>
      <c r="S175" s="127">
        <v>0.8</v>
      </c>
      <c r="T175" s="141">
        <v>3</v>
      </c>
    </row>
    <row r="176" spans="1:20" x14ac:dyDescent="0.25">
      <c r="A176" s="127">
        <f t="shared" si="3"/>
        <v>5</v>
      </c>
      <c r="B176" s="127">
        <f t="shared" si="3"/>
        <v>18</v>
      </c>
      <c r="C176" s="127" t="s">
        <v>321</v>
      </c>
      <c r="D176" s="127" t="s">
        <v>320</v>
      </c>
      <c r="E176" s="127" t="s">
        <v>138</v>
      </c>
      <c r="F176" s="127" t="s">
        <v>325</v>
      </c>
      <c r="G176" s="127">
        <f>'Timeliness Quarterly'!G66</f>
        <v>0.99250000000000005</v>
      </c>
      <c r="H176" s="127">
        <f>'Timeliness Quarterly'!H66</f>
        <v>0.995</v>
      </c>
      <c r="I176" s="127">
        <f>'Timeliness Quarterly'!I66</f>
        <v>0.99619999999999997</v>
      </c>
      <c r="J176" s="127">
        <f>'Timeliness Quarterly'!J66</f>
        <v>1</v>
      </c>
      <c r="S176" s="127">
        <v>0.8</v>
      </c>
      <c r="T176" s="141">
        <v>3</v>
      </c>
    </row>
    <row r="177" spans="1:20" x14ac:dyDescent="0.25">
      <c r="A177" s="127">
        <f t="shared" si="3"/>
        <v>5</v>
      </c>
      <c r="B177" s="127">
        <f t="shared" si="3"/>
        <v>18</v>
      </c>
      <c r="C177" s="127" t="s">
        <v>321</v>
      </c>
      <c r="D177" s="127" t="s">
        <v>320</v>
      </c>
      <c r="E177" s="127" t="s">
        <v>94</v>
      </c>
      <c r="F177" s="127" t="s">
        <v>325</v>
      </c>
      <c r="G177" s="127">
        <f>'Timeliness Quarterly'!G69</f>
        <v>0.8881</v>
      </c>
      <c r="H177" s="127">
        <f>'Timeliness Quarterly'!H69</f>
        <v>0.87480000000000002</v>
      </c>
      <c r="I177" s="127">
        <f>'Timeliness Quarterly'!I69</f>
        <v>0.97760000000000002</v>
      </c>
      <c r="J177" s="127">
        <f>'Timeliness Quarterly'!J69</f>
        <v>1</v>
      </c>
      <c r="S177" s="127">
        <v>0.8</v>
      </c>
      <c r="T177" s="141">
        <v>3</v>
      </c>
    </row>
    <row r="178" spans="1:20" x14ac:dyDescent="0.25">
      <c r="A178" s="127">
        <f t="shared" si="3"/>
        <v>5</v>
      </c>
      <c r="B178" s="127">
        <f t="shared" si="3"/>
        <v>18</v>
      </c>
      <c r="C178" s="127" t="s">
        <v>321</v>
      </c>
      <c r="D178" s="127" t="s">
        <v>320</v>
      </c>
      <c r="E178" s="127" t="s">
        <v>141</v>
      </c>
      <c r="F178" s="127" t="s">
        <v>325</v>
      </c>
      <c r="G178" s="127">
        <f>'Timeliness Quarterly'!G72</f>
        <v>0.99719999999999998</v>
      </c>
      <c r="H178" s="127">
        <f>'Timeliness Quarterly'!H72</f>
        <v>0.99380000000000002</v>
      </c>
      <c r="I178" s="127">
        <f>'Timeliness Quarterly'!I72</f>
        <v>0.99770000000000003</v>
      </c>
      <c r="J178" s="127">
        <f>'Timeliness Quarterly'!J72</f>
        <v>1</v>
      </c>
      <c r="S178" s="127">
        <v>0.8</v>
      </c>
      <c r="T178" s="141">
        <v>3</v>
      </c>
    </row>
    <row r="179" spans="1:20" x14ac:dyDescent="0.25">
      <c r="A179" s="127">
        <f t="shared" si="3"/>
        <v>5</v>
      </c>
      <c r="B179" s="127">
        <f t="shared" si="3"/>
        <v>18</v>
      </c>
      <c r="C179" s="127" t="s">
        <v>321</v>
      </c>
      <c r="D179" s="127" t="s">
        <v>320</v>
      </c>
      <c r="E179" s="127" t="s">
        <v>140</v>
      </c>
      <c r="F179" s="127" t="s">
        <v>325</v>
      </c>
      <c r="G179" s="127">
        <f>'Timeliness Quarterly'!G75</f>
        <v>0.97729999999999995</v>
      </c>
      <c r="H179" s="127">
        <f>'Timeliness Quarterly'!H75</f>
        <v>0.97860000000000003</v>
      </c>
      <c r="I179" s="127">
        <f>'Timeliness Quarterly'!I75</f>
        <v>0.98129999999999995</v>
      </c>
      <c r="J179" s="127">
        <f>'Timeliness Quarterly'!J75</f>
        <v>1</v>
      </c>
      <c r="S179" s="127">
        <v>0.8</v>
      </c>
      <c r="T179" s="141">
        <v>3</v>
      </c>
    </row>
    <row r="180" spans="1:20" ht="27" x14ac:dyDescent="0.25">
      <c r="A180" s="126" t="s">
        <v>98</v>
      </c>
      <c r="B180" s="126" t="s">
        <v>120</v>
      </c>
      <c r="C180" s="126" t="s">
        <v>326</v>
      </c>
      <c r="D180" s="126" t="s">
        <v>327</v>
      </c>
      <c r="E180" s="126" t="s">
        <v>315</v>
      </c>
      <c r="F180" s="126" t="s">
        <v>328</v>
      </c>
      <c r="G180" s="126" t="s">
        <v>121</v>
      </c>
      <c r="H180" s="126" t="s">
        <v>122</v>
      </c>
      <c r="I180" s="126" t="s">
        <v>123</v>
      </c>
      <c r="J180" s="126" t="s">
        <v>124</v>
      </c>
      <c r="K180" s="126" t="s">
        <v>125</v>
      </c>
      <c r="L180" s="126" t="s">
        <v>126</v>
      </c>
      <c r="M180" s="126" t="s">
        <v>127</v>
      </c>
      <c r="N180" s="126" t="s">
        <v>128</v>
      </c>
      <c r="O180" s="126" t="s">
        <v>129</v>
      </c>
      <c r="P180" s="126" t="s">
        <v>130</v>
      </c>
      <c r="Q180" s="126" t="s">
        <v>131</v>
      </c>
      <c r="R180" s="126" t="s">
        <v>132</v>
      </c>
      <c r="S180" s="126" t="s">
        <v>133</v>
      </c>
    </row>
    <row r="181" spans="1:20" x14ac:dyDescent="0.25">
      <c r="A181" s="127">
        <f t="shared" si="3"/>
        <v>5</v>
      </c>
      <c r="B181" s="127">
        <f t="shared" si="3"/>
        <v>18</v>
      </c>
      <c r="C181" s="127" t="s">
        <v>329</v>
      </c>
      <c r="D181" s="127" t="s">
        <v>265</v>
      </c>
      <c r="E181" s="127" t="s">
        <v>134</v>
      </c>
      <c r="F181" s="127" t="s">
        <v>318</v>
      </c>
      <c r="G181" s="144">
        <f>'Timeliness Quarterly'!L11</f>
        <v>0</v>
      </c>
      <c r="H181" s="144">
        <f>'Timeliness Quarterly'!N11</f>
        <v>0</v>
      </c>
      <c r="I181" s="144">
        <f>'Timeliness Quarterly'!P11</f>
        <v>0</v>
      </c>
      <c r="J181" s="144">
        <f>'Timeliness Quarterly'!R11</f>
        <v>0</v>
      </c>
      <c r="S181" s="127">
        <v>3</v>
      </c>
    </row>
    <row r="182" spans="1:20" x14ac:dyDescent="0.25">
      <c r="A182" s="127">
        <f t="shared" si="3"/>
        <v>5</v>
      </c>
      <c r="B182" s="127">
        <f t="shared" si="3"/>
        <v>18</v>
      </c>
      <c r="C182" s="127" t="s">
        <v>329</v>
      </c>
      <c r="D182" s="127" t="s">
        <v>265</v>
      </c>
      <c r="E182" s="127" t="s">
        <v>135</v>
      </c>
      <c r="F182" s="127" t="s">
        <v>318</v>
      </c>
      <c r="G182" s="144">
        <f>'Timeliness Quarterly'!L14</f>
        <v>0</v>
      </c>
      <c r="H182" s="144">
        <f>'Timeliness Quarterly'!N14</f>
        <v>0</v>
      </c>
      <c r="I182" s="144">
        <f>'Timeliness Quarterly'!P14</f>
        <v>0</v>
      </c>
      <c r="J182" s="144">
        <f>'Timeliness Quarterly'!R14</f>
        <v>0</v>
      </c>
      <c r="S182" s="127">
        <v>3</v>
      </c>
    </row>
    <row r="183" spans="1:20" x14ac:dyDescent="0.25">
      <c r="A183" s="127">
        <f t="shared" ref="A183:B243" si="4">A$21</f>
        <v>5</v>
      </c>
      <c r="B183" s="127">
        <f t="shared" si="4"/>
        <v>18</v>
      </c>
      <c r="C183" s="127" t="s">
        <v>329</v>
      </c>
      <c r="D183" s="127" t="s">
        <v>265</v>
      </c>
      <c r="E183" s="127" t="s">
        <v>142</v>
      </c>
      <c r="F183" s="127" t="s">
        <v>318</v>
      </c>
      <c r="G183" s="144">
        <f>'Timeliness Quarterly'!L17</f>
        <v>0</v>
      </c>
      <c r="H183" s="144">
        <f>'Timeliness Quarterly'!N17</f>
        <v>0</v>
      </c>
      <c r="I183" s="144">
        <f>'Timeliness Quarterly'!P17</f>
        <v>0</v>
      </c>
      <c r="J183" s="144">
        <f>'Timeliness Quarterly'!R17</f>
        <v>0</v>
      </c>
      <c r="S183" s="127">
        <v>3</v>
      </c>
    </row>
    <row r="184" spans="1:20" x14ac:dyDescent="0.25">
      <c r="A184" s="127">
        <f t="shared" si="4"/>
        <v>5</v>
      </c>
      <c r="B184" s="127">
        <f t="shared" si="4"/>
        <v>18</v>
      </c>
      <c r="C184" s="127" t="s">
        <v>329</v>
      </c>
      <c r="D184" s="127" t="s">
        <v>265</v>
      </c>
      <c r="E184" s="127" t="s">
        <v>139</v>
      </c>
      <c r="F184" s="127" t="s">
        <v>318</v>
      </c>
      <c r="G184" s="144">
        <f>'Timeliness Quarterly'!L20</f>
        <v>0</v>
      </c>
      <c r="H184" s="144">
        <f>'Timeliness Quarterly'!N20</f>
        <v>0</v>
      </c>
      <c r="I184" s="144">
        <f>'Timeliness Quarterly'!P20</f>
        <v>0</v>
      </c>
      <c r="J184" s="144">
        <f>'Timeliness Quarterly'!R20</f>
        <v>0</v>
      </c>
      <c r="S184" s="127">
        <v>3</v>
      </c>
    </row>
    <row r="185" spans="1:20" x14ac:dyDescent="0.25">
      <c r="A185" s="127">
        <f t="shared" si="4"/>
        <v>5</v>
      </c>
      <c r="B185" s="127">
        <f t="shared" si="4"/>
        <v>18</v>
      </c>
      <c r="C185" s="127" t="s">
        <v>329</v>
      </c>
      <c r="D185" s="127" t="s">
        <v>265</v>
      </c>
      <c r="E185" s="127" t="s">
        <v>136</v>
      </c>
      <c r="F185" s="127" t="s">
        <v>318</v>
      </c>
      <c r="G185" s="144" t="str">
        <f>'Timeliness Quarterly'!L23</f>
        <v>Staffing - Internal</v>
      </c>
      <c r="H185" s="144" t="str">
        <f>'Timeliness Quarterly'!N23</f>
        <v>Staffing - Internal</v>
      </c>
      <c r="I185" s="144" t="str">
        <f>'Timeliness Quarterly'!P23</f>
        <v>Staffing - Internal</v>
      </c>
      <c r="J185" s="144">
        <f>'Timeliness Quarterly'!R23</f>
        <v>0</v>
      </c>
      <c r="S185" s="127">
        <v>3</v>
      </c>
    </row>
    <row r="186" spans="1:20" x14ac:dyDescent="0.25">
      <c r="A186" s="127">
        <f t="shared" si="4"/>
        <v>5</v>
      </c>
      <c r="B186" s="127">
        <f t="shared" si="4"/>
        <v>18</v>
      </c>
      <c r="C186" s="127" t="s">
        <v>329</v>
      </c>
      <c r="D186" s="127" t="s">
        <v>265</v>
      </c>
      <c r="E186" s="127" t="s">
        <v>137</v>
      </c>
      <c r="F186" s="127" t="s">
        <v>318</v>
      </c>
      <c r="G186" s="144" t="str">
        <f>'Timeliness Quarterly'!L26</f>
        <v>Staffing - Internal</v>
      </c>
      <c r="H186" s="144" t="str">
        <f>'Timeliness Quarterly'!N26</f>
        <v>Staffing - Internal</v>
      </c>
      <c r="I186" s="144" t="str">
        <f>'Timeliness Quarterly'!P26</f>
        <v>Staffing - Internal</v>
      </c>
      <c r="J186" s="144">
        <f>'Timeliness Quarterly'!R26</f>
        <v>0</v>
      </c>
      <c r="S186" s="127">
        <v>3</v>
      </c>
    </row>
    <row r="187" spans="1:20" x14ac:dyDescent="0.25">
      <c r="A187" s="127">
        <f t="shared" si="4"/>
        <v>5</v>
      </c>
      <c r="B187" s="127">
        <f t="shared" si="4"/>
        <v>18</v>
      </c>
      <c r="C187" s="127" t="s">
        <v>329</v>
      </c>
      <c r="D187" s="127" t="s">
        <v>265</v>
      </c>
      <c r="E187" s="127" t="s">
        <v>138</v>
      </c>
      <c r="F187" s="127" t="s">
        <v>318</v>
      </c>
      <c r="G187" s="144">
        <f>'Timeliness Quarterly'!L29</f>
        <v>0</v>
      </c>
      <c r="H187" s="144">
        <f>'Timeliness Quarterly'!N29</f>
        <v>0</v>
      </c>
      <c r="I187" s="144">
        <f>'Timeliness Quarterly'!P29</f>
        <v>0</v>
      </c>
      <c r="J187" s="144">
        <f>'Timeliness Quarterly'!R29</f>
        <v>0</v>
      </c>
      <c r="S187" s="127">
        <v>3</v>
      </c>
    </row>
    <row r="188" spans="1:20" x14ac:dyDescent="0.25">
      <c r="A188" s="127">
        <f t="shared" si="4"/>
        <v>5</v>
      </c>
      <c r="B188" s="127">
        <f t="shared" si="4"/>
        <v>18</v>
      </c>
      <c r="C188" s="127" t="s">
        <v>329</v>
      </c>
      <c r="D188" s="127" t="s">
        <v>265</v>
      </c>
      <c r="E188" s="127" t="s">
        <v>94</v>
      </c>
      <c r="F188" s="127" t="s">
        <v>318</v>
      </c>
      <c r="G188" s="144">
        <f>'Timeliness Quarterly'!L32</f>
        <v>0</v>
      </c>
      <c r="H188" s="144">
        <f>'Timeliness Quarterly'!N32</f>
        <v>0</v>
      </c>
      <c r="I188" s="144">
        <f>'Timeliness Quarterly'!P32</f>
        <v>0</v>
      </c>
      <c r="J188" s="144">
        <f>'Timeliness Quarterly'!R32</f>
        <v>0</v>
      </c>
      <c r="S188" s="127">
        <v>3</v>
      </c>
    </row>
    <row r="189" spans="1:20" x14ac:dyDescent="0.25">
      <c r="A189" s="127">
        <f t="shared" si="4"/>
        <v>5</v>
      </c>
      <c r="B189" s="127">
        <f t="shared" si="4"/>
        <v>18</v>
      </c>
      <c r="C189" s="127" t="s">
        <v>329</v>
      </c>
      <c r="D189" s="127" t="s">
        <v>265</v>
      </c>
      <c r="E189" s="127" t="s">
        <v>141</v>
      </c>
      <c r="F189" s="127" t="s">
        <v>318</v>
      </c>
      <c r="G189" s="144">
        <f>'Timeliness Quarterly'!L35</f>
        <v>0</v>
      </c>
      <c r="H189" s="144">
        <f>'Timeliness Quarterly'!N35</f>
        <v>0</v>
      </c>
      <c r="I189" s="144">
        <f>'Timeliness Quarterly'!P35</f>
        <v>0</v>
      </c>
      <c r="J189" s="144">
        <f>'Timeliness Quarterly'!R35</f>
        <v>0</v>
      </c>
      <c r="S189" s="127">
        <v>3</v>
      </c>
    </row>
    <row r="190" spans="1:20" x14ac:dyDescent="0.25">
      <c r="A190" s="127">
        <f t="shared" si="4"/>
        <v>5</v>
      </c>
      <c r="B190" s="127">
        <f t="shared" si="4"/>
        <v>18</v>
      </c>
      <c r="C190" s="127" t="s">
        <v>329</v>
      </c>
      <c r="D190" s="127" t="s">
        <v>265</v>
      </c>
      <c r="E190" s="127" t="s">
        <v>140</v>
      </c>
      <c r="F190" s="127" t="s">
        <v>318</v>
      </c>
      <c r="G190" s="144">
        <f>'Timeliness Quarterly'!L38</f>
        <v>0</v>
      </c>
      <c r="H190" s="144">
        <f>'Timeliness Quarterly'!N38</f>
        <v>0</v>
      </c>
      <c r="I190" s="144">
        <f>'Timeliness Quarterly'!P38</f>
        <v>0</v>
      </c>
      <c r="J190" s="144">
        <f>'Timeliness Quarterly'!R38</f>
        <v>0</v>
      </c>
      <c r="S190" s="127">
        <v>3</v>
      </c>
    </row>
    <row r="191" spans="1:20" x14ac:dyDescent="0.25">
      <c r="A191" s="127">
        <f t="shared" si="4"/>
        <v>5</v>
      </c>
      <c r="B191" s="127">
        <f t="shared" si="4"/>
        <v>18</v>
      </c>
      <c r="C191" s="127" t="s">
        <v>329</v>
      </c>
      <c r="D191" s="127" t="s">
        <v>265</v>
      </c>
      <c r="E191" s="127" t="s">
        <v>134</v>
      </c>
      <c r="F191" s="127" t="s">
        <v>320</v>
      </c>
      <c r="G191" s="144">
        <f>'Timeliness Quarterly'!L46</f>
        <v>0</v>
      </c>
      <c r="H191" s="144">
        <f>'Timeliness Quarterly'!N46</f>
        <v>0</v>
      </c>
      <c r="I191" s="144">
        <f>'Timeliness Quarterly'!P46</f>
        <v>0</v>
      </c>
      <c r="J191" s="144">
        <f>'Timeliness Quarterly'!R46</f>
        <v>0</v>
      </c>
      <c r="S191" s="127">
        <v>3</v>
      </c>
    </row>
    <row r="192" spans="1:20" x14ac:dyDescent="0.25">
      <c r="A192" s="127">
        <f t="shared" si="4"/>
        <v>5</v>
      </c>
      <c r="B192" s="127">
        <f t="shared" si="4"/>
        <v>18</v>
      </c>
      <c r="C192" s="127" t="s">
        <v>329</v>
      </c>
      <c r="D192" s="127" t="s">
        <v>265</v>
      </c>
      <c r="E192" s="127" t="s">
        <v>135</v>
      </c>
      <c r="F192" s="127" t="s">
        <v>320</v>
      </c>
      <c r="G192" s="144">
        <f>'Timeliness Quarterly'!L49</f>
        <v>0</v>
      </c>
      <c r="H192" s="144">
        <f>'Timeliness Quarterly'!N49</f>
        <v>0</v>
      </c>
      <c r="I192" s="144">
        <f>'Timeliness Quarterly'!P49</f>
        <v>0</v>
      </c>
      <c r="J192" s="144">
        <f>'Timeliness Quarterly'!R49</f>
        <v>0</v>
      </c>
      <c r="S192" s="127">
        <v>3</v>
      </c>
    </row>
    <row r="193" spans="1:33" x14ac:dyDescent="0.25">
      <c r="A193" s="127">
        <f t="shared" si="4"/>
        <v>5</v>
      </c>
      <c r="B193" s="127">
        <f t="shared" si="4"/>
        <v>18</v>
      </c>
      <c r="C193" s="127" t="s">
        <v>329</v>
      </c>
      <c r="D193" s="127" t="s">
        <v>265</v>
      </c>
      <c r="E193" s="127" t="s">
        <v>142</v>
      </c>
      <c r="F193" s="127" t="s">
        <v>320</v>
      </c>
      <c r="G193" s="144">
        <f>'Timeliness Quarterly'!L52</f>
        <v>0</v>
      </c>
      <c r="H193" s="144">
        <f>'Timeliness Quarterly'!N52</f>
        <v>0</v>
      </c>
      <c r="I193" s="144">
        <f>'Timeliness Quarterly'!P52</f>
        <v>0</v>
      </c>
      <c r="J193" s="144">
        <f>'Timeliness Quarterly'!R52</f>
        <v>0</v>
      </c>
      <c r="S193" s="127">
        <v>3</v>
      </c>
    </row>
    <row r="194" spans="1:33" x14ac:dyDescent="0.25">
      <c r="A194" s="127">
        <f t="shared" si="4"/>
        <v>5</v>
      </c>
      <c r="B194" s="127">
        <f t="shared" si="4"/>
        <v>18</v>
      </c>
      <c r="C194" s="127" t="s">
        <v>329</v>
      </c>
      <c r="D194" s="127" t="s">
        <v>265</v>
      </c>
      <c r="E194" s="127" t="s">
        <v>139</v>
      </c>
      <c r="F194" s="127" t="s">
        <v>320</v>
      </c>
      <c r="G194" s="144">
        <f>'Timeliness Quarterly'!L55</f>
        <v>0</v>
      </c>
      <c r="H194" s="144">
        <f>'Timeliness Quarterly'!N55</f>
        <v>0</v>
      </c>
      <c r="I194" s="144">
        <f>'Timeliness Quarterly'!P55</f>
        <v>0</v>
      </c>
      <c r="J194" s="144">
        <f>'Timeliness Quarterly'!R55</f>
        <v>0</v>
      </c>
      <c r="S194" s="127">
        <v>3</v>
      </c>
    </row>
    <row r="195" spans="1:33" x14ac:dyDescent="0.25">
      <c r="A195" s="127">
        <f t="shared" si="4"/>
        <v>5</v>
      </c>
      <c r="B195" s="127">
        <f t="shared" si="4"/>
        <v>18</v>
      </c>
      <c r="C195" s="127" t="s">
        <v>329</v>
      </c>
      <c r="D195" s="127" t="s">
        <v>265</v>
      </c>
      <c r="E195" s="127" t="s">
        <v>136</v>
      </c>
      <c r="F195" s="127" t="s">
        <v>320</v>
      </c>
      <c r="G195" s="144">
        <f>'Timeliness Quarterly'!L58</f>
        <v>0</v>
      </c>
      <c r="H195" s="144">
        <f>'Timeliness Quarterly'!N58</f>
        <v>0</v>
      </c>
      <c r="I195" s="144">
        <f>'Timeliness Quarterly'!P58</f>
        <v>0</v>
      </c>
      <c r="J195" s="144">
        <f>'Timeliness Quarterly'!R58</f>
        <v>0</v>
      </c>
      <c r="S195" s="127">
        <v>3</v>
      </c>
      <c r="AG195" s="144"/>
    </row>
    <row r="196" spans="1:33" x14ac:dyDescent="0.25">
      <c r="A196" s="127">
        <f t="shared" si="4"/>
        <v>5</v>
      </c>
      <c r="B196" s="127">
        <f t="shared" si="4"/>
        <v>18</v>
      </c>
      <c r="C196" s="127" t="s">
        <v>329</v>
      </c>
      <c r="D196" s="127" t="s">
        <v>265</v>
      </c>
      <c r="E196" s="127" t="s">
        <v>137</v>
      </c>
      <c r="F196" s="127" t="s">
        <v>320</v>
      </c>
      <c r="G196" s="144">
        <f>'Timeliness Quarterly'!L61</f>
        <v>0</v>
      </c>
      <c r="H196" s="144" t="str">
        <f>'Timeliness Quarterly'!N61</f>
        <v>Staffing - Internal</v>
      </c>
      <c r="I196" s="144">
        <f>'Timeliness Quarterly'!P61</f>
        <v>0</v>
      </c>
      <c r="J196" s="144">
        <f>'Timeliness Quarterly'!R61</f>
        <v>0</v>
      </c>
      <c r="S196" s="127">
        <v>3</v>
      </c>
      <c r="AG196" s="144"/>
    </row>
    <row r="197" spans="1:33" x14ac:dyDescent="0.25">
      <c r="A197" s="127">
        <f t="shared" si="4"/>
        <v>5</v>
      </c>
      <c r="B197" s="127">
        <f t="shared" si="4"/>
        <v>18</v>
      </c>
      <c r="C197" s="127" t="s">
        <v>329</v>
      </c>
      <c r="D197" s="127" t="s">
        <v>265</v>
      </c>
      <c r="E197" s="127" t="s">
        <v>138</v>
      </c>
      <c r="F197" s="127" t="s">
        <v>320</v>
      </c>
      <c r="G197" s="144">
        <f>'Timeliness Quarterly'!L64</f>
        <v>0</v>
      </c>
      <c r="H197" s="144">
        <f>'Timeliness Quarterly'!N64</f>
        <v>0</v>
      </c>
      <c r="I197" s="144">
        <f>'Timeliness Quarterly'!P64</f>
        <v>0</v>
      </c>
      <c r="J197" s="144">
        <f>'Timeliness Quarterly'!R64</f>
        <v>0</v>
      </c>
      <c r="S197" s="127">
        <v>3</v>
      </c>
      <c r="AG197" s="144"/>
    </row>
    <row r="198" spans="1:33" x14ac:dyDescent="0.25">
      <c r="A198" s="127">
        <f t="shared" si="4"/>
        <v>5</v>
      </c>
      <c r="B198" s="127">
        <f t="shared" si="4"/>
        <v>18</v>
      </c>
      <c r="C198" s="127" t="s">
        <v>329</v>
      </c>
      <c r="D198" s="127" t="s">
        <v>265</v>
      </c>
      <c r="E198" s="127" t="s">
        <v>94</v>
      </c>
      <c r="F198" s="127" t="s">
        <v>320</v>
      </c>
      <c r="G198" s="144">
        <f>'Timeliness Quarterly'!L67</f>
        <v>0</v>
      </c>
      <c r="H198" s="144">
        <f>'Timeliness Quarterly'!N67</f>
        <v>0</v>
      </c>
      <c r="I198" s="144">
        <f>'Timeliness Quarterly'!P67</f>
        <v>0</v>
      </c>
      <c r="J198" s="144">
        <f>'Timeliness Quarterly'!R67</f>
        <v>0</v>
      </c>
      <c r="S198" s="127">
        <v>3</v>
      </c>
      <c r="AG198" s="144"/>
    </row>
    <row r="199" spans="1:33" x14ac:dyDescent="0.25">
      <c r="A199" s="127">
        <f t="shared" si="4"/>
        <v>5</v>
      </c>
      <c r="B199" s="127">
        <f t="shared" si="4"/>
        <v>18</v>
      </c>
      <c r="C199" s="127" t="s">
        <v>329</v>
      </c>
      <c r="D199" s="127" t="s">
        <v>265</v>
      </c>
      <c r="E199" s="127" t="s">
        <v>141</v>
      </c>
      <c r="F199" s="127" t="s">
        <v>320</v>
      </c>
      <c r="G199" s="144">
        <f>'Timeliness Quarterly'!L70</f>
        <v>0</v>
      </c>
      <c r="H199" s="144">
        <f>'Timeliness Quarterly'!N70</f>
        <v>0</v>
      </c>
      <c r="I199" s="144">
        <f>'Timeliness Quarterly'!P70</f>
        <v>0</v>
      </c>
      <c r="J199" s="144">
        <f>'Timeliness Quarterly'!R70</f>
        <v>0</v>
      </c>
      <c r="S199" s="127">
        <v>3</v>
      </c>
      <c r="AG199" s="144"/>
    </row>
    <row r="200" spans="1:33" x14ac:dyDescent="0.25">
      <c r="A200" s="127">
        <f t="shared" si="4"/>
        <v>5</v>
      </c>
      <c r="B200" s="127">
        <f t="shared" si="4"/>
        <v>18</v>
      </c>
      <c r="C200" s="127" t="s">
        <v>329</v>
      </c>
      <c r="D200" s="127" t="s">
        <v>265</v>
      </c>
      <c r="E200" s="127" t="s">
        <v>140</v>
      </c>
      <c r="F200" s="127" t="s">
        <v>320</v>
      </c>
      <c r="G200" s="144">
        <f>'Timeliness Quarterly'!L73</f>
        <v>0</v>
      </c>
      <c r="H200" s="144">
        <f>'Timeliness Quarterly'!N73</f>
        <v>0</v>
      </c>
      <c r="I200" s="144">
        <f>'Timeliness Quarterly'!P73</f>
        <v>0</v>
      </c>
      <c r="J200" s="144">
        <f>'Timeliness Quarterly'!R73</f>
        <v>0</v>
      </c>
      <c r="S200" s="127">
        <v>3</v>
      </c>
      <c r="AG200" s="144"/>
    </row>
    <row r="201" spans="1:33" x14ac:dyDescent="0.25">
      <c r="A201" s="127">
        <f t="shared" si="4"/>
        <v>5</v>
      </c>
      <c r="B201" s="127">
        <f t="shared" si="4"/>
        <v>18</v>
      </c>
      <c r="C201" s="127" t="s">
        <v>329</v>
      </c>
      <c r="D201" s="127" t="s">
        <v>330</v>
      </c>
      <c r="E201" s="127" t="s">
        <v>134</v>
      </c>
      <c r="F201" s="127" t="s">
        <v>318</v>
      </c>
      <c r="G201" s="144">
        <f>'Timeliness Quarterly'!M11</f>
        <v>0</v>
      </c>
      <c r="H201" s="144">
        <f>'Timeliness Quarterly'!O11</f>
        <v>0</v>
      </c>
      <c r="I201" s="144">
        <f>'Timeliness Quarterly'!Q11</f>
        <v>0</v>
      </c>
      <c r="J201" s="144">
        <f>'Timeliness Quarterly'!S11</f>
        <v>0</v>
      </c>
      <c r="S201" s="127">
        <v>3</v>
      </c>
      <c r="AG201" s="144"/>
    </row>
    <row r="202" spans="1:33" x14ac:dyDescent="0.25">
      <c r="A202" s="127">
        <f t="shared" si="4"/>
        <v>5</v>
      </c>
      <c r="B202" s="127">
        <f t="shared" si="4"/>
        <v>18</v>
      </c>
      <c r="C202" s="127" t="s">
        <v>329</v>
      </c>
      <c r="D202" s="127" t="s">
        <v>330</v>
      </c>
      <c r="E202" s="127" t="s">
        <v>135</v>
      </c>
      <c r="F202" s="127" t="s">
        <v>318</v>
      </c>
      <c r="G202" s="144">
        <f>'Timeliness Quarterly'!M14</f>
        <v>0</v>
      </c>
      <c r="H202" s="144">
        <f>'Timeliness Quarterly'!O14</f>
        <v>0</v>
      </c>
      <c r="I202" s="144">
        <f>'Timeliness Quarterly'!Q14</f>
        <v>0</v>
      </c>
      <c r="J202" s="144">
        <f>'Timeliness Quarterly'!S14</f>
        <v>0</v>
      </c>
      <c r="S202" s="127">
        <v>3</v>
      </c>
      <c r="AG202" s="144"/>
    </row>
    <row r="203" spans="1:33" x14ac:dyDescent="0.25">
      <c r="A203" s="127">
        <f t="shared" si="4"/>
        <v>5</v>
      </c>
      <c r="B203" s="127">
        <f t="shared" si="4"/>
        <v>18</v>
      </c>
      <c r="C203" s="127" t="s">
        <v>329</v>
      </c>
      <c r="D203" s="127" t="s">
        <v>330</v>
      </c>
      <c r="E203" s="127" t="s">
        <v>142</v>
      </c>
      <c r="F203" s="127" t="s">
        <v>318</v>
      </c>
      <c r="G203" s="144">
        <f>'Timeliness Quarterly'!M17</f>
        <v>0</v>
      </c>
      <c r="H203" s="144">
        <f>'Timeliness Quarterly'!O17</f>
        <v>0</v>
      </c>
      <c r="I203" s="144">
        <f>'Timeliness Quarterly'!Q17</f>
        <v>0</v>
      </c>
      <c r="J203" s="144">
        <f>'Timeliness Quarterly'!S17</f>
        <v>0</v>
      </c>
      <c r="S203" s="127">
        <v>3</v>
      </c>
      <c r="AG203" s="144"/>
    </row>
    <row r="204" spans="1:33" x14ac:dyDescent="0.25">
      <c r="A204" s="127">
        <f t="shared" si="4"/>
        <v>5</v>
      </c>
      <c r="B204" s="127">
        <f t="shared" si="4"/>
        <v>18</v>
      </c>
      <c r="C204" s="127" t="s">
        <v>329</v>
      </c>
      <c r="D204" s="127" t="s">
        <v>330</v>
      </c>
      <c r="E204" s="127" t="s">
        <v>139</v>
      </c>
      <c r="F204" s="127" t="s">
        <v>318</v>
      </c>
      <c r="G204" s="144">
        <f>'Timeliness Quarterly'!M20</f>
        <v>0</v>
      </c>
      <c r="H204" s="144">
        <f>'Timeliness Quarterly'!O20</f>
        <v>0</v>
      </c>
      <c r="I204" s="144">
        <f>'Timeliness Quarterly'!Q20</f>
        <v>0</v>
      </c>
      <c r="J204" s="144">
        <f>'Timeliness Quarterly'!S20</f>
        <v>0</v>
      </c>
      <c r="S204" s="127">
        <v>3</v>
      </c>
      <c r="AG204" s="144"/>
    </row>
    <row r="205" spans="1:33" x14ac:dyDescent="0.25">
      <c r="A205" s="127">
        <f t="shared" si="4"/>
        <v>5</v>
      </c>
      <c r="B205" s="127">
        <f t="shared" si="4"/>
        <v>18</v>
      </c>
      <c r="C205" s="127" t="s">
        <v>329</v>
      </c>
      <c r="D205" s="127" t="s">
        <v>330</v>
      </c>
      <c r="E205" s="127" t="s">
        <v>136</v>
      </c>
      <c r="F205" s="127" t="s">
        <v>318</v>
      </c>
      <c r="G205" s="144" t="str">
        <f>'Timeliness Quarterly'!M23</f>
        <v xml:space="preserve">Staff out with Flu </v>
      </c>
      <c r="H205" s="144" t="str">
        <f>'Timeliness Quarterly'!O23</f>
        <v>Staff out with Flu and training new employees</v>
      </c>
      <c r="I205" s="144" t="str">
        <f>'Timeliness Quarterly'!Q23</f>
        <v>Spring Break and &amp; Training New Employees</v>
      </c>
      <c r="J205" s="144">
        <f>'Timeliness Quarterly'!S23</f>
        <v>0</v>
      </c>
      <c r="S205" s="127">
        <v>3</v>
      </c>
      <c r="AG205" s="144"/>
    </row>
    <row r="206" spans="1:33" x14ac:dyDescent="0.25">
      <c r="A206" s="127">
        <f t="shared" si="4"/>
        <v>5</v>
      </c>
      <c r="B206" s="127">
        <f t="shared" si="4"/>
        <v>18</v>
      </c>
      <c r="C206" s="127" t="s">
        <v>329</v>
      </c>
      <c r="D206" s="127" t="s">
        <v>330</v>
      </c>
      <c r="E206" s="127" t="s">
        <v>137</v>
      </c>
      <c r="F206" s="127" t="s">
        <v>318</v>
      </c>
      <c r="G206" s="144" t="str">
        <f>'Timeliness Quarterly'!M26</f>
        <v xml:space="preserve">Staff out with Flu </v>
      </c>
      <c r="H206" s="144" t="str">
        <f>'Timeliness Quarterly'!O26</f>
        <v>Staff out with Flu and training new employees</v>
      </c>
      <c r="I206" s="144" t="str">
        <f>'Timeliness Quarterly'!Q26</f>
        <v>Spring Break &amp; Training New Employees</v>
      </c>
      <c r="J206" s="144">
        <f>'Timeliness Quarterly'!S26</f>
        <v>0</v>
      </c>
      <c r="S206" s="127">
        <v>3</v>
      </c>
      <c r="AG206" s="144"/>
    </row>
    <row r="207" spans="1:33" x14ac:dyDescent="0.25">
      <c r="A207" s="127">
        <f t="shared" si="4"/>
        <v>5</v>
      </c>
      <c r="B207" s="127">
        <f t="shared" si="4"/>
        <v>18</v>
      </c>
      <c r="C207" s="127" t="s">
        <v>329</v>
      </c>
      <c r="D207" s="127" t="s">
        <v>330</v>
      </c>
      <c r="E207" s="127" t="s">
        <v>138</v>
      </c>
      <c r="F207" s="127" t="s">
        <v>318</v>
      </c>
      <c r="G207" s="144">
        <f>'Timeliness Quarterly'!M29</f>
        <v>0</v>
      </c>
      <c r="H207" s="144">
        <f>'Timeliness Quarterly'!O29</f>
        <v>0</v>
      </c>
      <c r="I207" s="144">
        <f>'Timeliness Quarterly'!Q29</f>
        <v>0</v>
      </c>
      <c r="J207" s="144">
        <f>'Timeliness Quarterly'!S29</f>
        <v>0</v>
      </c>
      <c r="S207" s="127">
        <v>3</v>
      </c>
      <c r="AG207" s="144"/>
    </row>
    <row r="208" spans="1:33" x14ac:dyDescent="0.25">
      <c r="A208" s="127">
        <f t="shared" si="4"/>
        <v>5</v>
      </c>
      <c r="B208" s="127">
        <f t="shared" si="4"/>
        <v>18</v>
      </c>
      <c r="C208" s="127" t="s">
        <v>329</v>
      </c>
      <c r="D208" s="127" t="s">
        <v>330</v>
      </c>
      <c r="E208" s="127" t="s">
        <v>94</v>
      </c>
      <c r="F208" s="127" t="s">
        <v>318</v>
      </c>
      <c r="G208" s="144">
        <f>'Timeliness Quarterly'!M32</f>
        <v>0</v>
      </c>
      <c r="H208" s="144">
        <f>'Timeliness Quarterly'!O32</f>
        <v>0</v>
      </c>
      <c r="I208" s="144">
        <f>'Timeliness Quarterly'!Q32</f>
        <v>0</v>
      </c>
      <c r="J208" s="144">
        <f>'Timeliness Quarterly'!S32</f>
        <v>0</v>
      </c>
      <c r="S208" s="127">
        <v>3</v>
      </c>
      <c r="AG208" s="144"/>
    </row>
    <row r="209" spans="1:33" x14ac:dyDescent="0.25">
      <c r="A209" s="127">
        <f t="shared" si="4"/>
        <v>5</v>
      </c>
      <c r="B209" s="127">
        <f t="shared" si="4"/>
        <v>18</v>
      </c>
      <c r="C209" s="127" t="s">
        <v>329</v>
      </c>
      <c r="D209" s="127" t="s">
        <v>330</v>
      </c>
      <c r="E209" s="127" t="s">
        <v>141</v>
      </c>
      <c r="F209" s="127" t="s">
        <v>318</v>
      </c>
      <c r="G209" s="144">
        <f>'Timeliness Quarterly'!M35</f>
        <v>0</v>
      </c>
      <c r="H209" s="144">
        <f>'Timeliness Quarterly'!O35</f>
        <v>0</v>
      </c>
      <c r="I209" s="144">
        <f>'Timeliness Quarterly'!Q35</f>
        <v>0</v>
      </c>
      <c r="J209" s="144">
        <f>'Timeliness Quarterly'!S35</f>
        <v>0</v>
      </c>
      <c r="S209" s="127">
        <v>3</v>
      </c>
      <c r="AG209" s="144"/>
    </row>
    <row r="210" spans="1:33" x14ac:dyDescent="0.25">
      <c r="A210" s="127">
        <f t="shared" si="4"/>
        <v>5</v>
      </c>
      <c r="B210" s="127">
        <f t="shared" si="4"/>
        <v>18</v>
      </c>
      <c r="C210" s="127" t="s">
        <v>329</v>
      </c>
      <c r="D210" s="127" t="s">
        <v>330</v>
      </c>
      <c r="E210" s="127" t="s">
        <v>140</v>
      </c>
      <c r="F210" s="127" t="s">
        <v>318</v>
      </c>
      <c r="G210" s="144">
        <f>'Timeliness Quarterly'!M38</f>
        <v>0</v>
      </c>
      <c r="H210" s="144">
        <f>'Timeliness Quarterly'!O38</f>
        <v>0</v>
      </c>
      <c r="I210" s="144">
        <f>'Timeliness Quarterly'!Q38</f>
        <v>0</v>
      </c>
      <c r="J210" s="144">
        <f>'Timeliness Quarterly'!S38</f>
        <v>0</v>
      </c>
      <c r="S210" s="127">
        <v>3</v>
      </c>
      <c r="AG210" s="144"/>
    </row>
    <row r="211" spans="1:33" x14ac:dyDescent="0.25">
      <c r="A211" s="127">
        <f t="shared" si="4"/>
        <v>5</v>
      </c>
      <c r="B211" s="127">
        <f t="shared" si="4"/>
        <v>18</v>
      </c>
      <c r="C211" s="127" t="s">
        <v>329</v>
      </c>
      <c r="D211" s="127" t="s">
        <v>330</v>
      </c>
      <c r="E211" s="127" t="s">
        <v>134</v>
      </c>
      <c r="F211" s="127" t="s">
        <v>320</v>
      </c>
      <c r="G211" s="144">
        <f>'Timeliness Quarterly'!M46</f>
        <v>0</v>
      </c>
      <c r="H211" s="144">
        <f>'Timeliness Quarterly'!O46</f>
        <v>0</v>
      </c>
      <c r="I211" s="144">
        <f>'Timeliness Quarterly'!Q46</f>
        <v>0</v>
      </c>
      <c r="J211" s="144">
        <f>'Timeliness Quarterly'!S46</f>
        <v>0</v>
      </c>
      <c r="S211" s="127">
        <v>3</v>
      </c>
      <c r="AG211" s="144"/>
    </row>
    <row r="212" spans="1:33" x14ac:dyDescent="0.25">
      <c r="A212" s="127">
        <f t="shared" si="4"/>
        <v>5</v>
      </c>
      <c r="B212" s="127">
        <f t="shared" si="4"/>
        <v>18</v>
      </c>
      <c r="C212" s="127" t="s">
        <v>329</v>
      </c>
      <c r="D212" s="127" t="s">
        <v>330</v>
      </c>
      <c r="E212" s="127" t="s">
        <v>135</v>
      </c>
      <c r="F212" s="127" t="s">
        <v>320</v>
      </c>
      <c r="G212" s="144">
        <f>'Timeliness Quarterly'!M49</f>
        <v>0</v>
      </c>
      <c r="H212" s="144">
        <f>'Timeliness Quarterly'!O49</f>
        <v>0</v>
      </c>
      <c r="I212" s="144">
        <f>'Timeliness Quarterly'!Q49</f>
        <v>0</v>
      </c>
      <c r="J212" s="144">
        <f>'Timeliness Quarterly'!S49</f>
        <v>0</v>
      </c>
      <c r="S212" s="127">
        <v>3</v>
      </c>
    </row>
    <row r="213" spans="1:33" x14ac:dyDescent="0.25">
      <c r="A213" s="127">
        <f t="shared" si="4"/>
        <v>5</v>
      </c>
      <c r="B213" s="127">
        <f t="shared" si="4"/>
        <v>18</v>
      </c>
      <c r="C213" s="127" t="s">
        <v>329</v>
      </c>
      <c r="D213" s="127" t="s">
        <v>330</v>
      </c>
      <c r="E213" s="127" t="s">
        <v>142</v>
      </c>
      <c r="F213" s="127" t="s">
        <v>320</v>
      </c>
      <c r="G213" s="144">
        <f>'Timeliness Quarterly'!M52</f>
        <v>0</v>
      </c>
      <c r="H213" s="144">
        <f>'Timeliness Quarterly'!O52</f>
        <v>0</v>
      </c>
      <c r="I213" s="144">
        <f>'Timeliness Quarterly'!Q52</f>
        <v>0</v>
      </c>
      <c r="J213" s="144">
        <f>'Timeliness Quarterly'!S52</f>
        <v>0</v>
      </c>
      <c r="S213" s="127">
        <v>3</v>
      </c>
    </row>
    <row r="214" spans="1:33" x14ac:dyDescent="0.25">
      <c r="A214" s="127">
        <f t="shared" si="4"/>
        <v>5</v>
      </c>
      <c r="B214" s="127">
        <f t="shared" si="4"/>
        <v>18</v>
      </c>
      <c r="C214" s="127" t="s">
        <v>329</v>
      </c>
      <c r="D214" s="127" t="s">
        <v>330</v>
      </c>
      <c r="E214" s="127" t="s">
        <v>139</v>
      </c>
      <c r="F214" s="127" t="s">
        <v>320</v>
      </c>
      <c r="G214" s="144">
        <f>'Timeliness Quarterly'!M55</f>
        <v>0</v>
      </c>
      <c r="H214" s="144">
        <f>'Timeliness Quarterly'!O55</f>
        <v>0</v>
      </c>
      <c r="I214" s="144">
        <f>'Timeliness Quarterly'!Q55</f>
        <v>0</v>
      </c>
      <c r="J214" s="144">
        <f>'Timeliness Quarterly'!S55</f>
        <v>0</v>
      </c>
      <c r="S214" s="127">
        <v>3</v>
      </c>
    </row>
    <row r="215" spans="1:33" x14ac:dyDescent="0.25">
      <c r="A215" s="127">
        <f t="shared" si="4"/>
        <v>5</v>
      </c>
      <c r="B215" s="127">
        <f t="shared" si="4"/>
        <v>18</v>
      </c>
      <c r="C215" s="127" t="s">
        <v>329</v>
      </c>
      <c r="D215" s="127" t="s">
        <v>330</v>
      </c>
      <c r="E215" s="127" t="s">
        <v>136</v>
      </c>
      <c r="F215" s="127" t="s">
        <v>320</v>
      </c>
      <c r="G215" s="144">
        <f>'Timeliness Quarterly'!M58</f>
        <v>0</v>
      </c>
      <c r="H215" s="144">
        <f>'Timeliness Quarterly'!O58</f>
        <v>0</v>
      </c>
      <c r="I215" s="144">
        <f>'Timeliness Quarterly'!Q58</f>
        <v>0</v>
      </c>
      <c r="J215" s="144">
        <f>'Timeliness Quarterly'!S58</f>
        <v>0</v>
      </c>
      <c r="S215" s="127">
        <v>3</v>
      </c>
    </row>
    <row r="216" spans="1:33" x14ac:dyDescent="0.25">
      <c r="A216" s="127">
        <f t="shared" si="4"/>
        <v>5</v>
      </c>
      <c r="B216" s="127">
        <f t="shared" si="4"/>
        <v>18</v>
      </c>
      <c r="C216" s="127" t="s">
        <v>329</v>
      </c>
      <c r="D216" s="127" t="s">
        <v>330</v>
      </c>
      <c r="E216" s="127" t="s">
        <v>137</v>
      </c>
      <c r="F216" s="127" t="s">
        <v>320</v>
      </c>
      <c r="G216" s="144">
        <f>'Timeliness Quarterly'!M61</f>
        <v>0</v>
      </c>
      <c r="H216" s="144" t="str">
        <f>'Timeliness Quarterly'!O61</f>
        <v>New Staff being trained and some still out with FLU</v>
      </c>
      <c r="I216" s="144">
        <f>'Timeliness Quarterly'!Q61</f>
        <v>0</v>
      </c>
      <c r="J216" s="144">
        <f>'Timeliness Quarterly'!S61</f>
        <v>0</v>
      </c>
      <c r="S216" s="127">
        <v>3</v>
      </c>
    </row>
    <row r="217" spans="1:33" x14ac:dyDescent="0.25">
      <c r="A217" s="127">
        <f t="shared" si="4"/>
        <v>5</v>
      </c>
      <c r="B217" s="127">
        <f t="shared" si="4"/>
        <v>18</v>
      </c>
      <c r="C217" s="127" t="s">
        <v>329</v>
      </c>
      <c r="D217" s="127" t="s">
        <v>330</v>
      </c>
      <c r="E217" s="127" t="s">
        <v>138</v>
      </c>
      <c r="F217" s="127" t="s">
        <v>320</v>
      </c>
      <c r="G217" s="144">
        <f>'Timeliness Quarterly'!M64</f>
        <v>0</v>
      </c>
      <c r="H217" s="144">
        <f>'Timeliness Quarterly'!O64</f>
        <v>0</v>
      </c>
      <c r="I217" s="144">
        <f>'Timeliness Quarterly'!Q64</f>
        <v>0</v>
      </c>
      <c r="J217" s="144">
        <f>'Timeliness Quarterly'!S64</f>
        <v>0</v>
      </c>
      <c r="S217" s="127">
        <v>3</v>
      </c>
    </row>
    <row r="218" spans="1:33" x14ac:dyDescent="0.25">
      <c r="A218" s="127">
        <f t="shared" si="4"/>
        <v>5</v>
      </c>
      <c r="B218" s="127">
        <f t="shared" si="4"/>
        <v>18</v>
      </c>
      <c r="C218" s="127" t="s">
        <v>329</v>
      </c>
      <c r="D218" s="127" t="s">
        <v>330</v>
      </c>
      <c r="E218" s="127" t="s">
        <v>94</v>
      </c>
      <c r="F218" s="127" t="s">
        <v>320</v>
      </c>
      <c r="G218" s="144">
        <f>'Timeliness Quarterly'!M67</f>
        <v>0</v>
      </c>
      <c r="H218" s="144">
        <f>'Timeliness Quarterly'!O67</f>
        <v>0</v>
      </c>
      <c r="I218" s="144">
        <f>'Timeliness Quarterly'!Q67</f>
        <v>0</v>
      </c>
      <c r="J218" s="144">
        <f>'Timeliness Quarterly'!S67</f>
        <v>0</v>
      </c>
      <c r="S218" s="127">
        <v>3</v>
      </c>
    </row>
    <row r="219" spans="1:33" x14ac:dyDescent="0.25">
      <c r="A219" s="127">
        <f t="shared" si="4"/>
        <v>5</v>
      </c>
      <c r="B219" s="127">
        <f t="shared" si="4"/>
        <v>18</v>
      </c>
      <c r="C219" s="127" t="s">
        <v>329</v>
      </c>
      <c r="D219" s="127" t="s">
        <v>330</v>
      </c>
      <c r="E219" s="127" t="s">
        <v>141</v>
      </c>
      <c r="F219" s="127" t="s">
        <v>320</v>
      </c>
      <c r="G219" s="144">
        <f>'Timeliness Quarterly'!M70</f>
        <v>0</v>
      </c>
      <c r="H219" s="144">
        <f>'Timeliness Quarterly'!O70</f>
        <v>0</v>
      </c>
      <c r="I219" s="144">
        <f>'Timeliness Quarterly'!Q70</f>
        <v>0</v>
      </c>
      <c r="J219" s="144">
        <f>'Timeliness Quarterly'!S70</f>
        <v>0</v>
      </c>
      <c r="S219" s="127">
        <v>3</v>
      </c>
    </row>
    <row r="220" spans="1:33" x14ac:dyDescent="0.25">
      <c r="A220" s="127">
        <f t="shared" si="4"/>
        <v>5</v>
      </c>
      <c r="B220" s="127">
        <f t="shared" si="4"/>
        <v>18</v>
      </c>
      <c r="C220" s="127" t="s">
        <v>329</v>
      </c>
      <c r="D220" s="127" t="s">
        <v>330</v>
      </c>
      <c r="E220" s="127" t="s">
        <v>140</v>
      </c>
      <c r="F220" s="127" t="s">
        <v>320</v>
      </c>
      <c r="G220" s="144">
        <f>'Timeliness Quarterly'!M73</f>
        <v>0</v>
      </c>
      <c r="H220" s="144">
        <f>'Timeliness Quarterly'!O73</f>
        <v>0</v>
      </c>
      <c r="I220" s="144">
        <f>'Timeliness Quarterly'!Q73</f>
        <v>0</v>
      </c>
      <c r="J220" s="144">
        <f>'Timeliness Quarterly'!S73</f>
        <v>0</v>
      </c>
      <c r="S220" s="127">
        <v>3</v>
      </c>
    </row>
    <row r="221" spans="1:33" x14ac:dyDescent="0.25">
      <c r="A221" s="127">
        <f t="shared" si="4"/>
        <v>5</v>
      </c>
      <c r="B221" s="127">
        <f t="shared" si="4"/>
        <v>18</v>
      </c>
      <c r="C221" s="127" t="s">
        <v>329</v>
      </c>
      <c r="D221" s="127" t="s">
        <v>331</v>
      </c>
      <c r="E221" s="127" t="s">
        <v>134</v>
      </c>
      <c r="F221" s="127" t="s">
        <v>318</v>
      </c>
      <c r="G221" s="127">
        <f>IF(G160&lt;$S160,1,0)</f>
        <v>0</v>
      </c>
      <c r="H221" s="127">
        <f t="shared" ref="H221:J221" si="5">IF(H160&lt;$S160,1,0)</f>
        <v>0</v>
      </c>
      <c r="I221" s="127">
        <f t="shared" si="5"/>
        <v>0</v>
      </c>
      <c r="J221" s="127">
        <f t="shared" si="5"/>
        <v>0</v>
      </c>
      <c r="S221" s="127">
        <v>3</v>
      </c>
    </row>
    <row r="222" spans="1:33" x14ac:dyDescent="0.25">
      <c r="A222" s="127">
        <f t="shared" si="4"/>
        <v>5</v>
      </c>
      <c r="B222" s="127">
        <f t="shared" si="4"/>
        <v>18</v>
      </c>
      <c r="C222" s="127" t="s">
        <v>329</v>
      </c>
      <c r="D222" s="127" t="s">
        <v>331</v>
      </c>
      <c r="E222" s="127" t="s">
        <v>135</v>
      </c>
      <c r="F222" s="127" t="s">
        <v>318</v>
      </c>
      <c r="G222" s="127">
        <f t="shared" ref="G222:J222" si="6">IF(G161&lt;$S161,1,0)</f>
        <v>0</v>
      </c>
      <c r="H222" s="127">
        <f t="shared" si="6"/>
        <v>0</v>
      </c>
      <c r="I222" s="127">
        <f t="shared" si="6"/>
        <v>0</v>
      </c>
      <c r="J222" s="127">
        <f t="shared" si="6"/>
        <v>0</v>
      </c>
      <c r="S222" s="127">
        <v>3</v>
      </c>
    </row>
    <row r="223" spans="1:33" x14ac:dyDescent="0.25">
      <c r="A223" s="127">
        <f t="shared" si="4"/>
        <v>5</v>
      </c>
      <c r="B223" s="127">
        <f t="shared" si="4"/>
        <v>18</v>
      </c>
      <c r="C223" s="127" t="s">
        <v>329</v>
      </c>
      <c r="D223" s="127" t="s">
        <v>331</v>
      </c>
      <c r="E223" s="127" t="s">
        <v>142</v>
      </c>
      <c r="F223" s="127" t="s">
        <v>318</v>
      </c>
      <c r="G223" s="127">
        <f t="shared" ref="G223:J223" si="7">IF(G162&lt;$S162,1,0)</f>
        <v>0</v>
      </c>
      <c r="H223" s="127">
        <f t="shared" si="7"/>
        <v>0</v>
      </c>
      <c r="I223" s="127">
        <f t="shared" si="7"/>
        <v>0</v>
      </c>
      <c r="J223" s="127">
        <f t="shared" si="7"/>
        <v>0</v>
      </c>
      <c r="S223" s="127">
        <v>3</v>
      </c>
    </row>
    <row r="224" spans="1:33" x14ac:dyDescent="0.25">
      <c r="A224" s="127">
        <f t="shared" si="4"/>
        <v>5</v>
      </c>
      <c r="B224" s="127">
        <f t="shared" si="4"/>
        <v>18</v>
      </c>
      <c r="C224" s="127" t="s">
        <v>329</v>
      </c>
      <c r="D224" s="127" t="s">
        <v>331</v>
      </c>
      <c r="E224" s="127" t="s">
        <v>139</v>
      </c>
      <c r="F224" s="127" t="s">
        <v>318</v>
      </c>
      <c r="G224" s="127">
        <f t="shared" ref="G224:J224" si="8">IF(G163&lt;$S163,1,0)</f>
        <v>0</v>
      </c>
      <c r="H224" s="127">
        <f t="shared" si="8"/>
        <v>0</v>
      </c>
      <c r="I224" s="127">
        <f t="shared" si="8"/>
        <v>0</v>
      </c>
      <c r="J224" s="127">
        <f t="shared" si="8"/>
        <v>0</v>
      </c>
      <c r="S224" s="127">
        <v>3</v>
      </c>
    </row>
    <row r="225" spans="1:19" x14ac:dyDescent="0.25">
      <c r="A225" s="127">
        <f t="shared" si="4"/>
        <v>5</v>
      </c>
      <c r="B225" s="127">
        <f t="shared" si="4"/>
        <v>18</v>
      </c>
      <c r="C225" s="127" t="s">
        <v>329</v>
      </c>
      <c r="D225" s="127" t="s">
        <v>331</v>
      </c>
      <c r="E225" s="127" t="s">
        <v>136</v>
      </c>
      <c r="F225" s="127" t="s">
        <v>318</v>
      </c>
      <c r="G225" s="127">
        <f t="shared" ref="G225:J225" si="9">IF(G164&lt;$S164,1,0)</f>
        <v>1</v>
      </c>
      <c r="H225" s="127">
        <f t="shared" si="9"/>
        <v>1</v>
      </c>
      <c r="I225" s="127">
        <f t="shared" si="9"/>
        <v>0</v>
      </c>
      <c r="J225" s="127">
        <f t="shared" si="9"/>
        <v>0</v>
      </c>
      <c r="S225" s="127">
        <v>3</v>
      </c>
    </row>
    <row r="226" spans="1:19" x14ac:dyDescent="0.25">
      <c r="A226" s="127">
        <f t="shared" si="4"/>
        <v>5</v>
      </c>
      <c r="B226" s="127">
        <f t="shared" si="4"/>
        <v>18</v>
      </c>
      <c r="C226" s="127" t="s">
        <v>329</v>
      </c>
      <c r="D226" s="127" t="s">
        <v>331</v>
      </c>
      <c r="E226" s="127" t="s">
        <v>137</v>
      </c>
      <c r="F226" s="127" t="s">
        <v>318</v>
      </c>
      <c r="G226" s="127">
        <f t="shared" ref="G226:J226" si="10">IF(G165&lt;$S165,1,0)</f>
        <v>1</v>
      </c>
      <c r="H226" s="127">
        <f t="shared" si="10"/>
        <v>1</v>
      </c>
      <c r="I226" s="127">
        <f t="shared" si="10"/>
        <v>0</v>
      </c>
      <c r="J226" s="127">
        <f t="shared" si="10"/>
        <v>0</v>
      </c>
      <c r="S226" s="127">
        <v>3</v>
      </c>
    </row>
    <row r="227" spans="1:19" x14ac:dyDescent="0.25">
      <c r="A227" s="127">
        <f t="shared" si="4"/>
        <v>5</v>
      </c>
      <c r="B227" s="127">
        <f t="shared" si="4"/>
        <v>18</v>
      </c>
      <c r="C227" s="127" t="s">
        <v>329</v>
      </c>
      <c r="D227" s="127" t="s">
        <v>331</v>
      </c>
      <c r="E227" s="127" t="s">
        <v>138</v>
      </c>
      <c r="F227" s="127" t="s">
        <v>318</v>
      </c>
      <c r="G227" s="127">
        <f t="shared" ref="G227:J227" si="11">IF(G166&lt;$S166,1,0)</f>
        <v>0</v>
      </c>
      <c r="H227" s="127">
        <f t="shared" si="11"/>
        <v>0</v>
      </c>
      <c r="I227" s="127">
        <f t="shared" si="11"/>
        <v>0</v>
      </c>
      <c r="J227" s="127">
        <f t="shared" si="11"/>
        <v>0</v>
      </c>
      <c r="S227" s="127">
        <v>3</v>
      </c>
    </row>
    <row r="228" spans="1:19" x14ac:dyDescent="0.25">
      <c r="A228" s="127">
        <f t="shared" si="4"/>
        <v>5</v>
      </c>
      <c r="B228" s="127">
        <f t="shared" si="4"/>
        <v>18</v>
      </c>
      <c r="C228" s="127" t="s">
        <v>329</v>
      </c>
      <c r="D228" s="127" t="s">
        <v>331</v>
      </c>
      <c r="E228" s="127" t="s">
        <v>94</v>
      </c>
      <c r="F228" s="127" t="s">
        <v>318</v>
      </c>
      <c r="G228" s="127">
        <f t="shared" ref="G228:J228" si="12">IF(G167&lt;$S167,1,0)</f>
        <v>0</v>
      </c>
      <c r="H228" s="127">
        <f t="shared" si="12"/>
        <v>0</v>
      </c>
      <c r="I228" s="127">
        <f t="shared" si="12"/>
        <v>0</v>
      </c>
      <c r="J228" s="127">
        <f t="shared" si="12"/>
        <v>0</v>
      </c>
      <c r="S228" s="127">
        <v>3</v>
      </c>
    </row>
    <row r="229" spans="1:19" x14ac:dyDescent="0.25">
      <c r="A229" s="127">
        <f t="shared" si="4"/>
        <v>5</v>
      </c>
      <c r="B229" s="127">
        <f t="shared" si="4"/>
        <v>18</v>
      </c>
      <c r="C229" s="127" t="s">
        <v>329</v>
      </c>
      <c r="D229" s="127" t="s">
        <v>331</v>
      </c>
      <c r="E229" s="127" t="s">
        <v>141</v>
      </c>
      <c r="F229" s="127" t="s">
        <v>318</v>
      </c>
      <c r="G229" s="127">
        <f t="shared" ref="G229:J229" si="13">IF(G168&lt;$S168,1,0)</f>
        <v>0</v>
      </c>
      <c r="H229" s="127">
        <f t="shared" si="13"/>
        <v>0</v>
      </c>
      <c r="I229" s="127">
        <f t="shared" si="13"/>
        <v>0</v>
      </c>
      <c r="J229" s="127">
        <f t="shared" si="13"/>
        <v>0</v>
      </c>
      <c r="S229" s="127">
        <v>3</v>
      </c>
    </row>
    <row r="230" spans="1:19" x14ac:dyDescent="0.25">
      <c r="A230" s="127">
        <f t="shared" si="4"/>
        <v>5</v>
      </c>
      <c r="B230" s="127">
        <f t="shared" si="4"/>
        <v>18</v>
      </c>
      <c r="C230" s="127" t="s">
        <v>329</v>
      </c>
      <c r="D230" s="127" t="s">
        <v>331</v>
      </c>
      <c r="E230" s="127" t="s">
        <v>140</v>
      </c>
      <c r="F230" s="127" t="s">
        <v>318</v>
      </c>
      <c r="G230" s="127">
        <f t="shared" ref="G230:J230" si="14">IF(G169&lt;$S169,1,0)</f>
        <v>0</v>
      </c>
      <c r="H230" s="127">
        <f t="shared" si="14"/>
        <v>0</v>
      </c>
      <c r="I230" s="127">
        <f t="shared" si="14"/>
        <v>0</v>
      </c>
      <c r="J230" s="127">
        <f t="shared" si="14"/>
        <v>0</v>
      </c>
      <c r="S230" s="127">
        <v>3</v>
      </c>
    </row>
    <row r="231" spans="1:19" x14ac:dyDescent="0.25">
      <c r="A231" s="127">
        <f t="shared" si="4"/>
        <v>5</v>
      </c>
      <c r="B231" s="127">
        <f t="shared" si="4"/>
        <v>18</v>
      </c>
      <c r="C231" s="127" t="s">
        <v>329</v>
      </c>
      <c r="D231" s="127" t="s">
        <v>331</v>
      </c>
      <c r="E231" s="127" t="s">
        <v>134</v>
      </c>
      <c r="F231" s="127" t="s">
        <v>320</v>
      </c>
      <c r="G231" s="127">
        <f t="shared" ref="G231:J231" si="15">IF(G170&lt;$S170,1,0)</f>
        <v>0</v>
      </c>
      <c r="H231" s="127">
        <f t="shared" si="15"/>
        <v>0</v>
      </c>
      <c r="I231" s="127">
        <f t="shared" si="15"/>
        <v>0</v>
      </c>
      <c r="J231" s="127">
        <f t="shared" si="15"/>
        <v>0</v>
      </c>
      <c r="S231" s="127">
        <v>3</v>
      </c>
    </row>
    <row r="232" spans="1:19" x14ac:dyDescent="0.25">
      <c r="A232" s="127">
        <f t="shared" si="4"/>
        <v>5</v>
      </c>
      <c r="B232" s="127">
        <f t="shared" si="4"/>
        <v>18</v>
      </c>
      <c r="C232" s="127" t="s">
        <v>329</v>
      </c>
      <c r="D232" s="127" t="s">
        <v>331</v>
      </c>
      <c r="E232" s="127" t="s">
        <v>135</v>
      </c>
      <c r="F232" s="127" t="s">
        <v>320</v>
      </c>
      <c r="G232" s="127">
        <f t="shared" ref="G232:J232" si="16">IF(G171&lt;$S171,1,0)</f>
        <v>0</v>
      </c>
      <c r="H232" s="127">
        <f t="shared" si="16"/>
        <v>0</v>
      </c>
      <c r="I232" s="127">
        <f t="shared" si="16"/>
        <v>0</v>
      </c>
      <c r="J232" s="127">
        <f t="shared" si="16"/>
        <v>0</v>
      </c>
      <c r="S232" s="127">
        <v>3</v>
      </c>
    </row>
    <row r="233" spans="1:19" x14ac:dyDescent="0.25">
      <c r="A233" s="127">
        <f t="shared" si="4"/>
        <v>5</v>
      </c>
      <c r="B233" s="127">
        <f t="shared" si="4"/>
        <v>18</v>
      </c>
      <c r="C233" s="127" t="s">
        <v>329</v>
      </c>
      <c r="D233" s="127" t="s">
        <v>331</v>
      </c>
      <c r="E233" s="127" t="s">
        <v>142</v>
      </c>
      <c r="F233" s="127" t="s">
        <v>320</v>
      </c>
      <c r="G233" s="127">
        <f t="shared" ref="G233:J233" si="17">IF(G172&lt;$S172,1,0)</f>
        <v>0</v>
      </c>
      <c r="H233" s="127">
        <f t="shared" si="17"/>
        <v>0</v>
      </c>
      <c r="I233" s="127">
        <f t="shared" si="17"/>
        <v>0</v>
      </c>
      <c r="J233" s="127">
        <f t="shared" si="17"/>
        <v>0</v>
      </c>
      <c r="S233" s="127">
        <v>3</v>
      </c>
    </row>
    <row r="234" spans="1:19" x14ac:dyDescent="0.25">
      <c r="A234" s="127">
        <f t="shared" si="4"/>
        <v>5</v>
      </c>
      <c r="B234" s="127">
        <f t="shared" si="4"/>
        <v>18</v>
      </c>
      <c r="C234" s="127" t="s">
        <v>329</v>
      </c>
      <c r="D234" s="127" t="s">
        <v>331</v>
      </c>
      <c r="E234" s="127" t="s">
        <v>139</v>
      </c>
      <c r="F234" s="127" t="s">
        <v>320</v>
      </c>
      <c r="G234" s="127">
        <f t="shared" ref="G234:J234" si="18">IF(G173&lt;$S173,1,0)</f>
        <v>0</v>
      </c>
      <c r="H234" s="127">
        <f t="shared" si="18"/>
        <v>0</v>
      </c>
      <c r="I234" s="127">
        <f t="shared" si="18"/>
        <v>0</v>
      </c>
      <c r="J234" s="127">
        <f t="shared" si="18"/>
        <v>0</v>
      </c>
      <c r="S234" s="127">
        <v>3</v>
      </c>
    </row>
    <row r="235" spans="1:19" x14ac:dyDescent="0.25">
      <c r="A235" s="127">
        <f t="shared" si="4"/>
        <v>5</v>
      </c>
      <c r="B235" s="127">
        <f t="shared" si="4"/>
        <v>18</v>
      </c>
      <c r="C235" s="127" t="s">
        <v>329</v>
      </c>
      <c r="D235" s="127" t="s">
        <v>331</v>
      </c>
      <c r="E235" s="127" t="s">
        <v>136</v>
      </c>
      <c r="F235" s="127" t="s">
        <v>320</v>
      </c>
      <c r="G235" s="127">
        <f t="shared" ref="G235:J235" si="19">IF(G174&lt;$S174,1,0)</f>
        <v>0</v>
      </c>
      <c r="H235" s="127">
        <f t="shared" si="19"/>
        <v>0</v>
      </c>
      <c r="I235" s="127">
        <f t="shared" si="19"/>
        <v>0</v>
      </c>
      <c r="J235" s="127">
        <f t="shared" si="19"/>
        <v>0</v>
      </c>
      <c r="S235" s="127">
        <v>3</v>
      </c>
    </row>
    <row r="236" spans="1:19" x14ac:dyDescent="0.25">
      <c r="A236" s="127">
        <f t="shared" si="4"/>
        <v>5</v>
      </c>
      <c r="B236" s="127">
        <f t="shared" si="4"/>
        <v>18</v>
      </c>
      <c r="C236" s="127" t="s">
        <v>329</v>
      </c>
      <c r="D236" s="127" t="s">
        <v>331</v>
      </c>
      <c r="E236" s="127" t="s">
        <v>137</v>
      </c>
      <c r="F236" s="127" t="s">
        <v>320</v>
      </c>
      <c r="G236" s="127">
        <f t="shared" ref="G236:J236" si="20">IF(G175&lt;$S175,1,0)</f>
        <v>0</v>
      </c>
      <c r="H236" s="127">
        <f t="shared" si="20"/>
        <v>1</v>
      </c>
      <c r="I236" s="127">
        <f t="shared" si="20"/>
        <v>0</v>
      </c>
      <c r="J236" s="127">
        <f t="shared" si="20"/>
        <v>0</v>
      </c>
      <c r="S236" s="127">
        <v>3</v>
      </c>
    </row>
    <row r="237" spans="1:19" x14ac:dyDescent="0.25">
      <c r="A237" s="127">
        <f t="shared" si="4"/>
        <v>5</v>
      </c>
      <c r="B237" s="127">
        <f t="shared" si="4"/>
        <v>18</v>
      </c>
      <c r="C237" s="127" t="s">
        <v>329</v>
      </c>
      <c r="D237" s="127" t="s">
        <v>331</v>
      </c>
      <c r="E237" s="127" t="s">
        <v>138</v>
      </c>
      <c r="F237" s="127" t="s">
        <v>320</v>
      </c>
      <c r="G237" s="127">
        <f t="shared" ref="G237:J237" si="21">IF(G176&lt;$S176,1,0)</f>
        <v>0</v>
      </c>
      <c r="H237" s="127">
        <f t="shared" si="21"/>
        <v>0</v>
      </c>
      <c r="I237" s="127">
        <f t="shared" si="21"/>
        <v>0</v>
      </c>
      <c r="J237" s="127">
        <f t="shared" si="21"/>
        <v>0</v>
      </c>
      <c r="S237" s="127">
        <v>3</v>
      </c>
    </row>
    <row r="238" spans="1:19" x14ac:dyDescent="0.25">
      <c r="A238" s="127">
        <f t="shared" si="4"/>
        <v>5</v>
      </c>
      <c r="B238" s="127">
        <f t="shared" si="4"/>
        <v>18</v>
      </c>
      <c r="C238" s="127" t="s">
        <v>329</v>
      </c>
      <c r="D238" s="127" t="s">
        <v>331</v>
      </c>
      <c r="E238" s="127" t="s">
        <v>94</v>
      </c>
      <c r="F238" s="127" t="s">
        <v>320</v>
      </c>
      <c r="G238" s="127">
        <f t="shared" ref="G238:J238" si="22">IF(G177&lt;$S177,1,0)</f>
        <v>0</v>
      </c>
      <c r="H238" s="127">
        <f t="shared" si="22"/>
        <v>0</v>
      </c>
      <c r="I238" s="127">
        <f t="shared" si="22"/>
        <v>0</v>
      </c>
      <c r="J238" s="127">
        <f t="shared" si="22"/>
        <v>0</v>
      </c>
      <c r="S238" s="127">
        <v>3</v>
      </c>
    </row>
    <row r="239" spans="1:19" x14ac:dyDescent="0.25">
      <c r="A239" s="127">
        <f t="shared" si="4"/>
        <v>5</v>
      </c>
      <c r="B239" s="127">
        <f t="shared" si="4"/>
        <v>18</v>
      </c>
      <c r="C239" s="127" t="s">
        <v>329</v>
      </c>
      <c r="D239" s="127" t="s">
        <v>331</v>
      </c>
      <c r="E239" s="127" t="s">
        <v>141</v>
      </c>
      <c r="F239" s="127" t="s">
        <v>320</v>
      </c>
      <c r="G239" s="127">
        <f t="shared" ref="G239:J239" si="23">IF(G178&lt;$S178,1,0)</f>
        <v>0</v>
      </c>
      <c r="H239" s="127">
        <f t="shared" si="23"/>
        <v>0</v>
      </c>
      <c r="I239" s="127">
        <f t="shared" si="23"/>
        <v>0</v>
      </c>
      <c r="J239" s="127">
        <f t="shared" si="23"/>
        <v>0</v>
      </c>
      <c r="S239" s="127">
        <v>3</v>
      </c>
    </row>
    <row r="240" spans="1:19" x14ac:dyDescent="0.25">
      <c r="A240" s="127">
        <f t="shared" si="4"/>
        <v>5</v>
      </c>
      <c r="B240" s="127">
        <f t="shared" si="4"/>
        <v>18</v>
      </c>
      <c r="C240" s="127" t="s">
        <v>329</v>
      </c>
      <c r="D240" s="127" t="s">
        <v>331</v>
      </c>
      <c r="E240" s="127" t="s">
        <v>140</v>
      </c>
      <c r="F240" s="127" t="s">
        <v>320</v>
      </c>
      <c r="G240" s="127">
        <f t="shared" ref="G240:J240" si="24">IF(G179&lt;$S179,1,0)</f>
        <v>0</v>
      </c>
      <c r="H240" s="127">
        <f t="shared" si="24"/>
        <v>0</v>
      </c>
      <c r="I240" s="127">
        <f t="shared" si="24"/>
        <v>0</v>
      </c>
      <c r="J240" s="127">
        <f t="shared" si="24"/>
        <v>0</v>
      </c>
      <c r="S240" s="127">
        <v>3</v>
      </c>
    </row>
    <row r="241" spans="1:20" ht="27" x14ac:dyDescent="0.25">
      <c r="A241" s="126" t="s">
        <v>98</v>
      </c>
      <c r="B241" s="126" t="s">
        <v>120</v>
      </c>
      <c r="C241" s="126" t="s">
        <v>156</v>
      </c>
      <c r="D241" s="126" t="s">
        <v>157</v>
      </c>
      <c r="E241" s="126" t="s">
        <v>158</v>
      </c>
      <c r="F241" s="126" t="s">
        <v>159</v>
      </c>
      <c r="G241" s="126" t="s">
        <v>133</v>
      </c>
      <c r="H241" s="141"/>
    </row>
    <row r="242" spans="1:20" x14ac:dyDescent="0.25">
      <c r="A242" s="127">
        <f t="shared" si="4"/>
        <v>5</v>
      </c>
      <c r="B242" s="127">
        <f t="shared" si="4"/>
        <v>18</v>
      </c>
      <c r="C242" s="127" t="s">
        <v>332</v>
      </c>
      <c r="D242" s="127" t="s">
        <v>134</v>
      </c>
      <c r="E242" s="144">
        <f>'Sub Cases Monthly'!R11</f>
        <v>0</v>
      </c>
      <c r="G242" s="127">
        <v>2</v>
      </c>
      <c r="H242" s="141"/>
    </row>
    <row r="243" spans="1:20" x14ac:dyDescent="0.25">
      <c r="A243" s="127">
        <f t="shared" si="4"/>
        <v>5</v>
      </c>
      <c r="B243" s="127">
        <f t="shared" si="4"/>
        <v>18</v>
      </c>
      <c r="C243" s="127" t="s">
        <v>332</v>
      </c>
      <c r="D243" s="127" t="s">
        <v>135</v>
      </c>
      <c r="E243" s="144">
        <f>'Sub Cases Monthly'!R22</f>
        <v>0</v>
      </c>
      <c r="G243" s="127">
        <v>2</v>
      </c>
      <c r="H243" s="141"/>
    </row>
    <row r="244" spans="1:20" x14ac:dyDescent="0.25">
      <c r="A244" s="127">
        <f t="shared" ref="A244:B253" si="25">A$21</f>
        <v>5</v>
      </c>
      <c r="B244" s="127">
        <f t="shared" si="25"/>
        <v>18</v>
      </c>
      <c r="C244" s="127" t="s">
        <v>332</v>
      </c>
      <c r="D244" s="127" t="s">
        <v>142</v>
      </c>
      <c r="E244" s="144">
        <f>'Sub Cases Monthly'!R31</f>
        <v>0</v>
      </c>
      <c r="G244" s="127">
        <v>2</v>
      </c>
      <c r="H244" s="141"/>
    </row>
    <row r="245" spans="1:20" x14ac:dyDescent="0.25">
      <c r="A245" s="127">
        <f t="shared" si="25"/>
        <v>5</v>
      </c>
      <c r="B245" s="127">
        <f t="shared" si="25"/>
        <v>18</v>
      </c>
      <c r="C245" s="127" t="s">
        <v>332</v>
      </c>
      <c r="D245" s="127" t="s">
        <v>139</v>
      </c>
      <c r="E245" s="144">
        <f>'Sub Cases Monthly'!R38</f>
        <v>0</v>
      </c>
      <c r="G245" s="127">
        <v>2</v>
      </c>
      <c r="H245" s="141"/>
    </row>
    <row r="246" spans="1:20" x14ac:dyDescent="0.25">
      <c r="A246" s="127">
        <f t="shared" si="25"/>
        <v>5</v>
      </c>
      <c r="B246" s="127">
        <f t="shared" si="25"/>
        <v>18</v>
      </c>
      <c r="C246" s="127" t="s">
        <v>332</v>
      </c>
      <c r="D246" s="127" t="s">
        <v>136</v>
      </c>
      <c r="E246" s="144">
        <f>'Sub Cases Monthly'!R45</f>
        <v>0</v>
      </c>
      <c r="G246" s="127">
        <v>2</v>
      </c>
      <c r="H246" s="141"/>
    </row>
    <row r="247" spans="1:20" x14ac:dyDescent="0.25">
      <c r="A247" s="127">
        <f t="shared" si="25"/>
        <v>5</v>
      </c>
      <c r="B247" s="127">
        <f t="shared" si="25"/>
        <v>18</v>
      </c>
      <c r="C247" s="127" t="s">
        <v>332</v>
      </c>
      <c r="D247" s="127" t="s">
        <v>137</v>
      </c>
      <c r="E247" s="144">
        <f>'Sub Cases Monthly'!R70</f>
        <v>0</v>
      </c>
      <c r="G247" s="127">
        <v>2</v>
      </c>
    </row>
    <row r="248" spans="1:20" x14ac:dyDescent="0.25">
      <c r="A248" s="127">
        <f t="shared" si="25"/>
        <v>5</v>
      </c>
      <c r="B248" s="127">
        <f t="shared" si="25"/>
        <v>18</v>
      </c>
      <c r="C248" s="127" t="s">
        <v>332</v>
      </c>
      <c r="D248" s="127" t="s">
        <v>138</v>
      </c>
      <c r="E248" s="144">
        <f>'Sub Cases Monthly'!R83</f>
        <v>0</v>
      </c>
      <c r="G248" s="127">
        <v>2</v>
      </c>
      <c r="H248" s="141"/>
    </row>
    <row r="249" spans="1:20" x14ac:dyDescent="0.25">
      <c r="A249" s="127">
        <f t="shared" si="25"/>
        <v>5</v>
      </c>
      <c r="B249" s="127">
        <f t="shared" si="25"/>
        <v>18</v>
      </c>
      <c r="C249" s="127" t="s">
        <v>332</v>
      </c>
      <c r="D249" s="127" t="s">
        <v>94</v>
      </c>
      <c r="E249" s="144">
        <f>'Sub Cases Monthly'!R102</f>
        <v>0</v>
      </c>
      <c r="G249" s="127">
        <v>2</v>
      </c>
    </row>
    <row r="250" spans="1:20" x14ac:dyDescent="0.25">
      <c r="A250" s="127">
        <f t="shared" si="25"/>
        <v>5</v>
      </c>
      <c r="B250" s="127">
        <f t="shared" si="25"/>
        <v>18</v>
      </c>
      <c r="C250" s="127" t="s">
        <v>332</v>
      </c>
      <c r="D250" s="127" t="s">
        <v>141</v>
      </c>
      <c r="E250" s="144">
        <f>'Sub Cases Monthly'!R117</f>
        <v>0</v>
      </c>
      <c r="G250" s="127">
        <v>2</v>
      </c>
    </row>
    <row r="251" spans="1:20" x14ac:dyDescent="0.25">
      <c r="A251" s="127">
        <f t="shared" si="25"/>
        <v>5</v>
      </c>
      <c r="B251" s="127">
        <f t="shared" si="25"/>
        <v>18</v>
      </c>
      <c r="C251" s="127" t="s">
        <v>332</v>
      </c>
      <c r="D251" s="127" t="s">
        <v>140</v>
      </c>
      <c r="E251" s="144">
        <f>'Sub Cases Monthly'!R129</f>
        <v>0</v>
      </c>
      <c r="G251" s="127">
        <v>2</v>
      </c>
    </row>
    <row r="252" spans="1:20" ht="40.5" x14ac:dyDescent="0.25">
      <c r="A252" s="126" t="s">
        <v>98</v>
      </c>
      <c r="B252" s="126" t="s">
        <v>120</v>
      </c>
      <c r="C252" s="126" t="s">
        <v>313</v>
      </c>
      <c r="D252" s="126" t="s">
        <v>314</v>
      </c>
      <c r="E252" s="126" t="s">
        <v>333</v>
      </c>
      <c r="F252" s="126" t="s">
        <v>334</v>
      </c>
      <c r="G252" s="126" t="s">
        <v>121</v>
      </c>
      <c r="H252" s="126" t="s">
        <v>122</v>
      </c>
      <c r="I252" s="126" t="s">
        <v>123</v>
      </c>
      <c r="J252" s="126" t="s">
        <v>124</v>
      </c>
      <c r="K252" s="126" t="s">
        <v>125</v>
      </c>
      <c r="L252" s="126" t="s">
        <v>126</v>
      </c>
      <c r="M252" s="126" t="s">
        <v>127</v>
      </c>
      <c r="N252" s="126" t="s">
        <v>128</v>
      </c>
      <c r="O252" s="126" t="s">
        <v>129</v>
      </c>
      <c r="P252" s="126" t="s">
        <v>130</v>
      </c>
      <c r="Q252" s="126" t="s">
        <v>131</v>
      </c>
      <c r="R252" s="126" t="s">
        <v>132</v>
      </c>
      <c r="S252" s="126" t="s">
        <v>317</v>
      </c>
      <c r="T252" s="126" t="s">
        <v>133</v>
      </c>
    </row>
    <row r="253" spans="1:20" x14ac:dyDescent="0.25">
      <c r="A253" s="127">
        <f t="shared" si="25"/>
        <v>5</v>
      </c>
      <c r="B253" s="127">
        <f t="shared" si="25"/>
        <v>18</v>
      </c>
      <c r="C253" s="127" t="s">
        <v>307</v>
      </c>
      <c r="D253" s="127" t="s">
        <v>335</v>
      </c>
      <c r="E253" s="127" t="s">
        <v>336</v>
      </c>
      <c r="F253" s="127" t="s">
        <v>319</v>
      </c>
      <c r="G253" s="143">
        <f>'Outputs Monthly'!O7</f>
        <v>0</v>
      </c>
      <c r="S253" s="127">
        <v>1</v>
      </c>
      <c r="T253" s="127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G66" sqref="G66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98</v>
      </c>
      <c r="B2" s="3" t="s">
        <v>99</v>
      </c>
      <c r="C2" s="3" t="s">
        <v>100</v>
      </c>
      <c r="D2" s="3" t="s">
        <v>101</v>
      </c>
      <c r="E2" s="3" t="s">
        <v>102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13</v>
      </c>
      <c r="B15" s="2">
        <v>1</v>
      </c>
      <c r="C15" s="2" t="s">
        <v>19</v>
      </c>
      <c r="D15" s="2" t="s">
        <v>103</v>
      </c>
      <c r="E15" s="2" t="s">
        <v>103</v>
      </c>
    </row>
    <row r="16" spans="1:5" ht="13.5" x14ac:dyDescent="0.25">
      <c r="A16" s="2">
        <v>14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15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16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17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18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19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20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21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22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23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24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25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26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27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28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29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30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31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32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33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34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35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36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37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38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39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40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41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42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43</v>
      </c>
      <c r="B45" s="2">
        <v>1</v>
      </c>
      <c r="C45" s="2" t="s">
        <v>49</v>
      </c>
      <c r="D45" s="2" t="s">
        <v>49</v>
      </c>
      <c r="E45" s="2" t="s">
        <v>49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55</v>
      </c>
      <c r="B57" s="2">
        <v>1</v>
      </c>
      <c r="C57" s="2" t="s">
        <v>61</v>
      </c>
      <c r="D57" s="2" t="s">
        <v>61</v>
      </c>
      <c r="E57" s="2" t="s">
        <v>61</v>
      </c>
    </row>
    <row r="58" spans="1:5" ht="13.5" x14ac:dyDescent="0.25">
      <c r="A58" s="2">
        <v>56</v>
      </c>
      <c r="B58" s="2">
        <v>1</v>
      </c>
      <c r="C58" s="2" t="s">
        <v>62</v>
      </c>
      <c r="D58" s="2" t="s">
        <v>62</v>
      </c>
      <c r="E58" s="2" t="s">
        <v>62</v>
      </c>
    </row>
    <row r="59" spans="1:5" ht="13.5" x14ac:dyDescent="0.25">
      <c r="A59" s="2">
        <v>57</v>
      </c>
      <c r="B59" s="2">
        <v>1</v>
      </c>
      <c r="C59" s="2" t="s">
        <v>63</v>
      </c>
      <c r="D59" s="2" t="s">
        <v>63</v>
      </c>
      <c r="E59" s="2" t="s">
        <v>63</v>
      </c>
    </row>
    <row r="60" spans="1:5" ht="13.5" x14ac:dyDescent="0.25">
      <c r="A60" s="2">
        <v>58</v>
      </c>
      <c r="B60" s="2">
        <v>1</v>
      </c>
      <c r="C60" s="2" t="s">
        <v>64</v>
      </c>
      <c r="D60" s="2" t="s">
        <v>104</v>
      </c>
      <c r="E60" s="2" t="s">
        <v>105</v>
      </c>
    </row>
    <row r="61" spans="1:5" ht="13.5" x14ac:dyDescent="0.25">
      <c r="A61" s="2">
        <v>59</v>
      </c>
      <c r="B61" s="2">
        <v>1</v>
      </c>
      <c r="C61" s="2" t="s">
        <v>65</v>
      </c>
      <c r="D61" s="2" t="s">
        <v>106</v>
      </c>
      <c r="E61" s="2" t="s">
        <v>107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108</v>
      </c>
      <c r="B71" s="4" t="s">
        <v>109</v>
      </c>
      <c r="C71" s="4" t="s">
        <v>152</v>
      </c>
      <c r="D71" s="4" t="s">
        <v>265</v>
      </c>
      <c r="E71" s="2"/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267</v>
      </c>
      <c r="E72" s="2"/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269</v>
      </c>
      <c r="E73" s="2"/>
    </row>
    <row r="74" spans="1:5" ht="13.5" x14ac:dyDescent="0.25">
      <c r="A74" s="2">
        <v>3</v>
      </c>
      <c r="B74" s="2" t="s">
        <v>79</v>
      </c>
      <c r="C74" s="2"/>
      <c r="D74" s="2" t="s">
        <v>270</v>
      </c>
      <c r="E74" s="2"/>
    </row>
    <row r="75" spans="1:5" ht="13.5" x14ac:dyDescent="0.25">
      <c r="A75" s="2">
        <v>4</v>
      </c>
      <c r="B75" s="2" t="s">
        <v>80</v>
      </c>
      <c r="C75" s="2"/>
      <c r="D75" s="2" t="s">
        <v>271</v>
      </c>
      <c r="E75" s="2"/>
    </row>
    <row r="76" spans="1:5" ht="13.5" x14ac:dyDescent="0.25">
      <c r="A76" s="2">
        <v>5</v>
      </c>
      <c r="B76" s="2" t="s">
        <v>81</v>
      </c>
      <c r="C76" s="2"/>
      <c r="D76" s="2" t="s">
        <v>272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2018-02-15T15:48:51Z</cp:lastPrinted>
  <dcterms:created xsi:type="dcterms:W3CDTF">1996-10-14T23:33:28Z</dcterms:created>
  <dcterms:modified xsi:type="dcterms:W3CDTF">2018-05-15T11:16:12Z</dcterms:modified>
</cp:coreProperties>
</file>